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rl_image_data" sheetId="1" r:id="rId4"/>
  </sheets>
  <definedNames>
    <definedName hidden="1" localSheetId="0" name="_xlnm._FilterDatabase">url_image_data!$A$1:$G$609</definedName>
  </definedNames>
  <calcPr/>
</workbook>
</file>

<file path=xl/sharedStrings.xml><?xml version="1.0" encoding="utf-8"?>
<sst xmlns="http://schemas.openxmlformats.org/spreadsheetml/2006/main" count="2041" uniqueCount="851">
  <si>
    <t>Image</t>
  </si>
  <si>
    <t>Original</t>
  </si>
  <si>
    <t>Bebida</t>
  </si>
  <si>
    <t>Tamaño (Numero)</t>
  </si>
  <si>
    <t>Tamaño ( Litros, mililitros, Kilogramos, gramos)</t>
  </si>
  <si>
    <t>Tipo de empaque</t>
  </si>
  <si>
    <t>Nueva</t>
  </si>
  <si>
    <t>Bebida base de soya AdeS con jugo de durazno 200 ml</t>
  </si>
  <si>
    <t>soy-based AdeS drink with peach juice</t>
  </si>
  <si>
    <t>mililiters</t>
  </si>
  <si>
    <t>cardboard carton</t>
  </si>
  <si>
    <t>Bebida base de soya AdeS con jugo de mango 200 ml</t>
  </si>
  <si>
    <t>soy-based AdeS drink with mango juice</t>
  </si>
  <si>
    <t>Bebida base de soya AdeS con jugo de manzana 200 ml</t>
  </si>
  <si>
    <t>soy-based AdeS drink with apple juice</t>
  </si>
  <si>
    <t>Bebida base de soya AdeS con jugo de manzana 946 ml</t>
  </si>
  <si>
    <t>Bebida base de soya AdeS 946 ml</t>
  </si>
  <si>
    <t>soy-based AdeS drink</t>
  </si>
  <si>
    <t>Refresco Coca-Cola con Café Espresso 235 ml</t>
  </si>
  <si>
    <t>Coca-Cola soda with Espresso Coffee</t>
  </si>
  <si>
    <t xml:space="preserve">can </t>
  </si>
  <si>
    <t>Refresco Coca-Cola Light 235 ml</t>
  </si>
  <si>
    <t>Coca-Cola Light soda</t>
  </si>
  <si>
    <t>Refresco Coca-Cola Light 1.5 L</t>
  </si>
  <si>
    <t>liters</t>
  </si>
  <si>
    <t>plastic bottle</t>
  </si>
  <si>
    <t>Refresco Coca-Cola Light 1 L</t>
  </si>
  <si>
    <t>liter</t>
  </si>
  <si>
    <t>Refresco Coca-Cola Light 2.5 L</t>
  </si>
  <si>
    <t>Refresco Coca-Cola Light 2 L</t>
  </si>
  <si>
    <t>Refresco Coca-Cola Light 600 ml</t>
  </si>
  <si>
    <t>glass bottle</t>
  </si>
  <si>
    <t>Refresco Coca-Cola Light 355 ml Retornable</t>
  </si>
  <si>
    <t>Refresco Coca-Cola Light 500 ml Retornable</t>
  </si>
  <si>
    <t xml:space="preserve">Coca-Cola Light soda </t>
  </si>
  <si>
    <t>returnable glass bottle</t>
  </si>
  <si>
    <t>Refresco Coca-Cola Light sin Cafeína 600 ml</t>
  </si>
  <si>
    <t>Coca-Cola Light caffeine free soda</t>
  </si>
  <si>
    <t>Refresco Coca-Cola 235 ml</t>
  </si>
  <si>
    <t>Refresco Coca-Cola 355 ml</t>
  </si>
  <si>
    <t>Coca-Cola sodas</t>
  </si>
  <si>
    <t xml:space="preserve"> can </t>
  </si>
  <si>
    <t>Coca-Cola soda</t>
  </si>
  <si>
    <t>Refresco Coca-Cola 1.25 L</t>
  </si>
  <si>
    <t>Refresco Coca-Cola 1.75 L</t>
  </si>
  <si>
    <t>Refresco Coca-Cola 2.5 L</t>
  </si>
  <si>
    <t>Refresco Coca-Cola 2 L</t>
  </si>
  <si>
    <t>Refresco Coca-Cola 3 L</t>
  </si>
  <si>
    <t>Refresco Coca-Cola 600 ml</t>
  </si>
  <si>
    <t>Refresco Coca-Cola 1.5 L Retornable</t>
  </si>
  <si>
    <t xml:space="preserve">Coca-Cola soda </t>
  </si>
  <si>
    <t>returnable plastic bottle</t>
  </si>
  <si>
    <t>Refresco Coca-Cola 2.5 L Retornable</t>
  </si>
  <si>
    <t>Coca-Cola soda Returnable</t>
  </si>
  <si>
    <t>Refresco Coca-Cola 355 ml Retornable</t>
  </si>
  <si>
    <t>Refresco Coca-Cola 500 ml Retornable</t>
  </si>
  <si>
    <t>Coca-Cola Sin Azúcar 235ml</t>
  </si>
  <si>
    <t>Coca-Cola sugar free soda</t>
  </si>
  <si>
    <t>Refresco Coca-Cola Sin Azúcar 355 ml</t>
  </si>
  <si>
    <t>Refresco Coca-Cola Sin Azúcar 1.5 L</t>
  </si>
  <si>
    <t>Refresco Coca-Cola Sin Azúcar 2.5 L</t>
  </si>
  <si>
    <t>Refresco Coca-Cola Sin Azúcar 600 ml</t>
  </si>
  <si>
    <t>Refresco Coca-Cola Sin Azúcar 355 ml Retornable</t>
  </si>
  <si>
    <t xml:space="preserve">Coca-Cola sugar free soda </t>
  </si>
  <si>
    <t>Refresco Coca-Cola Sin Azúcar 500 ml Retornable</t>
  </si>
  <si>
    <t>Agua Purificada Ciel 1.5 L</t>
  </si>
  <si>
    <t>Ciel Purified Water</t>
  </si>
  <si>
    <t>Agua Purificada Ciel 1 L</t>
  </si>
  <si>
    <t>Agua Purificada Ciel 355 ml</t>
  </si>
  <si>
    <t>Agua Purificada Ciel Bidón de 5 L</t>
  </si>
  <si>
    <t xml:space="preserve">Ciel Purified Water </t>
  </si>
  <si>
    <t>Agua Purificada Ciel 600 ml</t>
  </si>
  <si>
    <t>Agua Purificada Ciel Garrafón de 20 L Retornable</t>
  </si>
  <si>
    <t>returnable jug</t>
  </si>
  <si>
    <t>Agua Ciel Exprim Fresa 1.5 L</t>
  </si>
  <si>
    <t>Ciel Exprim strawberry flavor water</t>
  </si>
  <si>
    <t>Agua Ciel Exprim Fresa 1 L</t>
  </si>
  <si>
    <t>Agua Ciel Exprim Jamaica 1.5 L</t>
  </si>
  <si>
    <t>Ciel Exprim jamaica flavor water</t>
  </si>
  <si>
    <t>Agua Ciel Exprim Limón 1.5 L</t>
  </si>
  <si>
    <t>Ciel Exprim lemon flavor water</t>
  </si>
  <si>
    <t>Agua Ciel Exprim Limón 1 L</t>
  </si>
  <si>
    <t>Agua Ciel Exprim Pepino Piña 1L</t>
  </si>
  <si>
    <t>Ciel Exprim cucumber pineapple  flavor water</t>
  </si>
  <si>
    <t>Néctar Del Valle Sabor Durazno 335 ml</t>
  </si>
  <si>
    <t>Nectar Del Valle Peach Flavor</t>
  </si>
  <si>
    <t>Néctar Del Valle Sabor Durazno 453 ml</t>
  </si>
  <si>
    <t>Néctar Del Valle Sabor Durazno 250 ml</t>
  </si>
  <si>
    <t>Néctar Del Valle Sabor Durazno 1 L</t>
  </si>
  <si>
    <t>Néctar Del Valle Sabor Durazno 237 ml</t>
  </si>
  <si>
    <t>Néctar Del Valle Sabor Durazno 500 ml</t>
  </si>
  <si>
    <t>Néctar Del Valle Sabor Durazno 413 ml</t>
  </si>
  <si>
    <t>Néctar Del Valle Sabor Guayaba 453 ml</t>
  </si>
  <si>
    <t>Nectar Del Valle Guava Flavor</t>
  </si>
  <si>
    <t>Néctar Del Valle Sabor Guayaba 413 ml</t>
  </si>
  <si>
    <t>Néctar Del Valle Sabor Mango 355 ml</t>
  </si>
  <si>
    <t>Nectar Del Valle Mango Flavor</t>
  </si>
  <si>
    <t>Néctar Del Valle Sabor Mango 453 ml</t>
  </si>
  <si>
    <t>Néctar Del Valle Sabor Mango 250 ml</t>
  </si>
  <si>
    <t>Néctar Del Valle Sabor Mango 1 L</t>
  </si>
  <si>
    <t>Néctar Del Valle Sabor Mango 500 ml</t>
  </si>
  <si>
    <t>Néctar Del Valle Sabor Mango 413 ml</t>
  </si>
  <si>
    <t>Bebida Del Valle Frut con jugo Sabor Cítricos 600 ml</t>
  </si>
  <si>
    <t xml:space="preserve">Del Valle Frut with Citrus Flavor juice </t>
  </si>
  <si>
    <t>Agua Mineralizada Del Valle Limón&amp;Nada 1.5 L</t>
  </si>
  <si>
    <t>Mineralized Water Del Valley lemon flavor</t>
  </si>
  <si>
    <t>Agua Mineralizada Del Valle Naranja&amp;Nada 1.5 L</t>
  </si>
  <si>
    <t>Mineralized Water Del Valley orange flavor</t>
  </si>
  <si>
    <t>Agua Mineralizada Del Valle Naranja&amp;Nada 600 ml</t>
  </si>
  <si>
    <t>Del Valle Pulpy Naranja con trocitos de fruta 400 ml</t>
  </si>
  <si>
    <t>Del Valle Pulpy Orange flavor with pieces of fruit</t>
  </si>
  <si>
    <t>Del Valle Pulpy Sábila con trocitos de fruta 400 ml</t>
  </si>
  <si>
    <t>Del Valle Pulpy Aloe Vera flavor with pieces of fruit</t>
  </si>
  <si>
    <t>Refresco Fanta Sabor Naranja 355 ml</t>
  </si>
  <si>
    <t>Fanta Orange Flavor soda</t>
  </si>
  <si>
    <t>Refresco Fanta Sabor Naranja 2.5 L</t>
  </si>
  <si>
    <t>Refresco Fanta Sabor Naranja 2 L</t>
  </si>
  <si>
    <t>Refresco Fanta Sabor Naranja 3 L</t>
  </si>
  <si>
    <t>Refresco Fanta Sabor Naranja 500 ml</t>
  </si>
  <si>
    <t>Refresco Fanta Sabor Naranja 600 ml</t>
  </si>
  <si>
    <t>Refresco Fanta Sabor Naranja 2.5 L Retornable</t>
  </si>
  <si>
    <t>Fanta Orange Flavor soda Returnable</t>
  </si>
  <si>
    <t>Refresco Fanta Sabor Naranja 355 ml Retornable</t>
  </si>
  <si>
    <t>Refresco Fanta Sabor Naranja 500 ml Retornable</t>
  </si>
  <si>
    <t>Refresco Fresca Sabor Toronja 355 ml</t>
  </si>
  <si>
    <t>Fresca pink grapefruit flavor soda</t>
  </si>
  <si>
    <t>Refresco Fresca Sabor Toronja 1.5 L</t>
  </si>
  <si>
    <t>Refresco Fresca Sabor Toronja 2.5 L</t>
  </si>
  <si>
    <t>Refresco Fresca Sabor Toronja 3 L</t>
  </si>
  <si>
    <t>Refresco Fresca Sabor Toronja 600 ml</t>
  </si>
  <si>
    <t>Refresco Fresca Sabor Toronja 355 ml Retornable</t>
  </si>
  <si>
    <t xml:space="preserve">Fresca pink grapefruit flavor soda </t>
  </si>
  <si>
    <t>Bebida Frutsi Sabor Manzana 250 ml</t>
  </si>
  <si>
    <t xml:space="preserve">Frutsi Apple Flavor </t>
  </si>
  <si>
    <t>Bebida Frutsi Sabor Ponche de Frutas 250 ml</t>
  </si>
  <si>
    <t>Frutsi Fruit Punch Flavor</t>
  </si>
  <si>
    <t>Bebida Frutsi Sabor Uva 250 ml</t>
  </si>
  <si>
    <t>Frutsi Grape Flavor</t>
  </si>
  <si>
    <t>Fuze Tea Sabor Té  Durazno 600ml</t>
  </si>
  <si>
    <t>Fuze Tea Peach flavor tea</t>
  </si>
  <si>
    <t>Té Negro Fuze Tea Sabor Frutos Rojos 600 ml</t>
  </si>
  <si>
    <t xml:space="preserve">Fuze Tea red Fruit Flavor black tea </t>
  </si>
  <si>
    <t>Té Negro Fuze Tea Sabor Limón 600 ml</t>
  </si>
  <si>
    <t>Fuze Tea  Lemon Flavor black tea</t>
  </si>
  <si>
    <t>Té Verde Fuze Tea Sabor Limón 600 ml</t>
  </si>
  <si>
    <t>Fuze Tea Lemon Flavor green tea</t>
  </si>
  <si>
    <t>Refresco Joya Sabor Durazno 1.5 L</t>
  </si>
  <si>
    <t>Joya Peach Flavor soda</t>
  </si>
  <si>
    <t>Refresco Joya Sabor Durazno 600 ml</t>
  </si>
  <si>
    <t>Refresco Joya Sabor Manzana 2.5 L</t>
  </si>
  <si>
    <t>Joya apple Flavor soda</t>
  </si>
  <si>
    <t>Refresco Joya Sabor Manzana 2 L</t>
  </si>
  <si>
    <t>Refresco Joya Sabor Manzana 355 ml Retornable</t>
  </si>
  <si>
    <t>Refresco Joya Sabor Ponche de Frutas 2.5 L</t>
  </si>
  <si>
    <t>Joya Fruit Punch Flavor soda</t>
  </si>
  <si>
    <t>Refresco Joya Sabor Ponche de Frutas 3 L</t>
  </si>
  <si>
    <t>Refresco Joya Sabor Ponche de Frutas 500 ml</t>
  </si>
  <si>
    <t>Refresco Joya Sabor Ponche de Frutas 600 ml</t>
  </si>
  <si>
    <t>Refresco Joya Sabor Uva 1.5 L</t>
  </si>
  <si>
    <t>Joya Grape Flavor soda</t>
  </si>
  <si>
    <t>Refresco Joya Sabor Uva 600 ml</t>
  </si>
  <si>
    <t>Bebida Energetica Monster Energy Mango Loco 473 ml</t>
  </si>
  <si>
    <t>Monster Energy Mango Loco flavor Energy Drink</t>
  </si>
  <si>
    <t>Refresco Sidral Mundet Sabor Manzana 2.5 L</t>
  </si>
  <si>
    <t>Sidral Mundet apple flavor soda</t>
  </si>
  <si>
    <t>Refresco Sidral Mundet Sabor Manzana 500 ml Retornable</t>
  </si>
  <si>
    <t xml:space="preserve">Sidral Mundet apple flavor soda </t>
  </si>
  <si>
    <t>Powerade Ion 4 Sabor Lima-Limón 500 ml</t>
  </si>
  <si>
    <t>Powerade Ion 4 Lemon-Lime Flavor</t>
  </si>
  <si>
    <t>Powerade Ion 4 Sabor Moras 1 L</t>
  </si>
  <si>
    <t>Powerade Ion 4 Blackberry Flavor</t>
  </si>
  <si>
    <t>Powerade Ion 4 Sabor Moras 600 ml</t>
  </si>
  <si>
    <t>Powerade Ion 4 Sabor Naranja 1 L</t>
  </si>
  <si>
    <t>Powerade Ion 4 orange flavor</t>
  </si>
  <si>
    <t>Powerade Ion 4 Sabor Naranja 500 ml</t>
  </si>
  <si>
    <t>Powerade Ion 4 Sabor Ponche de Frutas 1 L</t>
  </si>
  <si>
    <t>Powerade Ion 4 fruit punch flavor</t>
  </si>
  <si>
    <t>Powerade Ion 4 Sabor Ponche de Frutas 500 ml</t>
  </si>
  <si>
    <t>Powerade Ion 4 Sabor Ponche de Frutas 600 ml</t>
  </si>
  <si>
    <t>Leche Santa Clara Sabor Helado de Capuccino 200 ml</t>
  </si>
  <si>
    <t>Santa Clara capuccino ice cream flavor milk</t>
  </si>
  <si>
    <t>Leche Santa Clara Sabor Helado de Chocolate 200 ml</t>
  </si>
  <si>
    <t xml:space="preserve">Santa Clara chocolate ice cream flavor milk </t>
  </si>
  <si>
    <t>Leche Santa Clara Sabor Helado de Fresa 200 ml</t>
  </si>
  <si>
    <t>Santa Clara strawberry ice cream flavor milk</t>
  </si>
  <si>
    <t>Leche Santa Clara Entera 1 L</t>
  </si>
  <si>
    <t xml:space="preserve">Santa Clara regular milk </t>
  </si>
  <si>
    <t>Leche Santa Clara Deslactosada 1 L</t>
  </si>
  <si>
    <t>Santa Clara lactose-free milk</t>
  </si>
  <si>
    <t>Leche Santa Clara Deslactosada Light 1 L</t>
  </si>
  <si>
    <t>Santa Clara light lactose-free milk</t>
  </si>
  <si>
    <t xml:space="preserve">Santa clara lactose free light milk </t>
  </si>
  <si>
    <t>Leche Santa Clara Light 1 L</t>
  </si>
  <si>
    <t xml:space="preserve">Santa clara light milk </t>
  </si>
  <si>
    <t>Refresco Sprite 355 ml</t>
  </si>
  <si>
    <t>Sprite Sodan lemon lime flavor</t>
  </si>
  <si>
    <t>Refresco Sprite 1.5 L</t>
  </si>
  <si>
    <t>Refresco Sprite 2.5 L</t>
  </si>
  <si>
    <t>Refresco Sprite 2 L</t>
  </si>
  <si>
    <t>Refresco Sprite 3 L</t>
  </si>
  <si>
    <t>Refresco Sprite 500 ml</t>
  </si>
  <si>
    <t>Refresco Sprite 600 ml</t>
  </si>
  <si>
    <t>Refresco Sprite 2.5 L Retornable</t>
  </si>
  <si>
    <t xml:space="preserve">Sprite Sodan lemon lime flavor </t>
  </si>
  <si>
    <t>Refresco Sprite 1.5 L Retornable</t>
  </si>
  <si>
    <t>Refresco Sprite 355 ml Retornable</t>
  </si>
  <si>
    <t>Refresco Sprite 500 ml Retornable</t>
  </si>
  <si>
    <t>Agua Mineral Topo Chico 1.5 L</t>
  </si>
  <si>
    <t xml:space="preserve">Topo Chico mineraized water  </t>
  </si>
  <si>
    <t>Agua Mineral Topo Chico 600 ml</t>
  </si>
  <si>
    <t>Topo Chico mineral water</t>
  </si>
  <si>
    <t>Agua Vitamin Water Energy Cítrico Tropical 500 ml</t>
  </si>
  <si>
    <t>Vitamainwater tropical citrus flavor water</t>
  </si>
  <si>
    <t>Agua Vitamin Water Power-C Fruta de Dragón 500 ml</t>
  </si>
  <si>
    <t>Vitamainwater power-C dragonfruit flavor water</t>
  </si>
  <si>
    <t>Agua Vitamin Water Restore Ponche de Frutas 500 ml</t>
  </si>
  <si>
    <t>Vitamainwater restore fruit punch flavor water</t>
  </si>
  <si>
    <t>Bebida a base de Almendra AdeS  946 ml</t>
  </si>
  <si>
    <t xml:space="preserve">Ades almond milk </t>
  </si>
  <si>
    <t>Agua Ciel Exprim Jamaica 600 ml</t>
  </si>
  <si>
    <t>Ciel Exprim flavor jamaica water</t>
  </si>
  <si>
    <t>Agua Ciel Exprim Limón 600 ml</t>
  </si>
  <si>
    <t>Ciel Exprim flavor lemon water</t>
  </si>
  <si>
    <t>Néctar Del Valle Sabor Mango 237 ml</t>
  </si>
  <si>
    <t xml:space="preserve">Nectar Del Valle flavor mango </t>
  </si>
  <si>
    <t>Agua Mineralizada Del Valle Limón&amp;Nada 600 ml</t>
  </si>
  <si>
    <t>Del Valle lemon flavor mineralized water</t>
  </si>
  <si>
    <t>Bebida Del Valle Frut con jugo Sabor Cítricos 5 L</t>
  </si>
  <si>
    <t>Del Valle Frut with citrus flavor juice</t>
  </si>
  <si>
    <t>Refresco Fanta Sabor Naranja 1.5 L Retornable</t>
  </si>
  <si>
    <t>Bebida Energizante Monster Energy 473 ml</t>
  </si>
  <si>
    <t>Monster Energy Energy Drink</t>
  </si>
  <si>
    <t>Powerade Ion 4 Sabor Lima-Limón 1 L</t>
  </si>
  <si>
    <t>Powerade Ion 4 Sabor Moras 500 ml</t>
  </si>
  <si>
    <t>Yogurt batido Santa Clara con Fresa 125 gr</t>
  </si>
  <si>
    <t>Santa Clara yogurt with strawberry</t>
  </si>
  <si>
    <t>plastic container</t>
  </si>
  <si>
    <t>Yogurt batido Santa Clara con Manzana 125 g</t>
  </si>
  <si>
    <t xml:space="preserve">Santa Clara yogurt with apple </t>
  </si>
  <si>
    <t>Refresco Sidral Mundet Sabor Manzana 600 ml</t>
  </si>
  <si>
    <t>Refresco Sprite Sin Azúcar 600 ml</t>
  </si>
  <si>
    <t>Sprite sugar free soda</t>
  </si>
  <si>
    <t>Agua Mineral Topo Chico 355 ml Retornable</t>
  </si>
  <si>
    <t xml:space="preserve">Topo Chico mineraized water   </t>
  </si>
  <si>
    <t>Bebida base de soya light AdeS 946 ml</t>
  </si>
  <si>
    <t xml:space="preserve">soy-based AdeS light drink </t>
  </si>
  <si>
    <t>Bebida base de soya AdeS con jugo de naranja 946 ml</t>
  </si>
  <si>
    <t>soy-based Ades with orange juice</t>
  </si>
  <si>
    <t>Refresco Coca-Cola 1 L Retornable</t>
  </si>
  <si>
    <t xml:space="preserve">Cocal cola soda  </t>
  </si>
  <si>
    <t>Bebida Del Valle Frut con jugo Sabor Cítricos 2 L</t>
  </si>
  <si>
    <t>Del Valle fruit with citurs flavor juice</t>
  </si>
  <si>
    <t>Refresco Fresca Sabor Toronja 2 L</t>
  </si>
  <si>
    <t>Refresco Sidral Mundet Sabor Manzana 2 L</t>
  </si>
  <si>
    <t>Refresco Sidral Mundet Sabor Manzana 355 ml Retornable</t>
  </si>
  <si>
    <t>Powerade Ion 4 Sabor Lima-Limón 600 ml</t>
  </si>
  <si>
    <t>Powerade Ion 4 Sabor Naranja 600 ml</t>
  </si>
  <si>
    <t>Powerade Ion 4 orange Flavor</t>
  </si>
  <si>
    <t>Bebida base de soya AdeS con pulpa de guanábana 946 ml</t>
  </si>
  <si>
    <t>soy-based AdeS drink with soursop pulp</t>
  </si>
  <si>
    <t>Refresco Coca-Cola Light 355 ml</t>
  </si>
  <si>
    <t>Coca cola light soda</t>
  </si>
  <si>
    <t>Refresco Coca-Cola Light 1.25 L</t>
  </si>
  <si>
    <t>Refresco Coca-Cola 1.5 L</t>
  </si>
  <si>
    <t>Coca cola soda</t>
  </si>
  <si>
    <t>Refresco Coca-Cola 1 L</t>
  </si>
  <si>
    <t>Refresco Coca-Cola 500 ml</t>
  </si>
  <si>
    <t>Refresco Coca-Cola Sin Azúcar Lean Can 235 ml</t>
  </si>
  <si>
    <t>Coca cola free sugar soda</t>
  </si>
  <si>
    <t>Agua Mineralizada Ciel 355ml Lata</t>
  </si>
  <si>
    <t>Ciel mineralized water</t>
  </si>
  <si>
    <t>milliliters</t>
  </si>
  <si>
    <t>Agua Mineralizada Ciel 2 L</t>
  </si>
  <si>
    <t>Agua Mineralizada Ciel 600 ml</t>
  </si>
  <si>
    <t>Ciel Exprim Jamaica 1L 6</t>
  </si>
  <si>
    <t>Agua Ciel Exprim Piña Jengibre 1L</t>
  </si>
  <si>
    <t>Ciel Exprim pineapple ginger water</t>
  </si>
  <si>
    <t>Néctar Del Valle Sabor Durazno 946 ml</t>
  </si>
  <si>
    <t>Nectar Del valle peach Flavor</t>
  </si>
  <si>
    <t>Néctar Del Valle Sabor Mango 946 ml</t>
  </si>
  <si>
    <t>Néctar Del Valle Sabor Naranja 946 ml</t>
  </si>
  <si>
    <t>Nectar Del valle orange flavor</t>
  </si>
  <si>
    <t>Néctar Del Valle Antiox Manzana con extracto Arándano 1 L</t>
  </si>
  <si>
    <t>Nectar Del Valle Antiox apple flavor with blueberry</t>
  </si>
  <si>
    <t>Néctar Del Valle Antiox Manzana con extracto Arándano 237 ml</t>
  </si>
  <si>
    <t>Bebida Del Valle Frut con jugo Sabor Manzana 355 ml</t>
  </si>
  <si>
    <t>Del valle Frut with apple juice flavor</t>
  </si>
  <si>
    <t>Agua Mineralizada Del Valle Naranja-Mango&amp;Nada 600 ml</t>
  </si>
  <si>
    <t>Del Valle orange flavor mineralized flavor</t>
  </si>
  <si>
    <t>Refresco Delaware Punch Sabor uva 355 ml</t>
  </si>
  <si>
    <t>Delaware punch grape flavor soda</t>
  </si>
  <si>
    <t>Refresco Delaware Punch Sabor uva 600 ml</t>
  </si>
  <si>
    <t>Refresco Fanta Sabor Fresa 1.5 L</t>
  </si>
  <si>
    <t>Fanta strawberry flavor soda</t>
  </si>
  <si>
    <t>Refresco Fanta Sabor Fresa 1.75 L</t>
  </si>
  <si>
    <t>Refresco Fanta Sabor Fresa 400 ml</t>
  </si>
  <si>
    <t>Refresco Fanta Sabor Fresa 600 ml</t>
  </si>
  <si>
    <t>Refresco Fanta Sabor Naranja 1.5 L</t>
  </si>
  <si>
    <t>Fanta orange flavor soda</t>
  </si>
  <si>
    <t>Refresco Fanta Sabor Naranja 250 ml</t>
  </si>
  <si>
    <t>Refresco Fanta Sabor Naranja 400 ml</t>
  </si>
  <si>
    <t>Refresco Fresca Sabor Toronja 1 L</t>
  </si>
  <si>
    <t>Fresca pinke grapefruit flavor soda</t>
  </si>
  <si>
    <t>Refresco Fresca Sabor Toronja 400 ml</t>
  </si>
  <si>
    <t>Bebida Energetica Monster Energy Low Carb 473 ml</t>
  </si>
  <si>
    <t xml:space="preserve">Monster Energy low carb energy drink </t>
  </si>
  <si>
    <t>Refresco Sidral Mundet Sabor Manzana 355 ml</t>
  </si>
  <si>
    <t>Refresco Sidral Mundet Sabor Manzana 1.5 L</t>
  </si>
  <si>
    <t>Refresco Sidral Mundet Sabor Manzana 400 ml</t>
  </si>
  <si>
    <t>Powerade Ion 4 Sabor Uva 500 ml</t>
  </si>
  <si>
    <t>Powerade Ion 4 grape flavor</t>
  </si>
  <si>
    <t>Senzao 600 ml</t>
  </si>
  <si>
    <t>Sanzao</t>
  </si>
  <si>
    <t>Refresco Sprite 1.75 L</t>
  </si>
  <si>
    <t>Sprite soda</t>
  </si>
  <si>
    <t>Refresco Sprite 1 L</t>
  </si>
  <si>
    <t>Refresco Sprite 250 ml</t>
  </si>
  <si>
    <t>Refresco Sprite 400 ml</t>
  </si>
  <si>
    <t>Agua Vitamin Water XXX Aránd-Mora-Granada 500 ml</t>
  </si>
  <si>
    <t>Vitamainwater blackberry pomegranate flavor water</t>
  </si>
  <si>
    <t>Agua Vitamin Water Vital Sabor Naranja 500 ml</t>
  </si>
  <si>
    <t>Vitamainwater orange flavor water</t>
  </si>
  <si>
    <t>Refresco Fresca Sabor Toronja 500 ml Retornable</t>
  </si>
  <si>
    <t xml:space="preserve">Fresca pink grapefruit soda </t>
  </si>
  <si>
    <t>Refresco Coca-Cola Light 3 L</t>
  </si>
  <si>
    <t>Bebida Del Valle Frut con jugo Sabor Cítricos 3 L</t>
  </si>
  <si>
    <t>Del Valle with citrus flavor juice</t>
  </si>
  <si>
    <t>Agua Purificada Ciel 3 L</t>
  </si>
  <si>
    <t>Ciel purified water</t>
  </si>
  <si>
    <t>Bebida Del Valle Frut con jugo Sabor Cítricos 1.5 L</t>
  </si>
  <si>
    <t>Bebida Del Valle Frut con jugo Sabor Cítricos 1 L</t>
  </si>
  <si>
    <t>Refresco Fanta Sabor Naranja 1 L</t>
  </si>
  <si>
    <t>Fanta orange flavor juice</t>
  </si>
  <si>
    <t>Refresco Coca-Cola 400 ml</t>
  </si>
  <si>
    <t>Té Verde Fuze Tea Sabor Mango y Manzanilla 600 ml</t>
  </si>
  <si>
    <t>Fuze tea apple and chamomile green tea</t>
  </si>
  <si>
    <t>Powerade Ion 4 Sabor Uva 600 ml</t>
  </si>
  <si>
    <t>Refresco Coca-Cola 2 L Retornable</t>
  </si>
  <si>
    <t xml:space="preserve">Coca cola soda  </t>
  </si>
  <si>
    <t>Bebida base de soya AdeS con jugo de uva 200 ml</t>
  </si>
  <si>
    <t>soy-based AdeS drink with grape juice</t>
  </si>
  <si>
    <t>Agua Mineralizada Ciel 355 ml Retornable</t>
  </si>
  <si>
    <t xml:space="preserve">Ciel mineralized water </t>
  </si>
  <si>
    <t>Refresco Coca-Cola 250 ml</t>
  </si>
  <si>
    <t xml:space="preserve">Cocal cola soda </t>
  </si>
  <si>
    <t>Refresco Coca-Cola 473 ml</t>
  </si>
  <si>
    <t>Refresco Coca-Cola Sin Azúcar 2 L</t>
  </si>
  <si>
    <t>Coca cola sugar free soda</t>
  </si>
  <si>
    <t>Refresco Coca-Cola Sin Azúcar 300 ml</t>
  </si>
  <si>
    <t>Refresco Fanta Sabor Naranja 300 ml</t>
  </si>
  <si>
    <t>Refresco Fresca Sabor Toronja 500 ml</t>
  </si>
  <si>
    <t>Leche Santa Clara Sabor Helado de Chocolate 250 ml</t>
  </si>
  <si>
    <t xml:space="preserve">Santa clara chocolate ice cream flavor milk </t>
  </si>
  <si>
    <t>Leche Santa Clara Sabor Helado de Vainilla 200 ml</t>
  </si>
  <si>
    <t>Santa Clara vanilla ice cream flavor milk</t>
  </si>
  <si>
    <t>Refresco Sidral Mundet Sabor Manzana 300 ml</t>
  </si>
  <si>
    <t>Sidral mundet apple flavor soda</t>
  </si>
  <si>
    <t>Refresco Coca-Cola 300 ml</t>
  </si>
  <si>
    <t>Pack Refrescos Coca-Cola + Sidral Mundet 2 L</t>
  </si>
  <si>
    <t>Soda pack Coca cola + Sidral Mundet</t>
  </si>
  <si>
    <t>Pack Refrescos Coca-Cola + Fresca 2 L</t>
  </si>
  <si>
    <t>Soda pack Coca cola + Fresca</t>
  </si>
  <si>
    <t>Pack Refrescos Coca-Cola + Fanta 2 L</t>
  </si>
  <si>
    <t>Soda pack Coca cola + Fanta</t>
  </si>
  <si>
    <t>Pack Refrescos Coca-Cola + Sprite 2 L</t>
  </si>
  <si>
    <t>Refresco Coca-Cola Energy 235 ml</t>
  </si>
  <si>
    <t>Coca cola energy soda</t>
  </si>
  <si>
    <t>Leche Santa Clara Entera 200 ml</t>
  </si>
  <si>
    <t>Bebida base de soya AdeS sabor coco 946 ml</t>
  </si>
  <si>
    <t xml:space="preserve">soy-based AdeS coconut flavor drink </t>
  </si>
  <si>
    <t>Bebida base de soya AdeS con jugo de naranja 200 ml</t>
  </si>
  <si>
    <t>soy-based AdeS drink with orange juice</t>
  </si>
  <si>
    <t>Refresco Coca-Cola Lean Can 235 ml</t>
  </si>
  <si>
    <t>Néctar Del Valle Sabor Piña 335 ml</t>
  </si>
  <si>
    <t>Nectar Del Valle pineapple flavor</t>
  </si>
  <si>
    <t>Refresco Sprite Sin Azúcar 355 ml</t>
  </si>
  <si>
    <t>Sprite free sugar soda</t>
  </si>
  <si>
    <t>Refresco Topo Chico Sangría 355 ml</t>
  </si>
  <si>
    <t>Topo chico sangaree flavor soda</t>
  </si>
  <si>
    <t>Refresco Topo Chico Sangría 600 ml</t>
  </si>
  <si>
    <t>Refresco Topo Chico Sangría 1.5 L</t>
  </si>
  <si>
    <t>Refresco Topo Chico Sangría Light 600 ml</t>
  </si>
  <si>
    <t>Bebida Energetica Monster Energy Zero Ultra 473 ml</t>
  </si>
  <si>
    <t xml:space="preserve">Monster Energy ultra Zero energy drink </t>
  </si>
  <si>
    <t>Agua Mineral Topo Chico 192 ml</t>
  </si>
  <si>
    <t>Topo Chico mineralized water</t>
  </si>
  <si>
    <t>Agua Mineral Topo Chico 750 ml</t>
  </si>
  <si>
    <t>Refresco Joya Sabor Ponche de Frutas 1.5 L</t>
  </si>
  <si>
    <t>Refresco Joya Sabor Manzana 1.5 L</t>
  </si>
  <si>
    <t>Bebida Del Valle Frut con jugo Sabor Cítricos 2.5 L</t>
  </si>
  <si>
    <t>Té Negro Fuze Tea Sabor Limón 1 L</t>
  </si>
  <si>
    <t>Fuze Tea Lemon Flavor black tea</t>
  </si>
  <si>
    <t>Del Valle Néctar Clarificado de Manzana Jugo 413 ml</t>
  </si>
  <si>
    <t>Del Valle Nectar clarified apple flavor juice</t>
  </si>
  <si>
    <t>Néctar Del Valle Sabor Manzana 1 L</t>
  </si>
  <si>
    <t xml:space="preserve">Nectar Del valle apple flavor </t>
  </si>
  <si>
    <t>Del Valle Néctar Clarificado de Manzana 250 ml</t>
  </si>
  <si>
    <t>Del Valle Nectar clarified apple flavor</t>
  </si>
  <si>
    <t>Del Valle Néctar Manzana 413 ml</t>
  </si>
  <si>
    <t>Del Valle apple nectar</t>
  </si>
  <si>
    <t>Pack 2 Sprite + 2 Mundet + 2 Fresca + 2 Fanta 235ml</t>
  </si>
  <si>
    <t>Pack of 2 sprites + 2 sidral mundet + 2 fresca + 2 fanta each</t>
  </si>
  <si>
    <t>Refresco Coca-Cola Sin Azúcar 235 ml</t>
  </si>
  <si>
    <t>Refresco Fresca Sabor Toronja 300 ml</t>
  </si>
  <si>
    <t>Refresco Sprite 300 ml</t>
  </si>
  <si>
    <t>Refresco Coca-Cola 450 ml</t>
  </si>
  <si>
    <t>Néctar Clarificado Del Valle Sabor Manzana 237 ml</t>
  </si>
  <si>
    <t>Refresco Sidral Mundet Sabor Manzana 500 ml</t>
  </si>
  <si>
    <t>Néctar Clarificado Del Valle Sabor Manzana 500 ml</t>
  </si>
  <si>
    <t>Néctar Clarificado Del Valle Sabor Manzana 1 L</t>
  </si>
  <si>
    <t>Crema Santa Clara Natural 225 ml</t>
  </si>
  <si>
    <t xml:space="preserve">Santa Clara natural cream </t>
  </si>
  <si>
    <t>Crema Santa Clara Natural 420 ml</t>
  </si>
  <si>
    <t>Yogurt Bebible Santa Clara con Guayaba 235 g</t>
  </si>
  <si>
    <t>Santa Clara drinkable yogurt with guava</t>
  </si>
  <si>
    <t>Yogurt Bebible Santa Clara con Mango 235 g</t>
  </si>
  <si>
    <t>Santa Clara drinkable yogurt with mango</t>
  </si>
  <si>
    <t>Yogurt Bebible Santa Clara con Manzana 235 g</t>
  </si>
  <si>
    <t>Santa Clara drinkable yogurt with apple</t>
  </si>
  <si>
    <t>Yogurt Bebible Santa Clara con Durazno 235 g</t>
  </si>
  <si>
    <t>Santa Clara drinkable yogurt with peach</t>
  </si>
  <si>
    <t>Yogurt Batido Santa Clara con Fresa 125 g</t>
  </si>
  <si>
    <t>Santa Clara smoothie yogurt with strawberry</t>
  </si>
  <si>
    <t>Yogurt Bebible Santa Clara con Fresa 235 g</t>
  </si>
  <si>
    <t>Santa Clara drinkable yogurt with strawberry</t>
  </si>
  <si>
    <t>Yogurt Batido Santa Clara con Guayaba 125 g</t>
  </si>
  <si>
    <t>Santa Clara smoothie yogurt with guava</t>
  </si>
  <si>
    <t>Yogurt Batido Santa Clara con Mango 125 g</t>
  </si>
  <si>
    <t>Santa Clara smoothie yogurt with mango</t>
  </si>
  <si>
    <t>Topo Chico Hard Seltzer Fresa-Guayaba 355 ml</t>
  </si>
  <si>
    <t>Topo Chico hard seltzer strawberry guava flavor</t>
  </si>
  <si>
    <t>Topo Chico Hard Seltzer Lima-Limón 355 ml</t>
  </si>
  <si>
    <t>Topo Chico hard seltzer lemon lime flavor</t>
  </si>
  <si>
    <t>Topo Chico Hard Seltzer Piña 355 ml</t>
  </si>
  <si>
    <t>Topo Chico hard seltzer pineapple flavor</t>
  </si>
  <si>
    <t>Agua Mineral Topo Chico Twist de Toronja 355 ml</t>
  </si>
  <si>
    <t>Topo Chico twist pink grapefruit flavor mineral water</t>
  </si>
  <si>
    <t>Agua Mineral Topo Chico Twist de Limón 355 ml</t>
  </si>
  <si>
    <t>Topo Chico twist lemon flavor mineral water</t>
  </si>
  <si>
    <t>Coca Cola soda</t>
  </si>
  <si>
    <t>Agua Mineral Topo Chico Twist de Toronja 600 ml</t>
  </si>
  <si>
    <t>Topo Chico Twiss pink grapefruit flavor mineral water</t>
  </si>
  <si>
    <t>Agua Mineral Topo Chico Twist de Limón 600 ml</t>
  </si>
  <si>
    <t>Refresco Sidral Mundet Sabor Manzana Durazno 2 L</t>
  </si>
  <si>
    <t>Sidral Mundet apple peach flavor soda</t>
  </si>
  <si>
    <t>Refresco Sidral Mundet Sabor Manzana Durazno 600 ml</t>
  </si>
  <si>
    <t>Refresco Coca-Cola Light 500 ml</t>
  </si>
  <si>
    <t>Refresco Coca-Cola con Café Caramelo 235 ml</t>
  </si>
  <si>
    <t>Coca Cola soda with caramelo coffee</t>
  </si>
  <si>
    <t>Refresco Coca-Cola con Café Vainilla 235 ml</t>
  </si>
  <si>
    <t>Coca Cola soda with vanilla coffee</t>
  </si>
  <si>
    <t>Refresco Coca-Cola con Café Surtido 235 ml</t>
  </si>
  <si>
    <t>Coco cola pack with mixed coffe each</t>
  </si>
  <si>
    <t>Café Costa Mocha Italia Entero 1 Kg</t>
  </si>
  <si>
    <t>Café Cosata Mocha Italia whole bean coffe</t>
  </si>
  <si>
    <t>aliminum bag</t>
  </si>
  <si>
    <t>Café Costa Mocha Italia Molido 500 g</t>
  </si>
  <si>
    <t>Café Cosata Mocha Italia ground coffe</t>
  </si>
  <si>
    <t>Queso Cottage Santa Clara Natural 380 ml</t>
  </si>
  <si>
    <t>Santa Clara natural cottage cheese</t>
  </si>
  <si>
    <t>Néctar Del Valle Sabor Manzana 946 ml</t>
  </si>
  <si>
    <t>Néctar Del Valle Clarificado Sabor Manzana 946 ml</t>
  </si>
  <si>
    <t xml:space="preserve">Del Valle Nectar clarified apple flavor </t>
  </si>
  <si>
    <t>Del Valle Pulpy Pack Durazno y Mango 400 ml</t>
  </si>
  <si>
    <t>Del Valle pulpy pack, peach and mango flavors each</t>
  </si>
  <si>
    <t>Café Costa Coffee Molido 250 g</t>
  </si>
  <si>
    <t>Cafe Costa ground coffee</t>
  </si>
  <si>
    <t>Bebida Del Valle Frut con jugo Sabor Cítricos 500 ml Retornable</t>
  </si>
  <si>
    <t xml:space="preserve">Del Valle Frut with citrus flavor juice  </t>
  </si>
  <si>
    <t>Del Valle 100% Jugo de Fruta Sabor Manzana 946 ml</t>
  </si>
  <si>
    <t>Del Valle 100% apple flavor fruit juice</t>
  </si>
  <si>
    <t>Del Valle 100% Jugo de Fruta Sabor Naranja 946 ml</t>
  </si>
  <si>
    <t>Del Valle 100% orange flavor fruit juice</t>
  </si>
  <si>
    <t>Néctar Del Valle Sabor Manzana 237 ml</t>
  </si>
  <si>
    <t>Néctar Del Valle Sabor Manzana 335 ml</t>
  </si>
  <si>
    <t>Néctar Del Valle Sabor Piña 1 L</t>
  </si>
  <si>
    <t xml:space="preserve">Nectar Del valle pineapple flavor </t>
  </si>
  <si>
    <t>Refresco Fanta Sabor Fresa 1 L</t>
  </si>
  <si>
    <t>Refresco Fanta Sabor Fresa 2 L</t>
  </si>
  <si>
    <t>Refresco Fanta Sabor Fresa 3 L</t>
  </si>
  <si>
    <t>Monster Energy Zero Sugar 473 ml</t>
  </si>
  <si>
    <t>Monster Energy Zero Sugar</t>
  </si>
  <si>
    <t>Refresco Sidral Mundet Sabor Manzana 1 L</t>
  </si>
  <si>
    <t>Refresco Sidral Mundet Sabor Manzana 3 L</t>
  </si>
  <si>
    <t>Bebida Del Valle Frut con jugo Sabor Cí­tricos 250 ml</t>
  </si>
  <si>
    <t>Agua Gasificada Ciel Moras 600 ml</t>
  </si>
  <si>
    <t>Ciel Moral carbonated water</t>
  </si>
  <si>
    <t>Bebida Del Valle Frut Retornable 2.5L</t>
  </si>
  <si>
    <t xml:space="preserve">Del Valle fruit with citurs flavor juice </t>
  </si>
  <si>
    <t>Powerad Fit Arandano Azaí 500 ml</t>
  </si>
  <si>
    <t xml:space="preserve">Powerade Fit blueberry flavor </t>
  </si>
  <si>
    <t>Paquete de Coca-Cola Original Pet 2L, Fresca Pet 2L y Ciel Mineral Pet 2L</t>
  </si>
  <si>
    <t>Coca Cola, Fresca and Ciel mineral water pack each</t>
  </si>
  <si>
    <t>Agua Mineralizada Ciel 1.75L</t>
  </si>
  <si>
    <t>Agua Mineralizada Ciel 235 ml</t>
  </si>
  <si>
    <t>Refresco Sprite 235 ml</t>
  </si>
  <si>
    <t>Refresco Fanta Sabor Misterio 600 ml</t>
  </si>
  <si>
    <t>Fanta mysterious flavor soda</t>
  </si>
  <si>
    <t>Refresco Sidral Mundet Light Sabor Manzana 2 L</t>
  </si>
  <si>
    <t>Sidral Mundet ligth apple flavor soda</t>
  </si>
  <si>
    <t>Refresco Sidral Mundet Light Sabor Manzana 400 ml</t>
  </si>
  <si>
    <t>Refresco Sidral Mundet Sabor Manzana 235 ml</t>
  </si>
  <si>
    <t>Refresco Yoli Sabor Limón 600 ml</t>
  </si>
  <si>
    <t>Yoli lemon flavor soda</t>
  </si>
  <si>
    <t>Refresco Yoli Sabor Limón 2 L</t>
  </si>
  <si>
    <t>Refresco Ameyal Sabor Fresa-Kiwi 2 L</t>
  </si>
  <si>
    <t>Ameyal strawberry kiwi flavor soda</t>
  </si>
  <si>
    <t>Refresco Coca-Cola Sin Azúcar 1.75 L</t>
  </si>
  <si>
    <t>Refresco Sprite Sin Azúcar 400 ml</t>
  </si>
  <si>
    <t>Paquete de Leche Santa Clara Deslactosada 1L y Refresco Coca-Cola Sin Azúcar 355 ml</t>
  </si>
  <si>
    <t>Santa clara lactose free milk and a Coca cola sugar free soda</t>
  </si>
  <si>
    <t>1 and 355</t>
  </si>
  <si>
    <t>liter and milliliters</t>
  </si>
  <si>
    <t>cardboard carton and plastic bottle</t>
  </si>
  <si>
    <t>Paquete de Ciel Garrafón (Líquido) y Santa Clara Deslactosada 1L</t>
  </si>
  <si>
    <t xml:space="preserve">Ciel water and a Santa Clara lactose free milk </t>
  </si>
  <si>
    <t>cardboard carton and jug</t>
  </si>
  <si>
    <t>Paquete de Ciel Garrafón (Líquido) 20L y Leche Santa Clara Entera 1L</t>
  </si>
  <si>
    <t>Shangri-La 2 L</t>
  </si>
  <si>
    <t>Shangri-La minerla soda</t>
  </si>
  <si>
    <t>Shangri-La 354 ml</t>
  </si>
  <si>
    <t>Shangri-La 600 ml</t>
  </si>
  <si>
    <t>Limonada &amp; Hierbabuena 330 ml</t>
  </si>
  <si>
    <t>Lemonade with peppermint</t>
  </si>
  <si>
    <t>Hi-C Melocotón 250 ml</t>
  </si>
  <si>
    <t>Hi-C peach flavor</t>
  </si>
  <si>
    <t>Hi-C Manzana 250 ml</t>
  </si>
  <si>
    <t>Hi-C apple flavor</t>
  </si>
  <si>
    <t>Agua Pura Dasani 600 ml</t>
  </si>
  <si>
    <t>Dasani purified water</t>
  </si>
  <si>
    <t>Agua Pura Dasani 1 L</t>
  </si>
  <si>
    <t>Mini lata mixto 237 ml</t>
  </si>
  <si>
    <t>Soda mixed pack each</t>
  </si>
  <si>
    <t>Refresco Fresca Sabor Toronja 354 ml</t>
  </si>
  <si>
    <t>Fanta Uva 355 ml</t>
  </si>
  <si>
    <t>Fanta grape flavor soda</t>
  </si>
  <si>
    <t>Fanta Uva 3L</t>
  </si>
  <si>
    <t>Fanta Uva 600 ml</t>
  </si>
  <si>
    <t>Fanta Uva 2L</t>
  </si>
  <si>
    <t>Fanta Multifruta 600 ml</t>
  </si>
  <si>
    <t>Falta multifruit flavor soda</t>
  </si>
  <si>
    <t>Fanta Multifruta 2 L</t>
  </si>
  <si>
    <t>Power Water Cereza 600 ml</t>
  </si>
  <si>
    <t>Power cherry flavor water</t>
  </si>
  <si>
    <t>Power Water Mango 600 ml</t>
  </si>
  <si>
    <t>Power mango flavor water</t>
  </si>
  <si>
    <t>Fuze Tea Negro Melocotón 500 ml</t>
  </si>
  <si>
    <t>Fuze tea peach flavor black tea</t>
  </si>
  <si>
    <t>Fuze Tea peach flavor black tea</t>
  </si>
  <si>
    <t>Fuze Tea Negro Melocotón 2.5 L</t>
  </si>
  <si>
    <t>Fuze Tea Negro Limón 500 ml</t>
  </si>
  <si>
    <t>Fuze Tea Mango 500 ml</t>
  </si>
  <si>
    <t>Fuze tea mango flavor green tea</t>
  </si>
  <si>
    <t>Powerade Naranja Mandarina 600 ml</t>
  </si>
  <si>
    <t>Powerade orange tangerine flavor</t>
  </si>
  <si>
    <t>Powerade Avalancha Azul 600 ml</t>
  </si>
  <si>
    <t>Powerade blue avalanche flavor</t>
  </si>
  <si>
    <t>Fanta Naranja 354 ml</t>
  </si>
  <si>
    <t>Fanta Naranja 355 ml</t>
  </si>
  <si>
    <t>Jugo del Valle Fresh Citrus 500 ml</t>
  </si>
  <si>
    <t>Del Valle Frest citrus flavor juice</t>
  </si>
  <si>
    <t>Refresco Sprite 354 ml</t>
  </si>
  <si>
    <t>Coca-Cola Sin Azúcar 237 ml</t>
  </si>
  <si>
    <t>Coca-Cola Sin Azúcar 354 ml</t>
  </si>
  <si>
    <t>Coca-Cola Ligero 354 ml</t>
  </si>
  <si>
    <t>Coca-Cola Original Shangri-La 2 L</t>
  </si>
  <si>
    <t xml:space="preserve">Coca Cola soda </t>
  </si>
  <si>
    <t>Coca-Cola Original 354 ml</t>
  </si>
  <si>
    <t>Coca-Cola Original Del Valle Fresh 3 L</t>
  </si>
  <si>
    <t xml:space="preserve">Coca cola and a Del valle fresh each </t>
  </si>
  <si>
    <t>Coca-Cola Original Sprite 2 L</t>
  </si>
  <si>
    <t>Coca Cola and a Sprite each</t>
  </si>
  <si>
    <t>Powerade Frutas 600ml</t>
  </si>
  <si>
    <t>Powerade fruit punch flavor</t>
  </si>
  <si>
    <t>Energizante Monster Khaos Juice 473 ml</t>
  </si>
  <si>
    <t>Monster Khaos energized juice</t>
  </si>
  <si>
    <t>Agua Purificada Ciel Garrafon de 19 L Retornable</t>
  </si>
  <si>
    <t xml:space="preserve">Ciel purified water </t>
  </si>
  <si>
    <t>Refresco Yoli Sabor Limón 2.5L</t>
  </si>
  <si>
    <t>Paquete de 2 Garrafones (líquido) de Agua Purificada Ciel 20L, Paquete de Coca-Cola Original 355ml y Del Valle Frut Citrus 2L</t>
  </si>
  <si>
    <t>Pack of 2 Ciel purified water + 2 coca cola package + 2 del Valle fruit</t>
  </si>
  <si>
    <t>Jug, plastic bottle and glasses</t>
  </si>
  <si>
    <t>Mini lata mixto 237 ml con Fresca</t>
  </si>
  <si>
    <t>Agua Mineral Taxco 2 L</t>
  </si>
  <si>
    <t>Taxco mineral water</t>
  </si>
  <si>
    <t>Agua Mineral Taxco 1 L</t>
  </si>
  <si>
    <t>Paquete de Ciel Garrafón (líquido), Coca-Cola Original 600ml, Santa Clara Entera 1L = 1 Dispensador por $90</t>
  </si>
  <si>
    <t>Package of 1 Ciel purified water 20 liters jug + 4 Coca Cola each in a 600 milliliters plastic bottle + 6 Santa Clara each in a 1 liter cardboard carton</t>
  </si>
  <si>
    <t>Jug, plastic bottle and cardboard carton</t>
  </si>
  <si>
    <t>Fuze Tea Sabor Manzana Canela 600 ml</t>
  </si>
  <si>
    <t xml:space="preserve">Fuze Tea apple cinnamon flavor </t>
  </si>
  <si>
    <t>Paquete de Ciel 5L y Lechita Santa Clara de Capuccino 200ml</t>
  </si>
  <si>
    <t xml:space="preserve">Package of 1 Ciel purifed water in a 5 liters plastic bottle + 8 Santa Clara capuccino flavor milk each in a 200 milliliters carboard carton </t>
  </si>
  <si>
    <t xml:space="preserve">jug and cardboard carton </t>
  </si>
  <si>
    <t xml:space="preserve">Paquete de Garrafón (Líquido) de 20L, Santa Clara Entera 1L, Coca-Cola Original 355ml = 1 Dispensador por $90 </t>
  </si>
  <si>
    <t>Package of a 1 Ciel purified water in a 20 liter jug + 6 Santa Clara regular milk each in a 1 liter carboard carton + 12 Coca Cola soda each in a 355 milliliter plastic bottle</t>
  </si>
  <si>
    <t>Paquete de Ciel Garrafón (Líquido) y Santa Clara Light 1L</t>
  </si>
  <si>
    <t>Package of 1 Ciel purified water 20 liters jug + 6 Santa Clara light milk each in a 1 liter carboard carton</t>
  </si>
  <si>
    <t>Paquete de Ciel Garrafón (Líquido), Santa Clara Entera 1L, Del Valle Mango 1L y Coca-Cola Original 600ml</t>
  </si>
  <si>
    <t xml:space="preserve">Package of a 1 Ciel purified water in a 20 liter jug + 6 Santa Clara regular milk each in a 1 liter carboard carton + 4 Coca Cola soda each in a 600 milliliter plastic bottle+ 6 Del Valle mango flavor each in a 1 liter plastic bottle </t>
  </si>
  <si>
    <t>Paquete de Ciel Garrafón (Líquido), Santa Clara Deslactosada 1L , Del Valle Mango 1L y Coca-Cola Original 600ml</t>
  </si>
  <si>
    <t xml:space="preserve">Package of a 1 Ciel purified water in a 20 liter jug + 6 Santa Clara lactose free milk each in a 1 liter carboard carton + 4 Coca Cola soda each in a 600 milliliter plastic bottle+ 6 Del Valle mango flavor each in a 1 liter plastic bottle </t>
  </si>
  <si>
    <t>Paquete de Ciel 5L, Santa Clara Lechita de Chocolate 200ml y Del Valle Durazno 1L</t>
  </si>
  <si>
    <t>Package of 2 Ciel purifed water each in a 5 liters plastic bottle + 8 Sanra Clara chocolate flavor milk each in a 200 milliliters carboard carton + 6 Del Valle peach flavor each in a 1 liter plastic bottle</t>
  </si>
  <si>
    <t>Paquete de Ciel 5L, Santa Clara Lechita de Fresa 200ml y Del Valle Durazno 1L</t>
  </si>
  <si>
    <t>Package of 2 Ciel purifed water each in a 5 liters plastic bottle + 8 Santa Clara strawberry flavor milk each in a 200 milliliters carboard carton + 6 Del Valle peach flavor each in a 1 liter plastic bottle</t>
  </si>
  <si>
    <t>Refresco Coca-Cola Sin Azúcar Retornable 2.5 L</t>
  </si>
  <si>
    <t xml:space="preserve">Coca cola sugar free soda </t>
  </si>
  <si>
    <t>Refresco Delaware Punch Sabor uva 250 ml</t>
  </si>
  <si>
    <t>Delaware Punch grape flavor soda</t>
  </si>
  <si>
    <t>Refresco Coca-Cola Light 1.75 L</t>
  </si>
  <si>
    <t>Refresco Coca-Cola Sin Azúcar 1.25 L</t>
  </si>
  <si>
    <t>Coca Cola sugar free soda</t>
  </si>
  <si>
    <t>Agua Mineralizada Cristal 1.5 L</t>
  </si>
  <si>
    <t>Cristal mineralized water</t>
  </si>
  <si>
    <t>Agua Mineralizada Cristal 2.5 L</t>
  </si>
  <si>
    <t>Agua Purificada Cristal Garrafon de 20 L Retornable</t>
  </si>
  <si>
    <t xml:space="preserve">Cristal purified water </t>
  </si>
  <si>
    <t>Refresco Cristal Sabor Sidra Negra 2.5 L</t>
  </si>
  <si>
    <t>Cristal  black cider flavor soda</t>
  </si>
  <si>
    <t>Refresco Cristal Sabor Fresa 2.5 L</t>
  </si>
  <si>
    <t>Cristal  strawberry flavor soda</t>
  </si>
  <si>
    <t>Refresco Cristal Sabor Cebada 2.5 L</t>
  </si>
  <si>
    <t>Cristal  barley flavor soda</t>
  </si>
  <si>
    <t>Refresco Coca-Cola 3 L Retornable</t>
  </si>
  <si>
    <t xml:space="preserve">Coco cola soda </t>
  </si>
  <si>
    <t>Leche Santa Clara Sabor Helado de Triple Chocolate 250 ml</t>
  </si>
  <si>
    <t xml:space="preserve">Santa Clara triple chocolate ice cream flavor milk </t>
  </si>
  <si>
    <t>Leche Santa Clara Sabor Helado de Menta Chocolate 250 ml</t>
  </si>
  <si>
    <t xml:space="preserve">Santa Clara mint icre cream flavor milk </t>
  </si>
  <si>
    <t>Leche Santa Clara Sabor Helado de Fresa 250 ml</t>
  </si>
  <si>
    <t xml:space="preserve">Santa Clara strawberry icre cream flavor milk </t>
  </si>
  <si>
    <t>Refresco Coca-Cola Sin Azúcar 3 L</t>
  </si>
  <si>
    <t>Agua Mineralizada Del Valle Naranja&amp;Nada 2 L</t>
  </si>
  <si>
    <t>Del Valle Naranja&amp;Nada orange flavor mineralized water</t>
  </si>
  <si>
    <t>Bebida Del Valle Frut con jugo Sabor Cítricos 355 ml</t>
  </si>
  <si>
    <t>Del Valle Fruit with citrus flavor juice</t>
  </si>
  <si>
    <t>Powerade Fit Uva Menta 500 ml</t>
  </si>
  <si>
    <t>Powerade Fit grape mint flavor</t>
  </si>
  <si>
    <t>Bebida base de soya AdeS con jugo de mango 946 ml</t>
  </si>
  <si>
    <t>Bebida base de soya sin azúcar AdeS 946 ml</t>
  </si>
  <si>
    <t xml:space="preserve">soy-based AdeS sugar free drink </t>
  </si>
  <si>
    <t>Refresco Sidral Mundet Light Sabor Manzana 600 ml</t>
  </si>
  <si>
    <t>Del Valle 100% Jugo de Fruta Sabor Manzana 200 ml</t>
  </si>
  <si>
    <t>Del Valle 100% Jugo de Fruta Sabor Naranja 200 ml</t>
  </si>
  <si>
    <t>Té Negro Fuze Tea Sabor Durazno 1.89 L</t>
  </si>
  <si>
    <t>Refresco Fanta Sabor Naranja 235 ml</t>
  </si>
  <si>
    <t>Refresco Fanta Sin Azúcar Sabor Naranja 300 ml</t>
  </si>
  <si>
    <t>Fanta sugar free orange flavor soda</t>
  </si>
  <si>
    <t>Refresco Sprite Sin Azúcar 300 ml</t>
  </si>
  <si>
    <t>Refresco Sidral Mundet Sin Azúcar Sabor Manzana 300 ml</t>
  </si>
  <si>
    <t>Sidral Mundet sugar free apple flavor soda</t>
  </si>
  <si>
    <t>Refresco Fresca Sin Azúcar Sabor Toronja 300 ml 1 Botella</t>
  </si>
  <si>
    <t>Fresca sugar free pink grapefruit flavor soda</t>
  </si>
  <si>
    <t>Paquete de Ciel Bidón y Powerade Moras 600ml = Llévate 2 Botellas de Powerade</t>
  </si>
  <si>
    <t xml:space="preserve">Package of 1 Ciel 10 liter jug and Powerade each in a 600 milliliters plastic bottle </t>
  </si>
  <si>
    <t>Coca-Cola Sin Azúcar 1.5L</t>
  </si>
  <si>
    <t>Refresco Coca-Cola Original 355ml = Llévate 2 vasos Coca-Cola</t>
  </si>
  <si>
    <t>plastic bottle with glass</t>
  </si>
  <si>
    <t>Refresco Coca-Cola Sin Azúcar 355ml = Llévate 2 vasos Coca-Cola</t>
  </si>
  <si>
    <t>Refresco Coca-Cola Light 355ml = Llévate 2 vasos Coca-Cola</t>
  </si>
  <si>
    <t>Bipack 1.75 L: 1 Coca-Cola Original + 1 Fresca</t>
  </si>
  <si>
    <t xml:space="preserve">Pack with 1 Coca Cola + 1 Fresca each </t>
  </si>
  <si>
    <t>Bipack 1.5 L: 1 Coca-Cola Original + 1 Fresca</t>
  </si>
  <si>
    <t>Refresco Sidral Mundet Sabor Pera 2 L</t>
  </si>
  <si>
    <t>Sidral Mundet pear flavor soda</t>
  </si>
  <si>
    <t>Refresco Sidral Mundet Sabor Sangría 600 ml</t>
  </si>
  <si>
    <t>Sidral Mundet sangaree flavor soda</t>
  </si>
  <si>
    <t>Refresco Sidral Mundet Light Sabor Manzana 355 ml</t>
  </si>
  <si>
    <t>Sidral Mundet light apple flavor soda</t>
  </si>
  <si>
    <t>Refresco Seagrams Agua Quina 235 ml</t>
  </si>
  <si>
    <t>Seagrams Agua Quina water</t>
  </si>
  <si>
    <t>Surtido Latas 235 ml</t>
  </si>
  <si>
    <t>Del Valle Sabor Uva 3 L</t>
  </si>
  <si>
    <t>Del Valle grape flavor</t>
  </si>
  <si>
    <t>Sidral Mundet Fresa-Kiwi 2L</t>
  </si>
  <si>
    <t>Sidral mundet strawberry kiwi flavor soda</t>
  </si>
  <si>
    <t>Sidral Mundet Mandarina 2L</t>
  </si>
  <si>
    <t>Sidral Mundet tangerine flavor soda</t>
  </si>
  <si>
    <t>Refresco Coca-Cola Sin Azúcar Edición Limitada 8-bit 355 ml</t>
  </si>
  <si>
    <t>Paquete de Leche Santa Clara Deslactosada 1L y Refresco Coca-Cola Light 355 ml</t>
  </si>
  <si>
    <t>Package of 1 Santa Clara lactose free milk of 1 liter in a carboard carton and 12 coca cola light soda in a 355 milliliter plastic bottle</t>
  </si>
  <si>
    <t>carboard carton and a plastic bottle</t>
  </si>
  <si>
    <t>Paquete de Leche Santa Clara Entera 1L y Refresco Coca-Cola Light 355 ml</t>
  </si>
  <si>
    <t>Paquete de Leche Santa Clara Entera 1L y Refresco Coca-Cola Sin Azúcar 355 ml</t>
  </si>
  <si>
    <t>Package of 1 Santa Clara lactose free milk of 1 liter in a carboard carton and 12 coca cola sugar free soda in a 355 milliliter plastic bottle</t>
  </si>
  <si>
    <t>Paquete de Leche Santa Clara Entera 1L y Refresco Coca-Cola Original 355 ml</t>
  </si>
  <si>
    <t>Package of 1 Santa Clara lactose free milk of 1 liter in a carboard carton and 12 coca cola soda in a 355 milliliter plastic bottle</t>
  </si>
  <si>
    <t>Paquete de Leche Santa Clara Deslactosada 1L y Refresco Coca-Cola Original 355 ml</t>
  </si>
  <si>
    <t>Refresco Coca-Cola Sin Azúcar 250 ml</t>
  </si>
  <si>
    <t>Bipack 1.75 L: 1 Coca-Cola Original + 1 Sprite</t>
  </si>
  <si>
    <t xml:space="preserve">Pack of 1 Coca Cola + 1 Sprite each </t>
  </si>
  <si>
    <t>Powerade Mixto 600ml</t>
  </si>
  <si>
    <t>Powerade Mixed each</t>
  </si>
  <si>
    <t>Crema de Whiskey Baileys Original 700 ml</t>
  </si>
  <si>
    <t xml:space="preserve">Baileys Original whiskey cream </t>
  </si>
  <si>
    <t>Ginebra Tanqueray London Dry 750 ml</t>
  </si>
  <si>
    <t xml:space="preserve">Tanqueray London Grin gin </t>
  </si>
  <si>
    <t>Ron Captain Morgan Spiced 700 ml</t>
  </si>
  <si>
    <t xml:space="preserve">Captain Morgan Spiced ron </t>
  </si>
  <si>
    <t>Ron Captain Morgan White 700 ml</t>
  </si>
  <si>
    <t xml:space="preserve">Captain Morgan White ron </t>
  </si>
  <si>
    <t>Ron Zacapa Solera 750 ml</t>
  </si>
  <si>
    <t xml:space="preserve">Zacapa Solera ron </t>
  </si>
  <si>
    <t>Tequila Don Julio Blanco 700 ml</t>
  </si>
  <si>
    <t xml:space="preserve">Don Julio white tequila </t>
  </si>
  <si>
    <t>Tequila Don Julio Reposado 700 ml</t>
  </si>
  <si>
    <t xml:space="preserve">Don Julio reposado tequila </t>
  </si>
  <si>
    <t>Vodka Smirnoff 750 ml</t>
  </si>
  <si>
    <t>Smirnoff vodka</t>
  </si>
  <si>
    <t>Vodka Smirnoff X1 750 ml</t>
  </si>
  <si>
    <t>Whisky Black &amp; White Escocés Spirits 700 ml</t>
  </si>
  <si>
    <t xml:space="preserve">Black &amp; White scotch spirits whiskey </t>
  </si>
  <si>
    <t>Whisky Black &amp; White Orange Spirits 700 ml</t>
  </si>
  <si>
    <t xml:space="preserve">Black &amp; White orange spirits whiskey </t>
  </si>
  <si>
    <t>Whiskys Buchanans 12 Años 750 ml</t>
  </si>
  <si>
    <t>Buchanans Years whiskey</t>
  </si>
  <si>
    <t>Whiskys Johnnie Walker Red Label 700 ml</t>
  </si>
  <si>
    <t>Johnie Walker Red Label whiskey</t>
  </si>
  <si>
    <t>Whiskys Jhonnie Walker Black Laber 750 ml</t>
  </si>
  <si>
    <t>Johnie Walker Black Label whiskey</t>
  </si>
  <si>
    <t>Fanta Piña 600ml</t>
  </si>
  <si>
    <t>Fanta pineapple flavor soda</t>
  </si>
  <si>
    <t>Fanta Piña 3L</t>
  </si>
  <si>
    <t>Paquete de Leche Santa Clara Entera 1 L 6 Tetra Bricks y 1 Molde de Santa Clara</t>
  </si>
  <si>
    <t/>
  </si>
  <si>
    <t xml:space="preserve">cardboard carton with glass bowl </t>
  </si>
  <si>
    <t>Paquete de Leche Santa Clara Deslactosada 1 L 6 Tetra Bricks y 1 Molde de Santa Clara</t>
  </si>
  <si>
    <t>Valle Frut Puch Galon 3785 ml</t>
  </si>
  <si>
    <t>Valle Fruit puch</t>
  </si>
  <si>
    <t>Valle Frut Puch 300 ml</t>
  </si>
  <si>
    <t>Paquete de Ciel Garrafón (lí­quido) 20 L y Coca-Cola Original 600ml</t>
  </si>
  <si>
    <t>jug and plastic bottle</t>
  </si>
  <si>
    <t>Bebida Del Valle Frut con jugo Sabor Manzana 2 L </t>
  </si>
  <si>
    <t>Del Valle Frut with apple flavor juice</t>
  </si>
  <si>
    <t>Agua Purificada Ciel Bidón de 10 L</t>
  </si>
  <si>
    <t>Refresco Seagrams Ginger Ale 235 ml</t>
  </si>
  <si>
    <t>Seagrams Ginger Ale soda</t>
  </si>
  <si>
    <t xml:space="preserve">Bebida a base de Almendra Ades Sin Azúcar, Tetra Pack 946 ml </t>
  </si>
  <si>
    <t xml:space="preserve">almond-based AdeS sugar free drink </t>
  </si>
  <si>
    <t>Detergente Ariel Doble Poder 850 g</t>
  </si>
  <si>
    <t xml:space="preserve">Ariel double Power detergent </t>
  </si>
  <si>
    <t>Detergente Ace Limpieza Completa 900 g</t>
  </si>
  <si>
    <t xml:space="preserve">Ace complete clean detergent </t>
  </si>
  <si>
    <t>plastic bag</t>
  </si>
  <si>
    <t>Detergente Salvo Liquido 500 ml</t>
  </si>
  <si>
    <t>Salvo liquid detergent</t>
  </si>
  <si>
    <t>Suavizante Downy Amanecer 5 en 1 730 ml</t>
  </si>
  <si>
    <t>Downy Amanecer 5 in 1 softener</t>
  </si>
  <si>
    <t>Suavizante Downy Floral 800 ml</t>
  </si>
  <si>
    <t>Downy floral softener</t>
  </si>
  <si>
    <t>Toallas Femeninas Naturella Cuidado Nocturno 8pz</t>
  </si>
  <si>
    <t>Naturella noctun care femenine towels</t>
  </si>
  <si>
    <t>pieces</t>
  </si>
  <si>
    <t>Detergente Ariel Doble Poder 500 g</t>
  </si>
  <si>
    <t>Detergente Líquido Ariel Revitacolor 800ml</t>
  </si>
  <si>
    <t xml:space="preserve">Ariel revitalizer liquid detergent </t>
  </si>
  <si>
    <t>Refresco Escuis Sabor Piña 600 ml</t>
  </si>
  <si>
    <t>Escuis pineapple flavor soda</t>
  </si>
  <si>
    <t>Barra de cereal Kellogg's Choco Krispis chocolate 148 g</t>
  </si>
  <si>
    <t>Kellogg's Choco Krispis chocolate cereal bar</t>
  </si>
  <si>
    <t>Barra de cereales Kellogg's Extra delice chocolate blanco con arándanos 130 g</t>
  </si>
  <si>
    <t>Kellogg's extra delice white chocolate with blueberries cereal bar</t>
  </si>
  <si>
    <t>Cereal Kellogg's Extra arándanos con almendras 240 g</t>
  </si>
  <si>
    <t xml:space="preserve">Kellogg's Extra blueberries with almonds cereal </t>
  </si>
  <si>
    <t>Barra de cereales Kellogg's Extra delice chocolate con cacahuate 130 g</t>
  </si>
  <si>
    <t xml:space="preserve">Kellogg's Extra delice choclate with peanut ceral bar </t>
  </si>
  <si>
    <t>Barra Kellogg's Rice Krispies Treats sabor malvavisco 148 g</t>
  </si>
  <si>
    <t>Kellogg's Rice Krispies Treats marshmallow flavor bar</t>
  </si>
  <si>
    <t>Cereal Kellogg's Choco Krispis sabor a chocolate 450 g</t>
  </si>
  <si>
    <t>Kellogg's Choco Krispis chocolate flavor cereal</t>
  </si>
  <si>
    <t>Cereal Kellogg's Choco Krispis sabor a chocolate 600 g</t>
  </si>
  <si>
    <t>Cereal Kellogg's Corn Flakes original 300 g</t>
  </si>
  <si>
    <t xml:space="preserve">Kellogg's Corn Flakes original cereal </t>
  </si>
  <si>
    <t>Cereal Kellogg's Corn Flakes original 465 g</t>
  </si>
  <si>
    <t>Cereal Kellogg's Zucaritas original 490 g</t>
  </si>
  <si>
    <t xml:space="preserve">Kellogg's Zucaritas original cereal </t>
  </si>
  <si>
    <t>Cereal Kellogg's Zucaritas original 665 g</t>
  </si>
  <si>
    <t>Botana Pringles Original 37 g</t>
  </si>
  <si>
    <t>Pringles original chips</t>
  </si>
  <si>
    <t>Botana Pringles Original 124 g</t>
  </si>
  <si>
    <t>Fuze Tea Té Negro Limón 2L</t>
  </si>
  <si>
    <t>Bebida Energizante Monster Zero Ultra Paradise 473 ml 4 Latas</t>
  </si>
  <si>
    <t>Monster Zero Ultra Paradise flavor energized drink</t>
  </si>
  <si>
    <t>Predator Energy 473 ml Lata</t>
  </si>
  <si>
    <t>Predator Energy</t>
  </si>
  <si>
    <t>Bevi Sabor Chocolate 240 ml</t>
  </si>
  <si>
    <t>Bevi chocolate flavor</t>
  </si>
  <si>
    <t>Bebida Del Valle Frut Sabor Naranja 1.5L Retornable</t>
  </si>
  <si>
    <t xml:space="preserve">Del Valle Frut orange flavor  </t>
  </si>
  <si>
    <t>Refresco Coca Cola Sin Azúcar 1.5L</t>
  </si>
  <si>
    <t xml:space="preserve">
liters</t>
  </si>
  <si>
    <t>Ron Captain Morgan Spiced 700 ml 1 Botella= Llévate Tarro Exclusivo</t>
  </si>
  <si>
    <t>Ron Captain Morgan White 700 ml 1 Botella= Llévate Tarro Exclusivo</t>
  </si>
  <si>
    <t xml:space="preserve">Captain Morgan Spiced white ron </t>
  </si>
  <si>
    <t>Café Costa Coffee Mocha Italian Blend Tueste Medio Cafe Molido 1 Kg</t>
  </si>
  <si>
    <t>Costa Coffe Mocha Italian Blend Tueste Medio ground cofffe</t>
  </si>
  <si>
    <t>Café Costa Coffee Descafeinado Tueste Oscuro Cafe Molido 1 Kg</t>
  </si>
  <si>
    <t>Costa Coffe Mocha Italian Blend Tueste Dark ground cofffe</t>
  </si>
  <si>
    <t>Del Valle Limon&amp;Nada lemon flavor mineralized water</t>
  </si>
  <si>
    <t>Joya fruit punch flavor soda</t>
  </si>
  <si>
    <t>Refresco Coca-Cola Sin Azúcar Edición Limitada Marshmello 355 ml</t>
  </si>
  <si>
    <t>Coca Cola sugar free limited marshmallow edition</t>
  </si>
  <si>
    <t>Café Costa Coffee Mocha Italian Blend Tueste Medio Cafe Molido 85 g</t>
  </si>
  <si>
    <t xml:space="preserve">Costa Coffee Mocha Italian Blend Medium Roast Ground Coffee </t>
  </si>
  <si>
    <t>Café Costa Coffee Descafeinado Tueste Oscuro Cafe Molido 500 g</t>
  </si>
  <si>
    <t>Costa Coffee Decaffeinated Dark Roast Ground Coffee</t>
  </si>
  <si>
    <t>Café Costa Coffee Mocha Italian Blend Tueste Medio Cafe Molido 30 g</t>
  </si>
  <si>
    <t xml:space="preserve">Costa Coffee Mocha Italian Blend Tueste medium ground Coffee </t>
  </si>
  <si>
    <t>Café Costa Coffee Descafeinado Tueste Oscuro Cafe Molido 250 g</t>
  </si>
  <si>
    <t xml:space="preserve">Costa Coffee Decaffeinated Dark Roast Ground Coffee </t>
  </si>
  <si>
    <t>Café Costa Coffee Descafeinado Tueste Oscuro Cafe Molido 80 g</t>
  </si>
  <si>
    <t>Refresco Escuis Sabor Manzana 2 L</t>
  </si>
  <si>
    <t>Escuis Apple Flavor soda</t>
  </si>
  <si>
    <t>Refresco Escuis Sabor Manzana 600 ml</t>
  </si>
  <si>
    <t>Refresco Escuis Sabor Fresa 2 L</t>
  </si>
  <si>
    <t>Escuis Strawberry Flavor soda</t>
  </si>
  <si>
    <t>Refresco Escuis Sabor Fresa 1.5 L</t>
  </si>
  <si>
    <t>Refresco Escuis Sabor Fresa 600 ml</t>
  </si>
  <si>
    <t>Pack Refrescos Coca-Cola + Sidral Mundet 2.5 L</t>
  </si>
  <si>
    <t>Package of 1 Coca cola + 1 Sidral each</t>
  </si>
  <si>
    <t>Bebida Alcohólica Topo Chico Hard Seltzer Mango Tropical 355 ml</t>
  </si>
  <si>
    <t>Topo Chico Hard Seltzer Mango Tropical flavor Alcoholic Drink</t>
  </si>
  <si>
    <t>Detergente Salvo Multiusos 900 g</t>
  </si>
  <si>
    <t>Salvo Multipurpose Detergent</t>
  </si>
  <si>
    <t>Bebida Alcohólica Topo Chico Hard Seltzer Piña 355 ml</t>
  </si>
  <si>
    <t>Topo Chico Hard Seltzer Pineapple flavor Alcoholic Drink</t>
  </si>
  <si>
    <t>Bebida Alcohólica Topo Chico Hard Seltzer Fresa-Guayaba 355 ml</t>
  </si>
  <si>
    <t>Topo Chico Hard Seltzer Strawberry-Guava flavor Alcoholic Drink</t>
  </si>
  <si>
    <t>Bebida Alcohólica Topo Chico Hard Seltzer Lima-Limón 355 ml</t>
  </si>
  <si>
    <t>Topo Chico Hard Seltzer Lime-Lemon Alcoholic Drink</t>
  </si>
  <si>
    <t>Combo Leche Santa Clara Entera 1 L + Coca-Cola Original 600 ml</t>
  </si>
  <si>
    <t>Package of 6 Santa Clara regular milk in a 1 liter carboard carton + 4 coca cola each in a 600 milliliter plastic bottle</t>
  </si>
  <si>
    <t>Botana Pringles Queso 40 g</t>
  </si>
  <si>
    <t>Pringles Cheese Snack flavor chips</t>
  </si>
  <si>
    <t>Botana Pringles Crema y Cebolla 40 g</t>
  </si>
  <si>
    <t>Pringles Cream and Onion Snack flavor chips</t>
  </si>
  <si>
    <t>Combo Patrio Bi Pack Coca Cola Original y Fresca Toronja 2piezas 2L + Ciel Mineral 355ML 12 latas</t>
  </si>
  <si>
    <t xml:space="preserve">This is a Package of  1 Coca cola in a 2 liters plastic bottle + 1 Fresca in a 2 liters plastic bottle + 12 Ciel mineral water each in a 355 mlilliters in a aliminum can </t>
  </si>
  <si>
    <t>1 Garrafón (líquido) + $80 = 1 Paraguas</t>
  </si>
  <si>
    <t>This is  a Ciel purified water in a 20 liter jug with an umbrella</t>
  </si>
  <si>
    <t xml:space="preserve">liters </t>
  </si>
  <si>
    <t>jug</t>
  </si>
  <si>
    <t>Coca-Cola 600ml + Agua Ciel 600ml + $80 = Sartén Vasconia</t>
  </si>
  <si>
    <t xml:space="preserve">This is a package of 12 Ciel purified water each in a 600 milliliters plastic bottle + 4 coca cola each in a 600 milliliters plastic bottle + 1 pan </t>
  </si>
  <si>
    <t xml:space="preserve">bottle water and pan </t>
  </si>
  <si>
    <t>Ciel Garrafón (Líquido) + Leche Santa Clara Entera 1L + $30 = Kit de Tazones</t>
  </si>
  <si>
    <t>This is a package of a Ciel purified water in a 20 liter jug + 6 santa Clara regular milk each in a 1 liter cardboard carton + 2 bowls</t>
  </si>
  <si>
    <t>jug, cardboard container and bowls</t>
  </si>
  <si>
    <t>Combo Gamer Fresca Toronja 12 piezas 355 ml y Fanta Naranja 12 latas 355ml</t>
  </si>
  <si>
    <t xml:space="preserve">This is a package of 12 fanta and fresa each in a 355 millilter aliminum can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</si>
</sst>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sz val="14.0"/>
      <color theme="1"/>
      <name val="Arial"/>
      <scheme val="minor"/>
    </font>
    <font>
      <sz val="14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1" fillId="0" fontId="2" numFmtId="0" xfId="0" applyAlignment="1" applyBorder="1" applyFont="1">
      <alignment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readingOrder="0" vertical="top"/>
    </xf>
    <xf borderId="0" fillId="2" fontId="3" numFmtId="0" xfId="0" applyAlignment="1" applyFill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  <col customWidth="1" min="2" max="2" width="25.0"/>
    <col customWidth="1" min="3" max="3" width="46.38"/>
    <col customWidth="1" min="4" max="4" width="27.5"/>
    <col customWidth="1" min="5" max="5" width="21.38"/>
    <col customWidth="1" min="6" max="6" width="15.13"/>
    <col customWidth="1" min="7" max="7" width="65.5"/>
    <col customWidth="1" min="8" max="22" width="25.0"/>
  </cols>
  <sheetData>
    <row r="1" ht="7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ht="93.0" customHeight="1">
      <c r="A2" s="3"/>
      <c r="B2" s="4" t="s">
        <v>7</v>
      </c>
      <c r="C2" s="3" t="s">
        <v>8</v>
      </c>
      <c r="D2" s="5">
        <v>200.0</v>
      </c>
      <c r="E2" s="4" t="s">
        <v>9</v>
      </c>
      <c r="F2" s="3" t="s">
        <v>10</v>
      </c>
      <c r="G2" s="3" t="str">
        <f t="shared" ref="G2:G19" si="1">"A " &amp; C2 &amp; " in a " &amp; D2 &amp; "-" &amp; E2 &amp; " " &amp; F2
</f>
        <v>A soy-based AdeS drink with peach juice in a 200-mililiters cardboard carton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111.75" customHeight="1">
      <c r="A3" s="3"/>
      <c r="B3" s="4" t="s">
        <v>11</v>
      </c>
      <c r="C3" s="3" t="s">
        <v>12</v>
      </c>
      <c r="D3" s="4">
        <v>200.0</v>
      </c>
      <c r="E3" s="4" t="s">
        <v>9</v>
      </c>
      <c r="F3" s="3" t="s">
        <v>10</v>
      </c>
      <c r="G3" s="3" t="str">
        <f t="shared" si="1"/>
        <v>A soy-based AdeS drink with mango juice in a 200-mililiters cardboard carton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ht="111.75" customHeight="1">
      <c r="A4" s="3"/>
      <c r="B4" s="4" t="s">
        <v>13</v>
      </c>
      <c r="C4" s="3" t="s">
        <v>14</v>
      </c>
      <c r="D4" s="4">
        <v>200.0</v>
      </c>
      <c r="E4" s="4" t="s">
        <v>9</v>
      </c>
      <c r="F4" s="3" t="s">
        <v>10</v>
      </c>
      <c r="G4" s="3" t="str">
        <f t="shared" si="1"/>
        <v>A soy-based AdeS drink with apple juice in a 200-mililiters cardboard carton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ht="111.75" customHeight="1">
      <c r="A5" s="3"/>
      <c r="B5" s="4" t="s">
        <v>15</v>
      </c>
      <c r="C5" s="3" t="s">
        <v>14</v>
      </c>
      <c r="D5" s="4">
        <v>946.0</v>
      </c>
      <c r="E5" s="4" t="s">
        <v>9</v>
      </c>
      <c r="F5" s="3" t="s">
        <v>10</v>
      </c>
      <c r="G5" s="3" t="str">
        <f t="shared" si="1"/>
        <v>A soy-based AdeS drink with apple juice in a 946-mililiters cardboard carton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ht="111.75" customHeight="1">
      <c r="A6" s="3"/>
      <c r="B6" s="4" t="s">
        <v>16</v>
      </c>
      <c r="C6" s="3" t="s">
        <v>17</v>
      </c>
      <c r="D6" s="4">
        <v>946.0</v>
      </c>
      <c r="E6" s="4" t="s">
        <v>9</v>
      </c>
      <c r="F6" s="3" t="s">
        <v>10</v>
      </c>
      <c r="G6" s="3" t="str">
        <f t="shared" si="1"/>
        <v>A soy-based AdeS drink in a 946-mililiters cardboard carton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ht="111.75" customHeight="1">
      <c r="A7" s="3"/>
      <c r="B7" s="4" t="s">
        <v>16</v>
      </c>
      <c r="C7" s="3" t="s">
        <v>17</v>
      </c>
      <c r="D7" s="4">
        <v>946.0</v>
      </c>
      <c r="E7" s="4" t="s">
        <v>9</v>
      </c>
      <c r="F7" s="3" t="s">
        <v>10</v>
      </c>
      <c r="G7" s="3" t="str">
        <f t="shared" si="1"/>
        <v>A soy-based AdeS drink in a 946-mililiters cardboard carton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ht="111.75" customHeight="1">
      <c r="A8" s="3"/>
      <c r="B8" s="4" t="s">
        <v>18</v>
      </c>
      <c r="C8" s="3" t="s">
        <v>19</v>
      </c>
      <c r="D8" s="4">
        <v>235.0</v>
      </c>
      <c r="E8" s="4" t="s">
        <v>9</v>
      </c>
      <c r="F8" s="3" t="s">
        <v>20</v>
      </c>
      <c r="G8" s="3" t="str">
        <f t="shared" si="1"/>
        <v>A Coca-Cola soda with Espresso Coffee in a 235-mililiters can 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ht="111.75" customHeight="1">
      <c r="A9" s="3"/>
      <c r="B9" s="4" t="s">
        <v>21</v>
      </c>
      <c r="C9" s="3" t="s">
        <v>22</v>
      </c>
      <c r="D9" s="4">
        <v>235.0</v>
      </c>
      <c r="E9" s="4" t="s">
        <v>9</v>
      </c>
      <c r="F9" s="3" t="s">
        <v>20</v>
      </c>
      <c r="G9" s="3" t="str">
        <f t="shared" si="1"/>
        <v>A Coca-Cola Light soda in a 235-mililiters can 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ht="111.75" customHeight="1">
      <c r="A10" s="3"/>
      <c r="B10" s="4" t="s">
        <v>23</v>
      </c>
      <c r="C10" s="6" t="s">
        <v>22</v>
      </c>
      <c r="D10" s="4">
        <v>1.5</v>
      </c>
      <c r="E10" s="4" t="s">
        <v>24</v>
      </c>
      <c r="F10" s="3" t="s">
        <v>25</v>
      </c>
      <c r="G10" s="3" t="str">
        <f t="shared" si="1"/>
        <v>A Coca-Cola Light soda in a 1.5-liters plastic bottle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ht="111.75" customHeight="1">
      <c r="A11" s="3"/>
      <c r="B11" s="4" t="s">
        <v>26</v>
      </c>
      <c r="C11" s="6" t="s">
        <v>22</v>
      </c>
      <c r="D11" s="4">
        <v>1.0</v>
      </c>
      <c r="E11" s="4" t="s">
        <v>27</v>
      </c>
      <c r="F11" s="3" t="s">
        <v>25</v>
      </c>
      <c r="G11" s="3" t="str">
        <f t="shared" si="1"/>
        <v>A Coca-Cola Light soda in a 1-liter plastic bottle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ht="111.75" customHeight="1">
      <c r="A12" s="3"/>
      <c r="B12" s="4" t="s">
        <v>28</v>
      </c>
      <c r="C12" s="6" t="s">
        <v>22</v>
      </c>
      <c r="D12" s="4">
        <v>2.5</v>
      </c>
      <c r="E12" s="4" t="s">
        <v>24</v>
      </c>
      <c r="F12" s="3" t="s">
        <v>25</v>
      </c>
      <c r="G12" s="3" t="str">
        <f t="shared" si="1"/>
        <v>A Coca-Cola Light soda in a 2.5-liters plastic bottle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ht="111.75" customHeight="1">
      <c r="A13" s="3"/>
      <c r="B13" s="4" t="s">
        <v>29</v>
      </c>
      <c r="C13" s="6" t="s">
        <v>22</v>
      </c>
      <c r="D13" s="4">
        <v>2.0</v>
      </c>
      <c r="E13" s="4" t="s">
        <v>24</v>
      </c>
      <c r="F13" s="3" t="s">
        <v>25</v>
      </c>
      <c r="G13" s="3" t="str">
        <f t="shared" si="1"/>
        <v>A Coca-Cola Light soda in a 2-liters plastic bottle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ht="111.75" customHeight="1">
      <c r="A14" s="3"/>
      <c r="B14" s="4" t="s">
        <v>30</v>
      </c>
      <c r="C14" s="6" t="s">
        <v>22</v>
      </c>
      <c r="D14" s="4">
        <v>600.0</v>
      </c>
      <c r="E14" s="4" t="s">
        <v>9</v>
      </c>
      <c r="F14" s="3" t="s">
        <v>25</v>
      </c>
      <c r="G14" s="3" t="str">
        <f t="shared" si="1"/>
        <v>A Coca-Cola Light soda in a 600-mililiters plastic bottle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ht="111.75" customHeight="1">
      <c r="A15" s="3"/>
      <c r="B15" s="4" t="s">
        <v>21</v>
      </c>
      <c r="C15" s="6" t="s">
        <v>22</v>
      </c>
      <c r="D15" s="4">
        <v>235.0</v>
      </c>
      <c r="E15" s="4" t="s">
        <v>9</v>
      </c>
      <c r="F15" s="3" t="s">
        <v>31</v>
      </c>
      <c r="G15" s="3" t="str">
        <f t="shared" si="1"/>
        <v>A Coca-Cola Light soda in a 235-mililiters glass bottle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ht="111.75" customHeight="1">
      <c r="A16" s="3"/>
      <c r="B16" s="4" t="s">
        <v>32</v>
      </c>
      <c r="C16" s="6" t="s">
        <v>22</v>
      </c>
      <c r="D16" s="4">
        <v>355.0</v>
      </c>
      <c r="E16" s="4" t="s">
        <v>9</v>
      </c>
      <c r="F16" s="3" t="s">
        <v>31</v>
      </c>
      <c r="G16" s="3" t="str">
        <f t="shared" si="1"/>
        <v>A Coca-Cola Light soda in a 355-mililiters glass bottle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ht="111.75" customHeight="1">
      <c r="A17" s="3"/>
      <c r="B17" s="4" t="s">
        <v>33</v>
      </c>
      <c r="C17" s="6" t="s">
        <v>34</v>
      </c>
      <c r="D17" s="4">
        <v>500.0</v>
      </c>
      <c r="E17" s="4" t="s">
        <v>9</v>
      </c>
      <c r="F17" s="3" t="s">
        <v>35</v>
      </c>
      <c r="G17" s="3" t="str">
        <f t="shared" si="1"/>
        <v>A Coca-Cola Light soda  in a 500-mililiters returnable glass bottle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ht="111.75" customHeight="1">
      <c r="A18" s="3"/>
      <c r="B18" s="4" t="s">
        <v>36</v>
      </c>
      <c r="C18" s="3" t="s">
        <v>37</v>
      </c>
      <c r="D18" s="4">
        <v>600.0</v>
      </c>
      <c r="E18" s="4" t="s">
        <v>9</v>
      </c>
      <c r="F18" s="3" t="s">
        <v>25</v>
      </c>
      <c r="G18" s="3" t="str">
        <f t="shared" si="1"/>
        <v>A Coca-Cola Light caffeine free soda in a 600-mililiters plastic bottle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ht="111.75" customHeight="1">
      <c r="A19" s="3"/>
      <c r="B19" s="4" t="s">
        <v>38</v>
      </c>
      <c r="C19" s="3" t="s">
        <v>19</v>
      </c>
      <c r="D19" s="4">
        <v>235.0</v>
      </c>
      <c r="E19" s="4" t="s">
        <v>9</v>
      </c>
      <c r="F19" s="3" t="s">
        <v>20</v>
      </c>
      <c r="G19" s="3" t="str">
        <f t="shared" si="1"/>
        <v>A Coca-Cola soda with Espresso Coffee in a 235-mililiters can 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ht="111.75" customHeight="1">
      <c r="A20" s="3"/>
      <c r="B20" s="4" t="s">
        <v>39</v>
      </c>
      <c r="C20" s="3" t="s">
        <v>40</v>
      </c>
      <c r="D20" s="4">
        <v>355.0</v>
      </c>
      <c r="E20" s="4" t="s">
        <v>9</v>
      </c>
      <c r="F20" s="3" t="s">
        <v>41</v>
      </c>
      <c r="G20" s="3" t="str">
        <f>"Seven " &amp; C20 &amp; " in a " &amp; D20 &amp; "-" &amp; E20 &amp; " " &amp; F20
</f>
        <v>Seven Coca-Cola sodas in a 355-mililiters  can 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ht="111.75" customHeight="1">
      <c r="A21" s="3"/>
      <c r="B21" s="4" t="s">
        <v>39</v>
      </c>
      <c r="C21" s="3" t="s">
        <v>42</v>
      </c>
      <c r="D21" s="4">
        <v>355.0</v>
      </c>
      <c r="E21" s="4" t="s">
        <v>9</v>
      </c>
      <c r="F21" s="3" t="s">
        <v>41</v>
      </c>
      <c r="G21" s="3" t="str">
        <f t="shared" ref="G21:G510" si="2">"A " &amp; C21 &amp; " in a " &amp; D21 &amp; "-" &amp; E21 &amp; " " &amp; F21
</f>
        <v>A Coca-Cola soda in a 355-mililiters  can 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ht="111.75" customHeight="1">
      <c r="A22" s="3"/>
      <c r="B22" s="4" t="s">
        <v>39</v>
      </c>
      <c r="C22" s="3" t="s">
        <v>42</v>
      </c>
      <c r="D22" s="4">
        <v>355.0</v>
      </c>
      <c r="E22" s="4" t="s">
        <v>9</v>
      </c>
      <c r="F22" s="3" t="s">
        <v>41</v>
      </c>
      <c r="G22" s="3" t="str">
        <f t="shared" si="2"/>
        <v>A Coca-Cola soda in a 355-mililiters  can 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ht="111.75" customHeight="1">
      <c r="A23" s="3"/>
      <c r="B23" s="4" t="s">
        <v>43</v>
      </c>
      <c r="C23" s="3" t="s">
        <v>42</v>
      </c>
      <c r="D23" s="4">
        <v>1.25</v>
      </c>
      <c r="E23" s="4" t="s">
        <v>24</v>
      </c>
      <c r="F23" s="3" t="s">
        <v>25</v>
      </c>
      <c r="G23" s="3" t="str">
        <f t="shared" si="2"/>
        <v>A Coca-Cola soda in a 1.25-liters plastic bottle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ht="111.75" customHeight="1">
      <c r="A24" s="3"/>
      <c r="B24" s="4" t="s">
        <v>44</v>
      </c>
      <c r="C24" s="3" t="s">
        <v>42</v>
      </c>
      <c r="D24" s="4">
        <v>1.75</v>
      </c>
      <c r="E24" s="4" t="s">
        <v>24</v>
      </c>
      <c r="F24" s="3" t="s">
        <v>25</v>
      </c>
      <c r="G24" s="3" t="str">
        <f t="shared" si="2"/>
        <v>A Coca-Cola soda in a 1.75-liters plastic bottle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ht="111.75" customHeight="1">
      <c r="A25" s="3"/>
      <c r="B25" s="4" t="s">
        <v>45</v>
      </c>
      <c r="C25" s="3" t="s">
        <v>42</v>
      </c>
      <c r="D25" s="4">
        <v>2.5</v>
      </c>
      <c r="E25" s="4" t="s">
        <v>24</v>
      </c>
      <c r="F25" s="3" t="s">
        <v>25</v>
      </c>
      <c r="G25" s="3" t="str">
        <f t="shared" si="2"/>
        <v>A Coca-Cola soda in a 2.5-liters plastic bottle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ht="111.75" customHeight="1">
      <c r="A26" s="3"/>
      <c r="B26" s="4" t="s">
        <v>45</v>
      </c>
      <c r="C26" s="3" t="s">
        <v>42</v>
      </c>
      <c r="D26" s="4">
        <v>2.5</v>
      </c>
      <c r="E26" s="4" t="s">
        <v>24</v>
      </c>
      <c r="F26" s="3" t="s">
        <v>25</v>
      </c>
      <c r="G26" s="3" t="str">
        <f t="shared" si="2"/>
        <v>A Coca-Cola soda in a 2.5-liters plastic bottle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ht="111.75" customHeight="1">
      <c r="A27" s="3"/>
      <c r="B27" s="4" t="s">
        <v>45</v>
      </c>
      <c r="C27" s="3" t="s">
        <v>42</v>
      </c>
      <c r="D27" s="4">
        <v>2.5</v>
      </c>
      <c r="E27" s="4" t="s">
        <v>24</v>
      </c>
      <c r="F27" s="3" t="s">
        <v>25</v>
      </c>
      <c r="G27" s="3" t="str">
        <f t="shared" si="2"/>
        <v>A Coca-Cola soda in a 2.5-liters plastic bottle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ht="111.75" customHeight="1">
      <c r="A28" s="3"/>
      <c r="B28" s="4" t="s">
        <v>46</v>
      </c>
      <c r="C28" s="3" t="s">
        <v>42</v>
      </c>
      <c r="D28" s="4">
        <v>2.0</v>
      </c>
      <c r="E28" s="4" t="s">
        <v>24</v>
      </c>
      <c r="F28" s="3" t="s">
        <v>25</v>
      </c>
      <c r="G28" s="3" t="str">
        <f t="shared" si="2"/>
        <v>A Coca-Cola soda in a 2-liters plastic bottle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ht="111.75" customHeight="1">
      <c r="A29" s="3"/>
      <c r="B29" s="4" t="s">
        <v>39</v>
      </c>
      <c r="C29" s="3" t="s">
        <v>42</v>
      </c>
      <c r="D29" s="4">
        <v>355.0</v>
      </c>
      <c r="E29" s="4" t="s">
        <v>9</v>
      </c>
      <c r="F29" s="3" t="s">
        <v>25</v>
      </c>
      <c r="G29" s="3" t="str">
        <f t="shared" si="2"/>
        <v>A Coca-Cola soda in a 355-mililiters plastic bottle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ht="111.75" customHeight="1">
      <c r="A30" s="3"/>
      <c r="B30" s="4" t="s">
        <v>39</v>
      </c>
      <c r="C30" s="3" t="s">
        <v>42</v>
      </c>
      <c r="D30" s="4">
        <v>355.0</v>
      </c>
      <c r="E30" s="4" t="s">
        <v>9</v>
      </c>
      <c r="F30" s="3" t="s">
        <v>25</v>
      </c>
      <c r="G30" s="3" t="str">
        <f t="shared" si="2"/>
        <v>A Coca-Cola soda in a 355-mililiters plastic bottle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ht="111.75" customHeight="1">
      <c r="A31" s="3"/>
      <c r="B31" s="4" t="s">
        <v>47</v>
      </c>
      <c r="C31" s="3" t="s">
        <v>42</v>
      </c>
      <c r="D31" s="4">
        <v>3.0</v>
      </c>
      <c r="E31" s="4" t="s">
        <v>24</v>
      </c>
      <c r="F31" s="3" t="s">
        <v>25</v>
      </c>
      <c r="G31" s="3" t="str">
        <f t="shared" si="2"/>
        <v>A Coca-Cola soda in a 3-liters plastic bottle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ht="111.75" customHeight="1">
      <c r="A32" s="3"/>
      <c r="B32" s="4" t="s">
        <v>47</v>
      </c>
      <c r="C32" s="3" t="s">
        <v>42</v>
      </c>
      <c r="D32" s="4">
        <v>3.0</v>
      </c>
      <c r="E32" s="4" t="s">
        <v>24</v>
      </c>
      <c r="F32" s="3" t="s">
        <v>25</v>
      </c>
      <c r="G32" s="3" t="str">
        <f t="shared" si="2"/>
        <v>A Coca-Cola soda in a 3-liters plastic bottle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ht="111.75" customHeight="1">
      <c r="A33" s="3"/>
      <c r="B33" s="4" t="s">
        <v>47</v>
      </c>
      <c r="C33" s="3" t="s">
        <v>42</v>
      </c>
      <c r="D33" s="4">
        <v>3.0</v>
      </c>
      <c r="E33" s="4" t="s">
        <v>24</v>
      </c>
      <c r="F33" s="3" t="s">
        <v>25</v>
      </c>
      <c r="G33" s="3" t="str">
        <f t="shared" si="2"/>
        <v>A Coca-Cola soda in a 3-liters plastic bottle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ht="111.75" customHeight="1">
      <c r="A34" s="3"/>
      <c r="B34" s="4" t="s">
        <v>48</v>
      </c>
      <c r="C34" s="3" t="s">
        <v>42</v>
      </c>
      <c r="D34" s="4">
        <v>600.0</v>
      </c>
      <c r="E34" s="4" t="s">
        <v>9</v>
      </c>
      <c r="F34" s="3" t="s">
        <v>25</v>
      </c>
      <c r="G34" s="3" t="str">
        <f t="shared" si="2"/>
        <v>A Coca-Cola soda in a 600-mililiters plastic bottle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ht="111.75" customHeight="1">
      <c r="A35" s="3"/>
      <c r="B35" s="4" t="s">
        <v>48</v>
      </c>
      <c r="C35" s="3" t="s">
        <v>42</v>
      </c>
      <c r="D35" s="4">
        <v>600.0</v>
      </c>
      <c r="E35" s="4" t="s">
        <v>9</v>
      </c>
      <c r="F35" s="3" t="s">
        <v>25</v>
      </c>
      <c r="G35" s="3" t="str">
        <f t="shared" si="2"/>
        <v>A Coca-Cola soda in a 600-mililiters plastic bottle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ht="111.75" customHeight="1">
      <c r="A36" s="3"/>
      <c r="B36" s="4" t="s">
        <v>48</v>
      </c>
      <c r="C36" s="3" t="s">
        <v>42</v>
      </c>
      <c r="D36" s="4">
        <v>600.0</v>
      </c>
      <c r="E36" s="4" t="s">
        <v>9</v>
      </c>
      <c r="F36" s="3" t="s">
        <v>25</v>
      </c>
      <c r="G36" s="3" t="str">
        <f t="shared" si="2"/>
        <v>A Coca-Cola soda in a 600-mililiters plastic bottle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ht="111.75" customHeight="1">
      <c r="A37" s="3"/>
      <c r="B37" s="4" t="s">
        <v>38</v>
      </c>
      <c r="C37" s="3" t="s">
        <v>42</v>
      </c>
      <c r="D37" s="4">
        <v>235.0</v>
      </c>
      <c r="E37" s="4" t="s">
        <v>9</v>
      </c>
      <c r="F37" s="3" t="s">
        <v>31</v>
      </c>
      <c r="G37" s="3" t="str">
        <f t="shared" si="2"/>
        <v>A Coca-Cola soda in a 235-mililiters glass bottle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ht="111.75" customHeight="1">
      <c r="A38" s="3"/>
      <c r="B38" s="4" t="s">
        <v>49</v>
      </c>
      <c r="C38" s="3" t="s">
        <v>50</v>
      </c>
      <c r="D38" s="4">
        <v>1.5</v>
      </c>
      <c r="E38" s="4" t="s">
        <v>24</v>
      </c>
      <c r="F38" s="3" t="s">
        <v>51</v>
      </c>
      <c r="G38" s="3" t="str">
        <f t="shared" si="2"/>
        <v>A Coca-Cola soda  in a 1.5-liters returnable plastic bottle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ht="111.75" customHeight="1">
      <c r="A39" s="3"/>
      <c r="B39" s="4" t="s">
        <v>52</v>
      </c>
      <c r="C39" s="6" t="s">
        <v>53</v>
      </c>
      <c r="D39" s="4">
        <v>1.5</v>
      </c>
      <c r="E39" s="4" t="s">
        <v>24</v>
      </c>
      <c r="F39" s="3" t="s">
        <v>51</v>
      </c>
      <c r="G39" s="3" t="str">
        <f t="shared" si="2"/>
        <v>A Coca-Cola soda Returnable in a 1.5-liters returnable plastic bottle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ht="111.75" customHeight="1">
      <c r="A40" s="3"/>
      <c r="B40" s="4" t="s">
        <v>54</v>
      </c>
      <c r="C40" s="6" t="s">
        <v>53</v>
      </c>
      <c r="D40" s="4">
        <v>1.5</v>
      </c>
      <c r="E40" s="4" t="s">
        <v>24</v>
      </c>
      <c r="F40" s="3" t="s">
        <v>35</v>
      </c>
      <c r="G40" s="3" t="str">
        <f t="shared" si="2"/>
        <v>A Coca-Cola soda Returnable in a 1.5-liters returnable glass bottle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ht="111.75" customHeight="1">
      <c r="A41" s="3"/>
      <c r="B41" s="4" t="s">
        <v>55</v>
      </c>
      <c r="C41" s="6" t="s">
        <v>53</v>
      </c>
      <c r="D41" s="4">
        <v>1.5</v>
      </c>
      <c r="E41" s="4" t="s">
        <v>24</v>
      </c>
      <c r="F41" s="3" t="s">
        <v>35</v>
      </c>
      <c r="G41" s="3" t="str">
        <f t="shared" si="2"/>
        <v>A Coca-Cola soda Returnable in a 1.5-liters returnable glass bottle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ht="111.75" customHeight="1">
      <c r="A42" s="3"/>
      <c r="B42" s="4" t="s">
        <v>56</v>
      </c>
      <c r="C42" s="6" t="s">
        <v>57</v>
      </c>
      <c r="D42" s="4">
        <v>235.0</v>
      </c>
      <c r="E42" s="4" t="s">
        <v>9</v>
      </c>
      <c r="F42" s="3" t="s">
        <v>41</v>
      </c>
      <c r="G42" s="3" t="str">
        <f t="shared" si="2"/>
        <v>A Coca-Cola sugar free soda in a 235-mililiters  can 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ht="111.75" customHeight="1">
      <c r="A43" s="3"/>
      <c r="B43" s="4" t="s">
        <v>58</v>
      </c>
      <c r="C43" s="6" t="s">
        <v>57</v>
      </c>
      <c r="D43" s="4">
        <v>355.0</v>
      </c>
      <c r="E43" s="4" t="s">
        <v>9</v>
      </c>
      <c r="F43" s="3" t="s">
        <v>41</v>
      </c>
      <c r="G43" s="3" t="str">
        <f t="shared" si="2"/>
        <v>A Coca-Cola sugar free soda in a 355-mililiters  can 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ht="111.75" customHeight="1">
      <c r="A44" s="3"/>
      <c r="B44" s="4" t="s">
        <v>59</v>
      </c>
      <c r="C44" s="6" t="s">
        <v>57</v>
      </c>
      <c r="D44" s="4">
        <v>1.5</v>
      </c>
      <c r="E44" s="4" t="s">
        <v>24</v>
      </c>
      <c r="F44" s="3" t="s">
        <v>25</v>
      </c>
      <c r="G44" s="3" t="str">
        <f t="shared" si="2"/>
        <v>A Coca-Cola sugar free soda in a 1.5-liters plastic bottle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ht="111.75" customHeight="1">
      <c r="A45" s="3"/>
      <c r="B45" s="4" t="s">
        <v>60</v>
      </c>
      <c r="C45" s="6" t="s">
        <v>57</v>
      </c>
      <c r="D45" s="4">
        <v>2.5</v>
      </c>
      <c r="E45" s="4" t="s">
        <v>24</v>
      </c>
      <c r="F45" s="3" t="s">
        <v>25</v>
      </c>
      <c r="G45" s="3" t="str">
        <f t="shared" si="2"/>
        <v>A Coca-Cola sugar free soda in a 2.5-liters plastic bottle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ht="111.75" customHeight="1">
      <c r="A46" s="3"/>
      <c r="B46" s="4" t="s">
        <v>60</v>
      </c>
      <c r="C46" s="6" t="s">
        <v>57</v>
      </c>
      <c r="D46" s="4">
        <v>2.5</v>
      </c>
      <c r="E46" s="4" t="s">
        <v>24</v>
      </c>
      <c r="F46" s="3" t="s">
        <v>25</v>
      </c>
      <c r="G46" s="3" t="str">
        <f t="shared" si="2"/>
        <v>A Coca-Cola sugar free soda in a 2.5-liters plastic bottle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ht="111.75" customHeight="1">
      <c r="A47" s="3"/>
      <c r="B47" s="4" t="s">
        <v>61</v>
      </c>
      <c r="C47" s="6" t="s">
        <v>57</v>
      </c>
      <c r="D47" s="4">
        <v>600.0</v>
      </c>
      <c r="E47" s="4" t="s">
        <v>9</v>
      </c>
      <c r="F47" s="3" t="s">
        <v>25</v>
      </c>
      <c r="G47" s="3" t="str">
        <f t="shared" si="2"/>
        <v>A Coca-Cola sugar free soda in a 600-mililiters plastic bottle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ht="111.75" customHeight="1">
      <c r="A48" s="3"/>
      <c r="B48" s="4" t="s">
        <v>61</v>
      </c>
      <c r="C48" s="6" t="s">
        <v>57</v>
      </c>
      <c r="D48" s="4">
        <v>600.0</v>
      </c>
      <c r="E48" s="4" t="s">
        <v>9</v>
      </c>
      <c r="F48" s="3" t="s">
        <v>25</v>
      </c>
      <c r="G48" s="3" t="str">
        <f t="shared" si="2"/>
        <v>A Coca-Cola sugar free soda in a 600-mililiters plastic bottle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ht="111.75" customHeight="1">
      <c r="A49" s="3"/>
      <c r="B49" s="4" t="s">
        <v>61</v>
      </c>
      <c r="C49" s="6" t="s">
        <v>57</v>
      </c>
      <c r="D49" s="4">
        <v>600.0</v>
      </c>
      <c r="E49" s="4" t="s">
        <v>9</v>
      </c>
      <c r="F49" s="3" t="s">
        <v>25</v>
      </c>
      <c r="G49" s="3" t="str">
        <f t="shared" si="2"/>
        <v>A Coca-Cola sugar free soda in a 600-mililiters plastic bottle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ht="111.75" customHeight="1">
      <c r="A50" s="3"/>
      <c r="B50" s="4" t="s">
        <v>62</v>
      </c>
      <c r="C50" s="6" t="s">
        <v>63</v>
      </c>
      <c r="D50" s="4">
        <v>355.0</v>
      </c>
      <c r="E50" s="4" t="s">
        <v>9</v>
      </c>
      <c r="F50" s="3" t="s">
        <v>35</v>
      </c>
      <c r="G50" s="3" t="str">
        <f t="shared" si="2"/>
        <v>A Coca-Cola sugar free soda  in a 355-mililiters returnable glass bottle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ht="111.75" customHeight="1">
      <c r="A51" s="3"/>
      <c r="B51" s="4" t="s">
        <v>64</v>
      </c>
      <c r="C51" s="6" t="s">
        <v>63</v>
      </c>
      <c r="D51" s="4">
        <v>500.0</v>
      </c>
      <c r="E51" s="4" t="s">
        <v>9</v>
      </c>
      <c r="F51" s="3" t="s">
        <v>35</v>
      </c>
      <c r="G51" s="3" t="str">
        <f t="shared" si="2"/>
        <v>A Coca-Cola sugar free soda  in a 500-mililiters returnable glass bottle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ht="111.75" customHeight="1">
      <c r="A52" s="3"/>
      <c r="B52" s="4" t="s">
        <v>65</v>
      </c>
      <c r="C52" s="3" t="s">
        <v>66</v>
      </c>
      <c r="D52" s="4">
        <v>1.5</v>
      </c>
      <c r="E52" s="4" t="s">
        <v>24</v>
      </c>
      <c r="F52" s="3" t="s">
        <v>25</v>
      </c>
      <c r="G52" s="3" t="str">
        <f t="shared" si="2"/>
        <v>A Ciel Purified Water in a 1.5-liters plastic bottle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ht="111.75" customHeight="1">
      <c r="A53" s="3"/>
      <c r="B53" s="4" t="s">
        <v>67</v>
      </c>
      <c r="C53" s="3" t="s">
        <v>66</v>
      </c>
      <c r="D53" s="4">
        <v>1.0</v>
      </c>
      <c r="E53" s="4" t="s">
        <v>27</v>
      </c>
      <c r="F53" s="3" t="s">
        <v>25</v>
      </c>
      <c r="G53" s="3" t="str">
        <f t="shared" si="2"/>
        <v>A Ciel Purified Water in a 1-liter plastic bottle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ht="111.75" customHeight="1">
      <c r="A54" s="3"/>
      <c r="B54" s="4" t="s">
        <v>68</v>
      </c>
      <c r="C54" s="3" t="s">
        <v>66</v>
      </c>
      <c r="D54" s="4">
        <v>355.0</v>
      </c>
      <c r="E54" s="4" t="s">
        <v>9</v>
      </c>
      <c r="F54" s="3" t="s">
        <v>25</v>
      </c>
      <c r="G54" s="3" t="str">
        <f t="shared" si="2"/>
        <v>A Ciel Purified Water in a 355-mililiters plastic bottle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ht="111.75" customHeight="1">
      <c r="A55" s="3"/>
      <c r="B55" s="4" t="s">
        <v>69</v>
      </c>
      <c r="C55" s="3" t="s">
        <v>70</v>
      </c>
      <c r="D55" s="4">
        <v>5.0</v>
      </c>
      <c r="E55" s="4" t="s">
        <v>24</v>
      </c>
      <c r="F55" s="3" t="s">
        <v>25</v>
      </c>
      <c r="G55" s="3" t="str">
        <f t="shared" si="2"/>
        <v>A Ciel Purified Water  in a 5-liters plastic bottle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ht="111.75" customHeight="1">
      <c r="A56" s="3"/>
      <c r="B56" s="4" t="s">
        <v>71</v>
      </c>
      <c r="C56" s="3" t="s">
        <v>70</v>
      </c>
      <c r="D56" s="4">
        <v>600.0</v>
      </c>
      <c r="E56" s="4" t="s">
        <v>9</v>
      </c>
      <c r="F56" s="3" t="s">
        <v>25</v>
      </c>
      <c r="G56" s="3" t="str">
        <f t="shared" si="2"/>
        <v>A Ciel Purified Water  in a 600-mililiters plastic bottle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ht="111.75" customHeight="1">
      <c r="A57" s="3"/>
      <c r="B57" s="4" t="s">
        <v>72</v>
      </c>
      <c r="C57" s="3" t="s">
        <v>66</v>
      </c>
      <c r="D57" s="4">
        <v>20.0</v>
      </c>
      <c r="E57" s="4" t="s">
        <v>24</v>
      </c>
      <c r="F57" s="3" t="s">
        <v>73</v>
      </c>
      <c r="G57" s="3" t="str">
        <f t="shared" si="2"/>
        <v>A Ciel Purified Water in a 20-liters returnable jug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ht="111.75" customHeight="1">
      <c r="A58" s="3"/>
      <c r="B58" s="4" t="s">
        <v>74</v>
      </c>
      <c r="C58" s="3" t="s">
        <v>75</v>
      </c>
      <c r="D58" s="4">
        <v>1.5</v>
      </c>
      <c r="E58" s="4" t="s">
        <v>24</v>
      </c>
      <c r="F58" s="3" t="s">
        <v>25</v>
      </c>
      <c r="G58" s="3" t="str">
        <f t="shared" si="2"/>
        <v>A Ciel Exprim strawberry flavor water in a 1.5-liters plastic bottle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ht="111.75" customHeight="1">
      <c r="A59" s="3"/>
      <c r="B59" s="4" t="s">
        <v>76</v>
      </c>
      <c r="C59" s="3" t="s">
        <v>75</v>
      </c>
      <c r="D59" s="4">
        <v>1.0</v>
      </c>
      <c r="E59" s="4" t="s">
        <v>27</v>
      </c>
      <c r="F59" s="3" t="s">
        <v>25</v>
      </c>
      <c r="G59" s="3" t="str">
        <f t="shared" si="2"/>
        <v>A Ciel Exprim strawberry flavor water in a 1-liter plastic bottle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ht="111.75" customHeight="1">
      <c r="A60" s="3"/>
      <c r="B60" s="4" t="s">
        <v>77</v>
      </c>
      <c r="C60" s="3" t="s">
        <v>78</v>
      </c>
      <c r="D60" s="4">
        <v>1.5</v>
      </c>
      <c r="E60" s="4" t="s">
        <v>24</v>
      </c>
      <c r="F60" s="3" t="s">
        <v>25</v>
      </c>
      <c r="G60" s="3" t="str">
        <f t="shared" si="2"/>
        <v>A Ciel Exprim jamaica flavor water in a 1.5-liters plastic bottle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ht="111.75" customHeight="1">
      <c r="A61" s="3"/>
      <c r="B61" s="4" t="s">
        <v>79</v>
      </c>
      <c r="C61" s="3" t="s">
        <v>80</v>
      </c>
      <c r="D61" s="4">
        <v>1.5</v>
      </c>
      <c r="E61" s="4" t="s">
        <v>24</v>
      </c>
      <c r="F61" s="3" t="s">
        <v>25</v>
      </c>
      <c r="G61" s="3" t="str">
        <f t="shared" si="2"/>
        <v>A Ciel Exprim lemon flavor water in a 1.5-liters plastic bottle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ht="111.75" customHeight="1">
      <c r="A62" s="3"/>
      <c r="B62" s="4" t="s">
        <v>81</v>
      </c>
      <c r="C62" s="3" t="s">
        <v>80</v>
      </c>
      <c r="D62" s="4">
        <v>1.0</v>
      </c>
      <c r="E62" s="4" t="s">
        <v>27</v>
      </c>
      <c r="F62" s="3" t="s">
        <v>25</v>
      </c>
      <c r="G62" s="3" t="str">
        <f t="shared" si="2"/>
        <v>A Ciel Exprim lemon flavor water in a 1-liter plastic bottle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ht="111.75" customHeight="1">
      <c r="A63" s="3"/>
      <c r="B63" s="4" t="s">
        <v>82</v>
      </c>
      <c r="C63" s="3" t="s">
        <v>83</v>
      </c>
      <c r="D63" s="4">
        <v>1.0</v>
      </c>
      <c r="E63" s="4" t="s">
        <v>27</v>
      </c>
      <c r="F63" s="3" t="s">
        <v>25</v>
      </c>
      <c r="G63" s="3" t="str">
        <f t="shared" si="2"/>
        <v>A Ciel Exprim cucumber pineapple  flavor water in a 1-liter plastic bottle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ht="111.75" customHeight="1">
      <c r="A64" s="3"/>
      <c r="B64" s="4" t="s">
        <v>84</v>
      </c>
      <c r="C64" s="3" t="s">
        <v>85</v>
      </c>
      <c r="D64" s="4">
        <v>355.0</v>
      </c>
      <c r="E64" s="4" t="s">
        <v>9</v>
      </c>
      <c r="F64" s="3" t="s">
        <v>41</v>
      </c>
      <c r="G64" s="3" t="str">
        <f t="shared" si="2"/>
        <v>A Nectar Del Valle Peach Flavor in a 355-mililiters  can 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ht="111.75" customHeight="1">
      <c r="A65" s="3"/>
      <c r="B65" s="4" t="s">
        <v>86</v>
      </c>
      <c r="C65" s="3" t="s">
        <v>85</v>
      </c>
      <c r="D65" s="4">
        <v>453.0</v>
      </c>
      <c r="E65" s="4" t="s">
        <v>9</v>
      </c>
      <c r="F65" s="3" t="s">
        <v>41</v>
      </c>
      <c r="G65" s="3" t="str">
        <f t="shared" si="2"/>
        <v>A Nectar Del Valle Peach Flavor in a 453-mililiters  can 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ht="111.75" customHeight="1">
      <c r="A66" s="3"/>
      <c r="B66" s="4" t="s">
        <v>87</v>
      </c>
      <c r="C66" s="3" t="s">
        <v>85</v>
      </c>
      <c r="D66" s="4">
        <v>250.0</v>
      </c>
      <c r="E66" s="4" t="s">
        <v>9</v>
      </c>
      <c r="F66" s="3" t="s">
        <v>10</v>
      </c>
      <c r="G66" s="3" t="str">
        <f t="shared" si="2"/>
        <v>A Nectar Del Valle Peach Flavor in a 250-mililiters cardboard carton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ht="111.75" customHeight="1">
      <c r="A67" s="3"/>
      <c r="B67" s="4" t="s">
        <v>88</v>
      </c>
      <c r="C67" s="3" t="s">
        <v>85</v>
      </c>
      <c r="D67" s="4">
        <v>1.0</v>
      </c>
      <c r="E67" s="4" t="s">
        <v>27</v>
      </c>
      <c r="F67" s="3" t="s">
        <v>25</v>
      </c>
      <c r="G67" s="3" t="str">
        <f t="shared" si="2"/>
        <v>A Nectar Del Valle Peach Flavor in a 1-liter plastic bottle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ht="111.75" customHeight="1">
      <c r="A68" s="3"/>
      <c r="B68" s="4" t="s">
        <v>89</v>
      </c>
      <c r="C68" s="3" t="s">
        <v>85</v>
      </c>
      <c r="D68" s="4">
        <v>237.0</v>
      </c>
      <c r="E68" s="4" t="s">
        <v>9</v>
      </c>
      <c r="F68" s="3" t="s">
        <v>25</v>
      </c>
      <c r="G68" s="3" t="str">
        <f t="shared" si="2"/>
        <v>A Nectar Del Valle Peach Flavor in a 237-mililiters plastic bottle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ht="111.75" customHeight="1">
      <c r="A69" s="3"/>
      <c r="B69" s="4" t="s">
        <v>90</v>
      </c>
      <c r="C69" s="3" t="s">
        <v>85</v>
      </c>
      <c r="D69" s="4">
        <v>500.0</v>
      </c>
      <c r="E69" s="4" t="s">
        <v>9</v>
      </c>
      <c r="F69" s="3" t="s">
        <v>31</v>
      </c>
      <c r="G69" s="3" t="str">
        <f t="shared" si="2"/>
        <v>A Nectar Del Valle Peach Flavor in a 500-mililiters glass bottle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ht="111.75" customHeight="1">
      <c r="A70" s="3"/>
      <c r="B70" s="4" t="s">
        <v>91</v>
      </c>
      <c r="C70" s="3" t="s">
        <v>85</v>
      </c>
      <c r="D70" s="4">
        <v>414.0</v>
      </c>
      <c r="E70" s="4" t="s">
        <v>9</v>
      </c>
      <c r="F70" s="3" t="s">
        <v>25</v>
      </c>
      <c r="G70" s="3" t="str">
        <f t="shared" si="2"/>
        <v>A Nectar Del Valle Peach Flavor in a 414-mililiters plastic bottle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ht="111.75" customHeight="1">
      <c r="A71" s="3"/>
      <c r="B71" s="4" t="s">
        <v>92</v>
      </c>
      <c r="C71" s="3" t="s">
        <v>93</v>
      </c>
      <c r="D71" s="4">
        <v>453.0</v>
      </c>
      <c r="E71" s="4" t="s">
        <v>9</v>
      </c>
      <c r="F71" s="3" t="s">
        <v>41</v>
      </c>
      <c r="G71" s="3" t="str">
        <f t="shared" si="2"/>
        <v>A Nectar Del Valle Guava Flavor in a 453-mililiters  can 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ht="111.75" customHeight="1">
      <c r="A72" s="3"/>
      <c r="B72" s="4" t="s">
        <v>94</v>
      </c>
      <c r="C72" s="3" t="s">
        <v>93</v>
      </c>
      <c r="D72" s="4">
        <v>413.0</v>
      </c>
      <c r="E72" s="4" t="s">
        <v>9</v>
      </c>
      <c r="F72" s="3" t="s">
        <v>25</v>
      </c>
      <c r="G72" s="3" t="str">
        <f t="shared" si="2"/>
        <v>A Nectar Del Valle Guava Flavor in a 413-mililiters plastic bottle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ht="111.75" customHeight="1">
      <c r="A73" s="3"/>
      <c r="B73" s="4" t="s">
        <v>95</v>
      </c>
      <c r="C73" s="3" t="s">
        <v>96</v>
      </c>
      <c r="D73" s="4">
        <v>355.0</v>
      </c>
      <c r="E73" s="4" t="s">
        <v>9</v>
      </c>
      <c r="F73" s="3" t="s">
        <v>41</v>
      </c>
      <c r="G73" s="3" t="str">
        <f t="shared" si="2"/>
        <v>A Nectar Del Valle Mango Flavor in a 355-mililiters  can 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ht="111.75" customHeight="1">
      <c r="A74" s="3"/>
      <c r="B74" s="4" t="s">
        <v>97</v>
      </c>
      <c r="C74" s="3" t="s">
        <v>96</v>
      </c>
      <c r="D74" s="4">
        <v>453.0</v>
      </c>
      <c r="E74" s="4" t="s">
        <v>9</v>
      </c>
      <c r="F74" s="3" t="s">
        <v>41</v>
      </c>
      <c r="G74" s="3" t="str">
        <f t="shared" si="2"/>
        <v>A Nectar Del Valle Mango Flavor in a 453-mililiters  can 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ht="111.75" customHeight="1">
      <c r="A75" s="3"/>
      <c r="B75" s="4" t="s">
        <v>98</v>
      </c>
      <c r="C75" s="3" t="s">
        <v>96</v>
      </c>
      <c r="D75" s="4">
        <v>250.0</v>
      </c>
      <c r="E75" s="4" t="s">
        <v>9</v>
      </c>
      <c r="F75" s="3" t="s">
        <v>10</v>
      </c>
      <c r="G75" s="3" t="str">
        <f t="shared" si="2"/>
        <v>A Nectar Del Valle Mango Flavor in a 250-mililiters cardboard carton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ht="111.75" customHeight="1">
      <c r="A76" s="3"/>
      <c r="B76" s="4" t="s">
        <v>99</v>
      </c>
      <c r="C76" s="3" t="s">
        <v>96</v>
      </c>
      <c r="D76" s="4">
        <v>1.0</v>
      </c>
      <c r="E76" s="4" t="s">
        <v>27</v>
      </c>
      <c r="F76" s="3" t="s">
        <v>25</v>
      </c>
      <c r="G76" s="3" t="str">
        <f t="shared" si="2"/>
        <v>A Nectar Del Valle Mango Flavor in a 1-liter plastic bottle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ht="111.75" customHeight="1">
      <c r="A77" s="3"/>
      <c r="B77" s="4" t="s">
        <v>99</v>
      </c>
      <c r="C77" s="3" t="s">
        <v>96</v>
      </c>
      <c r="D77" s="4">
        <v>1.0</v>
      </c>
      <c r="E77" s="4" t="s">
        <v>27</v>
      </c>
      <c r="F77" s="3" t="s">
        <v>25</v>
      </c>
      <c r="G77" s="3" t="str">
        <f t="shared" si="2"/>
        <v>A Nectar Del Valle Mango Flavor in a 1-liter plastic bottle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ht="111.75" customHeight="1">
      <c r="A78" s="3"/>
      <c r="B78" s="4" t="s">
        <v>100</v>
      </c>
      <c r="C78" s="3" t="s">
        <v>96</v>
      </c>
      <c r="D78" s="4">
        <v>500.0</v>
      </c>
      <c r="E78" s="4" t="s">
        <v>9</v>
      </c>
      <c r="F78" s="3" t="s">
        <v>25</v>
      </c>
      <c r="G78" s="3" t="str">
        <f t="shared" si="2"/>
        <v>A Nectar Del Valle Mango Flavor in a 500-mililiters plastic bottle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ht="111.75" customHeight="1">
      <c r="A79" s="3"/>
      <c r="B79" s="4" t="s">
        <v>101</v>
      </c>
      <c r="C79" s="3" t="s">
        <v>96</v>
      </c>
      <c r="D79" s="4">
        <v>413.0</v>
      </c>
      <c r="E79" s="4" t="s">
        <v>9</v>
      </c>
      <c r="F79" s="3" t="s">
        <v>25</v>
      </c>
      <c r="G79" s="3" t="str">
        <f t="shared" si="2"/>
        <v>A Nectar Del Valle Mango Flavor in a 413-mililiters plastic bottle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ht="111.75" customHeight="1">
      <c r="A80" s="3"/>
      <c r="B80" s="4" t="s">
        <v>102</v>
      </c>
      <c r="C80" s="3" t="s">
        <v>103</v>
      </c>
      <c r="D80" s="4">
        <v>600.0</v>
      </c>
      <c r="E80" s="4" t="s">
        <v>9</v>
      </c>
      <c r="F80" s="3" t="s">
        <v>25</v>
      </c>
      <c r="G80" s="3" t="str">
        <f t="shared" si="2"/>
        <v>A Del Valle Frut with Citrus Flavor juice  in a 600-mililiters plastic bottle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ht="111.75" customHeight="1">
      <c r="A81" s="3"/>
      <c r="B81" s="4" t="s">
        <v>104</v>
      </c>
      <c r="C81" s="3" t="s">
        <v>105</v>
      </c>
      <c r="D81" s="4">
        <v>1.5</v>
      </c>
      <c r="E81" s="4" t="s">
        <v>24</v>
      </c>
      <c r="F81" s="3" t="s">
        <v>25</v>
      </c>
      <c r="G81" s="3" t="str">
        <f t="shared" si="2"/>
        <v>A Mineralized Water Del Valley lemon flavor in a 1.5-liters plastic bottle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ht="111.75" customHeight="1">
      <c r="A82" s="3"/>
      <c r="B82" s="4" t="s">
        <v>106</v>
      </c>
      <c r="C82" s="3" t="s">
        <v>107</v>
      </c>
      <c r="D82" s="4">
        <v>1.5</v>
      </c>
      <c r="E82" s="4" t="s">
        <v>24</v>
      </c>
      <c r="F82" s="3" t="s">
        <v>25</v>
      </c>
      <c r="G82" s="3" t="str">
        <f t="shared" si="2"/>
        <v>A Mineralized Water Del Valley orange flavor in a 1.5-liters plastic bottle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ht="111.75" customHeight="1">
      <c r="A83" s="3"/>
      <c r="B83" s="4" t="s">
        <v>108</v>
      </c>
      <c r="C83" s="3" t="s">
        <v>107</v>
      </c>
      <c r="D83" s="4">
        <v>600.0</v>
      </c>
      <c r="E83" s="4" t="s">
        <v>9</v>
      </c>
      <c r="F83" s="3" t="s">
        <v>25</v>
      </c>
      <c r="G83" s="3" t="str">
        <f t="shared" si="2"/>
        <v>A Mineralized Water Del Valley orange flavor in a 600-mililiters plastic bottle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ht="111.75" customHeight="1">
      <c r="A84" s="3"/>
      <c r="B84" s="4" t="s">
        <v>109</v>
      </c>
      <c r="C84" s="3" t="s">
        <v>110</v>
      </c>
      <c r="D84" s="4">
        <v>400.0</v>
      </c>
      <c r="E84" s="4" t="s">
        <v>9</v>
      </c>
      <c r="F84" s="3" t="s">
        <v>25</v>
      </c>
      <c r="G84" s="3" t="str">
        <f t="shared" si="2"/>
        <v>A Del Valle Pulpy Orange flavor with pieces of fruit in a 400-mililiters plastic bottle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ht="111.75" customHeight="1">
      <c r="A85" s="3"/>
      <c r="B85" s="4" t="s">
        <v>111</v>
      </c>
      <c r="C85" s="6" t="s">
        <v>112</v>
      </c>
      <c r="D85" s="4">
        <v>400.0</v>
      </c>
      <c r="E85" s="4" t="s">
        <v>9</v>
      </c>
      <c r="F85" s="3" t="s">
        <v>25</v>
      </c>
      <c r="G85" s="3" t="str">
        <f t="shared" si="2"/>
        <v>A Del Valle Pulpy Aloe Vera flavor with pieces of fruit in a 400-mililiters plastic bottle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ht="111.75" customHeight="1">
      <c r="A86" s="3"/>
      <c r="B86" s="4" t="s">
        <v>113</v>
      </c>
      <c r="C86" s="3" t="s">
        <v>114</v>
      </c>
      <c r="D86" s="4">
        <v>355.0</v>
      </c>
      <c r="E86" s="4" t="s">
        <v>9</v>
      </c>
      <c r="F86" s="3" t="s">
        <v>41</v>
      </c>
      <c r="G86" s="3" t="str">
        <f t="shared" si="2"/>
        <v>A Fanta Orange Flavor soda in a 355-mililiters  can 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ht="111.75" customHeight="1">
      <c r="A87" s="3"/>
      <c r="B87" s="4" t="s">
        <v>115</v>
      </c>
      <c r="C87" s="3" t="s">
        <v>114</v>
      </c>
      <c r="D87" s="4">
        <v>2.5</v>
      </c>
      <c r="E87" s="4" t="s">
        <v>24</v>
      </c>
      <c r="F87" s="3" t="s">
        <v>25</v>
      </c>
      <c r="G87" s="3" t="str">
        <f t="shared" si="2"/>
        <v>A Fanta Orange Flavor soda in a 2.5-liters plastic bottle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ht="111.75" customHeight="1">
      <c r="A88" s="3"/>
      <c r="B88" s="4" t="s">
        <v>116</v>
      </c>
      <c r="C88" s="3" t="s">
        <v>114</v>
      </c>
      <c r="D88" s="4">
        <v>2.0</v>
      </c>
      <c r="E88" s="4" t="s">
        <v>24</v>
      </c>
      <c r="F88" s="3" t="s">
        <v>25</v>
      </c>
      <c r="G88" s="3" t="str">
        <f t="shared" si="2"/>
        <v>A Fanta Orange Flavor soda in a 2-liters plastic bottle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ht="111.75" customHeight="1">
      <c r="A89" s="3"/>
      <c r="B89" s="4" t="s">
        <v>116</v>
      </c>
      <c r="C89" s="3" t="s">
        <v>114</v>
      </c>
      <c r="D89" s="4">
        <v>2.0</v>
      </c>
      <c r="E89" s="4" t="s">
        <v>24</v>
      </c>
      <c r="F89" s="3" t="s">
        <v>25</v>
      </c>
      <c r="G89" s="3" t="str">
        <f t="shared" si="2"/>
        <v>A Fanta Orange Flavor soda in a 2-liters plastic bottle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ht="111.75" customHeight="1">
      <c r="A90" s="3"/>
      <c r="B90" s="4" t="s">
        <v>117</v>
      </c>
      <c r="C90" s="3" t="s">
        <v>114</v>
      </c>
      <c r="D90" s="4">
        <v>3.0</v>
      </c>
      <c r="E90" s="4" t="s">
        <v>24</v>
      </c>
      <c r="F90" s="3" t="s">
        <v>25</v>
      </c>
      <c r="G90" s="3" t="str">
        <f t="shared" si="2"/>
        <v>A Fanta Orange Flavor soda in a 3-liters plastic bottle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ht="111.75" customHeight="1">
      <c r="A91" s="3"/>
      <c r="B91" s="4" t="s">
        <v>117</v>
      </c>
      <c r="C91" s="3" t="s">
        <v>114</v>
      </c>
      <c r="D91" s="4">
        <v>3.0</v>
      </c>
      <c r="E91" s="4" t="s">
        <v>24</v>
      </c>
      <c r="F91" s="3" t="s">
        <v>25</v>
      </c>
      <c r="G91" s="3" t="str">
        <f t="shared" si="2"/>
        <v>A Fanta Orange Flavor soda in a 3-liters plastic bottle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ht="111.75" customHeight="1">
      <c r="A92" s="3"/>
      <c r="B92" s="4" t="s">
        <v>118</v>
      </c>
      <c r="C92" s="3" t="s">
        <v>114</v>
      </c>
      <c r="D92" s="4">
        <v>500.0</v>
      </c>
      <c r="E92" s="4" t="s">
        <v>9</v>
      </c>
      <c r="F92" s="3" t="s">
        <v>25</v>
      </c>
      <c r="G92" s="3" t="str">
        <f t="shared" si="2"/>
        <v>A Fanta Orange Flavor soda in a 500-mililiters plastic bottle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ht="111.75" customHeight="1">
      <c r="A93" s="3"/>
      <c r="B93" s="4" t="s">
        <v>119</v>
      </c>
      <c r="C93" s="3" t="s">
        <v>114</v>
      </c>
      <c r="D93" s="4">
        <v>600.0</v>
      </c>
      <c r="E93" s="4" t="s">
        <v>9</v>
      </c>
      <c r="F93" s="3" t="s">
        <v>25</v>
      </c>
      <c r="G93" s="3" t="str">
        <f t="shared" si="2"/>
        <v>A Fanta Orange Flavor soda in a 600-mililiters plastic bottle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ht="111.75" customHeight="1">
      <c r="A94" s="3"/>
      <c r="B94" s="4" t="s">
        <v>120</v>
      </c>
      <c r="C94" s="3" t="s">
        <v>121</v>
      </c>
      <c r="D94" s="4">
        <v>2.5</v>
      </c>
      <c r="E94" s="4" t="s">
        <v>24</v>
      </c>
      <c r="F94" s="3" t="s">
        <v>51</v>
      </c>
      <c r="G94" s="3" t="str">
        <f t="shared" si="2"/>
        <v>A Fanta Orange Flavor soda Returnable in a 2.5-liters returnable plastic bottle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ht="111.75" customHeight="1">
      <c r="A95" s="3"/>
      <c r="B95" s="4" t="s">
        <v>122</v>
      </c>
      <c r="C95" s="3" t="s">
        <v>121</v>
      </c>
      <c r="D95" s="4">
        <v>355.0</v>
      </c>
      <c r="E95" s="4" t="s">
        <v>24</v>
      </c>
      <c r="F95" s="3" t="s">
        <v>35</v>
      </c>
      <c r="G95" s="3" t="str">
        <f t="shared" si="2"/>
        <v>A Fanta Orange Flavor soda Returnable in a 355-liters returnable glass bottle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ht="111.75" customHeight="1">
      <c r="A96" s="3"/>
      <c r="B96" s="4" t="s">
        <v>123</v>
      </c>
      <c r="C96" s="3" t="s">
        <v>121</v>
      </c>
      <c r="D96" s="4">
        <v>500.0</v>
      </c>
      <c r="E96" s="4" t="s">
        <v>9</v>
      </c>
      <c r="F96" s="3" t="s">
        <v>35</v>
      </c>
      <c r="G96" s="3" t="str">
        <f t="shared" si="2"/>
        <v>A Fanta Orange Flavor soda Returnable in a 500-mililiters returnable glass bottle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ht="111.75" customHeight="1">
      <c r="A97" s="3"/>
      <c r="B97" s="4" t="s">
        <v>124</v>
      </c>
      <c r="C97" s="3" t="s">
        <v>125</v>
      </c>
      <c r="D97" s="4">
        <v>355.0</v>
      </c>
      <c r="E97" s="4" t="s">
        <v>9</v>
      </c>
      <c r="F97" s="3" t="s">
        <v>41</v>
      </c>
      <c r="G97" s="3" t="str">
        <f t="shared" si="2"/>
        <v>A Fresca pink grapefruit flavor soda in a 355-mililiters  can 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ht="111.75" customHeight="1">
      <c r="A98" s="3"/>
      <c r="B98" s="4" t="s">
        <v>126</v>
      </c>
      <c r="C98" s="3" t="s">
        <v>125</v>
      </c>
      <c r="D98" s="4">
        <v>1.5</v>
      </c>
      <c r="E98" s="4" t="s">
        <v>24</v>
      </c>
      <c r="F98" s="3" t="s">
        <v>25</v>
      </c>
      <c r="G98" s="3" t="str">
        <f t="shared" si="2"/>
        <v>A Fresca pink grapefruit flavor soda in a 1.5-liters plastic bottle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ht="111.75" customHeight="1">
      <c r="A99" s="3"/>
      <c r="B99" s="4" t="s">
        <v>126</v>
      </c>
      <c r="C99" s="3" t="s">
        <v>125</v>
      </c>
      <c r="D99" s="4">
        <v>1.5</v>
      </c>
      <c r="E99" s="4" t="s">
        <v>24</v>
      </c>
      <c r="F99" s="3" t="s">
        <v>25</v>
      </c>
      <c r="G99" s="3" t="str">
        <f t="shared" si="2"/>
        <v>A Fresca pink grapefruit flavor soda in a 1.5-liters plastic bottle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ht="111.75" customHeight="1">
      <c r="A100" s="3"/>
      <c r="B100" s="4" t="s">
        <v>127</v>
      </c>
      <c r="C100" s="3" t="s">
        <v>125</v>
      </c>
      <c r="D100" s="4">
        <v>2.5</v>
      </c>
      <c r="E100" s="4" t="s">
        <v>24</v>
      </c>
      <c r="F100" s="3" t="s">
        <v>25</v>
      </c>
      <c r="G100" s="3" t="str">
        <f t="shared" si="2"/>
        <v>A Fresca pink grapefruit flavor soda in a 2.5-liters plastic bottle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ht="111.75" customHeight="1">
      <c r="A101" s="3"/>
      <c r="B101" s="4" t="s">
        <v>127</v>
      </c>
      <c r="C101" s="3" t="s">
        <v>125</v>
      </c>
      <c r="D101" s="4">
        <v>2.5</v>
      </c>
      <c r="E101" s="4" t="s">
        <v>24</v>
      </c>
      <c r="F101" s="3" t="s">
        <v>25</v>
      </c>
      <c r="G101" s="3" t="str">
        <f t="shared" si="2"/>
        <v>A Fresca pink grapefruit flavor soda in a 2.5-liters plastic bottle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ht="111.75" customHeight="1">
      <c r="A102" s="3"/>
      <c r="B102" s="4" t="s">
        <v>128</v>
      </c>
      <c r="C102" s="3" t="s">
        <v>125</v>
      </c>
      <c r="D102" s="4">
        <v>3.0</v>
      </c>
      <c r="E102" s="4" t="s">
        <v>24</v>
      </c>
      <c r="F102" s="3" t="s">
        <v>25</v>
      </c>
      <c r="G102" s="3" t="str">
        <f t="shared" si="2"/>
        <v>A Fresca pink grapefruit flavor soda in a 3-liters plastic bottle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ht="111.75" customHeight="1">
      <c r="A103" s="3"/>
      <c r="B103" s="4" t="s">
        <v>128</v>
      </c>
      <c r="C103" s="3" t="s">
        <v>125</v>
      </c>
      <c r="D103" s="4">
        <v>3.0</v>
      </c>
      <c r="E103" s="4" t="s">
        <v>24</v>
      </c>
      <c r="F103" s="3" t="s">
        <v>31</v>
      </c>
      <c r="G103" s="3" t="str">
        <f t="shared" si="2"/>
        <v>A Fresca pink grapefruit flavor soda in a 3-liters glass bottle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ht="111.75" customHeight="1">
      <c r="A104" s="3"/>
      <c r="B104" s="4" t="s">
        <v>129</v>
      </c>
      <c r="C104" s="3" t="s">
        <v>125</v>
      </c>
      <c r="D104" s="4">
        <v>600.0</v>
      </c>
      <c r="E104" s="4" t="s">
        <v>9</v>
      </c>
      <c r="F104" s="3" t="s">
        <v>25</v>
      </c>
      <c r="G104" s="3" t="str">
        <f t="shared" si="2"/>
        <v>A Fresca pink grapefruit flavor soda in a 600-mililiters plastic bottle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ht="111.75" customHeight="1">
      <c r="A105" s="3"/>
      <c r="B105" s="4" t="s">
        <v>129</v>
      </c>
      <c r="C105" s="3" t="s">
        <v>125</v>
      </c>
      <c r="D105" s="4">
        <v>600.0</v>
      </c>
      <c r="E105" s="4" t="s">
        <v>9</v>
      </c>
      <c r="F105" s="3" t="s">
        <v>25</v>
      </c>
      <c r="G105" s="3" t="str">
        <f t="shared" si="2"/>
        <v>A Fresca pink grapefruit flavor soda in a 600-mililiters plastic bottle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ht="111.75" customHeight="1">
      <c r="A106" s="3"/>
      <c r="B106" s="4" t="s">
        <v>130</v>
      </c>
      <c r="C106" s="3" t="s">
        <v>131</v>
      </c>
      <c r="D106" s="4">
        <v>355.0</v>
      </c>
      <c r="E106" s="4" t="s">
        <v>9</v>
      </c>
      <c r="F106" s="3" t="s">
        <v>35</v>
      </c>
      <c r="G106" s="3" t="str">
        <f t="shared" si="2"/>
        <v>A Fresca pink grapefruit flavor soda  in a 355-mililiters returnable glass bottle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ht="111.75" customHeight="1">
      <c r="A107" s="3"/>
      <c r="B107" s="4" t="s">
        <v>132</v>
      </c>
      <c r="C107" s="3" t="s">
        <v>133</v>
      </c>
      <c r="D107" s="4">
        <v>250.0</v>
      </c>
      <c r="E107" s="4" t="s">
        <v>9</v>
      </c>
      <c r="F107" s="3" t="s">
        <v>25</v>
      </c>
      <c r="G107" s="3" t="str">
        <f t="shared" si="2"/>
        <v>A Frutsi Apple Flavor  in a 250-mililiters plastic bottle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ht="111.75" customHeight="1">
      <c r="A108" s="3"/>
      <c r="B108" s="4" t="s">
        <v>134</v>
      </c>
      <c r="C108" s="3" t="s">
        <v>135</v>
      </c>
      <c r="D108" s="4">
        <v>250.0</v>
      </c>
      <c r="E108" s="4" t="s">
        <v>9</v>
      </c>
      <c r="F108" s="3" t="s">
        <v>25</v>
      </c>
      <c r="G108" s="3" t="str">
        <f t="shared" si="2"/>
        <v>A Frutsi Fruit Punch Flavor in a 250-mililiters plastic bottle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ht="111.75" customHeight="1">
      <c r="A109" s="3"/>
      <c r="B109" s="4" t="s">
        <v>136</v>
      </c>
      <c r="C109" s="3" t="s">
        <v>137</v>
      </c>
      <c r="D109" s="4">
        <v>250.0</v>
      </c>
      <c r="E109" s="4" t="s">
        <v>9</v>
      </c>
      <c r="F109" s="3" t="s">
        <v>25</v>
      </c>
      <c r="G109" s="3" t="str">
        <f t="shared" si="2"/>
        <v>A Frutsi Grape Flavor in a 250-mililiters plastic bottle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ht="111.75" customHeight="1">
      <c r="A110" s="3"/>
      <c r="B110" s="4" t="s">
        <v>138</v>
      </c>
      <c r="C110" s="3" t="s">
        <v>139</v>
      </c>
      <c r="D110" s="4">
        <v>600.0</v>
      </c>
      <c r="E110" s="4" t="s">
        <v>9</v>
      </c>
      <c r="F110" s="3" t="s">
        <v>25</v>
      </c>
      <c r="G110" s="3" t="str">
        <f t="shared" si="2"/>
        <v>A Fuze Tea Peach flavor tea in a 600-mililiters plastic bottle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ht="111.75" customHeight="1">
      <c r="A111" s="3"/>
      <c r="B111" s="4" t="s">
        <v>140</v>
      </c>
      <c r="C111" s="3" t="s">
        <v>141</v>
      </c>
      <c r="D111" s="4">
        <v>600.0</v>
      </c>
      <c r="E111" s="4" t="s">
        <v>9</v>
      </c>
      <c r="F111" s="3" t="s">
        <v>25</v>
      </c>
      <c r="G111" s="3" t="str">
        <f t="shared" si="2"/>
        <v>A Fuze Tea red Fruit Flavor black tea  in a 600-mililiters plastic bottle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ht="111.75" customHeight="1">
      <c r="A112" s="3"/>
      <c r="B112" s="4" t="s">
        <v>142</v>
      </c>
      <c r="C112" s="3" t="s">
        <v>143</v>
      </c>
      <c r="D112" s="4">
        <v>600.0</v>
      </c>
      <c r="E112" s="4" t="s">
        <v>9</v>
      </c>
      <c r="F112" s="3" t="s">
        <v>25</v>
      </c>
      <c r="G112" s="3" t="str">
        <f t="shared" si="2"/>
        <v>A Fuze Tea  Lemon Flavor black tea in a 600-mililiters plastic bottle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ht="111.75" customHeight="1">
      <c r="A113" s="3"/>
      <c r="B113" s="4" t="s">
        <v>144</v>
      </c>
      <c r="C113" s="3" t="s">
        <v>145</v>
      </c>
      <c r="D113" s="4">
        <v>600.0</v>
      </c>
      <c r="E113" s="4" t="s">
        <v>9</v>
      </c>
      <c r="F113" s="3" t="s">
        <v>25</v>
      </c>
      <c r="G113" s="3" t="str">
        <f t="shared" si="2"/>
        <v>A Fuze Tea Lemon Flavor green tea in a 600-mililiters plastic bottle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ht="111.75" customHeight="1">
      <c r="A114" s="3"/>
      <c r="B114" s="4" t="s">
        <v>146</v>
      </c>
      <c r="C114" s="3" t="s">
        <v>147</v>
      </c>
      <c r="D114" s="4">
        <v>1.5</v>
      </c>
      <c r="E114" s="4" t="s">
        <v>24</v>
      </c>
      <c r="F114" s="3" t="s">
        <v>25</v>
      </c>
      <c r="G114" s="3" t="str">
        <f t="shared" si="2"/>
        <v>A Joya Peach Flavor soda in a 1.5-liters plastic bottle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ht="111.75" customHeight="1">
      <c r="A115" s="3"/>
      <c r="B115" s="4" t="s">
        <v>148</v>
      </c>
      <c r="C115" s="3" t="s">
        <v>147</v>
      </c>
      <c r="D115" s="4">
        <v>600.0</v>
      </c>
      <c r="E115" s="4" t="s">
        <v>9</v>
      </c>
      <c r="F115" s="3" t="s">
        <v>25</v>
      </c>
      <c r="G115" s="3" t="str">
        <f t="shared" si="2"/>
        <v>A Joya Peach Flavor soda in a 600-mililiters plastic bottle</v>
      </c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ht="111.75" customHeight="1">
      <c r="A116" s="3"/>
      <c r="B116" s="4" t="s">
        <v>149</v>
      </c>
      <c r="C116" s="3" t="s">
        <v>150</v>
      </c>
      <c r="D116" s="4">
        <v>2.5</v>
      </c>
      <c r="E116" s="4" t="s">
        <v>24</v>
      </c>
      <c r="F116" s="3" t="s">
        <v>25</v>
      </c>
      <c r="G116" s="3" t="str">
        <f t="shared" si="2"/>
        <v>A Joya apple Flavor soda in a 2.5-liters plastic bottle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ht="111.75" customHeight="1">
      <c r="A117" s="3"/>
      <c r="B117" s="4" t="s">
        <v>151</v>
      </c>
      <c r="C117" s="3" t="s">
        <v>150</v>
      </c>
      <c r="D117" s="4">
        <v>2.0</v>
      </c>
      <c r="E117" s="4" t="s">
        <v>24</v>
      </c>
      <c r="F117" s="3" t="s">
        <v>25</v>
      </c>
      <c r="G117" s="3" t="str">
        <f t="shared" si="2"/>
        <v>A Joya apple Flavor soda in a 2-liters plastic bottle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ht="111.75" customHeight="1">
      <c r="A118" s="3"/>
      <c r="B118" s="4" t="s">
        <v>152</v>
      </c>
      <c r="C118" s="3" t="s">
        <v>150</v>
      </c>
      <c r="D118" s="4">
        <v>355.0</v>
      </c>
      <c r="E118" s="4" t="s">
        <v>9</v>
      </c>
      <c r="F118" s="3" t="s">
        <v>31</v>
      </c>
      <c r="G118" s="3" t="str">
        <f t="shared" si="2"/>
        <v>A Joya apple Flavor soda in a 355-mililiters glass bottle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ht="111.75" customHeight="1">
      <c r="A119" s="3"/>
      <c r="B119" s="4" t="s">
        <v>153</v>
      </c>
      <c r="C119" s="3" t="s">
        <v>154</v>
      </c>
      <c r="D119" s="4">
        <v>2.5</v>
      </c>
      <c r="E119" s="4" t="s">
        <v>24</v>
      </c>
      <c r="F119" s="3" t="s">
        <v>25</v>
      </c>
      <c r="G119" s="3" t="str">
        <f t="shared" si="2"/>
        <v>A Joya Fruit Punch Flavor soda in a 2.5-liters plastic bottle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ht="111.75" customHeight="1">
      <c r="A120" s="3"/>
      <c r="B120" s="4" t="s">
        <v>155</v>
      </c>
      <c r="C120" s="3" t="s">
        <v>154</v>
      </c>
      <c r="D120" s="4">
        <v>3.0</v>
      </c>
      <c r="E120" s="4" t="s">
        <v>24</v>
      </c>
      <c r="F120" s="3" t="s">
        <v>25</v>
      </c>
      <c r="G120" s="3" t="str">
        <f t="shared" si="2"/>
        <v>A Joya Fruit Punch Flavor soda in a 3-liters plastic bottle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ht="111.75" customHeight="1">
      <c r="A121" s="3"/>
      <c r="B121" s="4" t="s">
        <v>156</v>
      </c>
      <c r="C121" s="3" t="s">
        <v>154</v>
      </c>
      <c r="D121" s="4">
        <v>500.0</v>
      </c>
      <c r="E121" s="4" t="s">
        <v>9</v>
      </c>
      <c r="F121" s="3" t="s">
        <v>25</v>
      </c>
      <c r="G121" s="3" t="str">
        <f t="shared" si="2"/>
        <v>A Joya Fruit Punch Flavor soda in a 500-mililiters plastic bottle</v>
      </c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ht="111.75" customHeight="1">
      <c r="A122" s="3"/>
      <c r="B122" s="4" t="s">
        <v>157</v>
      </c>
      <c r="C122" s="3" t="s">
        <v>154</v>
      </c>
      <c r="D122" s="4">
        <v>600.0</v>
      </c>
      <c r="E122" s="4" t="s">
        <v>9</v>
      </c>
      <c r="F122" s="3" t="s">
        <v>25</v>
      </c>
      <c r="G122" s="3" t="str">
        <f t="shared" si="2"/>
        <v>A Joya Fruit Punch Flavor soda in a 600-mililiters plastic bottle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ht="111.75" customHeight="1">
      <c r="A123" s="3"/>
      <c r="B123" s="4" t="s">
        <v>157</v>
      </c>
      <c r="C123" s="3" t="s">
        <v>154</v>
      </c>
      <c r="D123" s="4">
        <v>600.0</v>
      </c>
      <c r="E123" s="4" t="s">
        <v>9</v>
      </c>
      <c r="F123" s="3" t="s">
        <v>25</v>
      </c>
      <c r="G123" s="3" t="str">
        <f t="shared" si="2"/>
        <v>A Joya Fruit Punch Flavor soda in a 600-mililiters plastic bottle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ht="111.75" customHeight="1">
      <c r="A124" s="3"/>
      <c r="B124" s="4" t="s">
        <v>158</v>
      </c>
      <c r="C124" s="3" t="s">
        <v>159</v>
      </c>
      <c r="D124" s="4">
        <v>1.5</v>
      </c>
      <c r="E124" s="4" t="s">
        <v>24</v>
      </c>
      <c r="F124" s="3" t="s">
        <v>25</v>
      </c>
      <c r="G124" s="3" t="str">
        <f t="shared" si="2"/>
        <v>A Joya Grape Flavor soda in a 1.5-liters plastic bottle</v>
      </c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ht="111.75" customHeight="1">
      <c r="A125" s="3"/>
      <c r="B125" s="4" t="s">
        <v>160</v>
      </c>
      <c r="C125" s="3" t="s">
        <v>159</v>
      </c>
      <c r="D125" s="4">
        <v>600.0</v>
      </c>
      <c r="E125" s="4" t="s">
        <v>9</v>
      </c>
      <c r="F125" s="3" t="s">
        <v>25</v>
      </c>
      <c r="G125" s="3" t="str">
        <f t="shared" si="2"/>
        <v>A Joya Grape Flavor soda in a 600-mililiters plastic bottle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ht="111.75" customHeight="1">
      <c r="A126" s="3"/>
      <c r="B126" s="4" t="s">
        <v>161</v>
      </c>
      <c r="C126" s="3" t="s">
        <v>162</v>
      </c>
      <c r="D126" s="4">
        <v>473.0</v>
      </c>
      <c r="E126" s="4" t="s">
        <v>9</v>
      </c>
      <c r="F126" s="3" t="s">
        <v>41</v>
      </c>
      <c r="G126" s="3" t="str">
        <f t="shared" si="2"/>
        <v>A Monster Energy Mango Loco flavor Energy Drink in a 473-mililiters  can </v>
      </c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ht="111.75" customHeight="1">
      <c r="A127" s="3"/>
      <c r="B127" s="4" t="s">
        <v>161</v>
      </c>
      <c r="C127" s="3" t="s">
        <v>162</v>
      </c>
      <c r="D127" s="4">
        <v>473.0</v>
      </c>
      <c r="E127" s="4" t="s">
        <v>9</v>
      </c>
      <c r="F127" s="3" t="s">
        <v>41</v>
      </c>
      <c r="G127" s="3" t="str">
        <f t="shared" si="2"/>
        <v>A Monster Energy Mango Loco flavor Energy Drink in a 473-mililiters  can </v>
      </c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ht="111.75" customHeight="1">
      <c r="A128" s="3"/>
      <c r="B128" s="4" t="s">
        <v>161</v>
      </c>
      <c r="C128" s="3" t="s">
        <v>162</v>
      </c>
      <c r="D128" s="4">
        <v>473.0</v>
      </c>
      <c r="E128" s="4" t="s">
        <v>9</v>
      </c>
      <c r="F128" s="3" t="s">
        <v>41</v>
      </c>
      <c r="G128" s="3" t="str">
        <f t="shared" si="2"/>
        <v>A Monster Energy Mango Loco flavor Energy Drink in a 473-mililiters  can </v>
      </c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ht="111.75" customHeight="1">
      <c r="A129" s="3"/>
      <c r="B129" s="4" t="s">
        <v>163</v>
      </c>
      <c r="C129" s="3" t="s">
        <v>164</v>
      </c>
      <c r="D129" s="4">
        <v>2.5</v>
      </c>
      <c r="E129" s="4" t="s">
        <v>24</v>
      </c>
      <c r="F129" s="3" t="s">
        <v>25</v>
      </c>
      <c r="G129" s="3" t="str">
        <f t="shared" si="2"/>
        <v>A Sidral Mundet apple flavor soda in a 2.5-liters plastic bottle</v>
      </c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ht="111.75" customHeight="1">
      <c r="A130" s="3"/>
      <c r="B130" s="4" t="s">
        <v>165</v>
      </c>
      <c r="C130" s="3" t="s">
        <v>166</v>
      </c>
      <c r="D130" s="4">
        <v>500.0</v>
      </c>
      <c r="E130" s="4" t="s">
        <v>9</v>
      </c>
      <c r="F130" s="3" t="s">
        <v>35</v>
      </c>
      <c r="G130" s="3" t="str">
        <f t="shared" si="2"/>
        <v>A Sidral Mundet apple flavor soda  in a 500-mililiters returnable glass bottle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ht="111.75" customHeight="1">
      <c r="A131" s="3"/>
      <c r="B131" s="4" t="s">
        <v>167</v>
      </c>
      <c r="C131" s="3" t="s">
        <v>168</v>
      </c>
      <c r="D131" s="4">
        <v>500.0</v>
      </c>
      <c r="E131" s="4" t="s">
        <v>9</v>
      </c>
      <c r="F131" s="3" t="s">
        <v>25</v>
      </c>
      <c r="G131" s="3" t="str">
        <f t="shared" si="2"/>
        <v>A Powerade Ion 4 Lemon-Lime Flavor in a 500-mililiters plastic bottle</v>
      </c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ht="111.75" customHeight="1">
      <c r="A132" s="3"/>
      <c r="B132" s="4" t="s">
        <v>169</v>
      </c>
      <c r="C132" s="3" t="s">
        <v>170</v>
      </c>
      <c r="D132" s="4">
        <v>1.0</v>
      </c>
      <c r="E132" s="4" t="s">
        <v>27</v>
      </c>
      <c r="F132" s="3" t="s">
        <v>25</v>
      </c>
      <c r="G132" s="3" t="str">
        <f t="shared" si="2"/>
        <v>A Powerade Ion 4 Blackberry Flavor in a 1-liter plastic bottle</v>
      </c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ht="111.75" customHeight="1">
      <c r="A133" s="3"/>
      <c r="B133" s="4" t="s">
        <v>169</v>
      </c>
      <c r="C133" s="6" t="s">
        <v>170</v>
      </c>
      <c r="D133" s="4">
        <v>1.0</v>
      </c>
      <c r="E133" s="4" t="s">
        <v>27</v>
      </c>
      <c r="F133" s="3" t="s">
        <v>25</v>
      </c>
      <c r="G133" s="3" t="str">
        <f t="shared" si="2"/>
        <v>A Powerade Ion 4 Blackberry Flavor in a 1-liter plastic bottle</v>
      </c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ht="111.75" customHeight="1">
      <c r="A134" s="3"/>
      <c r="B134" s="4" t="s">
        <v>171</v>
      </c>
      <c r="C134" s="6" t="s">
        <v>170</v>
      </c>
      <c r="D134" s="4">
        <v>600.0</v>
      </c>
      <c r="E134" s="4" t="s">
        <v>9</v>
      </c>
      <c r="F134" s="3" t="s">
        <v>25</v>
      </c>
      <c r="G134" s="3" t="str">
        <f t="shared" si="2"/>
        <v>A Powerade Ion 4 Blackberry Flavor in a 600-mililiters plastic bottle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ht="111.75" customHeight="1">
      <c r="A135" s="3"/>
      <c r="B135" s="4" t="s">
        <v>172</v>
      </c>
      <c r="C135" s="3" t="s">
        <v>173</v>
      </c>
      <c r="D135" s="4">
        <v>1.0</v>
      </c>
      <c r="E135" s="4" t="s">
        <v>27</v>
      </c>
      <c r="F135" s="3" t="s">
        <v>25</v>
      </c>
      <c r="G135" s="3" t="str">
        <f t="shared" si="2"/>
        <v>A Powerade Ion 4 orange flavor in a 1-liter plastic bottle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ht="111.75" customHeight="1">
      <c r="A136" s="3"/>
      <c r="B136" s="4" t="s">
        <v>172</v>
      </c>
      <c r="C136" s="3" t="s">
        <v>173</v>
      </c>
      <c r="D136" s="4">
        <v>1.0</v>
      </c>
      <c r="E136" s="4" t="s">
        <v>27</v>
      </c>
      <c r="F136" s="3" t="s">
        <v>25</v>
      </c>
      <c r="G136" s="3" t="str">
        <f t="shared" si="2"/>
        <v>A Powerade Ion 4 orange flavor in a 1-liter plastic bottle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ht="111.75" customHeight="1">
      <c r="A137" s="3"/>
      <c r="B137" s="4" t="s">
        <v>174</v>
      </c>
      <c r="C137" s="3" t="s">
        <v>173</v>
      </c>
      <c r="D137" s="4">
        <v>500.0</v>
      </c>
      <c r="E137" s="4" t="s">
        <v>9</v>
      </c>
      <c r="F137" s="3" t="s">
        <v>25</v>
      </c>
      <c r="G137" s="3" t="str">
        <f t="shared" si="2"/>
        <v>A Powerade Ion 4 orange flavor in a 500-mililiters plastic bottle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ht="111.75" customHeight="1">
      <c r="A138" s="3"/>
      <c r="B138" s="4" t="s">
        <v>175</v>
      </c>
      <c r="C138" s="6" t="s">
        <v>176</v>
      </c>
      <c r="D138" s="4">
        <v>1.0</v>
      </c>
      <c r="E138" s="4" t="s">
        <v>27</v>
      </c>
      <c r="F138" s="3" t="s">
        <v>25</v>
      </c>
      <c r="G138" s="3" t="str">
        <f t="shared" si="2"/>
        <v>A Powerade Ion 4 fruit punch flavor in a 1-liter plastic bottle</v>
      </c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ht="111.75" customHeight="1">
      <c r="A139" s="3"/>
      <c r="B139" s="4" t="s">
        <v>175</v>
      </c>
      <c r="C139" s="6" t="s">
        <v>176</v>
      </c>
      <c r="D139" s="4">
        <v>1.0</v>
      </c>
      <c r="E139" s="4" t="s">
        <v>27</v>
      </c>
      <c r="F139" s="3" t="s">
        <v>25</v>
      </c>
      <c r="G139" s="3" t="str">
        <f t="shared" si="2"/>
        <v>A Powerade Ion 4 fruit punch flavor in a 1-liter plastic bottle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ht="111.75" customHeight="1">
      <c r="A140" s="3"/>
      <c r="B140" s="4" t="s">
        <v>175</v>
      </c>
      <c r="C140" s="6" t="s">
        <v>176</v>
      </c>
      <c r="D140" s="4">
        <v>1.0</v>
      </c>
      <c r="E140" s="4" t="s">
        <v>27</v>
      </c>
      <c r="F140" s="3" t="s">
        <v>25</v>
      </c>
      <c r="G140" s="3" t="str">
        <f t="shared" si="2"/>
        <v>A Powerade Ion 4 fruit punch flavor in a 1-liter plastic bottle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ht="111.75" customHeight="1">
      <c r="A141" s="3"/>
      <c r="B141" s="4" t="s">
        <v>177</v>
      </c>
      <c r="C141" s="6" t="s">
        <v>176</v>
      </c>
      <c r="D141" s="4">
        <v>500.0</v>
      </c>
      <c r="E141" s="4" t="s">
        <v>9</v>
      </c>
      <c r="F141" s="3" t="s">
        <v>25</v>
      </c>
      <c r="G141" s="3" t="str">
        <f t="shared" si="2"/>
        <v>A Powerade Ion 4 fruit punch flavor in a 500-mililiters plastic bottle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ht="111.75" customHeight="1">
      <c r="A142" s="3"/>
      <c r="B142" s="4" t="s">
        <v>178</v>
      </c>
      <c r="C142" s="6" t="s">
        <v>176</v>
      </c>
      <c r="D142" s="4">
        <v>600.0</v>
      </c>
      <c r="E142" s="4" t="s">
        <v>9</v>
      </c>
      <c r="F142" s="3" t="s">
        <v>25</v>
      </c>
      <c r="G142" s="3" t="str">
        <f t="shared" si="2"/>
        <v>A Powerade Ion 4 fruit punch flavor in a 600-mililiters plastic bottle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ht="111.75" customHeight="1">
      <c r="A143" s="3"/>
      <c r="B143" s="4" t="s">
        <v>179</v>
      </c>
      <c r="C143" s="3" t="s">
        <v>180</v>
      </c>
      <c r="D143" s="4">
        <v>200.0</v>
      </c>
      <c r="E143" s="4" t="s">
        <v>9</v>
      </c>
      <c r="F143" s="3" t="s">
        <v>10</v>
      </c>
      <c r="G143" s="3" t="str">
        <f t="shared" si="2"/>
        <v>A Santa Clara capuccino ice cream flavor milk in a 200-mililiters cardboard carton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ht="111.75" customHeight="1">
      <c r="A144" s="3"/>
      <c r="B144" s="4" t="s">
        <v>181</v>
      </c>
      <c r="C144" s="3" t="s">
        <v>182</v>
      </c>
      <c r="D144" s="4">
        <v>200.0</v>
      </c>
      <c r="E144" s="4" t="s">
        <v>9</v>
      </c>
      <c r="F144" s="3" t="s">
        <v>10</v>
      </c>
      <c r="G144" s="3" t="str">
        <f t="shared" si="2"/>
        <v>A Santa Clara chocolate ice cream flavor milk  in a 200-mililiters cardboard carton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ht="111.75" customHeight="1">
      <c r="A145" s="3"/>
      <c r="B145" s="4" t="s">
        <v>183</v>
      </c>
      <c r="C145" s="3" t="s">
        <v>184</v>
      </c>
      <c r="D145" s="4">
        <v>200.0</v>
      </c>
      <c r="E145" s="4" t="s">
        <v>9</v>
      </c>
      <c r="F145" s="3" t="s">
        <v>10</v>
      </c>
      <c r="G145" s="3" t="str">
        <f t="shared" si="2"/>
        <v>A Santa Clara strawberry ice cream flavor milk in a 200-mililiters cardboard carton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ht="111.75" customHeight="1">
      <c r="A146" s="3"/>
      <c r="B146" s="4" t="s">
        <v>185</v>
      </c>
      <c r="C146" s="3" t="s">
        <v>186</v>
      </c>
      <c r="D146" s="4">
        <v>1.0</v>
      </c>
      <c r="E146" s="4" t="s">
        <v>27</v>
      </c>
      <c r="F146" s="3" t="s">
        <v>10</v>
      </c>
      <c r="G146" s="3" t="str">
        <f t="shared" si="2"/>
        <v>A Santa Clara regular milk  in a 1-liter cardboard carton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ht="111.75" customHeight="1">
      <c r="A147" s="3"/>
      <c r="B147" s="4" t="s">
        <v>185</v>
      </c>
      <c r="C147" s="3" t="s">
        <v>186</v>
      </c>
      <c r="D147" s="4">
        <v>1.0</v>
      </c>
      <c r="E147" s="4" t="s">
        <v>27</v>
      </c>
      <c r="F147" s="3" t="s">
        <v>10</v>
      </c>
      <c r="G147" s="3" t="str">
        <f t="shared" si="2"/>
        <v>A Santa Clara regular milk  in a 1-liter cardboard carton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ht="111.75" customHeight="1">
      <c r="A148" s="3"/>
      <c r="B148" s="4" t="s">
        <v>187</v>
      </c>
      <c r="C148" s="3" t="s">
        <v>188</v>
      </c>
      <c r="D148" s="4">
        <v>1.0</v>
      </c>
      <c r="E148" s="4" t="s">
        <v>27</v>
      </c>
      <c r="F148" s="3" t="s">
        <v>10</v>
      </c>
      <c r="G148" s="3" t="str">
        <f t="shared" si="2"/>
        <v>A Santa Clara lactose-free milk in a 1-liter cardboard carton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ht="111.75" customHeight="1">
      <c r="A149" s="3"/>
      <c r="B149" s="4" t="s">
        <v>187</v>
      </c>
      <c r="C149" s="3" t="s">
        <v>188</v>
      </c>
      <c r="D149" s="4">
        <v>1.0</v>
      </c>
      <c r="E149" s="4" t="s">
        <v>27</v>
      </c>
      <c r="F149" s="3" t="s">
        <v>10</v>
      </c>
      <c r="G149" s="3" t="str">
        <f t="shared" si="2"/>
        <v>A Santa Clara lactose-free milk in a 1-liter cardboard carton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ht="111.75" customHeight="1">
      <c r="A150" s="3"/>
      <c r="B150" s="4" t="s">
        <v>189</v>
      </c>
      <c r="C150" s="3" t="s">
        <v>190</v>
      </c>
      <c r="D150" s="4">
        <v>1.0</v>
      </c>
      <c r="E150" s="4" t="s">
        <v>27</v>
      </c>
      <c r="F150" s="3" t="s">
        <v>10</v>
      </c>
      <c r="G150" s="3" t="str">
        <f t="shared" si="2"/>
        <v>A Santa Clara light lactose-free milk in a 1-liter cardboard carton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ht="111.75" customHeight="1">
      <c r="A151" s="3"/>
      <c r="B151" s="4" t="s">
        <v>189</v>
      </c>
      <c r="C151" s="3" t="s">
        <v>191</v>
      </c>
      <c r="D151" s="4">
        <v>1.0</v>
      </c>
      <c r="E151" s="4" t="s">
        <v>27</v>
      </c>
      <c r="F151" s="3" t="s">
        <v>10</v>
      </c>
      <c r="G151" s="3" t="str">
        <f t="shared" si="2"/>
        <v>A Santa clara lactose free light milk  in a 1-liter cardboard carton</v>
      </c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ht="111.75" customHeight="1">
      <c r="A152" s="3"/>
      <c r="B152" s="4" t="s">
        <v>192</v>
      </c>
      <c r="C152" s="3" t="s">
        <v>193</v>
      </c>
      <c r="D152" s="4">
        <v>1.0</v>
      </c>
      <c r="E152" s="4" t="s">
        <v>27</v>
      </c>
      <c r="F152" s="3" t="s">
        <v>10</v>
      </c>
      <c r="G152" s="3" t="str">
        <f t="shared" si="2"/>
        <v>A Santa clara light milk  in a 1-liter cardboard carton</v>
      </c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ht="111.75" customHeight="1">
      <c r="A153" s="3"/>
      <c r="B153" s="4" t="s">
        <v>194</v>
      </c>
      <c r="C153" s="6" t="s">
        <v>195</v>
      </c>
      <c r="D153" s="4">
        <v>355.0</v>
      </c>
      <c r="E153" s="4" t="s">
        <v>9</v>
      </c>
      <c r="F153" s="3" t="s">
        <v>41</v>
      </c>
      <c r="G153" s="3" t="str">
        <f t="shared" si="2"/>
        <v>A Sprite Sodan lemon lime flavor in a 355-mililiters  can </v>
      </c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ht="111.75" customHeight="1">
      <c r="A154" s="3"/>
      <c r="B154" s="4" t="s">
        <v>196</v>
      </c>
      <c r="C154" s="6" t="s">
        <v>195</v>
      </c>
      <c r="D154" s="4">
        <v>1.5</v>
      </c>
      <c r="E154" s="4" t="s">
        <v>24</v>
      </c>
      <c r="F154" s="3" t="s">
        <v>25</v>
      </c>
      <c r="G154" s="3" t="str">
        <f t="shared" si="2"/>
        <v>A Sprite Sodan lemon lime flavor in a 1.5-liters plastic bottle</v>
      </c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ht="111.75" customHeight="1">
      <c r="A155" s="3"/>
      <c r="B155" s="4" t="s">
        <v>197</v>
      </c>
      <c r="C155" s="6" t="s">
        <v>195</v>
      </c>
      <c r="D155" s="4">
        <v>2.5</v>
      </c>
      <c r="E155" s="4" t="s">
        <v>24</v>
      </c>
      <c r="F155" s="3" t="s">
        <v>25</v>
      </c>
      <c r="G155" s="3" t="str">
        <f t="shared" si="2"/>
        <v>A Sprite Sodan lemon lime flavor in a 2.5-liters plastic bottle</v>
      </c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ht="111.75" customHeight="1">
      <c r="A156" s="3"/>
      <c r="B156" s="4" t="s">
        <v>198</v>
      </c>
      <c r="C156" s="6" t="s">
        <v>195</v>
      </c>
      <c r="D156" s="4">
        <v>2.0</v>
      </c>
      <c r="E156" s="4" t="s">
        <v>24</v>
      </c>
      <c r="F156" s="3" t="s">
        <v>25</v>
      </c>
      <c r="G156" s="3" t="str">
        <f t="shared" si="2"/>
        <v>A Sprite Sodan lemon lime flavor in a 2-liters plastic bottle</v>
      </c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ht="111.75" customHeight="1">
      <c r="A157" s="3"/>
      <c r="B157" s="4" t="s">
        <v>198</v>
      </c>
      <c r="C157" s="6" t="s">
        <v>195</v>
      </c>
      <c r="D157" s="4">
        <v>2.0</v>
      </c>
      <c r="E157" s="4" t="s">
        <v>24</v>
      </c>
      <c r="F157" s="3" t="s">
        <v>31</v>
      </c>
      <c r="G157" s="3" t="str">
        <f t="shared" si="2"/>
        <v>A Sprite Sodan lemon lime flavor in a 2-liters glass bottle</v>
      </c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ht="111.75" customHeight="1">
      <c r="A158" s="3"/>
      <c r="B158" s="4" t="s">
        <v>199</v>
      </c>
      <c r="C158" s="6" t="s">
        <v>195</v>
      </c>
      <c r="D158" s="4">
        <v>3.0</v>
      </c>
      <c r="E158" s="4" t="s">
        <v>24</v>
      </c>
      <c r="F158" s="3" t="s">
        <v>25</v>
      </c>
      <c r="G158" s="3" t="str">
        <f t="shared" si="2"/>
        <v>A Sprite Sodan lemon lime flavor in a 3-liters plastic bottle</v>
      </c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ht="111.75" customHeight="1">
      <c r="A159" s="3"/>
      <c r="B159" s="4" t="s">
        <v>199</v>
      </c>
      <c r="C159" s="6" t="s">
        <v>195</v>
      </c>
      <c r="D159" s="4">
        <v>3.0</v>
      </c>
      <c r="E159" s="4" t="s">
        <v>24</v>
      </c>
      <c r="F159" s="3" t="s">
        <v>31</v>
      </c>
      <c r="G159" s="3" t="str">
        <f t="shared" si="2"/>
        <v>A Sprite Sodan lemon lime flavor in a 3-liters glass bottle</v>
      </c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ht="111.75" customHeight="1">
      <c r="A160" s="3"/>
      <c r="B160" s="4" t="s">
        <v>200</v>
      </c>
      <c r="C160" s="6" t="s">
        <v>195</v>
      </c>
      <c r="D160" s="4">
        <v>500.0</v>
      </c>
      <c r="E160" s="4" t="s">
        <v>9</v>
      </c>
      <c r="F160" s="3" t="s">
        <v>25</v>
      </c>
      <c r="G160" s="3" t="str">
        <f t="shared" si="2"/>
        <v>A Sprite Sodan lemon lime flavor in a 500-mililiters plastic bottle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ht="111.75" customHeight="1">
      <c r="A161" s="3"/>
      <c r="B161" s="4" t="s">
        <v>201</v>
      </c>
      <c r="C161" s="6" t="s">
        <v>195</v>
      </c>
      <c r="D161" s="4">
        <v>600.0</v>
      </c>
      <c r="E161" s="4" t="s">
        <v>9</v>
      </c>
      <c r="F161" s="3" t="s">
        <v>25</v>
      </c>
      <c r="G161" s="3" t="str">
        <f t="shared" si="2"/>
        <v>A Sprite Sodan lemon lime flavor in a 600-mililiters plastic bottle</v>
      </c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ht="111.75" customHeight="1">
      <c r="A162" s="3"/>
      <c r="B162" s="4" t="s">
        <v>201</v>
      </c>
      <c r="C162" s="6" t="s">
        <v>195</v>
      </c>
      <c r="D162" s="4">
        <v>600.0</v>
      </c>
      <c r="E162" s="4" t="s">
        <v>9</v>
      </c>
      <c r="F162" s="3" t="s">
        <v>25</v>
      </c>
      <c r="G162" s="3" t="str">
        <f t="shared" si="2"/>
        <v>A Sprite Sodan lemon lime flavor in a 600-mililiters plastic bottle</v>
      </c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ht="111.75" customHeight="1">
      <c r="A163" s="3"/>
      <c r="B163" s="4" t="s">
        <v>201</v>
      </c>
      <c r="C163" s="6" t="s">
        <v>195</v>
      </c>
      <c r="D163" s="4">
        <v>600.0</v>
      </c>
      <c r="E163" s="4" t="s">
        <v>9</v>
      </c>
      <c r="F163" s="3" t="s">
        <v>25</v>
      </c>
      <c r="G163" s="3" t="str">
        <f t="shared" si="2"/>
        <v>A Sprite Sodan lemon lime flavor in a 600-mililiters plastic bottle</v>
      </c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ht="111.75" customHeight="1">
      <c r="A164" s="3"/>
      <c r="B164" s="4" t="s">
        <v>202</v>
      </c>
      <c r="C164" s="6" t="s">
        <v>203</v>
      </c>
      <c r="D164" s="4">
        <v>2.5</v>
      </c>
      <c r="E164" s="4" t="s">
        <v>24</v>
      </c>
      <c r="F164" s="3" t="s">
        <v>51</v>
      </c>
      <c r="G164" s="3" t="str">
        <f t="shared" si="2"/>
        <v>A Sprite Sodan lemon lime flavor  in a 2.5-liters returnable plastic bottle</v>
      </c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ht="111.75" customHeight="1">
      <c r="A165" s="3"/>
      <c r="B165" s="4" t="s">
        <v>204</v>
      </c>
      <c r="C165" s="6" t="s">
        <v>203</v>
      </c>
      <c r="D165" s="4">
        <v>1.5</v>
      </c>
      <c r="E165" s="4" t="s">
        <v>24</v>
      </c>
      <c r="F165" s="3" t="s">
        <v>51</v>
      </c>
      <c r="G165" s="3" t="str">
        <f t="shared" si="2"/>
        <v>A Sprite Sodan lemon lime flavor  in a 1.5-liters returnable plastic bottle</v>
      </c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ht="111.75" customHeight="1">
      <c r="A166" s="3"/>
      <c r="B166" s="4" t="s">
        <v>205</v>
      </c>
      <c r="C166" s="6" t="s">
        <v>203</v>
      </c>
      <c r="D166" s="4">
        <v>355.0</v>
      </c>
      <c r="E166" s="4" t="s">
        <v>9</v>
      </c>
      <c r="F166" s="3" t="s">
        <v>35</v>
      </c>
      <c r="G166" s="3" t="str">
        <f t="shared" si="2"/>
        <v>A Sprite Sodan lemon lime flavor  in a 355-mililiters returnable glass bottle</v>
      </c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ht="111.75" customHeight="1">
      <c r="A167" s="3"/>
      <c r="B167" s="4" t="s">
        <v>206</v>
      </c>
      <c r="C167" s="6" t="s">
        <v>203</v>
      </c>
      <c r="D167" s="4">
        <v>500.0</v>
      </c>
      <c r="E167" s="4" t="s">
        <v>9</v>
      </c>
      <c r="F167" s="3" t="s">
        <v>35</v>
      </c>
      <c r="G167" s="3" t="str">
        <f t="shared" si="2"/>
        <v>A Sprite Sodan lemon lime flavor  in a 500-mililiters returnable glass bottle</v>
      </c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ht="111.75" customHeight="1">
      <c r="A168" s="3"/>
      <c r="B168" s="4" t="s">
        <v>207</v>
      </c>
      <c r="C168" s="3" t="s">
        <v>208</v>
      </c>
      <c r="D168" s="3" t="str">
        <f>IFERROR(__xludf.DUMMYFUNCTION("IFERROR(INDEX(REGEXEXTRACT(B168, ""\b(\d+(\.\d+)?)\b""), 1), ""No number found"")
"),"1.5")</f>
        <v>1.5</v>
      </c>
      <c r="E168" s="3" t="str">
        <f t="shared" ref="E168:E182" si="3">IF(ISERROR(SEARCH(" ml", B168)), 
    IF(ISERROR(SEARCH(" Kg", B168)), 
        IF(ISERROR(SEARCH(" g", B168)), 
            IF(ISERROR(SEARCH(" L", B168)), "Not found", "liters"), 
            "grams"
        ), 
        "kilograms"
    ), 
    "milliliters"
)
</f>
        <v>liters</v>
      </c>
      <c r="F168" s="3" t="s">
        <v>25</v>
      </c>
      <c r="G168" s="3" t="str">
        <f t="shared" si="2"/>
        <v>A Topo Chico mineraized water   in a 1.5-liters plastic bottle</v>
      </c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ht="111.75" customHeight="1">
      <c r="A169" s="3"/>
      <c r="B169" s="4" t="s">
        <v>209</v>
      </c>
      <c r="C169" s="3" t="s">
        <v>210</v>
      </c>
      <c r="D169" s="3" t="str">
        <f>IFERROR(__xludf.DUMMYFUNCTION("IFERROR(INDEX(REGEXEXTRACT(B169, ""\b(\d+(\.\d+)?)\b""), 1), ""No number found"")
"),"600")</f>
        <v>600</v>
      </c>
      <c r="E169" s="3" t="str">
        <f t="shared" si="3"/>
        <v>milliliters</v>
      </c>
      <c r="F169" s="3" t="s">
        <v>31</v>
      </c>
      <c r="G169" s="3" t="str">
        <f t="shared" si="2"/>
        <v>A Topo Chico mineral water in a 600-milliliters glass bottle</v>
      </c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ht="111.75" customHeight="1">
      <c r="A170" s="3"/>
      <c r="B170" s="4" t="s">
        <v>209</v>
      </c>
      <c r="C170" s="3" t="s">
        <v>210</v>
      </c>
      <c r="D170" s="3" t="str">
        <f>IFERROR(__xludf.DUMMYFUNCTION("IFERROR(INDEX(REGEXEXTRACT(B170, ""\b(\d+(\.\d+)?)\b""), 1), ""No number found"")
"),"600")</f>
        <v>600</v>
      </c>
      <c r="E170" s="3" t="str">
        <f t="shared" si="3"/>
        <v>milliliters</v>
      </c>
      <c r="F170" s="3" t="s">
        <v>25</v>
      </c>
      <c r="G170" s="3" t="str">
        <f t="shared" si="2"/>
        <v>A Topo Chico mineral water in a 600-milliliters plastic bottle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ht="111.75" customHeight="1">
      <c r="A171" s="3"/>
      <c r="B171" s="4" t="s">
        <v>211</v>
      </c>
      <c r="C171" s="3" t="s">
        <v>212</v>
      </c>
      <c r="D171" s="3" t="str">
        <f>IFERROR(__xludf.DUMMYFUNCTION("IFERROR(INDEX(REGEXEXTRACT(B171, ""\b(\d+(\.\d+)?)\b""), 1), ""No number found"")
"),"500")</f>
        <v>500</v>
      </c>
      <c r="E171" s="3" t="str">
        <f t="shared" si="3"/>
        <v>milliliters</v>
      </c>
      <c r="F171" s="3" t="s">
        <v>25</v>
      </c>
      <c r="G171" s="3" t="str">
        <f t="shared" si="2"/>
        <v>A Vitamainwater tropical citrus flavor water in a 500-milliliters plastic bottle</v>
      </c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ht="111.75" customHeight="1">
      <c r="A172" s="3"/>
      <c r="B172" s="4" t="s">
        <v>213</v>
      </c>
      <c r="C172" s="3" t="s">
        <v>214</v>
      </c>
      <c r="D172" s="3" t="str">
        <f>IFERROR(__xludf.DUMMYFUNCTION("IFERROR(INDEX(REGEXEXTRACT(B172, ""\b(\d+(\.\d+)?)\b""), 1), ""No number found"")
"),"500")</f>
        <v>500</v>
      </c>
      <c r="E172" s="3" t="str">
        <f t="shared" si="3"/>
        <v>milliliters</v>
      </c>
      <c r="F172" s="3" t="s">
        <v>25</v>
      </c>
      <c r="G172" s="3" t="str">
        <f t="shared" si="2"/>
        <v>A Vitamainwater power-C dragonfruit flavor water in a 500-milliliters plastic bottle</v>
      </c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ht="111.75" customHeight="1">
      <c r="A173" s="3"/>
      <c r="B173" s="4" t="s">
        <v>215</v>
      </c>
      <c r="C173" s="3" t="s">
        <v>216</v>
      </c>
      <c r="D173" s="3" t="str">
        <f>IFERROR(__xludf.DUMMYFUNCTION("IFERROR(INDEX(REGEXEXTRACT(B173, ""\b(\d+(\.\d+)?)\b""), 1), ""No number found"")
"),"500")</f>
        <v>500</v>
      </c>
      <c r="E173" s="3" t="str">
        <f t="shared" si="3"/>
        <v>milliliters</v>
      </c>
      <c r="F173" s="3" t="s">
        <v>25</v>
      </c>
      <c r="G173" s="3" t="str">
        <f t="shared" si="2"/>
        <v>A Vitamainwater restore fruit punch flavor water in a 500-milliliters plastic bottle</v>
      </c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ht="111.75" customHeight="1">
      <c r="A174" s="3"/>
      <c r="B174" s="4" t="s">
        <v>217</v>
      </c>
      <c r="C174" s="3" t="s">
        <v>218</v>
      </c>
      <c r="D174" s="3" t="str">
        <f>IFERROR(__xludf.DUMMYFUNCTION("IFERROR(INDEX(REGEXEXTRACT(B174, ""\b(\d+(\.\d+)?)\b""), 1), ""No number found"")
"),"946")</f>
        <v>946</v>
      </c>
      <c r="E174" s="3" t="str">
        <f t="shared" si="3"/>
        <v>milliliters</v>
      </c>
      <c r="F174" s="3" t="s">
        <v>10</v>
      </c>
      <c r="G174" s="3" t="str">
        <f t="shared" si="2"/>
        <v>A Ades almond milk  in a 946-milliliters cardboard carton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ht="111.75" customHeight="1">
      <c r="A175" s="3"/>
      <c r="B175" s="4" t="s">
        <v>217</v>
      </c>
      <c r="C175" s="3" t="s">
        <v>218</v>
      </c>
      <c r="D175" s="3" t="str">
        <f>IFERROR(__xludf.DUMMYFUNCTION("IFERROR(INDEX(REGEXEXTRACT(B175, ""\b(\d+(\.\d+)?)\b""), 1), ""No number found"")
"),"946")</f>
        <v>946</v>
      </c>
      <c r="E175" s="3" t="str">
        <f t="shared" si="3"/>
        <v>milliliters</v>
      </c>
      <c r="F175" s="3" t="s">
        <v>10</v>
      </c>
      <c r="G175" s="3" t="str">
        <f t="shared" si="2"/>
        <v>A Ades almond milk  in a 946-milliliters cardboard carton</v>
      </c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ht="111.75" customHeight="1">
      <c r="A176" s="3"/>
      <c r="B176" s="4" t="s">
        <v>219</v>
      </c>
      <c r="C176" s="3" t="s">
        <v>220</v>
      </c>
      <c r="D176" s="3" t="str">
        <f>IFERROR(__xludf.DUMMYFUNCTION("IFERROR(INDEX(REGEXEXTRACT(B176, ""\b(\d+(\.\d+)?)\b""), 1), ""No number found"")
"),"600")</f>
        <v>600</v>
      </c>
      <c r="E176" s="3" t="str">
        <f t="shared" si="3"/>
        <v>milliliters</v>
      </c>
      <c r="F176" s="3" t="s">
        <v>25</v>
      </c>
      <c r="G176" s="3" t="str">
        <f t="shared" si="2"/>
        <v>A Ciel Exprim flavor jamaica water in a 600-milliliters plastic bottle</v>
      </c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ht="111.75" customHeight="1">
      <c r="A177" s="3"/>
      <c r="B177" s="4" t="s">
        <v>221</v>
      </c>
      <c r="C177" s="3" t="s">
        <v>222</v>
      </c>
      <c r="D177" s="3" t="str">
        <f>IFERROR(__xludf.DUMMYFUNCTION("IFERROR(INDEX(REGEXEXTRACT(B177, ""\b(\d+(\.\d+)?)\b""), 1), ""No number found"")
"),"600")</f>
        <v>600</v>
      </c>
      <c r="E177" s="3" t="str">
        <f t="shared" si="3"/>
        <v>milliliters</v>
      </c>
      <c r="F177" s="3" t="s">
        <v>25</v>
      </c>
      <c r="G177" s="3" t="str">
        <f t="shared" si="2"/>
        <v>A Ciel Exprim flavor lemon water in a 600-milliliters plastic bottle</v>
      </c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ht="111.75" customHeight="1">
      <c r="A178" s="3"/>
      <c r="B178" s="4" t="s">
        <v>223</v>
      </c>
      <c r="C178" s="3" t="s">
        <v>224</v>
      </c>
      <c r="D178" s="3" t="str">
        <f>IFERROR(__xludf.DUMMYFUNCTION("IFERROR(INDEX(REGEXEXTRACT(B178, ""\b(\d+(\.\d+)?)\b""), 1), ""No number found"")
"),"237")</f>
        <v>237</v>
      </c>
      <c r="E178" s="3" t="str">
        <f t="shared" si="3"/>
        <v>milliliters</v>
      </c>
      <c r="F178" s="3" t="s">
        <v>25</v>
      </c>
      <c r="G178" s="3" t="str">
        <f t="shared" si="2"/>
        <v>A Nectar Del Valle flavor mango  in a 237-milliliters plastic bottle</v>
      </c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ht="111.75" customHeight="1">
      <c r="A179" s="3"/>
      <c r="B179" s="4" t="s">
        <v>225</v>
      </c>
      <c r="C179" s="3" t="s">
        <v>226</v>
      </c>
      <c r="D179" s="3" t="str">
        <f>IFERROR(__xludf.DUMMYFUNCTION("IFERROR(INDEX(REGEXEXTRACT(B179, ""\b(\d+(\.\d+)?)\b""), 1), ""No number found"")
"),"600")</f>
        <v>600</v>
      </c>
      <c r="E179" s="3" t="str">
        <f t="shared" si="3"/>
        <v>milliliters</v>
      </c>
      <c r="F179" s="3" t="s">
        <v>25</v>
      </c>
      <c r="G179" s="3" t="str">
        <f t="shared" si="2"/>
        <v>A Del Valle lemon flavor mineralized water in a 600-milliliters plastic bottle</v>
      </c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ht="111.75" customHeight="1">
      <c r="A180" s="3"/>
      <c r="B180" s="4" t="s">
        <v>227</v>
      </c>
      <c r="C180" s="3" t="s">
        <v>228</v>
      </c>
      <c r="D180" s="3" t="str">
        <f>IFERROR(__xludf.DUMMYFUNCTION("IFERROR(INDEX(REGEXEXTRACT(B180, ""\b(\d+(\.\d+)?)\b""), 1), ""No number found"")
"),"5")</f>
        <v>5</v>
      </c>
      <c r="E180" s="3" t="str">
        <f t="shared" si="3"/>
        <v>liters</v>
      </c>
      <c r="F180" s="3" t="s">
        <v>25</v>
      </c>
      <c r="G180" s="3" t="str">
        <f t="shared" si="2"/>
        <v>A Del Valle Frut with citrus flavor juice in a 5-liters plastic bottle</v>
      </c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ht="111.75" customHeight="1">
      <c r="A181" s="3"/>
      <c r="B181" s="4" t="s">
        <v>229</v>
      </c>
      <c r="C181" s="3" t="s">
        <v>121</v>
      </c>
      <c r="D181" s="3" t="str">
        <f>IFERROR(__xludf.DUMMYFUNCTION("IFERROR(INDEX(REGEXEXTRACT(B181, ""\b(\d+(\.\d+)?)\b""), 1), ""No number found"")
"),"1.5")</f>
        <v>1.5</v>
      </c>
      <c r="E181" s="3" t="str">
        <f t="shared" si="3"/>
        <v>liters</v>
      </c>
      <c r="F181" s="3" t="s">
        <v>51</v>
      </c>
      <c r="G181" s="3" t="str">
        <f t="shared" si="2"/>
        <v>A Fanta Orange Flavor soda Returnable in a 1.5-liters returnable plastic bottle</v>
      </c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ht="111.75" customHeight="1">
      <c r="A182" s="3"/>
      <c r="B182" s="4" t="s">
        <v>230</v>
      </c>
      <c r="C182" s="3" t="s">
        <v>231</v>
      </c>
      <c r="D182" s="3" t="str">
        <f>IFERROR(__xludf.DUMMYFUNCTION("IFERROR(INDEX(REGEXEXTRACT(B182, ""\b(\d+(\.\d+)?)\b""), 1), ""No number found"")
"),"473")</f>
        <v>473</v>
      </c>
      <c r="E182" s="3" t="str">
        <f t="shared" si="3"/>
        <v>milliliters</v>
      </c>
      <c r="F182" s="3" t="s">
        <v>41</v>
      </c>
      <c r="G182" s="3" t="str">
        <f t="shared" si="2"/>
        <v>A Monster Energy Energy Drink in a 473-milliliters  can </v>
      </c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ht="111.75" customHeight="1">
      <c r="A183" s="3"/>
      <c r="B183" s="4" t="s">
        <v>232</v>
      </c>
      <c r="C183" s="3" t="s">
        <v>168</v>
      </c>
      <c r="D183" s="4">
        <v>1.0</v>
      </c>
      <c r="E183" s="4" t="s">
        <v>27</v>
      </c>
      <c r="F183" s="3" t="s">
        <v>25</v>
      </c>
      <c r="G183" s="3" t="str">
        <f t="shared" si="2"/>
        <v>A Powerade Ion 4 Lemon-Lime Flavor in a 1-liter plastic bottle</v>
      </c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ht="111.75" customHeight="1">
      <c r="A184" s="3"/>
      <c r="B184" s="4" t="s">
        <v>233</v>
      </c>
      <c r="C184" s="3" t="s">
        <v>170</v>
      </c>
      <c r="D184" s="4">
        <v>500.0</v>
      </c>
      <c r="E184" s="3" t="str">
        <f t="shared" ref="E184:E191" si="4">IF(ISERROR(SEARCH(" ml", B184)), 
    IF(ISERROR(SEARCH(" Kg", B184)), 
        IF(ISERROR(SEARCH(" g", B184)), 
            IF(ISERROR(SEARCH(" L", B184)), "Not found", "liters"), 
            "grams"
        ), 
        "kilograms"
    ), 
    "milliliters"
)
</f>
        <v>milliliters</v>
      </c>
      <c r="F184" s="3" t="s">
        <v>25</v>
      </c>
      <c r="G184" s="3" t="str">
        <f t="shared" si="2"/>
        <v>A Powerade Ion 4 Blackberry Flavor in a 500-milliliters plastic bottle</v>
      </c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ht="111.75" customHeight="1">
      <c r="A185" s="3"/>
      <c r="B185" s="4" t="s">
        <v>234</v>
      </c>
      <c r="C185" s="3" t="s">
        <v>235</v>
      </c>
      <c r="D185" s="3" t="str">
        <f>IFERROR(__xludf.DUMMYFUNCTION("IFERROR(INDEX(REGEXEXTRACT(B185, ""\b(\d+(\.\d+)?)\b""), 1), ""No number found"")
"),"125")</f>
        <v>125</v>
      </c>
      <c r="E185" s="3" t="str">
        <f t="shared" si="4"/>
        <v>grams</v>
      </c>
      <c r="F185" s="3" t="s">
        <v>236</v>
      </c>
      <c r="G185" s="3" t="str">
        <f t="shared" si="2"/>
        <v>A Santa Clara yogurt with strawberry in a 125-grams plastic container</v>
      </c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ht="111.75" customHeight="1">
      <c r="A186" s="3"/>
      <c r="B186" s="4" t="s">
        <v>237</v>
      </c>
      <c r="C186" s="3" t="s">
        <v>238</v>
      </c>
      <c r="D186" s="3" t="str">
        <f>IFERROR(__xludf.DUMMYFUNCTION("IFERROR(INDEX(REGEXEXTRACT(B186, ""\b(\d+(\.\d+)?)\b""), 1), ""No number found"")
"),"125")</f>
        <v>125</v>
      </c>
      <c r="E186" s="3" t="str">
        <f t="shared" si="4"/>
        <v>grams</v>
      </c>
      <c r="F186" s="3" t="s">
        <v>236</v>
      </c>
      <c r="G186" s="3" t="str">
        <f t="shared" si="2"/>
        <v>A Santa Clara yogurt with apple  in a 125-grams plastic container</v>
      </c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ht="111.75" customHeight="1">
      <c r="A187" s="3"/>
      <c r="B187" s="4" t="s">
        <v>239</v>
      </c>
      <c r="C187" s="3" t="s">
        <v>164</v>
      </c>
      <c r="D187" s="3" t="str">
        <f>IFERROR(__xludf.DUMMYFUNCTION("IFERROR(INDEX(REGEXEXTRACT(B187, ""\b(\d+(\.\d+)?)\b""), 1), ""No number found"")
"),"600")</f>
        <v>600</v>
      </c>
      <c r="E187" s="3" t="str">
        <f t="shared" si="4"/>
        <v>milliliters</v>
      </c>
      <c r="F187" s="3" t="s">
        <v>25</v>
      </c>
      <c r="G187" s="3" t="str">
        <f t="shared" si="2"/>
        <v>A Sidral Mundet apple flavor soda in a 600-milliliters plastic bottle</v>
      </c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ht="111.75" customHeight="1">
      <c r="A188" s="3"/>
      <c r="B188" s="4" t="s">
        <v>240</v>
      </c>
      <c r="C188" s="3" t="s">
        <v>241</v>
      </c>
      <c r="D188" s="3" t="str">
        <f>IFERROR(__xludf.DUMMYFUNCTION("IFERROR(INDEX(REGEXEXTRACT(B188, ""\b(\d+(\.\d+)?)\b""), 1), ""No number found"")
"),"600")</f>
        <v>600</v>
      </c>
      <c r="E188" s="3" t="str">
        <f t="shared" si="4"/>
        <v>milliliters</v>
      </c>
      <c r="F188" s="3" t="s">
        <v>25</v>
      </c>
      <c r="G188" s="3" t="str">
        <f t="shared" si="2"/>
        <v>A Sprite sugar free soda in a 600-milliliters plastic bottle</v>
      </c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ht="111.75" customHeight="1">
      <c r="A189" s="3"/>
      <c r="B189" s="4" t="s">
        <v>242</v>
      </c>
      <c r="C189" s="3" t="s">
        <v>243</v>
      </c>
      <c r="D189" s="3" t="str">
        <f>IFERROR(__xludf.DUMMYFUNCTION("IFERROR(INDEX(REGEXEXTRACT(B189, ""\b(\d+(\.\d+)?)\b""), 1), ""No number found"")
"),"355")</f>
        <v>355</v>
      </c>
      <c r="E189" s="3" t="str">
        <f t="shared" si="4"/>
        <v>milliliters</v>
      </c>
      <c r="F189" s="3" t="s">
        <v>35</v>
      </c>
      <c r="G189" s="3" t="str">
        <f t="shared" si="2"/>
        <v>A Topo Chico mineraized water    in a 355-milliliters returnable glass bottle</v>
      </c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ht="111.75" customHeight="1">
      <c r="A190" s="3"/>
      <c r="B190" s="4" t="s">
        <v>244</v>
      </c>
      <c r="C190" s="3" t="s">
        <v>245</v>
      </c>
      <c r="D190" s="3" t="str">
        <f>IFERROR(__xludf.DUMMYFUNCTION("IFERROR(INDEX(REGEXEXTRACT(B190, ""\b(\d+(\.\d+)?)\b""), 1), ""No number found"")
"),"946")</f>
        <v>946</v>
      </c>
      <c r="E190" s="3" t="str">
        <f t="shared" si="4"/>
        <v>milliliters</v>
      </c>
      <c r="F190" s="3" t="s">
        <v>10</v>
      </c>
      <c r="G190" s="3" t="str">
        <f t="shared" si="2"/>
        <v>A soy-based AdeS light drink  in a 946-milliliters cardboard carton</v>
      </c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ht="111.75" customHeight="1">
      <c r="A191" s="3"/>
      <c r="B191" s="4" t="s">
        <v>246</v>
      </c>
      <c r="C191" s="3" t="s">
        <v>247</v>
      </c>
      <c r="D191" s="3" t="str">
        <f>IFERROR(__xludf.DUMMYFUNCTION("IFERROR(INDEX(REGEXEXTRACT(B191, ""\b(\d+(\.\d+)?)\b""), 1), ""No number found"")
"),"946")</f>
        <v>946</v>
      </c>
      <c r="E191" s="3" t="str">
        <f t="shared" si="4"/>
        <v>milliliters</v>
      </c>
      <c r="F191" s="3" t="s">
        <v>10</v>
      </c>
      <c r="G191" s="3" t="str">
        <f t="shared" si="2"/>
        <v>A soy-based Ades with orange juice in a 946-milliliters cardboard carton</v>
      </c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ht="111.75" customHeight="1">
      <c r="A192" s="3"/>
      <c r="B192" s="4" t="s">
        <v>248</v>
      </c>
      <c r="C192" s="3" t="s">
        <v>249</v>
      </c>
      <c r="D192" s="3" t="str">
        <f>IFERROR(__xludf.DUMMYFUNCTION("IFERROR(INDEX(REGEXEXTRACT(B192, ""\b(\d+(\.\d+)?)\b""), 1), ""No number found"")
"),"1")</f>
        <v>1</v>
      </c>
      <c r="E192" s="4" t="s">
        <v>27</v>
      </c>
      <c r="F192" s="3" t="s">
        <v>51</v>
      </c>
      <c r="G192" s="3" t="str">
        <f t="shared" si="2"/>
        <v>A Cocal cola soda   in a 1-liter returnable plastic bottle</v>
      </c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ht="111.75" customHeight="1">
      <c r="A193" s="3"/>
      <c r="B193" s="4" t="s">
        <v>250</v>
      </c>
      <c r="C193" s="3" t="s">
        <v>251</v>
      </c>
      <c r="D193" s="3" t="str">
        <f>IFERROR(__xludf.DUMMYFUNCTION("IFERROR(INDEX(REGEXEXTRACT(B193, ""\b(\d+(\.\d+)?)\b""), 1), ""No number found"")
"),"2")</f>
        <v>2</v>
      </c>
      <c r="E193" s="3" t="str">
        <f t="shared" ref="E193:E212" si="5">IF(ISERROR(SEARCH(" ml", B193)), 
    IF(ISERROR(SEARCH(" Kg", B193)), 
        IF(ISERROR(SEARCH(" g", B193)), 
            IF(ISERROR(SEARCH(" L", B193)), "Not found", "liters"), 
            "grams"
        ), 
        "kilograms"
    ), 
    "milliliters"
)
</f>
        <v>liters</v>
      </c>
      <c r="F193" s="3" t="s">
        <v>25</v>
      </c>
      <c r="G193" s="3" t="str">
        <f t="shared" si="2"/>
        <v>A Del Valle fruit with citurs flavor juice in a 2-liters plastic bottle</v>
      </c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ht="111.75" customHeight="1">
      <c r="A194" s="3"/>
      <c r="B194" s="4" t="s">
        <v>252</v>
      </c>
      <c r="C194" s="3" t="s">
        <v>125</v>
      </c>
      <c r="D194" s="3" t="str">
        <f>IFERROR(__xludf.DUMMYFUNCTION("IFERROR(INDEX(REGEXEXTRACT(B194, ""\b(\d+(\.\d+)?)\b""), 1), ""No number found"")
"),"2")</f>
        <v>2</v>
      </c>
      <c r="E194" s="3" t="str">
        <f t="shared" si="5"/>
        <v>liters</v>
      </c>
      <c r="F194" s="3" t="s">
        <v>25</v>
      </c>
      <c r="G194" s="3" t="str">
        <f t="shared" si="2"/>
        <v>A Fresca pink grapefruit flavor soda in a 2-liters plastic bottle</v>
      </c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ht="111.75" customHeight="1">
      <c r="A195" s="3"/>
      <c r="B195" s="4" t="s">
        <v>252</v>
      </c>
      <c r="C195" s="3" t="s">
        <v>125</v>
      </c>
      <c r="D195" s="3" t="str">
        <f>IFERROR(__xludf.DUMMYFUNCTION("IFERROR(INDEX(REGEXEXTRACT(B195, ""\b(\d+(\.\d+)?)\b""), 1), ""No number found"")
"),"2")</f>
        <v>2</v>
      </c>
      <c r="E195" s="3" t="str">
        <f t="shared" si="5"/>
        <v>liters</v>
      </c>
      <c r="F195" s="3" t="s">
        <v>25</v>
      </c>
      <c r="G195" s="3" t="str">
        <f t="shared" si="2"/>
        <v>A Fresca pink grapefruit flavor soda in a 2-liters plastic bottle</v>
      </c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ht="111.75" customHeight="1">
      <c r="A196" s="3"/>
      <c r="B196" s="4" t="s">
        <v>252</v>
      </c>
      <c r="C196" s="3" t="s">
        <v>125</v>
      </c>
      <c r="D196" s="3" t="str">
        <f>IFERROR(__xludf.DUMMYFUNCTION("IFERROR(INDEX(REGEXEXTRACT(B196, ""\b(\d+(\.\d+)?)\b""), 1), ""No number found"")
"),"2")</f>
        <v>2</v>
      </c>
      <c r="E196" s="3" t="str">
        <f t="shared" si="5"/>
        <v>liters</v>
      </c>
      <c r="F196" s="3" t="s">
        <v>25</v>
      </c>
      <c r="G196" s="3" t="str">
        <f t="shared" si="2"/>
        <v>A Fresca pink grapefruit flavor soda in a 2-liters plastic bottle</v>
      </c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ht="111.75" customHeight="1">
      <c r="A197" s="3"/>
      <c r="B197" s="4" t="s">
        <v>253</v>
      </c>
      <c r="C197" s="3" t="s">
        <v>164</v>
      </c>
      <c r="D197" s="3" t="str">
        <f>IFERROR(__xludf.DUMMYFUNCTION("IFERROR(INDEX(REGEXEXTRACT(B197, ""\b(\d+(\.\d+)?)\b""), 1), ""No number found"")
"),"2")</f>
        <v>2</v>
      </c>
      <c r="E197" s="3" t="str">
        <f t="shared" si="5"/>
        <v>liters</v>
      </c>
      <c r="F197" s="3" t="s">
        <v>25</v>
      </c>
      <c r="G197" s="3" t="str">
        <f t="shared" si="2"/>
        <v>A Sidral Mundet apple flavor soda in a 2-liters plastic bottle</v>
      </c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ht="111.75" customHeight="1">
      <c r="A198" s="3"/>
      <c r="B198" s="4" t="s">
        <v>254</v>
      </c>
      <c r="C198" s="3" t="s">
        <v>166</v>
      </c>
      <c r="D198" s="3" t="str">
        <f>IFERROR(__xludf.DUMMYFUNCTION("IFERROR(INDEX(REGEXEXTRACT(B198, ""\b(\d+(\.\d+)?)\b""), 1), ""No number found"")
"),"355")</f>
        <v>355</v>
      </c>
      <c r="E198" s="3" t="str">
        <f t="shared" si="5"/>
        <v>milliliters</v>
      </c>
      <c r="F198" s="3" t="s">
        <v>35</v>
      </c>
      <c r="G198" s="3" t="str">
        <f t="shared" si="2"/>
        <v>A Sidral Mundet apple flavor soda  in a 355-milliliters returnable glass bottle</v>
      </c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ht="111.75" customHeight="1">
      <c r="A199" s="3"/>
      <c r="B199" s="4" t="s">
        <v>255</v>
      </c>
      <c r="C199" s="3" t="s">
        <v>168</v>
      </c>
      <c r="D199" s="4">
        <v>600.0</v>
      </c>
      <c r="E199" s="3" t="str">
        <f t="shared" si="5"/>
        <v>milliliters</v>
      </c>
      <c r="F199" s="3" t="s">
        <v>25</v>
      </c>
      <c r="G199" s="3" t="str">
        <f t="shared" si="2"/>
        <v>A Powerade Ion 4 Lemon-Lime Flavor in a 600-milliliters plastic bottle</v>
      </c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ht="111.75" customHeight="1">
      <c r="A200" s="3"/>
      <c r="B200" s="4" t="s">
        <v>255</v>
      </c>
      <c r="C200" s="3" t="s">
        <v>168</v>
      </c>
      <c r="D200" s="4">
        <v>600.0</v>
      </c>
      <c r="E200" s="3" t="str">
        <f t="shared" si="5"/>
        <v>milliliters</v>
      </c>
      <c r="F200" s="3" t="s">
        <v>25</v>
      </c>
      <c r="G200" s="3" t="str">
        <f t="shared" si="2"/>
        <v>A Powerade Ion 4 Lemon-Lime Flavor in a 600-milliliters plastic bottle</v>
      </c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ht="111.75" customHeight="1">
      <c r="A201" s="3"/>
      <c r="B201" s="4" t="s">
        <v>256</v>
      </c>
      <c r="C201" s="3" t="s">
        <v>257</v>
      </c>
      <c r="D201" s="4">
        <v>600.0</v>
      </c>
      <c r="E201" s="3" t="str">
        <f t="shared" si="5"/>
        <v>milliliters</v>
      </c>
      <c r="F201" s="3" t="s">
        <v>25</v>
      </c>
      <c r="G201" s="3" t="str">
        <f t="shared" si="2"/>
        <v>A Powerade Ion 4 orange Flavor in a 600-milliliters plastic bottle</v>
      </c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ht="111.75" customHeight="1">
      <c r="A202" s="3"/>
      <c r="B202" s="4" t="s">
        <v>256</v>
      </c>
      <c r="C202" s="3" t="s">
        <v>257</v>
      </c>
      <c r="D202" s="4">
        <v>600.0</v>
      </c>
      <c r="E202" s="3" t="str">
        <f t="shared" si="5"/>
        <v>milliliters</v>
      </c>
      <c r="F202" s="3" t="s">
        <v>25</v>
      </c>
      <c r="G202" s="3" t="str">
        <f t="shared" si="2"/>
        <v>A Powerade Ion 4 orange Flavor in a 600-milliliters plastic bottle</v>
      </c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ht="111.75" customHeight="1">
      <c r="A203" s="3"/>
      <c r="B203" s="4" t="s">
        <v>258</v>
      </c>
      <c r="C203" s="3" t="s">
        <v>259</v>
      </c>
      <c r="D203" s="3" t="str">
        <f>IFERROR(__xludf.DUMMYFUNCTION("IFERROR(INDEX(REGEXEXTRACT(B203, ""\b(\d+(\.\d+)?)\b""), 1), ""No number found"")
"),"946")</f>
        <v>946</v>
      </c>
      <c r="E203" s="3" t="str">
        <f t="shared" si="5"/>
        <v>milliliters</v>
      </c>
      <c r="F203" s="3" t="s">
        <v>10</v>
      </c>
      <c r="G203" s="3" t="str">
        <f t="shared" si="2"/>
        <v>A soy-based AdeS drink with soursop pulp in a 946-milliliters cardboard carton</v>
      </c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ht="111.75" customHeight="1">
      <c r="A204" s="3"/>
      <c r="B204" s="4" t="s">
        <v>260</v>
      </c>
      <c r="C204" s="3" t="s">
        <v>261</v>
      </c>
      <c r="D204" s="3" t="str">
        <f>IFERROR(__xludf.DUMMYFUNCTION("IFERROR(INDEX(REGEXEXTRACT(B204, ""\b(\d+(\.\d+)?)\b""), 1), ""No number found"")
"),"355")</f>
        <v>355</v>
      </c>
      <c r="E204" s="3" t="str">
        <f t="shared" si="5"/>
        <v>milliliters</v>
      </c>
      <c r="F204" s="3" t="s">
        <v>41</v>
      </c>
      <c r="G204" s="3" t="str">
        <f t="shared" si="2"/>
        <v>A Coca cola light soda in a 355-milliliters  can </v>
      </c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ht="111.75" customHeight="1">
      <c r="A205" s="3"/>
      <c r="B205" s="4" t="s">
        <v>262</v>
      </c>
      <c r="C205" s="3" t="s">
        <v>261</v>
      </c>
      <c r="D205" s="3" t="str">
        <f>IFERROR(__xludf.DUMMYFUNCTION("IFERROR(INDEX(REGEXEXTRACT(B205, ""\b(\d+(\.\d+)?)\b""), 1), ""No number found"")
"),"1.25")</f>
        <v>1.25</v>
      </c>
      <c r="E205" s="3" t="str">
        <f t="shared" si="5"/>
        <v>liters</v>
      </c>
      <c r="F205" s="3" t="s">
        <v>25</v>
      </c>
      <c r="G205" s="3" t="str">
        <f t="shared" si="2"/>
        <v>A Coca cola light soda in a 1.25-liters plastic bottle</v>
      </c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ht="111.75" customHeight="1">
      <c r="A206" s="3"/>
      <c r="B206" s="4" t="s">
        <v>263</v>
      </c>
      <c r="C206" s="3" t="s">
        <v>264</v>
      </c>
      <c r="D206" s="3" t="str">
        <f>IFERROR(__xludf.DUMMYFUNCTION("IFERROR(INDEX(REGEXEXTRACT(B206, ""\b(\d+(\.\d+)?)\b""), 1), ""No number found"")
"),"1.5")</f>
        <v>1.5</v>
      </c>
      <c r="E206" s="3" t="str">
        <f t="shared" si="5"/>
        <v>liters</v>
      </c>
      <c r="F206" s="3" t="s">
        <v>25</v>
      </c>
      <c r="G206" s="3" t="str">
        <f t="shared" si="2"/>
        <v>A Coca cola soda in a 1.5-liters plastic bottle</v>
      </c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ht="111.75" customHeight="1">
      <c r="A207" s="3"/>
      <c r="B207" s="4" t="s">
        <v>263</v>
      </c>
      <c r="C207" s="3" t="s">
        <v>264</v>
      </c>
      <c r="D207" s="3" t="str">
        <f>IFERROR(__xludf.DUMMYFUNCTION("IFERROR(INDEX(REGEXEXTRACT(B207, ""\b(\d+(\.\d+)?)\b""), 1), ""No number found"")
"),"1.5")</f>
        <v>1.5</v>
      </c>
      <c r="E207" s="3" t="str">
        <f t="shared" si="5"/>
        <v>liters</v>
      </c>
      <c r="F207" s="3" t="s">
        <v>25</v>
      </c>
      <c r="G207" s="3" t="str">
        <f t="shared" si="2"/>
        <v>A Coca cola soda in a 1.5-liters plastic bottle</v>
      </c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ht="111.75" customHeight="1">
      <c r="A208" s="3"/>
      <c r="B208" s="4" t="s">
        <v>263</v>
      </c>
      <c r="C208" s="3" t="s">
        <v>264</v>
      </c>
      <c r="D208" s="3" t="str">
        <f>IFERROR(__xludf.DUMMYFUNCTION("IFERROR(INDEX(REGEXEXTRACT(B208, ""\b(\d+(\.\d+)?)\b""), 1), ""No number found"")
"),"1.5")</f>
        <v>1.5</v>
      </c>
      <c r="E208" s="3" t="str">
        <f t="shared" si="5"/>
        <v>liters</v>
      </c>
      <c r="F208" s="3" t="s">
        <v>25</v>
      </c>
      <c r="G208" s="3" t="str">
        <f t="shared" si="2"/>
        <v>A Coca cola soda in a 1.5-liters plastic bottle</v>
      </c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ht="111.75" customHeight="1">
      <c r="A209" s="3"/>
      <c r="B209" s="4" t="s">
        <v>265</v>
      </c>
      <c r="C209" s="3" t="s">
        <v>264</v>
      </c>
      <c r="D209" s="3" t="str">
        <f>IFERROR(__xludf.DUMMYFUNCTION("IFERROR(INDEX(REGEXEXTRACT(B209, ""\b(\d+(\.\d+)?)\b""), 1), ""No number found"")
"),"1")</f>
        <v>1</v>
      </c>
      <c r="E209" s="3" t="str">
        <f t="shared" si="5"/>
        <v>liters</v>
      </c>
      <c r="F209" s="3" t="s">
        <v>25</v>
      </c>
      <c r="G209" s="3" t="str">
        <f t="shared" si="2"/>
        <v>A Coca cola soda in a 1-liters plastic bottle</v>
      </c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ht="111.75" customHeight="1">
      <c r="A210" s="3"/>
      <c r="B210" s="4" t="s">
        <v>265</v>
      </c>
      <c r="C210" s="3" t="s">
        <v>264</v>
      </c>
      <c r="D210" s="3" t="str">
        <f>IFERROR(__xludf.DUMMYFUNCTION("IFERROR(INDEX(REGEXEXTRACT(B210, ""\b(\d+(\.\d+)?)\b""), 1), ""No number found"")
"),"1")</f>
        <v>1</v>
      </c>
      <c r="E210" s="3" t="str">
        <f t="shared" si="5"/>
        <v>liters</v>
      </c>
      <c r="F210" s="3" t="s">
        <v>25</v>
      </c>
      <c r="G210" s="3" t="str">
        <f t="shared" si="2"/>
        <v>A Coca cola soda in a 1-liters plastic bottle</v>
      </c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ht="111.75" customHeight="1">
      <c r="A211" s="3"/>
      <c r="B211" s="4" t="s">
        <v>266</v>
      </c>
      <c r="C211" s="3" t="s">
        <v>264</v>
      </c>
      <c r="D211" s="3" t="str">
        <f>IFERROR(__xludf.DUMMYFUNCTION("IFERROR(INDEX(REGEXEXTRACT(B211, ""\b(\d+(\.\d+)?)\b""), 1), ""No number found"")
"),"500")</f>
        <v>500</v>
      </c>
      <c r="E211" s="3" t="str">
        <f t="shared" si="5"/>
        <v>milliliters</v>
      </c>
      <c r="F211" s="3" t="s">
        <v>25</v>
      </c>
      <c r="G211" s="3" t="str">
        <f t="shared" si="2"/>
        <v>A Coca cola soda in a 500-milliliters plastic bottle</v>
      </c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ht="111.75" customHeight="1">
      <c r="A212" s="3"/>
      <c r="B212" s="4" t="s">
        <v>267</v>
      </c>
      <c r="C212" s="3" t="s">
        <v>268</v>
      </c>
      <c r="D212" s="3" t="str">
        <f>IFERROR(__xludf.DUMMYFUNCTION("IFERROR(INDEX(REGEXEXTRACT(B212, ""\b(\d+(\.\d+)?)\b""), 1), ""No number found"")
"),"235")</f>
        <v>235</v>
      </c>
      <c r="E212" s="3" t="str">
        <f t="shared" si="5"/>
        <v>milliliters</v>
      </c>
      <c r="F212" s="3" t="s">
        <v>41</v>
      </c>
      <c r="G212" s="3" t="str">
        <f t="shared" si="2"/>
        <v>A Coca cola free sugar soda in a 235-milliliters  can </v>
      </c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ht="111.75" customHeight="1">
      <c r="A213" s="3"/>
      <c r="B213" s="4" t="s">
        <v>269</v>
      </c>
      <c r="C213" s="3" t="s">
        <v>270</v>
      </c>
      <c r="D213" s="4">
        <v>355.0</v>
      </c>
      <c r="E213" s="4" t="s">
        <v>271</v>
      </c>
      <c r="F213" s="3" t="s">
        <v>41</v>
      </c>
      <c r="G213" s="3" t="str">
        <f t="shared" si="2"/>
        <v>A Ciel mineralized water in a 355-milliliters  can </v>
      </c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ht="111.75" customHeight="1">
      <c r="A214" s="3"/>
      <c r="B214" s="4" t="s">
        <v>272</v>
      </c>
      <c r="C214" s="3" t="s">
        <v>270</v>
      </c>
      <c r="D214" s="3" t="str">
        <f>IFERROR(__xludf.DUMMYFUNCTION("IFERROR(INDEX(REGEXEXTRACT(B214, ""\b(\d+(\.\d+)?)\b""), 1), ""No number found"")
"),"2")</f>
        <v>2</v>
      </c>
      <c r="E214" s="3" t="str">
        <f t="shared" ref="E214:E215" si="6">IF(ISERROR(SEARCH(" ml", B214)), 
    IF(ISERROR(SEARCH(" Kg", B214)), 
        IF(ISERROR(SEARCH(" g", B214)), 
            IF(ISERROR(SEARCH(" L", B214)), "Not found", "liters"), 
            "grams"
        ), 
        "kilograms"
    ), 
    "milliliters"
)
</f>
        <v>liters</v>
      </c>
      <c r="F214" s="3" t="s">
        <v>25</v>
      </c>
      <c r="G214" s="3" t="str">
        <f t="shared" si="2"/>
        <v>A Ciel mineralized water in a 2-liters plastic bottle</v>
      </c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ht="111.75" customHeight="1">
      <c r="A215" s="3"/>
      <c r="B215" s="4" t="s">
        <v>273</v>
      </c>
      <c r="C215" s="3" t="s">
        <v>270</v>
      </c>
      <c r="D215" s="3" t="str">
        <f>IFERROR(__xludf.DUMMYFUNCTION("IFERROR(INDEX(REGEXEXTRACT(B215, ""\b(\d+(\.\d+)?)\b""), 1), ""No number found"")
"),"600")</f>
        <v>600</v>
      </c>
      <c r="E215" s="3" t="str">
        <f t="shared" si="6"/>
        <v>milliliters</v>
      </c>
      <c r="F215" s="3" t="s">
        <v>25</v>
      </c>
      <c r="G215" s="3" t="str">
        <f t="shared" si="2"/>
        <v>A Ciel mineralized water in a 600-milliliters plastic bottle</v>
      </c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ht="111.75" customHeight="1">
      <c r="A216" s="3"/>
      <c r="B216" s="4" t="s">
        <v>274</v>
      </c>
      <c r="C216" s="3" t="s">
        <v>220</v>
      </c>
      <c r="D216" s="3" t="str">
        <f>IFERROR(__xludf.DUMMYFUNCTION("IFERROR(INDEX(REGEXEXTRACT(B216, ""\b(\d+(\.\d+)?)\b""), 1), ""No number found"")
"),"6")</f>
        <v>6</v>
      </c>
      <c r="E216" s="4" t="s">
        <v>27</v>
      </c>
      <c r="F216" s="3" t="s">
        <v>25</v>
      </c>
      <c r="G216" s="3" t="str">
        <f t="shared" si="2"/>
        <v>A Ciel Exprim flavor jamaica water in a 6-liter plastic bottle</v>
      </c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ht="111.75" customHeight="1">
      <c r="A217" s="3"/>
      <c r="B217" s="4" t="s">
        <v>275</v>
      </c>
      <c r="C217" s="3" t="s">
        <v>276</v>
      </c>
      <c r="D217" s="4">
        <v>1.0</v>
      </c>
      <c r="E217" s="4" t="s">
        <v>27</v>
      </c>
      <c r="F217" s="3" t="s">
        <v>25</v>
      </c>
      <c r="G217" s="3" t="str">
        <f t="shared" si="2"/>
        <v>A Ciel Exprim pineapple ginger water in a 1-liter plastic bottle</v>
      </c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ht="111.75" customHeight="1">
      <c r="A218" s="3"/>
      <c r="B218" s="4" t="s">
        <v>277</v>
      </c>
      <c r="C218" s="3" t="s">
        <v>278</v>
      </c>
      <c r="D218" s="3" t="str">
        <f>IFERROR(__xludf.DUMMYFUNCTION("IFERROR(INDEX(REGEXEXTRACT(B218, ""\b(\d+(\.\d+)?)\b""), 1), ""No number found"")
"),"946")</f>
        <v>946</v>
      </c>
      <c r="E218" s="3" t="str">
        <f t="shared" ref="E218:E309" si="7">IF(ISERROR(SEARCH(" ml", B218)), 
    IF(ISERROR(SEARCH(" Kg", B218)), 
        IF(ISERROR(SEARCH(" g", B218)), 
            IF(ISERROR(SEARCH(" L", B218)), "Not found", "liters"), 
            "grams"
        ), 
        "kilograms"
    ), 
    "milliliters"
)
</f>
        <v>milliliters</v>
      </c>
      <c r="F218" s="3" t="s">
        <v>10</v>
      </c>
      <c r="G218" s="3" t="str">
        <f t="shared" si="2"/>
        <v>A Nectar Del valle peach Flavor in a 946-milliliters cardboard carton</v>
      </c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ht="111.75" customHeight="1">
      <c r="A219" s="3"/>
      <c r="B219" s="4" t="s">
        <v>279</v>
      </c>
      <c r="C219" s="3" t="s">
        <v>96</v>
      </c>
      <c r="D219" s="3" t="str">
        <f>IFERROR(__xludf.DUMMYFUNCTION("IFERROR(INDEX(REGEXEXTRACT(B219, ""\b(\d+(\.\d+)?)\b""), 1), ""No number found"")
"),"946")</f>
        <v>946</v>
      </c>
      <c r="E219" s="3" t="str">
        <f t="shared" si="7"/>
        <v>milliliters</v>
      </c>
      <c r="F219" s="3" t="s">
        <v>10</v>
      </c>
      <c r="G219" s="3" t="str">
        <f t="shared" si="2"/>
        <v>A Nectar Del Valle Mango Flavor in a 946-milliliters cardboard carton</v>
      </c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ht="111.75" customHeight="1">
      <c r="A220" s="3"/>
      <c r="B220" s="4" t="s">
        <v>280</v>
      </c>
      <c r="C220" s="3" t="s">
        <v>281</v>
      </c>
      <c r="D220" s="3" t="str">
        <f>IFERROR(__xludf.DUMMYFUNCTION("IFERROR(INDEX(REGEXEXTRACT(B220, ""\b(\d+(\.\d+)?)\b""), 1), ""No number found"")
"),"946")</f>
        <v>946</v>
      </c>
      <c r="E220" s="3" t="str">
        <f t="shared" si="7"/>
        <v>milliliters</v>
      </c>
      <c r="F220" s="3" t="s">
        <v>10</v>
      </c>
      <c r="G220" s="3" t="str">
        <f t="shared" si="2"/>
        <v>A Nectar Del valle orange flavor in a 946-milliliters cardboard carton</v>
      </c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ht="111.75" customHeight="1">
      <c r="A221" s="3"/>
      <c r="B221" s="4" t="s">
        <v>280</v>
      </c>
      <c r="C221" s="3" t="s">
        <v>281</v>
      </c>
      <c r="D221" s="3" t="str">
        <f>IFERROR(__xludf.DUMMYFUNCTION("IFERROR(INDEX(REGEXEXTRACT(B221, ""\b(\d+(\.\d+)?)\b""), 1), ""No number found"")
"),"946")</f>
        <v>946</v>
      </c>
      <c r="E221" s="3" t="str">
        <f t="shared" si="7"/>
        <v>milliliters</v>
      </c>
      <c r="F221" s="3" t="s">
        <v>10</v>
      </c>
      <c r="G221" s="3" t="str">
        <f t="shared" si="2"/>
        <v>A Nectar Del valle orange flavor in a 946-milliliters cardboard carton</v>
      </c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ht="111.75" customHeight="1">
      <c r="A222" s="3"/>
      <c r="B222" s="4" t="s">
        <v>282</v>
      </c>
      <c r="C222" s="3" t="s">
        <v>283</v>
      </c>
      <c r="D222" s="3" t="str">
        <f>IFERROR(__xludf.DUMMYFUNCTION("IFERROR(INDEX(REGEXEXTRACT(B222, ""\b(\d+(\.\d+)?)\b""), 1), ""No number found"")
"),"1")</f>
        <v>1</v>
      </c>
      <c r="E222" s="3" t="str">
        <f t="shared" si="7"/>
        <v>liters</v>
      </c>
      <c r="F222" s="3" t="s">
        <v>25</v>
      </c>
      <c r="G222" s="3" t="str">
        <f t="shared" si="2"/>
        <v>A Nectar Del Valle Antiox apple flavor with blueberry in a 1-liters plastic bottle</v>
      </c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ht="111.75" customHeight="1">
      <c r="A223" s="3"/>
      <c r="B223" s="4" t="s">
        <v>284</v>
      </c>
      <c r="C223" s="3" t="s">
        <v>283</v>
      </c>
      <c r="D223" s="3" t="str">
        <f>IFERROR(__xludf.DUMMYFUNCTION("IFERROR(INDEX(REGEXEXTRACT(B223, ""\b(\d+(\.\d+)?)\b""), 1), ""No number found"")
"),"237")</f>
        <v>237</v>
      </c>
      <c r="E223" s="3" t="str">
        <f t="shared" si="7"/>
        <v>milliliters</v>
      </c>
      <c r="F223" s="3" t="s">
        <v>25</v>
      </c>
      <c r="G223" s="3" t="str">
        <f t="shared" si="2"/>
        <v>A Nectar Del Valle Antiox apple flavor with blueberry in a 237-milliliters plastic bottle</v>
      </c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ht="111.75" customHeight="1">
      <c r="A224" s="3"/>
      <c r="B224" s="4" t="s">
        <v>285</v>
      </c>
      <c r="C224" s="3" t="s">
        <v>286</v>
      </c>
      <c r="D224" s="3" t="str">
        <f>IFERROR(__xludf.DUMMYFUNCTION("IFERROR(INDEX(REGEXEXTRACT(B224, ""\b(\d+(\.\d+)?)\b""), 1), ""No number found"")
"),"355")</f>
        <v>355</v>
      </c>
      <c r="E224" s="3" t="str">
        <f t="shared" si="7"/>
        <v>milliliters</v>
      </c>
      <c r="F224" s="3" t="s">
        <v>25</v>
      </c>
      <c r="G224" s="3" t="str">
        <f t="shared" si="2"/>
        <v>A Del valle Frut with apple juice flavor in a 355-milliliters plastic bottle</v>
      </c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ht="111.75" customHeight="1">
      <c r="A225" s="3"/>
      <c r="B225" s="4" t="s">
        <v>287</v>
      </c>
      <c r="C225" s="3" t="s">
        <v>288</v>
      </c>
      <c r="D225" s="3" t="str">
        <f>IFERROR(__xludf.DUMMYFUNCTION("IFERROR(INDEX(REGEXEXTRACT(B225, ""\b(\d+(\.\d+)?)\b""), 1), ""No number found"")
"),"600")</f>
        <v>600</v>
      </c>
      <c r="E225" s="3" t="str">
        <f t="shared" si="7"/>
        <v>milliliters</v>
      </c>
      <c r="F225" s="3" t="s">
        <v>25</v>
      </c>
      <c r="G225" s="3" t="str">
        <f t="shared" si="2"/>
        <v>A Del Valle orange flavor mineralized flavor in a 600-milliliters plastic bottle</v>
      </c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ht="111.75" customHeight="1">
      <c r="A226" s="3"/>
      <c r="B226" s="4" t="s">
        <v>289</v>
      </c>
      <c r="C226" s="3" t="s">
        <v>290</v>
      </c>
      <c r="D226" s="3" t="str">
        <f>IFERROR(__xludf.DUMMYFUNCTION("IFERROR(INDEX(REGEXEXTRACT(B226, ""\b(\d+(\.\d+)?)\b""), 1), ""No number found"")
"),"355")</f>
        <v>355</v>
      </c>
      <c r="E226" s="3" t="str">
        <f t="shared" si="7"/>
        <v>milliliters</v>
      </c>
      <c r="F226" s="3" t="s">
        <v>41</v>
      </c>
      <c r="G226" s="3" t="str">
        <f t="shared" si="2"/>
        <v>A Delaware punch grape flavor soda in a 355-milliliters  can </v>
      </c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ht="111.75" customHeight="1">
      <c r="A227" s="3"/>
      <c r="B227" s="4" t="s">
        <v>291</v>
      </c>
      <c r="C227" s="3" t="s">
        <v>290</v>
      </c>
      <c r="D227" s="3" t="str">
        <f>IFERROR(__xludf.DUMMYFUNCTION("IFERROR(INDEX(REGEXEXTRACT(B227, ""\b(\d+(\.\d+)?)\b""), 1), ""No number found"")
"),"600")</f>
        <v>600</v>
      </c>
      <c r="E227" s="3" t="str">
        <f t="shared" si="7"/>
        <v>milliliters</v>
      </c>
      <c r="F227" s="3" t="s">
        <v>25</v>
      </c>
      <c r="G227" s="3" t="str">
        <f t="shared" si="2"/>
        <v>A Delaware punch grape flavor soda in a 600-milliliters plastic bottle</v>
      </c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ht="111.75" customHeight="1">
      <c r="A228" s="3"/>
      <c r="B228" s="4" t="s">
        <v>292</v>
      </c>
      <c r="C228" s="3" t="s">
        <v>293</v>
      </c>
      <c r="D228" s="3" t="str">
        <f>IFERROR(__xludf.DUMMYFUNCTION("IFERROR(INDEX(REGEXEXTRACT(B228, ""\b(\d+(\.\d+)?)\b""), 1), ""No number found"")
"),"1.5")</f>
        <v>1.5</v>
      </c>
      <c r="E228" s="3" t="str">
        <f t="shared" si="7"/>
        <v>liters</v>
      </c>
      <c r="F228" s="3" t="s">
        <v>25</v>
      </c>
      <c r="G228" s="3" t="str">
        <f t="shared" si="2"/>
        <v>A Fanta strawberry flavor soda in a 1.5-liters plastic bottle</v>
      </c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ht="111.75" customHeight="1">
      <c r="A229" s="3"/>
      <c r="B229" s="4" t="s">
        <v>294</v>
      </c>
      <c r="C229" s="3" t="s">
        <v>293</v>
      </c>
      <c r="D229" s="3" t="str">
        <f>IFERROR(__xludf.DUMMYFUNCTION("IFERROR(INDEX(REGEXEXTRACT(B229, ""\b(\d+(\.\d+)?)\b""), 1), ""No number found"")
"),"1.75")</f>
        <v>1.75</v>
      </c>
      <c r="E229" s="3" t="str">
        <f t="shared" si="7"/>
        <v>liters</v>
      </c>
      <c r="F229" s="3" t="s">
        <v>25</v>
      </c>
      <c r="G229" s="3" t="str">
        <f t="shared" si="2"/>
        <v>A Fanta strawberry flavor soda in a 1.75-liters plastic bottle</v>
      </c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ht="111.75" customHeight="1">
      <c r="A230" s="3"/>
      <c r="B230" s="4" t="s">
        <v>295</v>
      </c>
      <c r="C230" s="3" t="s">
        <v>293</v>
      </c>
      <c r="D230" s="3" t="str">
        <f>IFERROR(__xludf.DUMMYFUNCTION("IFERROR(INDEX(REGEXEXTRACT(B230, ""\b(\d+(\.\d+)?)\b""), 1), ""No number found"")
"),"400")</f>
        <v>400</v>
      </c>
      <c r="E230" s="3" t="str">
        <f t="shared" si="7"/>
        <v>milliliters</v>
      </c>
      <c r="F230" s="3" t="s">
        <v>25</v>
      </c>
      <c r="G230" s="3" t="str">
        <f t="shared" si="2"/>
        <v>A Fanta strawberry flavor soda in a 400-milliliters plastic bottle</v>
      </c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ht="111.75" customHeight="1">
      <c r="A231" s="3"/>
      <c r="B231" s="4" t="s">
        <v>296</v>
      </c>
      <c r="C231" s="3" t="s">
        <v>293</v>
      </c>
      <c r="D231" s="3" t="str">
        <f>IFERROR(__xludf.DUMMYFUNCTION("IFERROR(INDEX(REGEXEXTRACT(B231, ""\b(\d+(\.\d+)?)\b""), 1), ""No number found"")
"),"600")</f>
        <v>600</v>
      </c>
      <c r="E231" s="3" t="str">
        <f t="shared" si="7"/>
        <v>milliliters</v>
      </c>
      <c r="F231" s="3" t="s">
        <v>25</v>
      </c>
      <c r="G231" s="3" t="str">
        <f t="shared" si="2"/>
        <v>A Fanta strawberry flavor soda in a 600-milliliters plastic bottle</v>
      </c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ht="111.75" customHeight="1">
      <c r="A232" s="3"/>
      <c r="B232" s="4" t="s">
        <v>297</v>
      </c>
      <c r="C232" s="3" t="s">
        <v>298</v>
      </c>
      <c r="D232" s="3" t="str">
        <f>IFERROR(__xludf.DUMMYFUNCTION("IFERROR(INDEX(REGEXEXTRACT(B232, ""\b(\d+(\.\d+)?)\b""), 1), ""No number found"")
"),"1.5")</f>
        <v>1.5</v>
      </c>
      <c r="E232" s="3" t="str">
        <f t="shared" si="7"/>
        <v>liters</v>
      </c>
      <c r="F232" s="3" t="s">
        <v>25</v>
      </c>
      <c r="G232" s="3" t="str">
        <f t="shared" si="2"/>
        <v>A Fanta orange flavor soda in a 1.5-liters plastic bottle</v>
      </c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ht="111.75" customHeight="1">
      <c r="A233" s="3"/>
      <c r="B233" s="4" t="s">
        <v>299</v>
      </c>
      <c r="C233" s="3" t="s">
        <v>298</v>
      </c>
      <c r="D233" s="3" t="str">
        <f>IFERROR(__xludf.DUMMYFUNCTION("IFERROR(INDEX(REGEXEXTRACT(B233, ""\b(\d+(\.\d+)?)\b""), 1), ""No number found"")
"),"250")</f>
        <v>250</v>
      </c>
      <c r="E233" s="3" t="str">
        <f t="shared" si="7"/>
        <v>milliliters</v>
      </c>
      <c r="F233" s="3" t="s">
        <v>25</v>
      </c>
      <c r="G233" s="3" t="str">
        <f t="shared" si="2"/>
        <v>A Fanta orange flavor soda in a 250-milliliters plastic bottle</v>
      </c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ht="111.75" customHeight="1">
      <c r="A234" s="3"/>
      <c r="B234" s="4" t="s">
        <v>300</v>
      </c>
      <c r="C234" s="3" t="s">
        <v>298</v>
      </c>
      <c r="D234" s="3" t="str">
        <f>IFERROR(__xludf.DUMMYFUNCTION("IFERROR(INDEX(REGEXEXTRACT(B234, ""\b(\d+(\.\d+)?)\b""), 1), ""No number found"")
"),"400")</f>
        <v>400</v>
      </c>
      <c r="E234" s="3" t="str">
        <f t="shared" si="7"/>
        <v>milliliters</v>
      </c>
      <c r="F234" s="3" t="s">
        <v>25</v>
      </c>
      <c r="G234" s="3" t="str">
        <f t="shared" si="2"/>
        <v>A Fanta orange flavor soda in a 400-milliliters plastic bottle</v>
      </c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ht="111.75" customHeight="1">
      <c r="A235" s="3"/>
      <c r="B235" s="4" t="s">
        <v>301</v>
      </c>
      <c r="C235" s="3" t="s">
        <v>125</v>
      </c>
      <c r="D235" s="3" t="str">
        <f>IFERROR(__xludf.DUMMYFUNCTION("IFERROR(INDEX(REGEXEXTRACT(B235, ""\b(\d+(\.\d+)?)\b""), 1), ""No number found"")
"),"1")</f>
        <v>1</v>
      </c>
      <c r="E235" s="3" t="str">
        <f t="shared" si="7"/>
        <v>liters</v>
      </c>
      <c r="F235" s="3" t="s">
        <v>25</v>
      </c>
      <c r="G235" s="3" t="str">
        <f t="shared" si="2"/>
        <v>A Fresca pink grapefruit flavor soda in a 1-liters plastic bottle</v>
      </c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ht="111.75" customHeight="1">
      <c r="A236" s="3"/>
      <c r="B236" s="4" t="s">
        <v>301</v>
      </c>
      <c r="C236" s="3" t="s">
        <v>302</v>
      </c>
      <c r="D236" s="3" t="str">
        <f>IFERROR(__xludf.DUMMYFUNCTION("IFERROR(INDEX(REGEXEXTRACT(B236, ""\b(\d+(\.\d+)?)\b""), 1), ""No number found"")
"),"1")</f>
        <v>1</v>
      </c>
      <c r="E236" s="3" t="str">
        <f t="shared" si="7"/>
        <v>liters</v>
      </c>
      <c r="F236" s="3" t="s">
        <v>25</v>
      </c>
      <c r="G236" s="3" t="str">
        <f t="shared" si="2"/>
        <v>A Fresca pinke grapefruit flavor soda in a 1-liters plastic bottle</v>
      </c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ht="111.75" customHeight="1">
      <c r="A237" s="3"/>
      <c r="B237" s="4" t="s">
        <v>303</v>
      </c>
      <c r="C237" s="3" t="s">
        <v>302</v>
      </c>
      <c r="D237" s="3" t="str">
        <f>IFERROR(__xludf.DUMMYFUNCTION("IFERROR(INDEX(REGEXEXTRACT(B237, ""\b(\d+(\.\d+)?)\b""), 1), ""No number found"")
"),"400")</f>
        <v>400</v>
      </c>
      <c r="E237" s="3" t="str">
        <f t="shared" si="7"/>
        <v>milliliters</v>
      </c>
      <c r="F237" s="3" t="s">
        <v>25</v>
      </c>
      <c r="G237" s="3" t="str">
        <f t="shared" si="2"/>
        <v>A Fresca pinke grapefruit flavor soda in a 400-milliliters plastic bottle</v>
      </c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ht="111.75" customHeight="1">
      <c r="A238" s="3"/>
      <c r="B238" s="4" t="s">
        <v>304</v>
      </c>
      <c r="C238" s="3" t="s">
        <v>305</v>
      </c>
      <c r="D238" s="3" t="str">
        <f>IFERROR(__xludf.DUMMYFUNCTION("IFERROR(INDEX(REGEXEXTRACT(B238, ""\b(\d+(\.\d+)?)\b""), 1), ""No number found"")
"),"473")</f>
        <v>473</v>
      </c>
      <c r="E238" s="3" t="str">
        <f t="shared" si="7"/>
        <v>milliliters</v>
      </c>
      <c r="F238" s="3" t="s">
        <v>41</v>
      </c>
      <c r="G238" s="3" t="str">
        <f t="shared" si="2"/>
        <v>A Monster Energy low carb energy drink  in a 473-milliliters  can </v>
      </c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ht="111.75" customHeight="1">
      <c r="A239" s="3"/>
      <c r="B239" s="4" t="s">
        <v>304</v>
      </c>
      <c r="C239" s="3" t="s">
        <v>305</v>
      </c>
      <c r="D239" s="3" t="str">
        <f>IFERROR(__xludf.DUMMYFUNCTION("IFERROR(INDEX(REGEXEXTRACT(B239, ""\b(\d+(\.\d+)?)\b""), 1), ""No number found"")
"),"473")</f>
        <v>473</v>
      </c>
      <c r="E239" s="3" t="str">
        <f t="shared" si="7"/>
        <v>milliliters</v>
      </c>
      <c r="F239" s="3" t="s">
        <v>41</v>
      </c>
      <c r="G239" s="3" t="str">
        <f t="shared" si="2"/>
        <v>A Monster Energy low carb energy drink  in a 473-milliliters  can </v>
      </c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ht="111.75" customHeight="1">
      <c r="A240" s="3"/>
      <c r="B240" s="4" t="s">
        <v>306</v>
      </c>
      <c r="C240" s="3" t="s">
        <v>164</v>
      </c>
      <c r="D240" s="3" t="str">
        <f>IFERROR(__xludf.DUMMYFUNCTION("IFERROR(INDEX(REGEXEXTRACT(B240, ""\b(\d+(\.\d+)?)\b""), 1), ""No number found"")
"),"355")</f>
        <v>355</v>
      </c>
      <c r="E240" s="3" t="str">
        <f t="shared" si="7"/>
        <v>milliliters</v>
      </c>
      <c r="F240" s="3" t="s">
        <v>41</v>
      </c>
      <c r="G240" s="3" t="str">
        <f t="shared" si="2"/>
        <v>A Sidral Mundet apple flavor soda in a 355-milliliters  can </v>
      </c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ht="111.75" customHeight="1">
      <c r="A241" s="3"/>
      <c r="B241" s="4" t="s">
        <v>307</v>
      </c>
      <c r="C241" s="3" t="s">
        <v>164</v>
      </c>
      <c r="D241" s="3" t="str">
        <f>IFERROR(__xludf.DUMMYFUNCTION("IFERROR(INDEX(REGEXEXTRACT(B241, ""\b(\d+(\.\d+)?)\b""), 1), ""No number found"")
"),"1.5")</f>
        <v>1.5</v>
      </c>
      <c r="E241" s="3" t="str">
        <f t="shared" si="7"/>
        <v>liters</v>
      </c>
      <c r="F241" s="3" t="s">
        <v>25</v>
      </c>
      <c r="G241" s="3" t="str">
        <f t="shared" si="2"/>
        <v>A Sidral Mundet apple flavor soda in a 1.5-liters plastic bottle</v>
      </c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ht="111.75" customHeight="1">
      <c r="A242" s="3"/>
      <c r="B242" s="4" t="s">
        <v>308</v>
      </c>
      <c r="C242" s="3" t="s">
        <v>164</v>
      </c>
      <c r="D242" s="3" t="str">
        <f>IFERROR(__xludf.DUMMYFUNCTION("IFERROR(INDEX(REGEXEXTRACT(B242, ""\b(\d+(\.\d+)?)\b""), 1), ""No number found"")
"),"400")</f>
        <v>400</v>
      </c>
      <c r="E242" s="3" t="str">
        <f t="shared" si="7"/>
        <v>milliliters</v>
      </c>
      <c r="F242" s="3" t="s">
        <v>25</v>
      </c>
      <c r="G242" s="3" t="str">
        <f t="shared" si="2"/>
        <v>A Sidral Mundet apple flavor soda in a 400-milliliters plastic bottle</v>
      </c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ht="111.75" customHeight="1">
      <c r="A243" s="3"/>
      <c r="B243" s="4" t="s">
        <v>309</v>
      </c>
      <c r="C243" s="3" t="s">
        <v>310</v>
      </c>
      <c r="D243" s="3" t="str">
        <f>IFERROR(__xludf.DUMMYFUNCTION("IFERROR(INDEX(REGEXEXTRACT(B243, ""\b(\d+(\.\d+)?)\b""), 1), ""No number found"")
"),"4")</f>
        <v>4</v>
      </c>
      <c r="E243" s="3" t="str">
        <f t="shared" si="7"/>
        <v>milliliters</v>
      </c>
      <c r="F243" s="3" t="s">
        <v>25</v>
      </c>
      <c r="G243" s="3" t="str">
        <f t="shared" si="2"/>
        <v>A Powerade Ion 4 grape flavor in a 4-milliliters plastic bottle</v>
      </c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ht="111.75" customHeight="1">
      <c r="A244" s="3"/>
      <c r="B244" s="4" t="s">
        <v>311</v>
      </c>
      <c r="C244" s="3" t="s">
        <v>312</v>
      </c>
      <c r="D244" s="3" t="str">
        <f>IFERROR(__xludf.DUMMYFUNCTION("IFERROR(INDEX(REGEXEXTRACT(B244, ""\b(\d+(\.\d+)?)\b""), 1), ""No number found"")
"),"600")</f>
        <v>600</v>
      </c>
      <c r="E244" s="3" t="str">
        <f t="shared" si="7"/>
        <v>milliliters</v>
      </c>
      <c r="F244" s="3" t="s">
        <v>25</v>
      </c>
      <c r="G244" s="3" t="str">
        <f t="shared" si="2"/>
        <v>A Sanzao in a 600-milliliters plastic bottle</v>
      </c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ht="111.75" customHeight="1">
      <c r="A245" s="3"/>
      <c r="B245" s="4" t="s">
        <v>313</v>
      </c>
      <c r="C245" s="3" t="s">
        <v>314</v>
      </c>
      <c r="D245" s="3" t="str">
        <f>IFERROR(__xludf.DUMMYFUNCTION("IFERROR(INDEX(REGEXEXTRACT(B245, ""\b(\d+(\.\d+)?)\b""), 1), ""No number found"")
"),"1.75")</f>
        <v>1.75</v>
      </c>
      <c r="E245" s="3" t="str">
        <f t="shared" si="7"/>
        <v>liters</v>
      </c>
      <c r="F245" s="3" t="s">
        <v>25</v>
      </c>
      <c r="G245" s="3" t="str">
        <f t="shared" si="2"/>
        <v>A Sprite soda in a 1.75-liters plastic bottle</v>
      </c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ht="111.75" customHeight="1">
      <c r="A246" s="3"/>
      <c r="B246" s="4" t="s">
        <v>315</v>
      </c>
      <c r="C246" s="3" t="s">
        <v>314</v>
      </c>
      <c r="D246" s="3" t="str">
        <f>IFERROR(__xludf.DUMMYFUNCTION("IFERROR(INDEX(REGEXEXTRACT(B246, ""\b(\d+(\.\d+)?)\b""), 1), ""No number found"")
"),"1")</f>
        <v>1</v>
      </c>
      <c r="E246" s="3" t="str">
        <f t="shared" si="7"/>
        <v>liters</v>
      </c>
      <c r="F246" s="3" t="s">
        <v>25</v>
      </c>
      <c r="G246" s="3" t="str">
        <f t="shared" si="2"/>
        <v>A Sprite soda in a 1-liters plastic bottle</v>
      </c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ht="111.75" customHeight="1">
      <c r="A247" s="3"/>
      <c r="B247" s="4" t="s">
        <v>316</v>
      </c>
      <c r="C247" s="3" t="s">
        <v>314</v>
      </c>
      <c r="D247" s="3" t="str">
        <f>IFERROR(__xludf.DUMMYFUNCTION("IFERROR(INDEX(REGEXEXTRACT(B247, ""\b(\d+(\.\d+)?)\b""), 1), ""No number found"")
"),"250")</f>
        <v>250</v>
      </c>
      <c r="E247" s="3" t="str">
        <f t="shared" si="7"/>
        <v>milliliters</v>
      </c>
      <c r="F247" s="3" t="s">
        <v>25</v>
      </c>
      <c r="G247" s="3" t="str">
        <f t="shared" si="2"/>
        <v>A Sprite soda in a 250-milliliters plastic bottle</v>
      </c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ht="111.75" customHeight="1">
      <c r="A248" s="3"/>
      <c r="B248" s="4" t="s">
        <v>317</v>
      </c>
      <c r="C248" s="3" t="s">
        <v>314</v>
      </c>
      <c r="D248" s="3" t="str">
        <f>IFERROR(__xludf.DUMMYFUNCTION("IFERROR(INDEX(REGEXEXTRACT(B248, ""\b(\d+(\.\d+)?)\b""), 1), ""No number found"")
"),"400")</f>
        <v>400</v>
      </c>
      <c r="E248" s="3" t="str">
        <f t="shared" si="7"/>
        <v>milliliters</v>
      </c>
      <c r="F248" s="3" t="s">
        <v>25</v>
      </c>
      <c r="G248" s="3" t="str">
        <f t="shared" si="2"/>
        <v>A Sprite soda in a 400-milliliters plastic bottle</v>
      </c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ht="111.75" customHeight="1">
      <c r="A249" s="3"/>
      <c r="B249" s="4" t="s">
        <v>318</v>
      </c>
      <c r="C249" s="3" t="s">
        <v>319</v>
      </c>
      <c r="D249" s="3" t="str">
        <f>IFERROR(__xludf.DUMMYFUNCTION("IFERROR(INDEX(REGEXEXTRACT(B249, ""\b(\d+(\.\d+)?)\b""), 1), ""No number found"")
"),"500")</f>
        <v>500</v>
      </c>
      <c r="E249" s="3" t="str">
        <f t="shared" si="7"/>
        <v>milliliters</v>
      </c>
      <c r="F249" s="3" t="s">
        <v>25</v>
      </c>
      <c r="G249" s="3" t="str">
        <f t="shared" si="2"/>
        <v>A Vitamainwater blackberry pomegranate flavor water in a 500-milliliters plastic bottle</v>
      </c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ht="111.75" customHeight="1">
      <c r="A250" s="3"/>
      <c r="B250" s="4" t="s">
        <v>320</v>
      </c>
      <c r="C250" s="3" t="s">
        <v>321</v>
      </c>
      <c r="D250" s="3" t="str">
        <f>IFERROR(__xludf.DUMMYFUNCTION("IFERROR(INDEX(REGEXEXTRACT(B250, ""\b(\d+(\.\d+)?)\b""), 1), ""No number found"")
"),"500")</f>
        <v>500</v>
      </c>
      <c r="E250" s="3" t="str">
        <f t="shared" si="7"/>
        <v>milliliters</v>
      </c>
      <c r="F250" s="3" t="s">
        <v>25</v>
      </c>
      <c r="G250" s="3" t="str">
        <f t="shared" si="2"/>
        <v>A Vitamainwater orange flavor water in a 500-milliliters plastic bottle</v>
      </c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ht="111.75" customHeight="1">
      <c r="A251" s="3"/>
      <c r="B251" s="4" t="s">
        <v>322</v>
      </c>
      <c r="C251" s="3" t="s">
        <v>323</v>
      </c>
      <c r="D251" s="3" t="str">
        <f>IFERROR(__xludf.DUMMYFUNCTION("IFERROR(INDEX(REGEXEXTRACT(B251, ""\b(\d+(\.\d+)?)\b""), 1), ""No number found"")
"),"500")</f>
        <v>500</v>
      </c>
      <c r="E251" s="3" t="str">
        <f t="shared" si="7"/>
        <v>milliliters</v>
      </c>
      <c r="F251" s="3" t="s">
        <v>35</v>
      </c>
      <c r="G251" s="3" t="str">
        <f t="shared" si="2"/>
        <v>A Fresca pink grapefruit soda  in a 500-milliliters returnable glass bottle</v>
      </c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ht="111.75" customHeight="1">
      <c r="A252" s="3"/>
      <c r="B252" s="4" t="s">
        <v>324</v>
      </c>
      <c r="C252" s="3" t="s">
        <v>261</v>
      </c>
      <c r="D252" s="3" t="str">
        <f>IFERROR(__xludf.DUMMYFUNCTION("IFERROR(INDEX(REGEXEXTRACT(B252, ""\b(\d+(\.\d+)?)\b""), 1), ""No number found"")
"),"3")</f>
        <v>3</v>
      </c>
      <c r="E252" s="3" t="str">
        <f t="shared" si="7"/>
        <v>liters</v>
      </c>
      <c r="F252" s="3" t="s">
        <v>25</v>
      </c>
      <c r="G252" s="3" t="str">
        <f t="shared" si="2"/>
        <v>A Coca cola light soda in a 3-liters plastic bottle</v>
      </c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ht="111.75" customHeight="1">
      <c r="A253" s="3"/>
      <c r="B253" s="4" t="s">
        <v>325</v>
      </c>
      <c r="C253" s="3" t="s">
        <v>326</v>
      </c>
      <c r="D253" s="3" t="str">
        <f>IFERROR(__xludf.DUMMYFUNCTION("IFERROR(INDEX(REGEXEXTRACT(B253, ""\b(\d+(\.\d+)?)\b""), 1), ""No number found"")
"),"3")</f>
        <v>3</v>
      </c>
      <c r="E253" s="3" t="str">
        <f t="shared" si="7"/>
        <v>liters</v>
      </c>
      <c r="F253" s="3" t="s">
        <v>25</v>
      </c>
      <c r="G253" s="3" t="str">
        <f t="shared" si="2"/>
        <v>A Del Valle with citrus flavor juice in a 3-liters plastic bottle</v>
      </c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ht="111.75" customHeight="1">
      <c r="A254" s="3"/>
      <c r="B254" s="4" t="s">
        <v>325</v>
      </c>
      <c r="C254" s="3" t="s">
        <v>326</v>
      </c>
      <c r="D254" s="3" t="str">
        <f>IFERROR(__xludf.DUMMYFUNCTION("IFERROR(INDEX(REGEXEXTRACT(B254, ""\b(\d+(\.\d+)?)\b""), 1), ""No number found"")
"),"3")</f>
        <v>3</v>
      </c>
      <c r="E254" s="3" t="str">
        <f t="shared" si="7"/>
        <v>liters</v>
      </c>
      <c r="F254" s="3" t="s">
        <v>25</v>
      </c>
      <c r="G254" s="3" t="str">
        <f t="shared" si="2"/>
        <v>A Del Valle with citrus flavor juice in a 3-liters plastic bottle</v>
      </c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ht="111.75" customHeight="1">
      <c r="A255" s="3"/>
      <c r="B255" s="4" t="s">
        <v>325</v>
      </c>
      <c r="C255" s="3" t="s">
        <v>326</v>
      </c>
      <c r="D255" s="3" t="str">
        <f>IFERROR(__xludf.DUMMYFUNCTION("IFERROR(INDEX(REGEXEXTRACT(B255, ""\b(\d+(\.\d+)?)\b""), 1), ""No number found"")
"),"3")</f>
        <v>3</v>
      </c>
      <c r="E255" s="3" t="str">
        <f t="shared" si="7"/>
        <v>liters</v>
      </c>
      <c r="F255" s="3" t="s">
        <v>25</v>
      </c>
      <c r="G255" s="3" t="str">
        <f t="shared" si="2"/>
        <v>A Del Valle with citrus flavor juice in a 3-liters plastic bottle</v>
      </c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ht="111.75" customHeight="1">
      <c r="A256" s="3"/>
      <c r="B256" s="4" t="s">
        <v>327</v>
      </c>
      <c r="C256" s="3" t="s">
        <v>328</v>
      </c>
      <c r="D256" s="3" t="str">
        <f>IFERROR(__xludf.DUMMYFUNCTION("IFERROR(INDEX(REGEXEXTRACT(B256, ""\b(\d+(\.\d+)?)\b""), 1), ""No number found"")
"),"3")</f>
        <v>3</v>
      </c>
      <c r="E256" s="3" t="str">
        <f t="shared" si="7"/>
        <v>liters</v>
      </c>
      <c r="F256" s="3" t="s">
        <v>25</v>
      </c>
      <c r="G256" s="3" t="str">
        <f t="shared" si="2"/>
        <v>A Ciel purified water in a 3-liters plastic bottle</v>
      </c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ht="111.75" customHeight="1">
      <c r="A257" s="3"/>
      <c r="B257" s="4" t="s">
        <v>329</v>
      </c>
      <c r="C257" s="3" t="s">
        <v>326</v>
      </c>
      <c r="D257" s="3" t="str">
        <f>IFERROR(__xludf.DUMMYFUNCTION("IFERROR(INDEX(REGEXEXTRACT(B257, ""\b(\d+(\.\d+)?)\b""), 1), ""No number found"")
"),"1.5")</f>
        <v>1.5</v>
      </c>
      <c r="E257" s="3" t="str">
        <f t="shared" si="7"/>
        <v>liters</v>
      </c>
      <c r="F257" s="3" t="s">
        <v>25</v>
      </c>
      <c r="G257" s="3" t="str">
        <f t="shared" si="2"/>
        <v>A Del Valle with citrus flavor juice in a 1.5-liters plastic bottle</v>
      </c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ht="111.75" customHeight="1">
      <c r="A258" s="3"/>
      <c r="B258" s="4" t="s">
        <v>330</v>
      </c>
      <c r="C258" s="3" t="s">
        <v>326</v>
      </c>
      <c r="D258" s="3" t="str">
        <f>IFERROR(__xludf.DUMMYFUNCTION("IFERROR(INDEX(REGEXEXTRACT(B258, ""\b(\d+(\.\d+)?)\b""), 1), ""No number found"")
"),"1")</f>
        <v>1</v>
      </c>
      <c r="E258" s="3" t="str">
        <f t="shared" si="7"/>
        <v>liters</v>
      </c>
      <c r="F258" s="3" t="s">
        <v>25</v>
      </c>
      <c r="G258" s="3" t="str">
        <f t="shared" si="2"/>
        <v>A Del Valle with citrus flavor juice in a 1-liters plastic bottle</v>
      </c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ht="111.75" customHeight="1">
      <c r="A259" s="3"/>
      <c r="B259" s="4" t="s">
        <v>330</v>
      </c>
      <c r="C259" s="3" t="s">
        <v>326</v>
      </c>
      <c r="D259" s="3" t="str">
        <f>IFERROR(__xludf.DUMMYFUNCTION("IFERROR(INDEX(REGEXEXTRACT(B259, ""\b(\d+(\.\d+)?)\b""), 1), ""No number found"")
"),"1")</f>
        <v>1</v>
      </c>
      <c r="E259" s="3" t="str">
        <f t="shared" si="7"/>
        <v>liters</v>
      </c>
      <c r="F259" s="3" t="s">
        <v>25</v>
      </c>
      <c r="G259" s="3" t="str">
        <f t="shared" si="2"/>
        <v>A Del Valle with citrus flavor juice in a 1-liters plastic bottle</v>
      </c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ht="111.75" customHeight="1">
      <c r="A260" s="3"/>
      <c r="B260" s="4" t="s">
        <v>331</v>
      </c>
      <c r="C260" s="3" t="s">
        <v>332</v>
      </c>
      <c r="D260" s="3" t="str">
        <f>IFERROR(__xludf.DUMMYFUNCTION("IFERROR(INDEX(REGEXEXTRACT(B260, ""\b(\d+(\.\d+)?)\b""), 1), ""No number found"")
"),"1")</f>
        <v>1</v>
      </c>
      <c r="E260" s="3" t="str">
        <f t="shared" si="7"/>
        <v>liters</v>
      </c>
      <c r="F260" s="3" t="s">
        <v>25</v>
      </c>
      <c r="G260" s="3" t="str">
        <f t="shared" si="2"/>
        <v>A Fanta orange flavor juice in a 1-liters plastic bottle</v>
      </c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ht="111.75" customHeight="1">
      <c r="A261" s="3"/>
      <c r="B261" s="4" t="s">
        <v>333</v>
      </c>
      <c r="C261" s="3" t="s">
        <v>264</v>
      </c>
      <c r="D261" s="3" t="str">
        <f>IFERROR(__xludf.DUMMYFUNCTION("IFERROR(INDEX(REGEXEXTRACT(B261, ""\b(\d+(\.\d+)?)\b""), 1), ""No number found"")
"),"400")</f>
        <v>400</v>
      </c>
      <c r="E261" s="3" t="str">
        <f t="shared" si="7"/>
        <v>milliliters</v>
      </c>
      <c r="F261" s="3" t="s">
        <v>25</v>
      </c>
      <c r="G261" s="3" t="str">
        <f t="shared" si="2"/>
        <v>A Coca cola soda in a 400-milliliters plastic bottle</v>
      </c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ht="111.75" customHeight="1">
      <c r="A262" s="3"/>
      <c r="B262" s="4" t="s">
        <v>334</v>
      </c>
      <c r="C262" s="3" t="s">
        <v>335</v>
      </c>
      <c r="D262" s="3" t="str">
        <f>IFERROR(__xludf.DUMMYFUNCTION("IFERROR(INDEX(REGEXEXTRACT(B262, ""\b(\d+(\.\d+)?)\b""), 1), ""No number found"")
"),"600")</f>
        <v>600</v>
      </c>
      <c r="E262" s="3" t="str">
        <f t="shared" si="7"/>
        <v>milliliters</v>
      </c>
      <c r="F262" s="3" t="s">
        <v>25</v>
      </c>
      <c r="G262" s="3" t="str">
        <f t="shared" si="2"/>
        <v>A Fuze tea apple and chamomile green tea in a 600-milliliters plastic bottle</v>
      </c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ht="111.75" customHeight="1">
      <c r="A263" s="3"/>
      <c r="B263" s="4" t="s">
        <v>336</v>
      </c>
      <c r="C263" s="3" t="s">
        <v>310</v>
      </c>
      <c r="D263" s="4">
        <v>600.0</v>
      </c>
      <c r="E263" s="3" t="str">
        <f t="shared" si="7"/>
        <v>milliliters</v>
      </c>
      <c r="F263" s="3" t="s">
        <v>25</v>
      </c>
      <c r="G263" s="3" t="str">
        <f t="shared" si="2"/>
        <v>A Powerade Ion 4 grape flavor in a 600-milliliters plastic bottle</v>
      </c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ht="111.75" customHeight="1">
      <c r="A264" s="3"/>
      <c r="B264" s="4" t="s">
        <v>336</v>
      </c>
      <c r="C264" s="3" t="s">
        <v>310</v>
      </c>
      <c r="D264" s="4">
        <v>600.0</v>
      </c>
      <c r="E264" s="3" t="str">
        <f t="shared" si="7"/>
        <v>milliliters</v>
      </c>
      <c r="F264" s="3" t="s">
        <v>25</v>
      </c>
      <c r="G264" s="3" t="str">
        <f t="shared" si="2"/>
        <v>A Powerade Ion 4 grape flavor in a 600-milliliters plastic bottle</v>
      </c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ht="111.75" customHeight="1">
      <c r="A265" s="3"/>
      <c r="B265" s="4" t="s">
        <v>336</v>
      </c>
      <c r="C265" s="3" t="s">
        <v>310</v>
      </c>
      <c r="D265" s="4">
        <v>600.0</v>
      </c>
      <c r="E265" s="3" t="str">
        <f t="shared" si="7"/>
        <v>milliliters</v>
      </c>
      <c r="F265" s="3" t="s">
        <v>25</v>
      </c>
      <c r="G265" s="3" t="str">
        <f t="shared" si="2"/>
        <v>A Powerade Ion 4 grape flavor in a 600-milliliters plastic bottle</v>
      </c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ht="111.75" customHeight="1">
      <c r="A266" s="3"/>
      <c r="B266" s="4" t="s">
        <v>337</v>
      </c>
      <c r="C266" s="3" t="s">
        <v>338</v>
      </c>
      <c r="D266" s="3" t="str">
        <f>IFERROR(__xludf.DUMMYFUNCTION("IFERROR(INDEX(REGEXEXTRACT(B266, ""\b(\d+(\.\d+)?)\b""), 1), ""No number found"")
"),"2")</f>
        <v>2</v>
      </c>
      <c r="E266" s="3" t="str">
        <f t="shared" si="7"/>
        <v>liters</v>
      </c>
      <c r="F266" s="3" t="s">
        <v>51</v>
      </c>
      <c r="G266" s="3" t="str">
        <f t="shared" si="2"/>
        <v>A Coca cola soda   in a 2-liters returnable plastic bottle</v>
      </c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ht="111.75" customHeight="1">
      <c r="A267" s="3"/>
      <c r="B267" s="4" t="s">
        <v>339</v>
      </c>
      <c r="C267" s="3" t="s">
        <v>340</v>
      </c>
      <c r="D267" s="3" t="str">
        <f>IFERROR(__xludf.DUMMYFUNCTION("IFERROR(INDEX(REGEXEXTRACT(B267, ""\b(\d+(\.\d+)?)\b""), 1), ""No number found"")
"),"200")</f>
        <v>200</v>
      </c>
      <c r="E267" s="3" t="str">
        <f t="shared" si="7"/>
        <v>milliliters</v>
      </c>
      <c r="F267" s="3" t="s">
        <v>10</v>
      </c>
      <c r="G267" s="3" t="str">
        <f t="shared" si="2"/>
        <v>A soy-based AdeS drink with grape juice in a 200-milliliters cardboard carton</v>
      </c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ht="111.75" customHeight="1">
      <c r="A268" s="3"/>
      <c r="B268" s="4" t="s">
        <v>341</v>
      </c>
      <c r="C268" s="3" t="s">
        <v>342</v>
      </c>
      <c r="D268" s="3" t="str">
        <f>IFERROR(__xludf.DUMMYFUNCTION("IFERROR(INDEX(REGEXEXTRACT(B268, ""\b(\d+(\.\d+)?)\b""), 1), ""No number found"")
"),"355")</f>
        <v>355</v>
      </c>
      <c r="E268" s="3" t="str">
        <f t="shared" si="7"/>
        <v>milliliters</v>
      </c>
      <c r="F268" s="3" t="s">
        <v>35</v>
      </c>
      <c r="G268" s="3" t="str">
        <f t="shared" si="2"/>
        <v>A Ciel mineralized water  in a 355-milliliters returnable glass bottle</v>
      </c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ht="111.75" customHeight="1">
      <c r="A269" s="3"/>
      <c r="B269" s="4" t="s">
        <v>343</v>
      </c>
      <c r="C269" s="3" t="s">
        <v>344</v>
      </c>
      <c r="D269" s="3" t="str">
        <f>IFERROR(__xludf.DUMMYFUNCTION("IFERROR(INDEX(REGEXEXTRACT(B269, ""\b(\d+(\.\d+)?)\b""), 1), ""No number found"")
"),"250")</f>
        <v>250</v>
      </c>
      <c r="E269" s="3" t="str">
        <f t="shared" si="7"/>
        <v>milliliters</v>
      </c>
      <c r="F269" s="3" t="s">
        <v>25</v>
      </c>
      <c r="G269" s="3" t="str">
        <f t="shared" si="2"/>
        <v>A Cocal cola soda  in a 250-milliliters plastic bottle</v>
      </c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ht="111.75" customHeight="1">
      <c r="A270" s="3"/>
      <c r="B270" s="4" t="s">
        <v>345</v>
      </c>
      <c r="C270" s="3" t="s">
        <v>344</v>
      </c>
      <c r="D270" s="3" t="str">
        <f>IFERROR(__xludf.DUMMYFUNCTION("IFERROR(INDEX(REGEXEXTRACT(B270, ""\b(\d+(\.\d+)?)\b""), 1), ""No number found"")
"),"473")</f>
        <v>473</v>
      </c>
      <c r="E270" s="3" t="str">
        <f t="shared" si="7"/>
        <v>milliliters</v>
      </c>
      <c r="F270" s="3" t="s">
        <v>41</v>
      </c>
      <c r="G270" s="3" t="str">
        <f t="shared" si="2"/>
        <v>A Cocal cola soda  in a 473-milliliters  can </v>
      </c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ht="111.75" customHeight="1">
      <c r="A271" s="3"/>
      <c r="B271" s="4" t="s">
        <v>248</v>
      </c>
      <c r="C271" s="3" t="s">
        <v>338</v>
      </c>
      <c r="D271" s="3" t="str">
        <f>IFERROR(__xludf.DUMMYFUNCTION("IFERROR(INDEX(REGEXEXTRACT(B271, ""\b(\d+(\.\d+)?)\b""), 1), ""No number found"")
"),"1")</f>
        <v>1</v>
      </c>
      <c r="E271" s="3" t="str">
        <f t="shared" si="7"/>
        <v>liters</v>
      </c>
      <c r="F271" s="3" t="s">
        <v>51</v>
      </c>
      <c r="G271" s="3" t="str">
        <f t="shared" si="2"/>
        <v>A Coca cola soda   in a 1-liters returnable plastic bottle</v>
      </c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ht="111.75" customHeight="1">
      <c r="A272" s="3"/>
      <c r="B272" s="4" t="s">
        <v>260</v>
      </c>
      <c r="C272" s="3" t="s">
        <v>261</v>
      </c>
      <c r="D272" s="3" t="str">
        <f>IFERROR(__xludf.DUMMYFUNCTION("IFERROR(INDEX(REGEXEXTRACT(B272, ""\b(\d+(\.\d+)?)\b""), 1), ""No number found"")
"),"355")</f>
        <v>355</v>
      </c>
      <c r="E272" s="3" t="str">
        <f t="shared" si="7"/>
        <v>milliliters</v>
      </c>
      <c r="F272" s="3" t="s">
        <v>25</v>
      </c>
      <c r="G272" s="3" t="str">
        <f t="shared" si="2"/>
        <v>A Coca cola light soda in a 355-milliliters plastic bottle</v>
      </c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ht="111.75" customHeight="1">
      <c r="A273" s="3"/>
      <c r="B273" s="4" t="s">
        <v>346</v>
      </c>
      <c r="C273" s="3" t="s">
        <v>347</v>
      </c>
      <c r="D273" s="3" t="str">
        <f>IFERROR(__xludf.DUMMYFUNCTION("IFERROR(INDEX(REGEXEXTRACT(B273, ""\b(\d+(\.\d+)?)\b""), 1), ""No number found"")
"),"2")</f>
        <v>2</v>
      </c>
      <c r="E273" s="3" t="str">
        <f t="shared" si="7"/>
        <v>liters</v>
      </c>
      <c r="F273" s="3" t="s">
        <v>25</v>
      </c>
      <c r="G273" s="3" t="str">
        <f t="shared" si="2"/>
        <v>A Coca cola sugar free soda in a 2-liters plastic bottle</v>
      </c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ht="111.75" customHeight="1">
      <c r="A274" s="3"/>
      <c r="B274" s="4" t="s">
        <v>348</v>
      </c>
      <c r="C274" s="3" t="s">
        <v>347</v>
      </c>
      <c r="D274" s="3" t="str">
        <f>IFERROR(__xludf.DUMMYFUNCTION("IFERROR(INDEX(REGEXEXTRACT(B274, ""\b(\d+(\.\d+)?)\b""), 1), ""No number found"")
"),"300")</f>
        <v>300</v>
      </c>
      <c r="E274" s="3" t="str">
        <f t="shared" si="7"/>
        <v>milliliters</v>
      </c>
      <c r="F274" s="3" t="s">
        <v>25</v>
      </c>
      <c r="G274" s="3" t="str">
        <f t="shared" si="2"/>
        <v>A Coca cola sugar free soda in a 300-milliliters plastic bottle</v>
      </c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ht="111.75" customHeight="1">
      <c r="A275" s="3"/>
      <c r="B275" s="4" t="s">
        <v>349</v>
      </c>
      <c r="C275" s="3" t="s">
        <v>298</v>
      </c>
      <c r="D275" s="3" t="str">
        <f>IFERROR(__xludf.DUMMYFUNCTION("IFERROR(INDEX(REGEXEXTRACT(B275, ""\b(\d+(\.\d+)?)\b""), 1), ""No number found"")
"),"300")</f>
        <v>300</v>
      </c>
      <c r="E275" s="3" t="str">
        <f t="shared" si="7"/>
        <v>milliliters</v>
      </c>
      <c r="F275" s="3" t="s">
        <v>25</v>
      </c>
      <c r="G275" s="3" t="str">
        <f t="shared" si="2"/>
        <v>A Fanta orange flavor soda in a 300-milliliters plastic bottle</v>
      </c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ht="111.75" customHeight="1">
      <c r="A276" s="3"/>
      <c r="B276" s="4" t="s">
        <v>350</v>
      </c>
      <c r="C276" s="3" t="s">
        <v>125</v>
      </c>
      <c r="D276" s="3" t="str">
        <f>IFERROR(__xludf.DUMMYFUNCTION("IFERROR(INDEX(REGEXEXTRACT(B276, ""\b(\d+(\.\d+)?)\b""), 1), ""No number found"")
"),"500")</f>
        <v>500</v>
      </c>
      <c r="E276" s="3" t="str">
        <f t="shared" si="7"/>
        <v>milliliters</v>
      </c>
      <c r="F276" s="3" t="s">
        <v>25</v>
      </c>
      <c r="G276" s="3" t="str">
        <f t="shared" si="2"/>
        <v>A Fresca pink grapefruit flavor soda in a 500-milliliters plastic bottle</v>
      </c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ht="111.75" customHeight="1">
      <c r="A277" s="3"/>
      <c r="B277" s="4" t="s">
        <v>351</v>
      </c>
      <c r="C277" s="3" t="s">
        <v>352</v>
      </c>
      <c r="D277" s="3" t="str">
        <f>IFERROR(__xludf.DUMMYFUNCTION("IFERROR(INDEX(REGEXEXTRACT(B277, ""\b(\d+(\.\d+)?)\b""), 1), ""No number found"")
"),"250")</f>
        <v>250</v>
      </c>
      <c r="E277" s="3" t="str">
        <f t="shared" si="7"/>
        <v>milliliters</v>
      </c>
      <c r="F277" s="3" t="s">
        <v>25</v>
      </c>
      <c r="G277" s="3" t="str">
        <f t="shared" si="2"/>
        <v>A Santa clara chocolate ice cream flavor milk  in a 250-milliliters plastic bottle</v>
      </c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ht="111.75" customHeight="1">
      <c r="A278" s="3"/>
      <c r="B278" s="4" t="s">
        <v>353</v>
      </c>
      <c r="C278" s="3" t="s">
        <v>354</v>
      </c>
      <c r="D278" s="3" t="str">
        <f>IFERROR(__xludf.DUMMYFUNCTION("IFERROR(INDEX(REGEXEXTRACT(B278, ""\b(\d+(\.\d+)?)\b""), 1), ""No number found"")
"),"200")</f>
        <v>200</v>
      </c>
      <c r="E278" s="3" t="str">
        <f t="shared" si="7"/>
        <v>milliliters</v>
      </c>
      <c r="F278" s="3" t="s">
        <v>10</v>
      </c>
      <c r="G278" s="3" t="str">
        <f t="shared" si="2"/>
        <v>A Santa Clara vanilla ice cream flavor milk in a 200-milliliters cardboard carton</v>
      </c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ht="111.75" customHeight="1">
      <c r="A279" s="3"/>
      <c r="B279" s="4" t="s">
        <v>355</v>
      </c>
      <c r="C279" s="3" t="s">
        <v>356</v>
      </c>
      <c r="D279" s="3" t="str">
        <f>IFERROR(__xludf.DUMMYFUNCTION("IFERROR(INDEX(REGEXEXTRACT(B279, ""\b(\d+(\.\d+)?)\b""), 1), ""No number found"")
"),"300")</f>
        <v>300</v>
      </c>
      <c r="E279" s="3" t="str">
        <f t="shared" si="7"/>
        <v>milliliters</v>
      </c>
      <c r="F279" s="3" t="s">
        <v>25</v>
      </c>
      <c r="G279" s="3" t="str">
        <f t="shared" si="2"/>
        <v>A Sidral mundet apple flavor soda in a 300-milliliters plastic bottle</v>
      </c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ht="111.75" customHeight="1">
      <c r="A280" s="3"/>
      <c r="B280" s="4" t="s">
        <v>357</v>
      </c>
      <c r="C280" s="3" t="s">
        <v>264</v>
      </c>
      <c r="D280" s="3" t="str">
        <f>IFERROR(__xludf.DUMMYFUNCTION("IFERROR(INDEX(REGEXEXTRACT(B280, ""\b(\d+(\.\d+)?)\b""), 1), ""No number found"")
"),"300")</f>
        <v>300</v>
      </c>
      <c r="E280" s="3" t="str">
        <f t="shared" si="7"/>
        <v>milliliters</v>
      </c>
      <c r="F280" s="3" t="s">
        <v>25</v>
      </c>
      <c r="G280" s="3" t="str">
        <f t="shared" si="2"/>
        <v>A Coca cola soda in a 300-milliliters plastic bottle</v>
      </c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ht="111.75" customHeight="1">
      <c r="A281" s="3"/>
      <c r="B281" s="4" t="s">
        <v>358</v>
      </c>
      <c r="C281" s="3" t="s">
        <v>359</v>
      </c>
      <c r="D281" s="3" t="str">
        <f>IFERROR(__xludf.DUMMYFUNCTION("IFERROR(INDEX(REGEXEXTRACT(B281, ""\b(\d+(\.\d+)?)\b""), 1), ""No number found"")
"),"2")</f>
        <v>2</v>
      </c>
      <c r="E281" s="3" t="str">
        <f t="shared" si="7"/>
        <v>liters</v>
      </c>
      <c r="F281" s="3" t="s">
        <v>25</v>
      </c>
      <c r="G281" s="3" t="str">
        <f t="shared" si="2"/>
        <v>A Soda pack Coca cola + Sidral Mundet in a 2-liters plastic bottle</v>
      </c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ht="111.75" customHeight="1">
      <c r="A282" s="3"/>
      <c r="B282" s="4" t="s">
        <v>360</v>
      </c>
      <c r="C282" s="3" t="s">
        <v>361</v>
      </c>
      <c r="D282" s="3" t="str">
        <f>IFERROR(__xludf.DUMMYFUNCTION("IFERROR(INDEX(REGEXEXTRACT(B282, ""\b(\d+(\.\d+)?)\b""), 1), ""No number found"")
"),"2")</f>
        <v>2</v>
      </c>
      <c r="E282" s="3" t="str">
        <f t="shared" si="7"/>
        <v>liters</v>
      </c>
      <c r="F282" s="3" t="s">
        <v>25</v>
      </c>
      <c r="G282" s="3" t="str">
        <f t="shared" si="2"/>
        <v>A Soda pack Coca cola + Fresca in a 2-liters plastic bottle</v>
      </c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ht="111.75" customHeight="1">
      <c r="A283" s="3"/>
      <c r="B283" s="4" t="s">
        <v>360</v>
      </c>
      <c r="C283" s="3" t="s">
        <v>361</v>
      </c>
      <c r="D283" s="3" t="str">
        <f>IFERROR(__xludf.DUMMYFUNCTION("IFERROR(INDEX(REGEXEXTRACT(B283, ""\b(\d+(\.\d+)?)\b""), 1), ""No number found"")
"),"2")</f>
        <v>2</v>
      </c>
      <c r="E283" s="3" t="str">
        <f t="shared" si="7"/>
        <v>liters</v>
      </c>
      <c r="F283" s="3" t="s">
        <v>25</v>
      </c>
      <c r="G283" s="3" t="str">
        <f t="shared" si="2"/>
        <v>A Soda pack Coca cola + Fresca in a 2-liters plastic bottle</v>
      </c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ht="111.75" customHeight="1">
      <c r="A284" s="3"/>
      <c r="B284" s="4" t="s">
        <v>362</v>
      </c>
      <c r="C284" s="3" t="s">
        <v>363</v>
      </c>
      <c r="D284" s="3" t="str">
        <f>IFERROR(__xludf.DUMMYFUNCTION("IFERROR(INDEX(REGEXEXTRACT(B284, ""\b(\d+(\.\d+)?)\b""), 1), ""No number found"")
"),"2")</f>
        <v>2</v>
      </c>
      <c r="E284" s="3" t="str">
        <f t="shared" si="7"/>
        <v>liters</v>
      </c>
      <c r="F284" s="3" t="s">
        <v>25</v>
      </c>
      <c r="G284" s="3" t="str">
        <f t="shared" si="2"/>
        <v>A Soda pack Coca cola + Fanta in a 2-liters plastic bottle</v>
      </c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ht="111.75" customHeight="1">
      <c r="A285" s="3"/>
      <c r="B285" s="4" t="s">
        <v>364</v>
      </c>
      <c r="C285" s="3" t="s">
        <v>361</v>
      </c>
      <c r="D285" s="3" t="str">
        <f>IFERROR(__xludf.DUMMYFUNCTION("IFERROR(INDEX(REGEXEXTRACT(B285, ""\b(\d+(\.\d+)?)\b""), 1), ""No number found"")
"),"2")</f>
        <v>2</v>
      </c>
      <c r="E285" s="3" t="str">
        <f t="shared" si="7"/>
        <v>liters</v>
      </c>
      <c r="F285" s="3" t="s">
        <v>25</v>
      </c>
      <c r="G285" s="3" t="str">
        <f t="shared" si="2"/>
        <v>A Soda pack Coca cola + Fresca in a 2-liters plastic bottle</v>
      </c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ht="111.75" customHeight="1">
      <c r="A286" s="3"/>
      <c r="B286" s="4" t="s">
        <v>365</v>
      </c>
      <c r="C286" s="3" t="s">
        <v>366</v>
      </c>
      <c r="D286" s="3" t="str">
        <f>IFERROR(__xludf.DUMMYFUNCTION("IFERROR(INDEX(REGEXEXTRACT(B286, ""\b(\d+(\.\d+)?)\b""), 1), ""No number found"")
"),"235")</f>
        <v>235</v>
      </c>
      <c r="E286" s="3" t="str">
        <f t="shared" si="7"/>
        <v>milliliters</v>
      </c>
      <c r="F286" s="3" t="s">
        <v>41</v>
      </c>
      <c r="G286" s="3" t="str">
        <f t="shared" si="2"/>
        <v>A Coca cola energy soda in a 235-milliliters  can </v>
      </c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ht="111.75" customHeight="1">
      <c r="A287" s="3"/>
      <c r="B287" s="4" t="s">
        <v>367</v>
      </c>
      <c r="C287" s="3" t="s">
        <v>186</v>
      </c>
      <c r="D287" s="3" t="str">
        <f>IFERROR(__xludf.DUMMYFUNCTION("IFERROR(INDEX(REGEXEXTRACT(B287, ""\b(\d+(\.\d+)?)\b""), 1), ""No number found"")
"),"200")</f>
        <v>200</v>
      </c>
      <c r="E287" s="3" t="str">
        <f t="shared" si="7"/>
        <v>milliliters</v>
      </c>
      <c r="F287" s="3" t="s">
        <v>10</v>
      </c>
      <c r="G287" s="3" t="str">
        <f t="shared" si="2"/>
        <v>A Santa Clara regular milk  in a 200-milliliters cardboard carton</v>
      </c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ht="111.75" customHeight="1">
      <c r="A288" s="3"/>
      <c r="B288" s="4" t="s">
        <v>368</v>
      </c>
      <c r="C288" s="3" t="s">
        <v>369</v>
      </c>
      <c r="D288" s="3" t="str">
        <f>IFERROR(__xludf.DUMMYFUNCTION("IFERROR(INDEX(REGEXEXTRACT(B288, ""\b(\d+(\.\d+)?)\b""), 1), ""No number found"")
"),"946")</f>
        <v>946</v>
      </c>
      <c r="E288" s="3" t="str">
        <f t="shared" si="7"/>
        <v>milliliters</v>
      </c>
      <c r="F288" s="3" t="s">
        <v>10</v>
      </c>
      <c r="G288" s="3" t="str">
        <f t="shared" si="2"/>
        <v>A soy-based AdeS coconut flavor drink  in a 946-milliliters cardboard carton</v>
      </c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ht="111.75" customHeight="1">
      <c r="A289" s="3"/>
      <c r="B289" s="4" t="s">
        <v>370</v>
      </c>
      <c r="C289" s="3" t="s">
        <v>371</v>
      </c>
      <c r="D289" s="3" t="str">
        <f>IFERROR(__xludf.DUMMYFUNCTION("IFERROR(INDEX(REGEXEXTRACT(B289, ""\b(\d+(\.\d+)?)\b""), 1), ""No number found"")
"),"200")</f>
        <v>200</v>
      </c>
      <c r="E289" s="3" t="str">
        <f t="shared" si="7"/>
        <v>milliliters</v>
      </c>
      <c r="F289" s="3" t="s">
        <v>10</v>
      </c>
      <c r="G289" s="3" t="str">
        <f t="shared" si="2"/>
        <v>A soy-based AdeS drink with orange juice in a 200-milliliters cardboard carton</v>
      </c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ht="111.75" customHeight="1">
      <c r="A290" s="3"/>
      <c r="B290" s="4" t="s">
        <v>372</v>
      </c>
      <c r="C290" s="3" t="s">
        <v>264</v>
      </c>
      <c r="D290" s="3" t="str">
        <f>IFERROR(__xludf.DUMMYFUNCTION("IFERROR(INDEX(REGEXEXTRACT(B290, ""\b(\d+(\.\d+)?)\b""), 1), ""No number found"")
"),"235")</f>
        <v>235</v>
      </c>
      <c r="E290" s="3" t="str">
        <f t="shared" si="7"/>
        <v>milliliters</v>
      </c>
      <c r="F290" s="3" t="s">
        <v>41</v>
      </c>
      <c r="G290" s="3" t="str">
        <f t="shared" si="2"/>
        <v>A Coca cola soda in a 235-milliliters  can </v>
      </c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ht="111.75" customHeight="1">
      <c r="A291" s="3"/>
      <c r="B291" s="4" t="s">
        <v>373</v>
      </c>
      <c r="C291" s="3" t="s">
        <v>374</v>
      </c>
      <c r="D291" s="3" t="str">
        <f>IFERROR(__xludf.DUMMYFUNCTION("IFERROR(INDEX(REGEXEXTRACT(B291, ""\b(\d+(\.\d+)?)\b""), 1), ""No number found"")
"),"335")</f>
        <v>335</v>
      </c>
      <c r="E291" s="3" t="str">
        <f t="shared" si="7"/>
        <v>milliliters</v>
      </c>
      <c r="F291" s="3" t="s">
        <v>41</v>
      </c>
      <c r="G291" s="3" t="str">
        <f t="shared" si="2"/>
        <v>A Nectar Del Valle pineapple flavor in a 335-milliliters  can </v>
      </c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ht="111.75" customHeight="1">
      <c r="A292" s="3"/>
      <c r="B292" s="4" t="s">
        <v>375</v>
      </c>
      <c r="C292" s="3" t="s">
        <v>376</v>
      </c>
      <c r="D292" s="3" t="str">
        <f>IFERROR(__xludf.DUMMYFUNCTION("IFERROR(INDEX(REGEXEXTRACT(B292, ""\b(\d+(\.\d+)?)\b""), 1), ""No number found"")
"),"355")</f>
        <v>355</v>
      </c>
      <c r="E292" s="3" t="str">
        <f t="shared" si="7"/>
        <v>milliliters</v>
      </c>
      <c r="F292" s="3" t="s">
        <v>41</v>
      </c>
      <c r="G292" s="3" t="str">
        <f t="shared" si="2"/>
        <v>A Sprite free sugar soda in a 355-milliliters  can </v>
      </c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ht="111.75" customHeight="1">
      <c r="A293" s="3"/>
      <c r="B293" s="4" t="s">
        <v>375</v>
      </c>
      <c r="C293" s="3" t="s">
        <v>376</v>
      </c>
      <c r="D293" s="3" t="str">
        <f>IFERROR(__xludf.DUMMYFUNCTION("IFERROR(INDEX(REGEXEXTRACT(B293, ""\b(\d+(\.\d+)?)\b""), 1), ""No number found"")
"),"355")</f>
        <v>355</v>
      </c>
      <c r="E293" s="3" t="str">
        <f t="shared" si="7"/>
        <v>milliliters</v>
      </c>
      <c r="F293" s="3" t="s">
        <v>41</v>
      </c>
      <c r="G293" s="3" t="str">
        <f t="shared" si="2"/>
        <v>A Sprite free sugar soda in a 355-milliliters  can </v>
      </c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ht="111.75" customHeight="1">
      <c r="A294" s="3"/>
      <c r="B294" s="4" t="s">
        <v>377</v>
      </c>
      <c r="C294" s="3" t="s">
        <v>378</v>
      </c>
      <c r="D294" s="3" t="str">
        <f>IFERROR(__xludf.DUMMYFUNCTION("IFERROR(INDEX(REGEXEXTRACT(B294, ""\b(\d+(\.\d+)?)\b""), 1), ""No number found"")
"),"355")</f>
        <v>355</v>
      </c>
      <c r="E294" s="3" t="str">
        <f t="shared" si="7"/>
        <v>milliliters</v>
      </c>
      <c r="F294" s="3" t="s">
        <v>31</v>
      </c>
      <c r="G294" s="3" t="str">
        <f t="shared" si="2"/>
        <v>A Topo chico sangaree flavor soda in a 355-milliliters glass bottle</v>
      </c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ht="111.75" customHeight="1">
      <c r="A295" s="3"/>
      <c r="B295" s="4" t="s">
        <v>379</v>
      </c>
      <c r="C295" s="3" t="s">
        <v>378</v>
      </c>
      <c r="D295" s="3" t="str">
        <f>IFERROR(__xludf.DUMMYFUNCTION("IFERROR(INDEX(REGEXEXTRACT(B295, ""\b(\d+(\.\d+)?)\b""), 1), ""No number found"")
"),"600")</f>
        <v>600</v>
      </c>
      <c r="E295" s="3" t="str">
        <f t="shared" si="7"/>
        <v>milliliters</v>
      </c>
      <c r="F295" s="3" t="s">
        <v>25</v>
      </c>
      <c r="G295" s="3" t="str">
        <f t="shared" si="2"/>
        <v>A Topo chico sangaree flavor soda in a 600-milliliters plastic bottle</v>
      </c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ht="111.75" customHeight="1">
      <c r="A296" s="3"/>
      <c r="B296" s="4" t="s">
        <v>380</v>
      </c>
      <c r="C296" s="3" t="s">
        <v>378</v>
      </c>
      <c r="D296" s="3" t="str">
        <f>IFERROR(__xludf.DUMMYFUNCTION("IFERROR(INDEX(REGEXEXTRACT(B296, ""\b(\d+(\.\d+)?)\b""), 1), ""No number found"")
"),"1.5")</f>
        <v>1.5</v>
      </c>
      <c r="E296" s="3" t="str">
        <f t="shared" si="7"/>
        <v>liters</v>
      </c>
      <c r="F296" s="3" t="s">
        <v>25</v>
      </c>
      <c r="G296" s="3" t="str">
        <f t="shared" si="2"/>
        <v>A Topo chico sangaree flavor soda in a 1.5-liters plastic bottle</v>
      </c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ht="111.75" customHeight="1">
      <c r="A297" s="3"/>
      <c r="B297" s="4" t="s">
        <v>381</v>
      </c>
      <c r="C297" s="3" t="s">
        <v>378</v>
      </c>
      <c r="D297" s="3" t="str">
        <f>IFERROR(__xludf.DUMMYFUNCTION("IFERROR(INDEX(REGEXEXTRACT(B297, ""\b(\d+(\.\d+)?)\b""), 1), ""No number found"")
"),"600")</f>
        <v>600</v>
      </c>
      <c r="E297" s="3" t="str">
        <f t="shared" si="7"/>
        <v>milliliters</v>
      </c>
      <c r="F297" s="3" t="s">
        <v>25</v>
      </c>
      <c r="G297" s="3" t="str">
        <f t="shared" si="2"/>
        <v>A Topo chico sangaree flavor soda in a 600-milliliters plastic bottle</v>
      </c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ht="111.75" customHeight="1">
      <c r="A298" s="3"/>
      <c r="B298" s="4" t="s">
        <v>382</v>
      </c>
      <c r="C298" s="3" t="s">
        <v>383</v>
      </c>
      <c r="D298" s="3" t="str">
        <f>IFERROR(__xludf.DUMMYFUNCTION("IFERROR(INDEX(REGEXEXTRACT(B298, ""\b(\d+(\.\d+)?)\b""), 1), ""No number found"")
"),"473")</f>
        <v>473</v>
      </c>
      <c r="E298" s="3" t="str">
        <f t="shared" si="7"/>
        <v>milliliters</v>
      </c>
      <c r="F298" s="3" t="s">
        <v>41</v>
      </c>
      <c r="G298" s="3" t="str">
        <f t="shared" si="2"/>
        <v>A Monster Energy ultra Zero energy drink  in a 473-milliliters  can </v>
      </c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ht="111.75" customHeight="1">
      <c r="A299" s="3"/>
      <c r="B299" s="4" t="s">
        <v>382</v>
      </c>
      <c r="C299" s="3" t="s">
        <v>383</v>
      </c>
      <c r="D299" s="3" t="str">
        <f>IFERROR(__xludf.DUMMYFUNCTION("IFERROR(INDEX(REGEXEXTRACT(B299, ""\b(\d+(\.\d+)?)\b""), 1), ""No number found"")
"),"473")</f>
        <v>473</v>
      </c>
      <c r="E299" s="3" t="str">
        <f t="shared" si="7"/>
        <v>milliliters</v>
      </c>
      <c r="F299" s="3" t="s">
        <v>41</v>
      </c>
      <c r="G299" s="3" t="str">
        <f t="shared" si="2"/>
        <v>A Monster Energy ultra Zero energy drink  in a 473-milliliters  can </v>
      </c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ht="111.75" customHeight="1">
      <c r="A300" s="3"/>
      <c r="B300" s="4" t="s">
        <v>384</v>
      </c>
      <c r="C300" s="3" t="s">
        <v>385</v>
      </c>
      <c r="D300" s="3" t="str">
        <f>IFERROR(__xludf.DUMMYFUNCTION("IFERROR(INDEX(REGEXEXTRACT(B300, ""\b(\d+(\.\d+)?)\b""), 1), ""No number found"")
"),"192")</f>
        <v>192</v>
      </c>
      <c r="E300" s="3" t="str">
        <f t="shared" si="7"/>
        <v>milliliters</v>
      </c>
      <c r="F300" s="3" t="s">
        <v>31</v>
      </c>
      <c r="G300" s="3" t="str">
        <f t="shared" si="2"/>
        <v>A Topo Chico mineralized water in a 192-milliliters glass bottle</v>
      </c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ht="111.75" customHeight="1">
      <c r="A301" s="3"/>
      <c r="B301" s="4" t="s">
        <v>386</v>
      </c>
      <c r="C301" s="3" t="s">
        <v>385</v>
      </c>
      <c r="D301" s="3" t="str">
        <f>IFERROR(__xludf.DUMMYFUNCTION("IFERROR(INDEX(REGEXEXTRACT(B301, ""\b(\d+(\.\d+)?)\b""), 1), ""No number found"")
"),"750")</f>
        <v>750</v>
      </c>
      <c r="E301" s="3" t="str">
        <f t="shared" si="7"/>
        <v>milliliters</v>
      </c>
      <c r="F301" s="3" t="s">
        <v>31</v>
      </c>
      <c r="G301" s="3" t="str">
        <f t="shared" si="2"/>
        <v>A Topo Chico mineralized water in a 750-milliliters glass bottle</v>
      </c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ht="111.75" customHeight="1">
      <c r="A302" s="3"/>
      <c r="B302" s="4" t="s">
        <v>387</v>
      </c>
      <c r="C302" s="3" t="s">
        <v>154</v>
      </c>
      <c r="D302" s="3" t="str">
        <f>IFERROR(__xludf.DUMMYFUNCTION("IFERROR(INDEX(REGEXEXTRACT(B302, ""\b(\d+(\.\d+)?)\b""), 1), ""No number found"")
"),"1.5")</f>
        <v>1.5</v>
      </c>
      <c r="E302" s="3" t="str">
        <f t="shared" si="7"/>
        <v>liters</v>
      </c>
      <c r="F302" s="3" t="s">
        <v>25</v>
      </c>
      <c r="G302" s="3" t="str">
        <f t="shared" si="2"/>
        <v>A Joya Fruit Punch Flavor soda in a 1.5-liters plastic bottle</v>
      </c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ht="111.75" customHeight="1">
      <c r="A303" s="3"/>
      <c r="B303" s="4" t="s">
        <v>388</v>
      </c>
      <c r="C303" s="3" t="s">
        <v>150</v>
      </c>
      <c r="D303" s="3" t="str">
        <f>IFERROR(__xludf.DUMMYFUNCTION("IFERROR(INDEX(REGEXEXTRACT(B303, ""\b(\d+(\.\d+)?)\b""), 1), ""No number found"")
"),"1.5")</f>
        <v>1.5</v>
      </c>
      <c r="E303" s="3" t="str">
        <f t="shared" si="7"/>
        <v>liters</v>
      </c>
      <c r="F303" s="3" t="s">
        <v>25</v>
      </c>
      <c r="G303" s="3" t="str">
        <f t="shared" si="2"/>
        <v>A Joya apple Flavor soda in a 1.5-liters plastic bottle</v>
      </c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ht="111.75" customHeight="1">
      <c r="A304" s="3"/>
      <c r="B304" s="4" t="s">
        <v>389</v>
      </c>
      <c r="C304" s="3" t="s">
        <v>228</v>
      </c>
      <c r="D304" s="3" t="str">
        <f>IFERROR(__xludf.DUMMYFUNCTION("IFERROR(INDEX(REGEXEXTRACT(B304, ""\b(\d+(\.\d+)?)\b""), 1), ""No number found"")
"),"2.5")</f>
        <v>2.5</v>
      </c>
      <c r="E304" s="3" t="str">
        <f t="shared" si="7"/>
        <v>liters</v>
      </c>
      <c r="F304" s="3" t="s">
        <v>31</v>
      </c>
      <c r="G304" s="3" t="str">
        <f t="shared" si="2"/>
        <v>A Del Valle Frut with citrus flavor juice in a 2.5-liters glass bottle</v>
      </c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ht="111.75" customHeight="1">
      <c r="A305" s="3"/>
      <c r="B305" s="4" t="s">
        <v>390</v>
      </c>
      <c r="C305" s="3" t="s">
        <v>391</v>
      </c>
      <c r="D305" s="3" t="str">
        <f>IFERROR(__xludf.DUMMYFUNCTION("IFERROR(INDEX(REGEXEXTRACT(B305, ""\b(\d+(\.\d+)?)\b""), 1), ""No number found"")
"),"1")</f>
        <v>1</v>
      </c>
      <c r="E305" s="3" t="str">
        <f t="shared" si="7"/>
        <v>liters</v>
      </c>
      <c r="F305" s="3" t="s">
        <v>25</v>
      </c>
      <c r="G305" s="3" t="str">
        <f t="shared" si="2"/>
        <v>A Fuze Tea Lemon Flavor black tea in a 1-liters plastic bottle</v>
      </c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ht="111.75" customHeight="1">
      <c r="A306" s="3"/>
      <c r="B306" s="4" t="s">
        <v>392</v>
      </c>
      <c r="C306" s="3" t="s">
        <v>393</v>
      </c>
      <c r="D306" s="3" t="str">
        <f>IFERROR(__xludf.DUMMYFUNCTION("IFERROR(INDEX(REGEXEXTRACT(B306, ""\b(\d+(\.\d+)?)\b""), 1), ""No number found"")
"),"413")</f>
        <v>413</v>
      </c>
      <c r="E306" s="3" t="str">
        <f t="shared" si="7"/>
        <v>milliliters</v>
      </c>
      <c r="F306" s="3" t="s">
        <v>25</v>
      </c>
      <c r="G306" s="3" t="str">
        <f t="shared" si="2"/>
        <v>A Del Valle Nectar clarified apple flavor juice in a 413-milliliters plastic bottle</v>
      </c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ht="111.75" customHeight="1">
      <c r="A307" s="3"/>
      <c r="B307" s="4" t="s">
        <v>394</v>
      </c>
      <c r="C307" s="3" t="s">
        <v>395</v>
      </c>
      <c r="D307" s="3" t="str">
        <f>IFERROR(__xludf.DUMMYFUNCTION("IFERROR(INDEX(REGEXEXTRACT(B307, ""\b(\d+(\.\d+)?)\b""), 1), ""No number found"")
"),"1")</f>
        <v>1</v>
      </c>
      <c r="E307" s="3" t="str">
        <f t="shared" si="7"/>
        <v>liters</v>
      </c>
      <c r="F307" s="3" t="s">
        <v>25</v>
      </c>
      <c r="G307" s="3" t="str">
        <f t="shared" si="2"/>
        <v>A Nectar Del valle apple flavor  in a 1-liters plastic bottle</v>
      </c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ht="111.75" customHeight="1">
      <c r="A308" s="3"/>
      <c r="B308" s="4" t="s">
        <v>396</v>
      </c>
      <c r="C308" s="3" t="s">
        <v>397</v>
      </c>
      <c r="D308" s="3" t="str">
        <f>IFERROR(__xludf.DUMMYFUNCTION("IFERROR(INDEX(REGEXEXTRACT(B308, ""\b(\d+(\.\d+)?)\b""), 1), ""No number found"")
"),"250")</f>
        <v>250</v>
      </c>
      <c r="E308" s="3" t="str">
        <f t="shared" si="7"/>
        <v>milliliters</v>
      </c>
      <c r="F308" s="3" t="s">
        <v>10</v>
      </c>
      <c r="G308" s="3" t="str">
        <f t="shared" si="2"/>
        <v>A Del Valle Nectar clarified apple flavor in a 250-milliliters cardboard carton</v>
      </c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ht="111.75" customHeight="1">
      <c r="A309" s="3"/>
      <c r="B309" s="4" t="s">
        <v>398</v>
      </c>
      <c r="C309" s="3" t="s">
        <v>399</v>
      </c>
      <c r="D309" s="3" t="str">
        <f>IFERROR(__xludf.DUMMYFUNCTION("IFERROR(INDEX(REGEXEXTRACT(B309, ""\b(\d+(\.\d+)?)\b""), 1), ""No number found"")
"),"413")</f>
        <v>413</v>
      </c>
      <c r="E309" s="3" t="str">
        <f t="shared" si="7"/>
        <v>milliliters</v>
      </c>
      <c r="F309" s="3" t="s">
        <v>25</v>
      </c>
      <c r="G309" s="3" t="str">
        <f t="shared" si="2"/>
        <v>A Del Valle apple nectar in a 413-milliliters plastic bottle</v>
      </c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ht="111.75" customHeight="1">
      <c r="A310" s="3"/>
      <c r="B310" s="4" t="s">
        <v>400</v>
      </c>
      <c r="C310" s="3" t="s">
        <v>401</v>
      </c>
      <c r="D310" s="3" t="str">
        <f>IFERROR(__xludf.DUMMYFUNCTION("IFERROR(INDEX(REGEXEXTRACT(B310, ""\b(\d+(\.\d+)?)\b""), 1), ""No number found"")
"),"2")</f>
        <v>2</v>
      </c>
      <c r="E310" s="4" t="s">
        <v>271</v>
      </c>
      <c r="F310" s="3" t="s">
        <v>41</v>
      </c>
      <c r="G310" s="3" t="str">
        <f t="shared" si="2"/>
        <v>A Pack of 2 sprites + 2 sidral mundet + 2 fresca + 2 fanta each in a 2-milliliters  can </v>
      </c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ht="111.75" customHeight="1">
      <c r="A311" s="3"/>
      <c r="B311" s="4" t="s">
        <v>402</v>
      </c>
      <c r="C311" s="3" t="s">
        <v>347</v>
      </c>
      <c r="D311" s="3" t="str">
        <f>IFERROR(__xludf.DUMMYFUNCTION("IFERROR(INDEX(REGEXEXTRACT(B311, ""\b(\d+(\.\d+)?)\b""), 1), ""No number found"")
"),"235")</f>
        <v>235</v>
      </c>
      <c r="E311" s="3" t="str">
        <f t="shared" ref="E311:E370" si="8">IF(ISERROR(SEARCH(" ml", B311)), 
    IF(ISERROR(SEARCH(" Kg", B311)), 
        IF(ISERROR(SEARCH(" g", B311)), 
            IF(ISERROR(SEARCH(" L", B311)), "Not found", "liters"), 
            "grams"
        ), 
        "kilograms"
    ), 
    "milliliters"
)
</f>
        <v>milliliters</v>
      </c>
      <c r="F311" s="3" t="s">
        <v>31</v>
      </c>
      <c r="G311" s="3" t="str">
        <f t="shared" si="2"/>
        <v>A Coca cola sugar free soda in a 235-milliliters glass bottle</v>
      </c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ht="111.75" customHeight="1">
      <c r="A312" s="3"/>
      <c r="B312" s="4" t="s">
        <v>124</v>
      </c>
      <c r="C312" s="3" t="s">
        <v>125</v>
      </c>
      <c r="D312" s="3" t="str">
        <f>IFERROR(__xludf.DUMMYFUNCTION("IFERROR(INDEX(REGEXEXTRACT(B312, ""\b(\d+(\.\d+)?)\b""), 1), ""No number found"")
"),"355")</f>
        <v>355</v>
      </c>
      <c r="E312" s="3" t="str">
        <f t="shared" si="8"/>
        <v>milliliters</v>
      </c>
      <c r="F312" s="3" t="s">
        <v>41</v>
      </c>
      <c r="G312" s="3" t="str">
        <f t="shared" si="2"/>
        <v>A Fresca pink grapefruit flavor soda in a 355-milliliters  can </v>
      </c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ht="111.75" customHeight="1">
      <c r="A313" s="3"/>
      <c r="B313" s="4" t="s">
        <v>403</v>
      </c>
      <c r="C313" s="3" t="s">
        <v>125</v>
      </c>
      <c r="D313" s="3" t="str">
        <f>IFERROR(__xludf.DUMMYFUNCTION("IFERROR(INDEX(REGEXEXTRACT(B313, ""\b(\d+(\.\d+)?)\b""), 1), ""No number found"")
"),"300")</f>
        <v>300</v>
      </c>
      <c r="E313" s="3" t="str">
        <f t="shared" si="8"/>
        <v>milliliters</v>
      </c>
      <c r="F313" s="3" t="s">
        <v>25</v>
      </c>
      <c r="G313" s="3" t="str">
        <f t="shared" si="2"/>
        <v>A Fresca pink grapefruit flavor soda in a 300-milliliters plastic bottle</v>
      </c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ht="111.75" customHeight="1">
      <c r="A314" s="3"/>
      <c r="B314" s="4" t="s">
        <v>404</v>
      </c>
      <c r="C314" s="3" t="s">
        <v>314</v>
      </c>
      <c r="D314" s="3" t="str">
        <f>IFERROR(__xludf.DUMMYFUNCTION("IFERROR(INDEX(REGEXEXTRACT(B314, ""\b(\d+(\.\d+)?)\b""), 1), ""No number found"")
"),"300")</f>
        <v>300</v>
      </c>
      <c r="E314" s="3" t="str">
        <f t="shared" si="8"/>
        <v>milliliters</v>
      </c>
      <c r="F314" s="3" t="s">
        <v>25</v>
      </c>
      <c r="G314" s="3" t="str">
        <f t="shared" si="2"/>
        <v>A Sprite soda in a 300-milliliters plastic bottle</v>
      </c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ht="111.75" customHeight="1">
      <c r="A315" s="3"/>
      <c r="B315" s="4" t="s">
        <v>405</v>
      </c>
      <c r="C315" s="3" t="s">
        <v>264</v>
      </c>
      <c r="D315" s="3" t="str">
        <f>IFERROR(__xludf.DUMMYFUNCTION("IFERROR(INDEX(REGEXEXTRACT(B315, ""\b(\d+(\.\d+)?)\b""), 1), ""No number found"")
"),"450")</f>
        <v>450</v>
      </c>
      <c r="E315" s="3" t="str">
        <f t="shared" si="8"/>
        <v>milliliters</v>
      </c>
      <c r="F315" s="3" t="s">
        <v>25</v>
      </c>
      <c r="G315" s="3" t="str">
        <f t="shared" si="2"/>
        <v>A Coca cola soda in a 450-milliliters plastic bottle</v>
      </c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ht="111.75" customHeight="1">
      <c r="A316" s="3"/>
      <c r="B316" s="4" t="s">
        <v>405</v>
      </c>
      <c r="C316" s="3" t="s">
        <v>264</v>
      </c>
      <c r="D316" s="3" t="str">
        <f>IFERROR(__xludf.DUMMYFUNCTION("IFERROR(INDEX(REGEXEXTRACT(B316, ""\b(\d+(\.\d+)?)\b""), 1), ""No number found"")
"),"450")</f>
        <v>450</v>
      </c>
      <c r="E316" s="3" t="str">
        <f t="shared" si="8"/>
        <v>milliliters</v>
      </c>
      <c r="F316" s="3" t="s">
        <v>25</v>
      </c>
      <c r="G316" s="3" t="str">
        <f t="shared" si="2"/>
        <v>A Coca cola soda in a 450-milliliters plastic bottle</v>
      </c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ht="111.75" customHeight="1">
      <c r="A317" s="3"/>
      <c r="B317" s="4" t="s">
        <v>406</v>
      </c>
      <c r="C317" s="3" t="s">
        <v>393</v>
      </c>
      <c r="D317" s="3" t="str">
        <f>IFERROR(__xludf.DUMMYFUNCTION("IFERROR(INDEX(REGEXEXTRACT(B317, ""\b(\d+(\.\d+)?)\b""), 1), ""No number found"")
"),"237")</f>
        <v>237</v>
      </c>
      <c r="E317" s="3" t="str">
        <f t="shared" si="8"/>
        <v>milliliters</v>
      </c>
      <c r="F317" s="3" t="s">
        <v>25</v>
      </c>
      <c r="G317" s="3" t="str">
        <f t="shared" si="2"/>
        <v>A Del Valle Nectar clarified apple flavor juice in a 237-milliliters plastic bottle</v>
      </c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ht="111.75" customHeight="1">
      <c r="A318" s="3"/>
      <c r="B318" s="4" t="s">
        <v>407</v>
      </c>
      <c r="C318" s="3" t="s">
        <v>164</v>
      </c>
      <c r="D318" s="3" t="str">
        <f>IFERROR(__xludf.DUMMYFUNCTION("IFERROR(INDEX(REGEXEXTRACT(B318, ""\b(\d+(\.\d+)?)\b""), 1), ""No number found"")
"),"500")</f>
        <v>500</v>
      </c>
      <c r="E318" s="3" t="str">
        <f t="shared" si="8"/>
        <v>milliliters</v>
      </c>
      <c r="F318" s="3" t="s">
        <v>25</v>
      </c>
      <c r="G318" s="3" t="str">
        <f t="shared" si="2"/>
        <v>A Sidral Mundet apple flavor soda in a 500-milliliters plastic bottle</v>
      </c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ht="111.75" customHeight="1">
      <c r="A319" s="3"/>
      <c r="B319" s="4" t="s">
        <v>408</v>
      </c>
      <c r="C319" s="3" t="s">
        <v>393</v>
      </c>
      <c r="D319" s="3" t="str">
        <f>IFERROR(__xludf.DUMMYFUNCTION("IFERROR(INDEX(REGEXEXTRACT(B319, ""\b(\d+(\.\d+)?)\b""), 1), ""No number found"")
"),"500")</f>
        <v>500</v>
      </c>
      <c r="E319" s="3" t="str">
        <f t="shared" si="8"/>
        <v>milliliters</v>
      </c>
      <c r="F319" s="3" t="s">
        <v>25</v>
      </c>
      <c r="G319" s="3" t="str">
        <f t="shared" si="2"/>
        <v>A Del Valle Nectar clarified apple flavor juice in a 500-milliliters plastic bottle</v>
      </c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ht="111.75" customHeight="1">
      <c r="A320" s="3"/>
      <c r="B320" s="4" t="s">
        <v>409</v>
      </c>
      <c r="C320" s="3" t="s">
        <v>393</v>
      </c>
      <c r="D320" s="3" t="str">
        <f>IFERROR(__xludf.DUMMYFUNCTION("IFERROR(INDEX(REGEXEXTRACT(B320, ""\b(\d+(\.\d+)?)\b""), 1), ""No number found"")
"),"1")</f>
        <v>1</v>
      </c>
      <c r="E320" s="3" t="str">
        <f t="shared" si="8"/>
        <v>liters</v>
      </c>
      <c r="F320" s="3" t="s">
        <v>25</v>
      </c>
      <c r="G320" s="3" t="str">
        <f t="shared" si="2"/>
        <v>A Del Valle Nectar clarified apple flavor juice in a 1-liters plastic bottle</v>
      </c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ht="111.75" customHeight="1">
      <c r="A321" s="3"/>
      <c r="B321" s="4" t="s">
        <v>410</v>
      </c>
      <c r="C321" s="3" t="s">
        <v>411</v>
      </c>
      <c r="D321" s="3" t="str">
        <f>IFERROR(__xludf.DUMMYFUNCTION("IFERROR(INDEX(REGEXEXTRACT(B321, ""\b(\d+(\.\d+)?)\b""), 1), ""No number found"")
"),"225")</f>
        <v>225</v>
      </c>
      <c r="E321" s="3" t="str">
        <f t="shared" si="8"/>
        <v>milliliters</v>
      </c>
      <c r="F321" s="3" t="s">
        <v>236</v>
      </c>
      <c r="G321" s="3" t="str">
        <f t="shared" si="2"/>
        <v>A Santa Clara natural cream  in a 225-milliliters plastic container</v>
      </c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ht="111.75" customHeight="1">
      <c r="A322" s="3"/>
      <c r="B322" s="4" t="s">
        <v>412</v>
      </c>
      <c r="C322" s="3" t="s">
        <v>411</v>
      </c>
      <c r="D322" s="3" t="str">
        <f>IFERROR(__xludf.DUMMYFUNCTION("IFERROR(INDEX(REGEXEXTRACT(B322, ""\b(\d+(\.\d+)?)\b""), 1), ""No number found"")
"),"420")</f>
        <v>420</v>
      </c>
      <c r="E322" s="3" t="str">
        <f t="shared" si="8"/>
        <v>milliliters</v>
      </c>
      <c r="F322" s="3" t="s">
        <v>236</v>
      </c>
      <c r="G322" s="3" t="str">
        <f t="shared" si="2"/>
        <v>A Santa Clara natural cream  in a 420-milliliters plastic container</v>
      </c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ht="111.75" customHeight="1">
      <c r="A323" s="3"/>
      <c r="B323" s="4" t="s">
        <v>413</v>
      </c>
      <c r="C323" s="3" t="s">
        <v>414</v>
      </c>
      <c r="D323" s="3" t="str">
        <f>IFERROR(__xludf.DUMMYFUNCTION("IFERROR(INDEX(REGEXEXTRACT(B323, ""\b(\d+(\.\d+)?)\b""), 1), ""No number found"")
"),"235")</f>
        <v>235</v>
      </c>
      <c r="E323" s="3" t="str">
        <f t="shared" si="8"/>
        <v>grams</v>
      </c>
      <c r="F323" s="3" t="s">
        <v>25</v>
      </c>
      <c r="G323" s="3" t="str">
        <f t="shared" si="2"/>
        <v>A Santa Clara drinkable yogurt with guava in a 235-grams plastic bottle</v>
      </c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ht="111.75" customHeight="1">
      <c r="A324" s="3"/>
      <c r="B324" s="4" t="s">
        <v>415</v>
      </c>
      <c r="C324" s="3" t="s">
        <v>416</v>
      </c>
      <c r="D324" s="3" t="str">
        <f>IFERROR(__xludf.DUMMYFUNCTION("IFERROR(INDEX(REGEXEXTRACT(B324, ""\b(\d+(\.\d+)?)\b""), 1), ""No number found"")
"),"235")</f>
        <v>235</v>
      </c>
      <c r="E324" s="3" t="str">
        <f t="shared" si="8"/>
        <v>grams</v>
      </c>
      <c r="F324" s="3" t="s">
        <v>25</v>
      </c>
      <c r="G324" s="3" t="str">
        <f t="shared" si="2"/>
        <v>A Santa Clara drinkable yogurt with mango in a 235-grams plastic bottle</v>
      </c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ht="111.75" customHeight="1">
      <c r="A325" s="3"/>
      <c r="B325" s="4" t="s">
        <v>417</v>
      </c>
      <c r="C325" s="3" t="s">
        <v>418</v>
      </c>
      <c r="D325" s="3" t="str">
        <f>IFERROR(__xludf.DUMMYFUNCTION("IFERROR(INDEX(REGEXEXTRACT(B325, ""\b(\d+(\.\d+)?)\b""), 1), ""No number found"")
"),"235")</f>
        <v>235</v>
      </c>
      <c r="E325" s="3" t="str">
        <f t="shared" si="8"/>
        <v>grams</v>
      </c>
      <c r="F325" s="3" t="s">
        <v>25</v>
      </c>
      <c r="G325" s="3" t="str">
        <f t="shared" si="2"/>
        <v>A Santa Clara drinkable yogurt with apple in a 235-grams plastic bottle</v>
      </c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ht="111.75" customHeight="1">
      <c r="A326" s="3"/>
      <c r="B326" s="4" t="s">
        <v>419</v>
      </c>
      <c r="C326" s="3" t="s">
        <v>420</v>
      </c>
      <c r="D326" s="3" t="str">
        <f>IFERROR(__xludf.DUMMYFUNCTION("IFERROR(INDEX(REGEXEXTRACT(B326, ""\b(\d+(\.\d+)?)\b""), 1), ""No number found"")
"),"235")</f>
        <v>235</v>
      </c>
      <c r="E326" s="3" t="str">
        <f t="shared" si="8"/>
        <v>grams</v>
      </c>
      <c r="F326" s="3" t="s">
        <v>25</v>
      </c>
      <c r="G326" s="3" t="str">
        <f t="shared" si="2"/>
        <v>A Santa Clara drinkable yogurt with peach in a 235-grams plastic bottle</v>
      </c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ht="111.75" customHeight="1">
      <c r="A327" s="3"/>
      <c r="B327" s="4" t="s">
        <v>421</v>
      </c>
      <c r="C327" s="3" t="s">
        <v>422</v>
      </c>
      <c r="D327" s="3" t="str">
        <f>IFERROR(__xludf.DUMMYFUNCTION("IFERROR(INDEX(REGEXEXTRACT(B327, ""\b(\d+(\.\d+)?)\b""), 1), ""No number found"")
"),"125")</f>
        <v>125</v>
      </c>
      <c r="E327" s="3" t="str">
        <f t="shared" si="8"/>
        <v>grams</v>
      </c>
      <c r="F327" s="3" t="s">
        <v>236</v>
      </c>
      <c r="G327" s="3" t="str">
        <f t="shared" si="2"/>
        <v>A Santa Clara smoothie yogurt with strawberry in a 125-grams plastic container</v>
      </c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ht="111.75" customHeight="1">
      <c r="A328" s="3"/>
      <c r="B328" s="4" t="s">
        <v>423</v>
      </c>
      <c r="C328" s="3" t="s">
        <v>424</v>
      </c>
      <c r="D328" s="3" t="str">
        <f>IFERROR(__xludf.DUMMYFUNCTION("IFERROR(INDEX(REGEXEXTRACT(B328, ""\b(\d+(\.\d+)?)\b""), 1), ""No number found"")
"),"235")</f>
        <v>235</v>
      </c>
      <c r="E328" s="3" t="str">
        <f t="shared" si="8"/>
        <v>grams</v>
      </c>
      <c r="F328" s="3" t="s">
        <v>25</v>
      </c>
      <c r="G328" s="3" t="str">
        <f t="shared" si="2"/>
        <v>A Santa Clara drinkable yogurt with strawberry in a 235-grams plastic bottle</v>
      </c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ht="111.75" customHeight="1">
      <c r="A329" s="3"/>
      <c r="B329" s="4" t="s">
        <v>425</v>
      </c>
      <c r="C329" s="3" t="s">
        <v>426</v>
      </c>
      <c r="D329" s="3" t="str">
        <f>IFERROR(__xludf.DUMMYFUNCTION("IFERROR(INDEX(REGEXEXTRACT(B329, ""\b(\d+(\.\d+)?)\b""), 1), ""No number found"")
"),"125")</f>
        <v>125</v>
      </c>
      <c r="E329" s="3" t="str">
        <f t="shared" si="8"/>
        <v>grams</v>
      </c>
      <c r="F329" s="3" t="s">
        <v>236</v>
      </c>
      <c r="G329" s="3" t="str">
        <f t="shared" si="2"/>
        <v>A Santa Clara smoothie yogurt with guava in a 125-grams plastic container</v>
      </c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ht="111.75" customHeight="1">
      <c r="A330" s="3"/>
      <c r="B330" s="4" t="s">
        <v>427</v>
      </c>
      <c r="C330" s="3" t="s">
        <v>428</v>
      </c>
      <c r="D330" s="3" t="str">
        <f>IFERROR(__xludf.DUMMYFUNCTION("IFERROR(INDEX(REGEXEXTRACT(B330, ""\b(\d+(\.\d+)?)\b""), 1), ""No number found"")
"),"125")</f>
        <v>125</v>
      </c>
      <c r="E330" s="3" t="str">
        <f t="shared" si="8"/>
        <v>grams</v>
      </c>
      <c r="F330" s="3" t="s">
        <v>236</v>
      </c>
      <c r="G330" s="3" t="str">
        <f t="shared" si="2"/>
        <v>A Santa Clara smoothie yogurt with mango in a 125-grams plastic container</v>
      </c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ht="111.75" customHeight="1">
      <c r="A331" s="3"/>
      <c r="B331" s="4" t="s">
        <v>429</v>
      </c>
      <c r="C331" s="3" t="s">
        <v>430</v>
      </c>
      <c r="D331" s="3" t="str">
        <f>IFERROR(__xludf.DUMMYFUNCTION("IFERROR(INDEX(REGEXEXTRACT(B331, ""\b(\d+(\.\d+)?)\b""), 1), ""No number found"")
"),"355")</f>
        <v>355</v>
      </c>
      <c r="E331" s="3" t="str">
        <f t="shared" si="8"/>
        <v>milliliters</v>
      </c>
      <c r="F331" s="3" t="s">
        <v>41</v>
      </c>
      <c r="G331" s="3" t="str">
        <f t="shared" si="2"/>
        <v>A Topo Chico hard seltzer strawberry guava flavor in a 355-milliliters  can </v>
      </c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ht="111.75" customHeight="1">
      <c r="A332" s="3"/>
      <c r="B332" s="4" t="s">
        <v>431</v>
      </c>
      <c r="C332" s="3" t="s">
        <v>432</v>
      </c>
      <c r="D332" s="3" t="str">
        <f>IFERROR(__xludf.DUMMYFUNCTION("IFERROR(INDEX(REGEXEXTRACT(B332, ""\b(\d+(\.\d+)?)\b""), 1), ""No number found"")
"),"355")</f>
        <v>355</v>
      </c>
      <c r="E332" s="3" t="str">
        <f t="shared" si="8"/>
        <v>milliliters</v>
      </c>
      <c r="F332" s="3" t="s">
        <v>41</v>
      </c>
      <c r="G332" s="3" t="str">
        <f t="shared" si="2"/>
        <v>A Topo Chico hard seltzer lemon lime flavor in a 355-milliliters  can </v>
      </c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ht="111.75" customHeight="1">
      <c r="A333" s="3"/>
      <c r="B333" s="4" t="s">
        <v>433</v>
      </c>
      <c r="C333" s="3" t="s">
        <v>434</v>
      </c>
      <c r="D333" s="3" t="str">
        <f>IFERROR(__xludf.DUMMYFUNCTION("IFERROR(INDEX(REGEXEXTRACT(B333, ""\b(\d+(\.\d+)?)\b""), 1), ""No number found"")
"),"355")</f>
        <v>355</v>
      </c>
      <c r="E333" s="3" t="str">
        <f t="shared" si="8"/>
        <v>milliliters</v>
      </c>
      <c r="F333" s="3" t="s">
        <v>41</v>
      </c>
      <c r="G333" s="3" t="str">
        <f t="shared" si="2"/>
        <v>A Topo Chico hard seltzer pineapple flavor in a 355-milliliters  can </v>
      </c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ht="111.75" customHeight="1">
      <c r="A334" s="3"/>
      <c r="B334" s="4" t="s">
        <v>435</v>
      </c>
      <c r="C334" s="3" t="s">
        <v>436</v>
      </c>
      <c r="D334" s="3" t="str">
        <f>IFERROR(__xludf.DUMMYFUNCTION("IFERROR(INDEX(REGEXEXTRACT(B334, ""\b(\d+(\.\d+)?)\b""), 1), ""No number found"")
"),"355")</f>
        <v>355</v>
      </c>
      <c r="E334" s="3" t="str">
        <f t="shared" si="8"/>
        <v>milliliters</v>
      </c>
      <c r="F334" s="3" t="s">
        <v>31</v>
      </c>
      <c r="G334" s="3" t="str">
        <f t="shared" si="2"/>
        <v>A Topo Chico twist pink grapefruit flavor mineral water in a 355-milliliters glass bottle</v>
      </c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ht="111.75" customHeight="1">
      <c r="A335" s="3"/>
      <c r="B335" s="4" t="s">
        <v>437</v>
      </c>
      <c r="C335" s="3" t="s">
        <v>438</v>
      </c>
      <c r="D335" s="3" t="str">
        <f>IFERROR(__xludf.DUMMYFUNCTION("IFERROR(INDEX(REGEXEXTRACT(B335, ""\b(\d+(\.\d+)?)\b""), 1), ""No number found"")
"),"355")</f>
        <v>355</v>
      </c>
      <c r="E335" s="3" t="str">
        <f t="shared" si="8"/>
        <v>milliliters</v>
      </c>
      <c r="F335" s="3" t="s">
        <v>31</v>
      </c>
      <c r="G335" s="3" t="str">
        <f t="shared" si="2"/>
        <v>A Topo Chico twist lemon flavor mineral water in a 355-milliliters glass bottle</v>
      </c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ht="111.75" customHeight="1">
      <c r="A336" s="3"/>
      <c r="B336" s="4" t="s">
        <v>39</v>
      </c>
      <c r="C336" s="3" t="s">
        <v>439</v>
      </c>
      <c r="D336" s="3" t="str">
        <f>IFERROR(__xludf.DUMMYFUNCTION("IFERROR(INDEX(REGEXEXTRACT(B336, ""\b(\d+(\.\d+)?)\b""), 1), ""No number found"")
"),"355")</f>
        <v>355</v>
      </c>
      <c r="E336" s="3" t="str">
        <f t="shared" si="8"/>
        <v>milliliters</v>
      </c>
      <c r="F336" s="3" t="s">
        <v>25</v>
      </c>
      <c r="G336" s="3" t="str">
        <f t="shared" si="2"/>
        <v>A Coca Cola soda in a 355-milliliters plastic bottle</v>
      </c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ht="111.75" customHeight="1">
      <c r="A337" s="3"/>
      <c r="B337" s="4" t="s">
        <v>440</v>
      </c>
      <c r="C337" s="3" t="s">
        <v>441</v>
      </c>
      <c r="D337" s="3" t="str">
        <f>IFERROR(__xludf.DUMMYFUNCTION("IFERROR(INDEX(REGEXEXTRACT(B337, ""\b(\d+(\.\d+)?)\b""), 1), ""No number found"")
"),"600")</f>
        <v>600</v>
      </c>
      <c r="E337" s="3" t="str">
        <f t="shared" si="8"/>
        <v>milliliters</v>
      </c>
      <c r="F337" s="3" t="s">
        <v>25</v>
      </c>
      <c r="G337" s="3" t="str">
        <f t="shared" si="2"/>
        <v>A Topo Chico Twiss pink grapefruit flavor mineral water in a 600-milliliters plastic bottle</v>
      </c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ht="111.75" customHeight="1">
      <c r="A338" s="3"/>
      <c r="B338" s="4" t="s">
        <v>442</v>
      </c>
      <c r="C338" s="3" t="s">
        <v>438</v>
      </c>
      <c r="D338" s="3" t="str">
        <f>IFERROR(__xludf.DUMMYFUNCTION("IFERROR(INDEX(REGEXEXTRACT(B338, ""\b(\d+(\.\d+)?)\b""), 1), ""No number found"")
"),"600")</f>
        <v>600</v>
      </c>
      <c r="E338" s="3" t="str">
        <f t="shared" si="8"/>
        <v>milliliters</v>
      </c>
      <c r="F338" s="3" t="s">
        <v>25</v>
      </c>
      <c r="G338" s="3" t="str">
        <f t="shared" si="2"/>
        <v>A Topo Chico twist lemon flavor mineral water in a 600-milliliters plastic bottle</v>
      </c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ht="111.75" customHeight="1">
      <c r="A339" s="3"/>
      <c r="B339" s="4" t="s">
        <v>443</v>
      </c>
      <c r="C339" s="3" t="s">
        <v>444</v>
      </c>
      <c r="D339" s="3" t="str">
        <f>IFERROR(__xludf.DUMMYFUNCTION("IFERROR(INDEX(REGEXEXTRACT(B339, ""\b(\d+(\.\d+)?)\b""), 1), ""No number found"")
"),"2")</f>
        <v>2</v>
      </c>
      <c r="E339" s="3" t="str">
        <f t="shared" si="8"/>
        <v>liters</v>
      </c>
      <c r="F339" s="3" t="s">
        <v>25</v>
      </c>
      <c r="G339" s="3" t="str">
        <f t="shared" si="2"/>
        <v>A Sidral Mundet apple peach flavor soda in a 2-liters plastic bottle</v>
      </c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ht="111.75" customHeight="1">
      <c r="A340" s="3"/>
      <c r="B340" s="4" t="s">
        <v>445</v>
      </c>
      <c r="C340" s="3" t="s">
        <v>444</v>
      </c>
      <c r="D340" s="3" t="str">
        <f>IFERROR(__xludf.DUMMYFUNCTION("IFERROR(INDEX(REGEXEXTRACT(B340, ""\b(\d+(\.\d+)?)\b""), 1), ""No number found"")
"),"600")</f>
        <v>600</v>
      </c>
      <c r="E340" s="3" t="str">
        <f t="shared" si="8"/>
        <v>milliliters</v>
      </c>
      <c r="F340" s="3" t="s">
        <v>25</v>
      </c>
      <c r="G340" s="3" t="str">
        <f t="shared" si="2"/>
        <v>A Sidral Mundet apple peach flavor soda in a 600-milliliters plastic bottle</v>
      </c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ht="111.75" customHeight="1">
      <c r="A341" s="3"/>
      <c r="B341" s="4" t="s">
        <v>446</v>
      </c>
      <c r="C341" s="3" t="s">
        <v>261</v>
      </c>
      <c r="D341" s="3" t="str">
        <f>IFERROR(__xludf.DUMMYFUNCTION("IFERROR(INDEX(REGEXEXTRACT(B341, ""\b(\d+(\.\d+)?)\b""), 1), ""No number found"")
"),"500")</f>
        <v>500</v>
      </c>
      <c r="E341" s="3" t="str">
        <f t="shared" si="8"/>
        <v>milliliters</v>
      </c>
      <c r="F341" s="3" t="s">
        <v>25</v>
      </c>
      <c r="G341" s="3" t="str">
        <f t="shared" si="2"/>
        <v>A Coca cola light soda in a 500-milliliters plastic bottle</v>
      </c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ht="111.75" customHeight="1">
      <c r="A342" s="3"/>
      <c r="B342" s="4" t="s">
        <v>447</v>
      </c>
      <c r="C342" s="3" t="s">
        <v>448</v>
      </c>
      <c r="D342" s="3" t="str">
        <f>IFERROR(__xludf.DUMMYFUNCTION("IFERROR(INDEX(REGEXEXTRACT(B342, ""\b(\d+(\.\d+)?)\b""), 1), ""No number found"")
"),"235")</f>
        <v>235</v>
      </c>
      <c r="E342" s="3" t="str">
        <f t="shared" si="8"/>
        <v>milliliters</v>
      </c>
      <c r="F342" s="3" t="s">
        <v>41</v>
      </c>
      <c r="G342" s="3" t="str">
        <f t="shared" si="2"/>
        <v>A Coca Cola soda with caramelo coffee in a 235-milliliters  can </v>
      </c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ht="111.75" customHeight="1">
      <c r="A343" s="3"/>
      <c r="B343" s="4" t="s">
        <v>449</v>
      </c>
      <c r="C343" s="3" t="s">
        <v>450</v>
      </c>
      <c r="D343" s="3" t="str">
        <f>IFERROR(__xludf.DUMMYFUNCTION("IFERROR(INDEX(REGEXEXTRACT(B343, ""\b(\d+(\.\d+)?)\b""), 1), ""No number found"")
"),"235")</f>
        <v>235</v>
      </c>
      <c r="E343" s="3" t="str">
        <f t="shared" si="8"/>
        <v>milliliters</v>
      </c>
      <c r="F343" s="3" t="s">
        <v>41</v>
      </c>
      <c r="G343" s="3" t="str">
        <f t="shared" si="2"/>
        <v>A Coca Cola soda with vanilla coffee in a 235-milliliters  can </v>
      </c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ht="111.75" customHeight="1">
      <c r="A344" s="3"/>
      <c r="B344" s="4" t="s">
        <v>451</v>
      </c>
      <c r="C344" s="3" t="s">
        <v>452</v>
      </c>
      <c r="D344" s="3" t="str">
        <f>IFERROR(__xludf.DUMMYFUNCTION("IFERROR(INDEX(REGEXEXTRACT(B344, ""\b(\d+(\.\d+)?)\b""), 1), ""No number found"")
"),"235")</f>
        <v>235</v>
      </c>
      <c r="E344" s="3" t="str">
        <f t="shared" si="8"/>
        <v>milliliters</v>
      </c>
      <c r="F344" s="3" t="s">
        <v>41</v>
      </c>
      <c r="G344" s="3" t="str">
        <f t="shared" si="2"/>
        <v>A Coco cola pack with mixed coffe each in a 235-milliliters  can </v>
      </c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ht="111.75" customHeight="1">
      <c r="A345" s="3"/>
      <c r="B345" s="4" t="s">
        <v>453</v>
      </c>
      <c r="C345" s="3" t="s">
        <v>454</v>
      </c>
      <c r="D345" s="3" t="str">
        <f>IFERROR(__xludf.DUMMYFUNCTION("IFERROR(INDEX(REGEXEXTRACT(B345, ""\b(\d+(\.\d+)?)\b""), 1), ""No number found"")
"),"1")</f>
        <v>1</v>
      </c>
      <c r="E345" s="3" t="str">
        <f t="shared" si="8"/>
        <v>kilograms</v>
      </c>
      <c r="F345" s="3" t="s">
        <v>455</v>
      </c>
      <c r="G345" s="3" t="str">
        <f t="shared" si="2"/>
        <v>A Café Cosata Mocha Italia whole bean coffe in a 1-kilograms aliminum bag</v>
      </c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ht="111.75" customHeight="1">
      <c r="A346" s="3"/>
      <c r="B346" s="4" t="s">
        <v>456</v>
      </c>
      <c r="C346" s="3" t="s">
        <v>457</v>
      </c>
      <c r="D346" s="3" t="str">
        <f>IFERROR(__xludf.DUMMYFUNCTION("IFERROR(INDEX(REGEXEXTRACT(B346, ""\b(\d+(\.\d+)?)\b""), 1), ""No number found"")
"),"500")</f>
        <v>500</v>
      </c>
      <c r="E346" s="3" t="str">
        <f t="shared" si="8"/>
        <v>grams</v>
      </c>
      <c r="F346" s="3" t="s">
        <v>455</v>
      </c>
      <c r="G346" s="3" t="str">
        <f t="shared" si="2"/>
        <v>A Café Cosata Mocha Italia ground coffe in a 500-grams aliminum bag</v>
      </c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ht="111.75" customHeight="1">
      <c r="A347" s="3"/>
      <c r="B347" s="4" t="s">
        <v>458</v>
      </c>
      <c r="C347" s="3" t="s">
        <v>459</v>
      </c>
      <c r="D347" s="3" t="str">
        <f>IFERROR(__xludf.DUMMYFUNCTION("IFERROR(INDEX(REGEXEXTRACT(B347, ""\b(\d+(\.\d+)?)\b""), 1), ""No number found"")
"),"380")</f>
        <v>380</v>
      </c>
      <c r="E347" s="3" t="str">
        <f t="shared" si="8"/>
        <v>milliliters</v>
      </c>
      <c r="F347" s="3" t="s">
        <v>236</v>
      </c>
      <c r="G347" s="3" t="str">
        <f t="shared" si="2"/>
        <v>A Santa Clara natural cottage cheese in a 380-milliliters plastic container</v>
      </c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ht="111.75" customHeight="1">
      <c r="A348" s="3"/>
      <c r="B348" s="4" t="s">
        <v>460</v>
      </c>
      <c r="C348" s="3" t="s">
        <v>395</v>
      </c>
      <c r="D348" s="3" t="str">
        <f>IFERROR(__xludf.DUMMYFUNCTION("IFERROR(INDEX(REGEXEXTRACT(B348, ""\b(\d+(\.\d+)?)\b""), 1), ""No number found"")
"),"946")</f>
        <v>946</v>
      </c>
      <c r="E348" s="3" t="str">
        <f t="shared" si="8"/>
        <v>milliliters</v>
      </c>
      <c r="F348" s="3" t="s">
        <v>10</v>
      </c>
      <c r="G348" s="3" t="str">
        <f t="shared" si="2"/>
        <v>A Nectar Del valle apple flavor  in a 946-milliliters cardboard carton</v>
      </c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ht="111.75" customHeight="1">
      <c r="A349" s="3"/>
      <c r="B349" s="4" t="s">
        <v>460</v>
      </c>
      <c r="C349" s="3" t="s">
        <v>395</v>
      </c>
      <c r="D349" s="3" t="str">
        <f>IFERROR(__xludf.DUMMYFUNCTION("IFERROR(INDEX(REGEXEXTRACT(B349, ""\b(\d+(\.\d+)?)\b""), 1), ""No number found"")
"),"946")</f>
        <v>946</v>
      </c>
      <c r="E349" s="3" t="str">
        <f t="shared" si="8"/>
        <v>milliliters</v>
      </c>
      <c r="F349" s="3" t="s">
        <v>10</v>
      </c>
      <c r="G349" s="3" t="str">
        <f t="shared" si="2"/>
        <v>A Nectar Del valle apple flavor  in a 946-milliliters cardboard carton</v>
      </c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ht="111.75" customHeight="1">
      <c r="A350" s="3"/>
      <c r="B350" s="4" t="s">
        <v>461</v>
      </c>
      <c r="C350" s="3" t="s">
        <v>462</v>
      </c>
      <c r="D350" s="3" t="str">
        <f>IFERROR(__xludf.DUMMYFUNCTION("IFERROR(INDEX(REGEXEXTRACT(B350, ""\b(\d+(\.\d+)?)\b""), 1), ""No number found"")
"),"946")</f>
        <v>946</v>
      </c>
      <c r="E350" s="3" t="str">
        <f t="shared" si="8"/>
        <v>milliliters</v>
      </c>
      <c r="F350" s="3" t="s">
        <v>10</v>
      </c>
      <c r="G350" s="3" t="str">
        <f t="shared" si="2"/>
        <v>A Del Valle Nectar clarified apple flavor  in a 946-milliliters cardboard carton</v>
      </c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ht="111.75" customHeight="1">
      <c r="A351" s="3"/>
      <c r="B351" s="4" t="s">
        <v>38</v>
      </c>
      <c r="C351" s="3" t="s">
        <v>264</v>
      </c>
      <c r="D351" s="3" t="str">
        <f>IFERROR(__xludf.DUMMYFUNCTION("IFERROR(INDEX(REGEXEXTRACT(B351, ""\b(\d+(\.\d+)?)\b""), 1), ""No number found"")
"),"235")</f>
        <v>235</v>
      </c>
      <c r="E351" s="3" t="str">
        <f t="shared" si="8"/>
        <v>milliliters</v>
      </c>
      <c r="F351" s="3" t="s">
        <v>25</v>
      </c>
      <c r="G351" s="3" t="str">
        <f t="shared" si="2"/>
        <v>A Coca cola soda in a 235-milliliters plastic bottle</v>
      </c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ht="111.75" customHeight="1">
      <c r="A352" s="3"/>
      <c r="B352" s="4" t="s">
        <v>463</v>
      </c>
      <c r="C352" s="3" t="s">
        <v>464</v>
      </c>
      <c r="D352" s="3" t="str">
        <f>IFERROR(__xludf.DUMMYFUNCTION("IFERROR(INDEX(REGEXEXTRACT(B352, ""\b(\d+(\.\d+)?)\b""), 1), ""No number found"")
"),"400")</f>
        <v>400</v>
      </c>
      <c r="E352" s="3" t="str">
        <f t="shared" si="8"/>
        <v>milliliters</v>
      </c>
      <c r="F352" s="3" t="s">
        <v>25</v>
      </c>
      <c r="G352" s="3" t="str">
        <f t="shared" si="2"/>
        <v>A Del Valle pulpy pack, peach and mango flavors each in a 400-milliliters plastic bottle</v>
      </c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ht="111.75" customHeight="1">
      <c r="A353" s="3"/>
      <c r="B353" s="4" t="s">
        <v>58</v>
      </c>
      <c r="C353" s="3" t="s">
        <v>347</v>
      </c>
      <c r="D353" s="3" t="str">
        <f>IFERROR(__xludf.DUMMYFUNCTION("IFERROR(INDEX(REGEXEXTRACT(B353, ""\b(\d+(\.\d+)?)\b""), 1), ""No number found"")
"),"355")</f>
        <v>355</v>
      </c>
      <c r="E353" s="3" t="str">
        <f t="shared" si="8"/>
        <v>milliliters</v>
      </c>
      <c r="F353" s="3" t="s">
        <v>41</v>
      </c>
      <c r="G353" s="3" t="str">
        <f t="shared" si="2"/>
        <v>A Coca cola sugar free soda in a 355-milliliters  can </v>
      </c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ht="111.75" customHeight="1">
      <c r="A354" s="3"/>
      <c r="B354" s="4" t="s">
        <v>58</v>
      </c>
      <c r="C354" s="3" t="s">
        <v>347</v>
      </c>
      <c r="D354" s="3" t="str">
        <f>IFERROR(__xludf.DUMMYFUNCTION("IFERROR(INDEX(REGEXEXTRACT(B354, ""\b(\d+(\.\d+)?)\b""), 1), ""No number found"")
"),"355")</f>
        <v>355</v>
      </c>
      <c r="E354" s="3" t="str">
        <f t="shared" si="8"/>
        <v>milliliters</v>
      </c>
      <c r="F354" s="3" t="s">
        <v>25</v>
      </c>
      <c r="G354" s="3" t="str">
        <f t="shared" si="2"/>
        <v>A Coca cola sugar free soda in a 355-milliliters plastic bottle</v>
      </c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ht="111.75" customHeight="1">
      <c r="A355" s="3"/>
      <c r="B355" s="4" t="s">
        <v>465</v>
      </c>
      <c r="C355" s="3" t="s">
        <v>466</v>
      </c>
      <c r="D355" s="3" t="str">
        <f>IFERROR(__xludf.DUMMYFUNCTION("IFERROR(INDEX(REGEXEXTRACT(B355, ""\b(\d+(\.\d+)?)\b""), 1), ""No number found"")
"),"250")</f>
        <v>250</v>
      </c>
      <c r="E355" s="3" t="str">
        <f t="shared" si="8"/>
        <v>grams</v>
      </c>
      <c r="F355" s="3" t="s">
        <v>455</v>
      </c>
      <c r="G355" s="3" t="str">
        <f t="shared" si="2"/>
        <v>A Cafe Costa ground coffee in a 250-grams aliminum bag</v>
      </c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ht="111.75" customHeight="1">
      <c r="A356" s="3"/>
      <c r="B356" s="4" t="s">
        <v>467</v>
      </c>
      <c r="C356" s="3" t="s">
        <v>468</v>
      </c>
      <c r="D356" s="3" t="str">
        <f>IFERROR(__xludf.DUMMYFUNCTION("IFERROR(INDEX(REGEXEXTRACT(B356, ""\b(\d+(\.\d+)?)\b""), 1), ""No number found"")
"),"500")</f>
        <v>500</v>
      </c>
      <c r="E356" s="3" t="str">
        <f t="shared" si="8"/>
        <v>milliliters</v>
      </c>
      <c r="F356" s="3" t="s">
        <v>35</v>
      </c>
      <c r="G356" s="3" t="str">
        <f t="shared" si="2"/>
        <v>A Del Valle Frut with citrus flavor juice   in a 500-milliliters returnable glass bottle</v>
      </c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ht="111.75" customHeight="1">
      <c r="A357" s="3"/>
      <c r="B357" s="4" t="s">
        <v>469</v>
      </c>
      <c r="C357" s="3" t="s">
        <v>470</v>
      </c>
      <c r="D357" s="3" t="str">
        <f>IFERROR(__xludf.DUMMYFUNCTION("IFERROR(INDEX(REGEXEXTRACT(B357, ""\b(\d+(\.\d+)?)\b""), 1), ""No number found"")
"),"100")</f>
        <v>100</v>
      </c>
      <c r="E357" s="3" t="str">
        <f t="shared" si="8"/>
        <v>milliliters</v>
      </c>
      <c r="F357" s="3" t="s">
        <v>10</v>
      </c>
      <c r="G357" s="3" t="str">
        <f t="shared" si="2"/>
        <v>A Del Valle 100% apple flavor fruit juice in a 100-milliliters cardboard carton</v>
      </c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ht="111.75" customHeight="1">
      <c r="A358" s="3"/>
      <c r="B358" s="4" t="s">
        <v>471</v>
      </c>
      <c r="C358" s="3" t="s">
        <v>472</v>
      </c>
      <c r="D358" s="3" t="str">
        <f>IFERROR(__xludf.DUMMYFUNCTION("IFERROR(INDEX(REGEXEXTRACT(B358, ""\b(\d+(\.\d+)?)\b""), 1), ""No number found"")
"),"100")</f>
        <v>100</v>
      </c>
      <c r="E358" s="3" t="str">
        <f t="shared" si="8"/>
        <v>milliliters</v>
      </c>
      <c r="F358" s="3" t="s">
        <v>10</v>
      </c>
      <c r="G358" s="3" t="str">
        <f t="shared" si="2"/>
        <v>A Del Valle 100% orange flavor fruit juice in a 100-milliliters cardboard carton</v>
      </c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ht="111.75" customHeight="1">
      <c r="A359" s="3"/>
      <c r="B359" s="4" t="s">
        <v>473</v>
      </c>
      <c r="C359" s="3" t="s">
        <v>395</v>
      </c>
      <c r="D359" s="3" t="str">
        <f>IFERROR(__xludf.DUMMYFUNCTION("IFERROR(INDEX(REGEXEXTRACT(B359, ""\b(\d+(\.\d+)?)\b""), 1), ""No number found"")
"),"237")</f>
        <v>237</v>
      </c>
      <c r="E359" s="3" t="str">
        <f t="shared" si="8"/>
        <v>milliliters</v>
      </c>
      <c r="F359" s="3" t="s">
        <v>25</v>
      </c>
      <c r="G359" s="3" t="str">
        <f t="shared" si="2"/>
        <v>A Nectar Del valle apple flavor  in a 237-milliliters plastic bottle</v>
      </c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ht="111.75" customHeight="1">
      <c r="A360" s="3"/>
      <c r="B360" s="4" t="s">
        <v>474</v>
      </c>
      <c r="C360" s="3" t="s">
        <v>395</v>
      </c>
      <c r="D360" s="3" t="str">
        <f>IFERROR(__xludf.DUMMYFUNCTION("IFERROR(INDEX(REGEXEXTRACT(B360, ""\b(\d+(\.\d+)?)\b""), 1), ""No number found"")
"),"335")</f>
        <v>335</v>
      </c>
      <c r="E360" s="3" t="str">
        <f t="shared" si="8"/>
        <v>milliliters</v>
      </c>
      <c r="F360" s="3" t="s">
        <v>41</v>
      </c>
      <c r="G360" s="3" t="str">
        <f t="shared" si="2"/>
        <v>A Nectar Del valle apple flavor  in a 335-milliliters  can </v>
      </c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ht="111.75" customHeight="1">
      <c r="A361" s="3"/>
      <c r="B361" s="4" t="s">
        <v>475</v>
      </c>
      <c r="C361" s="3" t="s">
        <v>476</v>
      </c>
      <c r="D361" s="3" t="str">
        <f>IFERROR(__xludf.DUMMYFUNCTION("IFERROR(INDEX(REGEXEXTRACT(B361, ""\b(\d+(\.\d+)?)\b""), 1), ""No number found"")
"),"1")</f>
        <v>1</v>
      </c>
      <c r="E361" s="3" t="str">
        <f t="shared" si="8"/>
        <v>liters</v>
      </c>
      <c r="F361" s="3" t="s">
        <v>25</v>
      </c>
      <c r="G361" s="3" t="str">
        <f t="shared" si="2"/>
        <v>A Nectar Del valle pineapple flavor  in a 1-liters plastic bottle</v>
      </c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ht="111.75" customHeight="1">
      <c r="A362" s="3"/>
      <c r="B362" s="4" t="s">
        <v>477</v>
      </c>
      <c r="C362" s="3" t="s">
        <v>293</v>
      </c>
      <c r="D362" s="3" t="str">
        <f>IFERROR(__xludf.DUMMYFUNCTION("IFERROR(INDEX(REGEXEXTRACT(B362, ""\b(\d+(\.\d+)?)\b""), 1), ""No number found"")
"),"1")</f>
        <v>1</v>
      </c>
      <c r="E362" s="3" t="str">
        <f t="shared" si="8"/>
        <v>liters</v>
      </c>
      <c r="F362" s="3" t="s">
        <v>25</v>
      </c>
      <c r="G362" s="3" t="str">
        <f t="shared" si="2"/>
        <v>A Fanta strawberry flavor soda in a 1-liters plastic bottle</v>
      </c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ht="111.75" customHeight="1">
      <c r="A363" s="3"/>
      <c r="B363" s="4" t="s">
        <v>478</v>
      </c>
      <c r="C363" s="3" t="s">
        <v>293</v>
      </c>
      <c r="D363" s="3" t="str">
        <f>IFERROR(__xludf.DUMMYFUNCTION("IFERROR(INDEX(REGEXEXTRACT(B363, ""\b(\d+(\.\d+)?)\b""), 1), ""No number found"")
"),"2")</f>
        <v>2</v>
      </c>
      <c r="E363" s="3" t="str">
        <f t="shared" si="8"/>
        <v>liters</v>
      </c>
      <c r="F363" s="3" t="s">
        <v>25</v>
      </c>
      <c r="G363" s="3" t="str">
        <f t="shared" si="2"/>
        <v>A Fanta strawberry flavor soda in a 2-liters plastic bottle</v>
      </c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ht="111.75" customHeight="1">
      <c r="A364" s="3"/>
      <c r="B364" s="4" t="s">
        <v>479</v>
      </c>
      <c r="C364" s="3" t="s">
        <v>293</v>
      </c>
      <c r="D364" s="3" t="str">
        <f>IFERROR(__xludf.DUMMYFUNCTION("IFERROR(INDEX(REGEXEXTRACT(B364, ""\b(\d+(\.\d+)?)\b""), 1), ""No number found"")
"),"3")</f>
        <v>3</v>
      </c>
      <c r="E364" s="3" t="str">
        <f t="shared" si="8"/>
        <v>liters</v>
      </c>
      <c r="F364" s="3" t="s">
        <v>25</v>
      </c>
      <c r="G364" s="3" t="str">
        <f t="shared" si="2"/>
        <v>A Fanta strawberry flavor soda in a 3-liters plastic bottle</v>
      </c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ht="111.75" customHeight="1">
      <c r="A365" s="3"/>
      <c r="B365" s="4" t="s">
        <v>480</v>
      </c>
      <c r="C365" s="3" t="s">
        <v>481</v>
      </c>
      <c r="D365" s="3" t="str">
        <f>IFERROR(__xludf.DUMMYFUNCTION("IFERROR(INDEX(REGEXEXTRACT(B365, ""\b(\d+(\.\d+)?)\b""), 1), ""No number found"")
"),"473")</f>
        <v>473</v>
      </c>
      <c r="E365" s="3" t="str">
        <f t="shared" si="8"/>
        <v>milliliters</v>
      </c>
      <c r="F365" s="3" t="s">
        <v>31</v>
      </c>
      <c r="G365" s="3" t="str">
        <f t="shared" si="2"/>
        <v>A Monster Energy Zero Sugar in a 473-milliliters glass bottle</v>
      </c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ht="111.75" customHeight="1">
      <c r="A366" s="3"/>
      <c r="B366" s="4" t="s">
        <v>482</v>
      </c>
      <c r="C366" s="3" t="s">
        <v>164</v>
      </c>
      <c r="D366" s="3" t="str">
        <f>IFERROR(__xludf.DUMMYFUNCTION("IFERROR(INDEX(REGEXEXTRACT(B366, ""\b(\d+(\.\d+)?)\b""), 1), ""No number found"")
"),"1")</f>
        <v>1</v>
      </c>
      <c r="E366" s="3" t="str">
        <f t="shared" si="8"/>
        <v>liters</v>
      </c>
      <c r="F366" s="3" t="s">
        <v>25</v>
      </c>
      <c r="G366" s="3" t="str">
        <f t="shared" si="2"/>
        <v>A Sidral Mundet apple flavor soda in a 1-liters plastic bottle</v>
      </c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ht="111.75" customHeight="1">
      <c r="A367" s="3"/>
      <c r="B367" s="4" t="s">
        <v>483</v>
      </c>
      <c r="C367" s="3" t="s">
        <v>164</v>
      </c>
      <c r="D367" s="3" t="str">
        <f>IFERROR(__xludf.DUMMYFUNCTION("IFERROR(INDEX(REGEXEXTRACT(B367, ""\b(\d+(\.\d+)?)\b""), 1), ""No number found"")
"),"3")</f>
        <v>3</v>
      </c>
      <c r="E367" s="3" t="str">
        <f t="shared" si="8"/>
        <v>liters</v>
      </c>
      <c r="F367" s="3" t="s">
        <v>25</v>
      </c>
      <c r="G367" s="3" t="str">
        <f t="shared" si="2"/>
        <v>A Sidral Mundet apple flavor soda in a 3-liters plastic bottle</v>
      </c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ht="111.75" customHeight="1">
      <c r="A368" s="3"/>
      <c r="B368" s="4" t="s">
        <v>484</v>
      </c>
      <c r="C368" s="3" t="s">
        <v>251</v>
      </c>
      <c r="D368" s="3" t="str">
        <f>IFERROR(__xludf.DUMMYFUNCTION("IFERROR(INDEX(REGEXEXTRACT(B368, ""\b(\d+(\.\d+)?)\b""), 1), ""No number found"")
"),"250")</f>
        <v>250</v>
      </c>
      <c r="E368" s="3" t="str">
        <f t="shared" si="8"/>
        <v>milliliters</v>
      </c>
      <c r="F368" s="3" t="s">
        <v>25</v>
      </c>
      <c r="G368" s="3" t="str">
        <f t="shared" si="2"/>
        <v>A Del Valle fruit with citurs flavor juice in a 250-milliliters plastic bottle</v>
      </c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ht="111.75" customHeight="1">
      <c r="A369" s="3"/>
      <c r="B369" s="4" t="s">
        <v>484</v>
      </c>
      <c r="C369" s="3" t="s">
        <v>251</v>
      </c>
      <c r="D369" s="3" t="str">
        <f>IFERROR(__xludf.DUMMYFUNCTION("IFERROR(INDEX(REGEXEXTRACT(B369, ""\b(\d+(\.\d+)?)\b""), 1), ""No number found"")
"),"250")</f>
        <v>250</v>
      </c>
      <c r="E369" s="3" t="str">
        <f t="shared" si="8"/>
        <v>milliliters</v>
      </c>
      <c r="F369" s="3" t="s">
        <v>25</v>
      </c>
      <c r="G369" s="3" t="str">
        <f t="shared" si="2"/>
        <v>A Del Valle fruit with citurs flavor juice in a 250-milliliters plastic bottle</v>
      </c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ht="111.75" customHeight="1">
      <c r="A370" s="3"/>
      <c r="B370" s="4" t="s">
        <v>485</v>
      </c>
      <c r="C370" s="3" t="s">
        <v>486</v>
      </c>
      <c r="D370" s="3" t="str">
        <f>IFERROR(__xludf.DUMMYFUNCTION("IFERROR(INDEX(REGEXEXTRACT(B370, ""\b(\d+(\.\d+)?)\b""), 1), ""No number found"")
"),"600")</f>
        <v>600</v>
      </c>
      <c r="E370" s="3" t="str">
        <f t="shared" si="8"/>
        <v>milliliters</v>
      </c>
      <c r="F370" s="3" t="s">
        <v>25</v>
      </c>
      <c r="G370" s="3" t="str">
        <f t="shared" si="2"/>
        <v>A Ciel Moral carbonated water in a 600-milliliters plastic bottle</v>
      </c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ht="111.75" customHeight="1">
      <c r="A371" s="3"/>
      <c r="B371" s="4" t="s">
        <v>487</v>
      </c>
      <c r="C371" s="3" t="s">
        <v>488</v>
      </c>
      <c r="D371" s="3" t="str">
        <f>IFERROR(__xludf.DUMMYFUNCTION("IFERROR(INDEX(REGEXEXTRACT(B371, ""\b(\d+(\.\d+)?)\b""), 1), ""No number found"")
"),"2")</f>
        <v>2</v>
      </c>
      <c r="E371" s="4" t="s">
        <v>24</v>
      </c>
      <c r="F371" s="3" t="s">
        <v>51</v>
      </c>
      <c r="G371" s="3" t="str">
        <f t="shared" si="2"/>
        <v>A Del Valle fruit with citurs flavor juice  in a 2-liters returnable plastic bottle</v>
      </c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ht="111.75" customHeight="1">
      <c r="A372" s="3"/>
      <c r="B372" s="4" t="s">
        <v>39</v>
      </c>
      <c r="C372" s="3" t="s">
        <v>439</v>
      </c>
      <c r="D372" s="3" t="str">
        <f>IFERROR(__xludf.DUMMYFUNCTION("IFERROR(INDEX(REGEXEXTRACT(B372, ""\b(\d+(\.\d+)?)\b""), 1), ""No number found"")
"),"355")</f>
        <v>355</v>
      </c>
      <c r="E372" s="3" t="str">
        <f t="shared" ref="E372:E374" si="9">IF(ISERROR(SEARCH(" ml", B372)), 
    IF(ISERROR(SEARCH(" Kg", B372)), 
        IF(ISERROR(SEARCH(" g", B372)), 
            IF(ISERROR(SEARCH(" L", B372)), "Not found", "liters"), 
            "grams"
        ), 
        "kilograms"
    ), 
    "milliliters"
)
</f>
        <v>milliliters</v>
      </c>
      <c r="F372" s="3" t="s">
        <v>41</v>
      </c>
      <c r="G372" s="3" t="str">
        <f t="shared" si="2"/>
        <v>A Coca Cola soda in a 355-milliliters  can </v>
      </c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ht="111.75" customHeight="1">
      <c r="A373" s="3"/>
      <c r="B373" s="4" t="s">
        <v>260</v>
      </c>
      <c r="C373" s="3" t="s">
        <v>261</v>
      </c>
      <c r="D373" s="3" t="str">
        <f>IFERROR(__xludf.DUMMYFUNCTION("IFERROR(INDEX(REGEXEXTRACT(B373, ""\b(\d+(\.\d+)?)\b""), 1), ""No number found"")
"),"355")</f>
        <v>355</v>
      </c>
      <c r="E373" s="3" t="str">
        <f t="shared" si="9"/>
        <v>milliliters</v>
      </c>
      <c r="F373" s="3" t="s">
        <v>41</v>
      </c>
      <c r="G373" s="3" t="str">
        <f t="shared" si="2"/>
        <v>A Coca cola light soda in a 355-milliliters  can </v>
      </c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ht="111.75" customHeight="1">
      <c r="A374" s="3"/>
      <c r="B374" s="4" t="s">
        <v>489</v>
      </c>
      <c r="C374" s="3" t="s">
        <v>490</v>
      </c>
      <c r="D374" s="3" t="str">
        <f>IFERROR(__xludf.DUMMYFUNCTION("IFERROR(INDEX(REGEXEXTRACT(B374, ""\b(\d+(\.\d+)?)\b""), 1), ""No number found"")
"),"500")</f>
        <v>500</v>
      </c>
      <c r="E374" s="3" t="str">
        <f t="shared" si="9"/>
        <v>milliliters</v>
      </c>
      <c r="F374" s="3" t="s">
        <v>25</v>
      </c>
      <c r="G374" s="3" t="str">
        <f t="shared" si="2"/>
        <v>A Powerade Fit blueberry flavor  in a 500-milliliters plastic bottle</v>
      </c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ht="111.75" customHeight="1">
      <c r="A375" s="3"/>
      <c r="B375" s="4" t="s">
        <v>491</v>
      </c>
      <c r="C375" s="3" t="s">
        <v>492</v>
      </c>
      <c r="D375" s="4">
        <v>2.0</v>
      </c>
      <c r="E375" s="4" t="s">
        <v>24</v>
      </c>
      <c r="F375" s="3" t="s">
        <v>25</v>
      </c>
      <c r="G375" s="3" t="str">
        <f t="shared" si="2"/>
        <v>A Coca Cola, Fresca and Ciel mineral water pack each in a 2-liters plastic bottle</v>
      </c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ht="111.75" customHeight="1">
      <c r="A376" s="3"/>
      <c r="B376" s="4" t="s">
        <v>493</v>
      </c>
      <c r="C376" s="3" t="s">
        <v>270</v>
      </c>
      <c r="D376" s="3" t="str">
        <f>IFERROR(__xludf.DUMMYFUNCTION("IFERROR(INDEX(REGEXEXTRACT(B376, ""\b(\d+(\.\d+)?)\b""), 1), ""No number found"")
"),"1")</f>
        <v>1</v>
      </c>
      <c r="E376" s="4" t="s">
        <v>24</v>
      </c>
      <c r="F376" s="3" t="s">
        <v>25</v>
      </c>
      <c r="G376" s="3" t="str">
        <f t="shared" si="2"/>
        <v>A Ciel mineralized water in a 1-liters plastic bottle</v>
      </c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ht="111.75" customHeight="1">
      <c r="A377" s="3"/>
      <c r="B377" s="4" t="s">
        <v>494</v>
      </c>
      <c r="C377" s="3" t="s">
        <v>270</v>
      </c>
      <c r="D377" s="3" t="str">
        <f>IFERROR(__xludf.DUMMYFUNCTION("IFERROR(INDEX(REGEXEXTRACT(B377, ""\b(\d+(\.\d+)?)\b""), 1), ""No number found"")
"),"235")</f>
        <v>235</v>
      </c>
      <c r="E377" s="3" t="str">
        <f t="shared" ref="E377:E389" si="10">IF(ISERROR(SEARCH(" ml", B377)), 
    IF(ISERROR(SEARCH(" Kg", B377)), 
        IF(ISERROR(SEARCH(" g", B377)), 
            IF(ISERROR(SEARCH(" L", B377)), "Not found", "liters"), 
            "grams"
        ), 
        "kilograms"
    ), 
    "milliliters"
)
</f>
        <v>milliliters</v>
      </c>
      <c r="F377" s="3" t="s">
        <v>41</v>
      </c>
      <c r="G377" s="3" t="str">
        <f t="shared" si="2"/>
        <v>A Ciel mineralized water in a 235-milliliters  can </v>
      </c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ht="111.75" customHeight="1">
      <c r="A378" s="3"/>
      <c r="B378" s="4" t="s">
        <v>43</v>
      </c>
      <c r="C378" s="3" t="s">
        <v>439</v>
      </c>
      <c r="D378" s="3" t="str">
        <f>IFERROR(__xludf.DUMMYFUNCTION("IFERROR(INDEX(REGEXEXTRACT(B378, ""\b(\d+(\.\d+)?)\b""), 1), ""No number found"")
"),"1.25")</f>
        <v>1.25</v>
      </c>
      <c r="E378" s="3" t="str">
        <f t="shared" si="10"/>
        <v>liters</v>
      </c>
      <c r="F378" s="3" t="s">
        <v>25</v>
      </c>
      <c r="G378" s="3" t="str">
        <f t="shared" si="2"/>
        <v>A Coca Cola soda in a 1.25-liters plastic bottle</v>
      </c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ht="111.75" customHeight="1">
      <c r="A379" s="3"/>
      <c r="B379" s="4" t="s">
        <v>495</v>
      </c>
      <c r="C379" s="3" t="s">
        <v>314</v>
      </c>
      <c r="D379" s="3" t="str">
        <f>IFERROR(__xludf.DUMMYFUNCTION("IFERROR(INDEX(REGEXEXTRACT(B379, ""\b(\d+(\.\d+)?)\b""), 1), ""No number found"")
"),"235")</f>
        <v>235</v>
      </c>
      <c r="E379" s="3" t="str">
        <f t="shared" si="10"/>
        <v>milliliters</v>
      </c>
      <c r="F379" s="3" t="s">
        <v>41</v>
      </c>
      <c r="G379" s="3" t="str">
        <f t="shared" si="2"/>
        <v>A Sprite soda in a 235-milliliters  can </v>
      </c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ht="111.75" customHeight="1">
      <c r="A380" s="3"/>
      <c r="B380" s="4" t="s">
        <v>496</v>
      </c>
      <c r="C380" s="3" t="s">
        <v>497</v>
      </c>
      <c r="D380" s="3" t="str">
        <f>IFERROR(__xludf.DUMMYFUNCTION("IFERROR(INDEX(REGEXEXTRACT(B380, ""\b(\d+(\.\d+)?)\b""), 1), ""No number found"")
"),"600")</f>
        <v>600</v>
      </c>
      <c r="E380" s="3" t="str">
        <f t="shared" si="10"/>
        <v>milliliters</v>
      </c>
      <c r="F380" s="3" t="s">
        <v>25</v>
      </c>
      <c r="G380" s="3" t="str">
        <f t="shared" si="2"/>
        <v>A Fanta mysterious flavor soda in a 600-milliliters plastic bottle</v>
      </c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ht="111.75" customHeight="1">
      <c r="A381" s="3"/>
      <c r="B381" s="4" t="s">
        <v>496</v>
      </c>
      <c r="C381" s="3" t="s">
        <v>497</v>
      </c>
      <c r="D381" s="3" t="str">
        <f>IFERROR(__xludf.DUMMYFUNCTION("IFERROR(INDEX(REGEXEXTRACT(B381, ""\b(\d+(\.\d+)?)\b""), 1), ""No number found"")
"),"600")</f>
        <v>600</v>
      </c>
      <c r="E381" s="3" t="str">
        <f t="shared" si="10"/>
        <v>milliliters</v>
      </c>
      <c r="F381" s="3" t="s">
        <v>25</v>
      </c>
      <c r="G381" s="3" t="str">
        <f t="shared" si="2"/>
        <v>A Fanta mysterious flavor soda in a 600-milliliters plastic bottle</v>
      </c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ht="111.75" customHeight="1">
      <c r="A382" s="3"/>
      <c r="B382" s="4" t="s">
        <v>498</v>
      </c>
      <c r="C382" s="3" t="s">
        <v>499</v>
      </c>
      <c r="D382" s="3" t="str">
        <f>IFERROR(__xludf.DUMMYFUNCTION("IFERROR(INDEX(REGEXEXTRACT(B382, ""\b(\d+(\.\d+)?)\b""), 1), ""No number found"")
"),"2")</f>
        <v>2</v>
      </c>
      <c r="E382" s="3" t="str">
        <f t="shared" si="10"/>
        <v>liters</v>
      </c>
      <c r="F382" s="3" t="s">
        <v>25</v>
      </c>
      <c r="G382" s="3" t="str">
        <f t="shared" si="2"/>
        <v>A Sidral Mundet ligth apple flavor soda in a 2-liters plastic bottle</v>
      </c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ht="111.75" customHeight="1">
      <c r="A383" s="3"/>
      <c r="B383" s="4" t="s">
        <v>500</v>
      </c>
      <c r="C383" s="3" t="s">
        <v>499</v>
      </c>
      <c r="D383" s="3" t="str">
        <f>IFERROR(__xludf.DUMMYFUNCTION("IFERROR(INDEX(REGEXEXTRACT(B383, ""\b(\d+(\.\d+)?)\b""), 1), ""No number found"")
"),"400")</f>
        <v>400</v>
      </c>
      <c r="E383" s="3" t="str">
        <f t="shared" si="10"/>
        <v>milliliters</v>
      </c>
      <c r="F383" s="3" t="s">
        <v>25</v>
      </c>
      <c r="G383" s="3" t="str">
        <f t="shared" si="2"/>
        <v>A Sidral Mundet ligth apple flavor soda in a 400-milliliters plastic bottle</v>
      </c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ht="111.75" customHeight="1">
      <c r="A384" s="3"/>
      <c r="B384" s="4" t="s">
        <v>501</v>
      </c>
      <c r="C384" s="3" t="s">
        <v>164</v>
      </c>
      <c r="D384" s="3" t="str">
        <f>IFERROR(__xludf.DUMMYFUNCTION("IFERROR(INDEX(REGEXEXTRACT(B384, ""\b(\d+(\.\d+)?)\b""), 1), ""No number found"")
"),"235")</f>
        <v>235</v>
      </c>
      <c r="E384" s="3" t="str">
        <f t="shared" si="10"/>
        <v>milliliters</v>
      </c>
      <c r="F384" s="3" t="s">
        <v>41</v>
      </c>
      <c r="G384" s="3" t="str">
        <f t="shared" si="2"/>
        <v>A Sidral Mundet apple flavor soda in a 235-milliliters  can </v>
      </c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ht="111.75" customHeight="1">
      <c r="A385" s="3"/>
      <c r="B385" s="4" t="s">
        <v>502</v>
      </c>
      <c r="C385" s="3" t="s">
        <v>503</v>
      </c>
      <c r="D385" s="3" t="str">
        <f>IFERROR(__xludf.DUMMYFUNCTION("IFERROR(INDEX(REGEXEXTRACT(B385, ""\b(\d+(\.\d+)?)\b""), 1), ""No number found"")
"),"600")</f>
        <v>600</v>
      </c>
      <c r="E385" s="3" t="str">
        <f t="shared" si="10"/>
        <v>milliliters</v>
      </c>
      <c r="F385" s="3" t="s">
        <v>25</v>
      </c>
      <c r="G385" s="3" t="str">
        <f t="shared" si="2"/>
        <v>A Yoli lemon flavor soda in a 600-milliliters plastic bottle</v>
      </c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ht="111.75" customHeight="1">
      <c r="A386" s="3"/>
      <c r="B386" s="4" t="s">
        <v>504</v>
      </c>
      <c r="C386" s="3" t="s">
        <v>503</v>
      </c>
      <c r="D386" s="3" t="str">
        <f>IFERROR(__xludf.DUMMYFUNCTION("IFERROR(INDEX(REGEXEXTRACT(B386, ""\b(\d+(\.\d+)?)\b""), 1), ""No number found"")
"),"2")</f>
        <v>2</v>
      </c>
      <c r="E386" s="3" t="str">
        <f t="shared" si="10"/>
        <v>liters</v>
      </c>
      <c r="F386" s="3" t="s">
        <v>25</v>
      </c>
      <c r="G386" s="3" t="str">
        <f t="shared" si="2"/>
        <v>A Yoli lemon flavor soda in a 2-liters plastic bottle</v>
      </c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ht="111.75" customHeight="1">
      <c r="A387" s="3"/>
      <c r="B387" s="4" t="s">
        <v>505</v>
      </c>
      <c r="C387" s="3" t="s">
        <v>506</v>
      </c>
      <c r="D387" s="3" t="str">
        <f>IFERROR(__xludf.DUMMYFUNCTION("IFERROR(INDEX(REGEXEXTRACT(B387, ""\b(\d+(\.\d+)?)\b""), 1), ""No number found"")
"),"2")</f>
        <v>2</v>
      </c>
      <c r="E387" s="3" t="str">
        <f t="shared" si="10"/>
        <v>liters</v>
      </c>
      <c r="F387" s="3" t="s">
        <v>25</v>
      </c>
      <c r="G387" s="3" t="str">
        <f t="shared" si="2"/>
        <v>A Ameyal strawberry kiwi flavor soda in a 2-liters plastic bottle</v>
      </c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ht="111.75" customHeight="1">
      <c r="A388" s="3"/>
      <c r="B388" s="4" t="s">
        <v>507</v>
      </c>
      <c r="C388" s="3" t="s">
        <v>347</v>
      </c>
      <c r="D388" s="3" t="str">
        <f>IFERROR(__xludf.DUMMYFUNCTION("IFERROR(INDEX(REGEXEXTRACT(B388, ""\b(\d+(\.\d+)?)\b""), 1), ""No number found"")
"),"1.75")</f>
        <v>1.75</v>
      </c>
      <c r="E388" s="3" t="str">
        <f t="shared" si="10"/>
        <v>liters</v>
      </c>
      <c r="F388" s="3" t="s">
        <v>25</v>
      </c>
      <c r="G388" s="3" t="str">
        <f t="shared" si="2"/>
        <v>A Coca cola sugar free soda in a 1.75-liters plastic bottle</v>
      </c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ht="111.75" customHeight="1">
      <c r="A389" s="3"/>
      <c r="B389" s="4" t="s">
        <v>508</v>
      </c>
      <c r="C389" s="3" t="s">
        <v>241</v>
      </c>
      <c r="D389" s="3" t="str">
        <f>IFERROR(__xludf.DUMMYFUNCTION("IFERROR(INDEX(REGEXEXTRACT(B389, ""\b(\d+(\.\d+)?)\b""), 1), ""No number found"")
"),"400")</f>
        <v>400</v>
      </c>
      <c r="E389" s="3" t="str">
        <f t="shared" si="10"/>
        <v>milliliters</v>
      </c>
      <c r="F389" s="3" t="s">
        <v>25</v>
      </c>
      <c r="G389" s="3" t="str">
        <f t="shared" si="2"/>
        <v>A Sprite sugar free soda in a 400-milliliters plastic bottle</v>
      </c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ht="111.75" customHeight="1">
      <c r="A390" s="3"/>
      <c r="B390" s="4" t="s">
        <v>509</v>
      </c>
      <c r="C390" s="3" t="s">
        <v>510</v>
      </c>
      <c r="D390" s="4" t="s">
        <v>511</v>
      </c>
      <c r="E390" s="4" t="s">
        <v>512</v>
      </c>
      <c r="F390" s="3" t="s">
        <v>513</v>
      </c>
      <c r="G390" s="3" t="str">
        <f t="shared" si="2"/>
        <v>A Santa clara lactose free milk and a Coca cola sugar free soda in a 1 and 355-liter and milliliters cardboard carton and plastic bottle</v>
      </c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ht="111.75" customHeight="1">
      <c r="A391" s="3"/>
      <c r="B391" s="4" t="s">
        <v>514</v>
      </c>
      <c r="C391" s="3" t="s">
        <v>515</v>
      </c>
      <c r="D391" s="4">
        <v>20.0</v>
      </c>
      <c r="E391" s="4" t="s">
        <v>24</v>
      </c>
      <c r="F391" s="3" t="s">
        <v>516</v>
      </c>
      <c r="G391" s="3" t="str">
        <f t="shared" si="2"/>
        <v>A Ciel water and a Santa Clara lactose free milk  in a 20-liters cardboard carton and jug</v>
      </c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ht="111.75" customHeight="1">
      <c r="A392" s="3"/>
      <c r="B392" s="4" t="s">
        <v>517</v>
      </c>
      <c r="C392" s="3" t="s">
        <v>515</v>
      </c>
      <c r="D392" s="4">
        <v>20.0</v>
      </c>
      <c r="E392" s="4" t="s">
        <v>24</v>
      </c>
      <c r="F392" s="3" t="s">
        <v>516</v>
      </c>
      <c r="G392" s="3" t="str">
        <f t="shared" si="2"/>
        <v>A Ciel water and a Santa Clara lactose free milk  in a 20-liters cardboard carton and jug</v>
      </c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ht="111.75" customHeight="1">
      <c r="A393" s="3"/>
      <c r="B393" s="4" t="s">
        <v>517</v>
      </c>
      <c r="C393" s="3" t="s">
        <v>515</v>
      </c>
      <c r="D393" s="4">
        <v>20.0</v>
      </c>
      <c r="E393" s="4" t="s">
        <v>24</v>
      </c>
      <c r="F393" s="3" t="s">
        <v>516</v>
      </c>
      <c r="G393" s="3" t="str">
        <f t="shared" si="2"/>
        <v>A Ciel water and a Santa Clara lactose free milk  in a 20-liters cardboard carton and jug</v>
      </c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ht="111.75" customHeight="1">
      <c r="A394" s="3"/>
      <c r="B394" s="4" t="s">
        <v>518</v>
      </c>
      <c r="C394" s="3" t="s">
        <v>519</v>
      </c>
      <c r="D394" s="3" t="str">
        <f>IFERROR(__xludf.DUMMYFUNCTION("IFERROR(INDEX(REGEXEXTRACT(B394, ""\b(\d+(\.\d+)?)\b""), 1), ""No number found"")
"),"2")</f>
        <v>2</v>
      </c>
      <c r="E394" s="3" t="str">
        <f t="shared" ref="E394:E408" si="11">IF(ISERROR(SEARCH(" ml", B394)), 
    IF(ISERROR(SEARCH(" Kg", B394)), 
        IF(ISERROR(SEARCH(" g", B394)), 
            IF(ISERROR(SEARCH(" L", B394)), "Not found", "liters"), 
            "grams"
        ), 
        "kilograms"
    ), 
    "milliliters"
)
</f>
        <v>liters</v>
      </c>
      <c r="F394" s="3" t="s">
        <v>31</v>
      </c>
      <c r="G394" s="3" t="str">
        <f t="shared" si="2"/>
        <v>A Shangri-La minerla soda in a 2-liters glass bottle</v>
      </c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ht="111.75" customHeight="1">
      <c r="A395" s="3"/>
      <c r="B395" s="4" t="s">
        <v>518</v>
      </c>
      <c r="C395" s="3" t="s">
        <v>519</v>
      </c>
      <c r="D395" s="3" t="str">
        <f>IFERROR(__xludf.DUMMYFUNCTION("IFERROR(INDEX(REGEXEXTRACT(B395, ""\b(\d+(\.\d+)?)\b""), 1), ""No number found"")
"),"2")</f>
        <v>2</v>
      </c>
      <c r="E395" s="3" t="str">
        <f t="shared" si="11"/>
        <v>liters</v>
      </c>
      <c r="F395" s="3" t="s">
        <v>31</v>
      </c>
      <c r="G395" s="3" t="str">
        <f t="shared" si="2"/>
        <v>A Shangri-La minerla soda in a 2-liters glass bottle</v>
      </c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ht="111.75" customHeight="1">
      <c r="A396" s="3"/>
      <c r="B396" s="4" t="s">
        <v>520</v>
      </c>
      <c r="C396" s="3" t="s">
        <v>519</v>
      </c>
      <c r="D396" s="3" t="str">
        <f>IFERROR(__xludf.DUMMYFUNCTION("IFERROR(INDEX(REGEXEXTRACT(B396, ""\b(\d+(\.\d+)?)\b""), 1), ""No number found"")
"),"354")</f>
        <v>354</v>
      </c>
      <c r="E396" s="3" t="str">
        <f t="shared" si="11"/>
        <v>milliliters</v>
      </c>
      <c r="F396" s="3" t="s">
        <v>31</v>
      </c>
      <c r="G396" s="3" t="str">
        <f t="shared" si="2"/>
        <v>A Shangri-La minerla soda in a 354-milliliters glass bottle</v>
      </c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ht="111.75" customHeight="1">
      <c r="A397" s="3"/>
      <c r="B397" s="4" t="s">
        <v>521</v>
      </c>
      <c r="C397" s="3" t="s">
        <v>519</v>
      </c>
      <c r="D397" s="3" t="str">
        <f>IFERROR(__xludf.DUMMYFUNCTION("IFERROR(INDEX(REGEXEXTRACT(B397, ""\b(\d+(\.\d+)?)\b""), 1), ""No number found"")
"),"600")</f>
        <v>600</v>
      </c>
      <c r="E397" s="3" t="str">
        <f t="shared" si="11"/>
        <v>milliliters</v>
      </c>
      <c r="F397" s="3" t="s">
        <v>31</v>
      </c>
      <c r="G397" s="3" t="str">
        <f t="shared" si="2"/>
        <v>A Shangri-La minerla soda in a 600-milliliters glass bottle</v>
      </c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ht="111.75" customHeight="1">
      <c r="A398" s="3"/>
      <c r="B398" s="4" t="s">
        <v>522</v>
      </c>
      <c r="C398" s="3" t="s">
        <v>523</v>
      </c>
      <c r="D398" s="3" t="str">
        <f>IFERROR(__xludf.DUMMYFUNCTION("IFERROR(INDEX(REGEXEXTRACT(B398, ""\b(\d+(\.\d+)?)\b""), 1), ""No number found"")
"),"330")</f>
        <v>330</v>
      </c>
      <c r="E398" s="3" t="str">
        <f t="shared" si="11"/>
        <v>milliliters</v>
      </c>
      <c r="F398" s="3" t="s">
        <v>41</v>
      </c>
      <c r="G398" s="3" t="str">
        <f t="shared" si="2"/>
        <v>A Lemonade with peppermint in a 330-milliliters  can </v>
      </c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ht="111.75" customHeight="1">
      <c r="A399" s="3"/>
      <c r="B399" s="4" t="s">
        <v>524</v>
      </c>
      <c r="C399" s="3" t="s">
        <v>525</v>
      </c>
      <c r="D399" s="3" t="str">
        <f>IFERROR(__xludf.DUMMYFUNCTION("IFERROR(INDEX(REGEXEXTRACT(B399, ""\b(\d+(\.\d+)?)\b""), 1), ""No number found"")
"),"250")</f>
        <v>250</v>
      </c>
      <c r="E399" s="3" t="str">
        <f t="shared" si="11"/>
        <v>milliliters</v>
      </c>
      <c r="F399" s="3" t="s">
        <v>10</v>
      </c>
      <c r="G399" s="3" t="str">
        <f t="shared" si="2"/>
        <v>A Hi-C peach flavor in a 250-milliliters cardboard carton</v>
      </c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ht="111.75" customHeight="1">
      <c r="A400" s="3"/>
      <c r="B400" s="4" t="s">
        <v>526</v>
      </c>
      <c r="C400" s="3" t="s">
        <v>527</v>
      </c>
      <c r="D400" s="3" t="str">
        <f>IFERROR(__xludf.DUMMYFUNCTION("IFERROR(INDEX(REGEXEXTRACT(B400, ""\b(\d+(\.\d+)?)\b""), 1), ""No number found"")
"),"250")</f>
        <v>250</v>
      </c>
      <c r="E400" s="3" t="str">
        <f t="shared" si="11"/>
        <v>milliliters</v>
      </c>
      <c r="F400" s="3" t="s">
        <v>10</v>
      </c>
      <c r="G400" s="3" t="str">
        <f t="shared" si="2"/>
        <v>A Hi-C apple flavor in a 250-milliliters cardboard carton</v>
      </c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ht="111.75" customHeight="1">
      <c r="A401" s="3"/>
      <c r="B401" s="4" t="s">
        <v>528</v>
      </c>
      <c r="C401" s="3" t="s">
        <v>529</v>
      </c>
      <c r="D401" s="3" t="str">
        <f>IFERROR(__xludf.DUMMYFUNCTION("IFERROR(INDEX(REGEXEXTRACT(B401, ""\b(\d+(\.\d+)?)\b""), 1), ""No number found"")
"),"600")</f>
        <v>600</v>
      </c>
      <c r="E401" s="3" t="str">
        <f t="shared" si="11"/>
        <v>milliliters</v>
      </c>
      <c r="F401" s="3" t="s">
        <v>25</v>
      </c>
      <c r="G401" s="3" t="str">
        <f t="shared" si="2"/>
        <v>A Dasani purified water in a 600-milliliters plastic bottle</v>
      </c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ht="111.75" customHeight="1">
      <c r="A402" s="3"/>
      <c r="B402" s="4" t="s">
        <v>528</v>
      </c>
      <c r="C402" s="3" t="s">
        <v>529</v>
      </c>
      <c r="D402" s="3" t="str">
        <f>IFERROR(__xludf.DUMMYFUNCTION("IFERROR(INDEX(REGEXEXTRACT(B402, ""\b(\d+(\.\d+)?)\b""), 1), ""No number found"")
"),"600")</f>
        <v>600</v>
      </c>
      <c r="E402" s="3" t="str">
        <f t="shared" si="11"/>
        <v>milliliters</v>
      </c>
      <c r="F402" s="3" t="s">
        <v>25</v>
      </c>
      <c r="G402" s="3" t="str">
        <f t="shared" si="2"/>
        <v>A Dasani purified water in a 600-milliliters plastic bottle</v>
      </c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ht="111.75" customHeight="1">
      <c r="A403" s="3"/>
      <c r="B403" s="4" t="s">
        <v>530</v>
      </c>
      <c r="C403" s="3" t="s">
        <v>529</v>
      </c>
      <c r="D403" s="3" t="str">
        <f>IFERROR(__xludf.DUMMYFUNCTION("IFERROR(INDEX(REGEXEXTRACT(B403, ""\b(\d+(\.\d+)?)\b""), 1), ""No number found"")
"),"1")</f>
        <v>1</v>
      </c>
      <c r="E403" s="3" t="str">
        <f t="shared" si="11"/>
        <v>liters</v>
      </c>
      <c r="F403" s="3" t="s">
        <v>25</v>
      </c>
      <c r="G403" s="3" t="str">
        <f t="shared" si="2"/>
        <v>A Dasani purified water in a 1-liters plastic bottle</v>
      </c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ht="111.75" customHeight="1">
      <c r="A404" s="3"/>
      <c r="B404" s="4" t="s">
        <v>530</v>
      </c>
      <c r="C404" s="3" t="s">
        <v>529</v>
      </c>
      <c r="D404" s="3" t="str">
        <f>IFERROR(__xludf.DUMMYFUNCTION("IFERROR(INDEX(REGEXEXTRACT(B404, ""\b(\d+(\.\d+)?)\b""), 1), ""No number found"")
"),"1")</f>
        <v>1</v>
      </c>
      <c r="E404" s="3" t="str">
        <f t="shared" si="11"/>
        <v>liters</v>
      </c>
      <c r="F404" s="3" t="s">
        <v>25</v>
      </c>
      <c r="G404" s="3" t="str">
        <f t="shared" si="2"/>
        <v>A Dasani purified water in a 1-liters plastic bottle</v>
      </c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ht="111.75" customHeight="1">
      <c r="A405" s="3"/>
      <c r="B405" s="4" t="s">
        <v>531</v>
      </c>
      <c r="C405" s="3" t="s">
        <v>532</v>
      </c>
      <c r="D405" s="3" t="str">
        <f>IFERROR(__xludf.DUMMYFUNCTION("IFERROR(INDEX(REGEXEXTRACT(B405, ""\b(\d+(\.\d+)?)\b""), 1), ""No number found"")
"),"237")</f>
        <v>237</v>
      </c>
      <c r="E405" s="3" t="str">
        <f t="shared" si="11"/>
        <v>milliliters</v>
      </c>
      <c r="F405" s="3" t="s">
        <v>41</v>
      </c>
      <c r="G405" s="3" t="str">
        <f t="shared" si="2"/>
        <v>A Soda mixed pack each in a 237-milliliters  can </v>
      </c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ht="111.75" customHeight="1">
      <c r="A406" s="3"/>
      <c r="B406" s="4" t="s">
        <v>533</v>
      </c>
      <c r="C406" s="3" t="s">
        <v>125</v>
      </c>
      <c r="D406" s="3" t="str">
        <f>IFERROR(__xludf.DUMMYFUNCTION("IFERROR(INDEX(REGEXEXTRACT(B406, ""\b(\d+(\.\d+)?)\b""), 1), ""No number found"")
"),"354")</f>
        <v>354</v>
      </c>
      <c r="E406" s="3" t="str">
        <f t="shared" si="11"/>
        <v>milliliters</v>
      </c>
      <c r="F406" s="3" t="s">
        <v>41</v>
      </c>
      <c r="G406" s="3" t="str">
        <f t="shared" si="2"/>
        <v>A Fresca pink grapefruit flavor soda in a 354-milliliters  can </v>
      </c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ht="111.75" customHeight="1">
      <c r="A407" s="3"/>
      <c r="B407" s="4" t="s">
        <v>533</v>
      </c>
      <c r="C407" s="3" t="s">
        <v>125</v>
      </c>
      <c r="D407" s="3" t="str">
        <f>IFERROR(__xludf.DUMMYFUNCTION("IFERROR(INDEX(REGEXEXTRACT(B407, ""\b(\d+(\.\d+)?)\b""), 1), ""No number found"")
"),"354")</f>
        <v>354</v>
      </c>
      <c r="E407" s="3" t="str">
        <f t="shared" si="11"/>
        <v>milliliters</v>
      </c>
      <c r="F407" s="3" t="s">
        <v>41</v>
      </c>
      <c r="G407" s="3" t="str">
        <f t="shared" si="2"/>
        <v>A Fresca pink grapefruit flavor soda in a 354-milliliters  can </v>
      </c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ht="111.75" customHeight="1">
      <c r="A408" s="3"/>
      <c r="B408" s="4" t="s">
        <v>534</v>
      </c>
      <c r="C408" s="3" t="s">
        <v>535</v>
      </c>
      <c r="D408" s="3" t="str">
        <f>IFERROR(__xludf.DUMMYFUNCTION("IFERROR(INDEX(REGEXEXTRACT(B408, ""\b(\d+(\.\d+)?)\b""), 1), ""No number found"")
"),"355")</f>
        <v>355</v>
      </c>
      <c r="E408" s="3" t="str">
        <f t="shared" si="11"/>
        <v>milliliters</v>
      </c>
      <c r="F408" s="3" t="s">
        <v>25</v>
      </c>
      <c r="G408" s="3" t="str">
        <f t="shared" si="2"/>
        <v>A Fanta grape flavor soda in a 355-milliliters plastic bottle</v>
      </c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ht="111.75" customHeight="1">
      <c r="A409" s="3"/>
      <c r="B409" s="4" t="s">
        <v>536</v>
      </c>
      <c r="C409" s="3" t="s">
        <v>535</v>
      </c>
      <c r="D409" s="4">
        <v>3.0</v>
      </c>
      <c r="E409" s="4" t="s">
        <v>24</v>
      </c>
      <c r="F409" s="3" t="s">
        <v>25</v>
      </c>
      <c r="G409" s="3" t="str">
        <f t="shared" si="2"/>
        <v>A Fanta grape flavor soda in a 3-liters plastic bottle</v>
      </c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ht="111.75" customHeight="1">
      <c r="A410" s="3"/>
      <c r="B410" s="4" t="s">
        <v>537</v>
      </c>
      <c r="C410" s="3" t="s">
        <v>535</v>
      </c>
      <c r="D410" s="3" t="str">
        <f>IFERROR(__xludf.DUMMYFUNCTION("IFERROR(INDEX(REGEXEXTRACT(B410, ""\b(\d+(\.\d+)?)\b""), 1), ""No number found"")
"),"600")</f>
        <v>600</v>
      </c>
      <c r="E410" s="3" t="str">
        <f>IF(ISERROR(SEARCH(" ml", B410)), 
    IF(ISERROR(SEARCH(" Kg", B410)), 
        IF(ISERROR(SEARCH(" g", B410)), 
            IF(ISERROR(SEARCH(" L", B410)), "Not found", "liters"), 
            "grams"
        ), 
        "kilograms"
    ), 
    "milliliters"
)
</f>
        <v>milliliters</v>
      </c>
      <c r="F410" s="3" t="s">
        <v>25</v>
      </c>
      <c r="G410" s="3" t="str">
        <f t="shared" si="2"/>
        <v>A Fanta grape flavor soda in a 600-milliliters plastic bottle</v>
      </c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ht="111.75" customHeight="1">
      <c r="A411" s="3"/>
      <c r="B411" s="4" t="s">
        <v>538</v>
      </c>
      <c r="C411" s="3" t="s">
        <v>535</v>
      </c>
      <c r="D411" s="4">
        <v>2.0</v>
      </c>
      <c r="E411" s="4" t="s">
        <v>24</v>
      </c>
      <c r="F411" s="3" t="s">
        <v>25</v>
      </c>
      <c r="G411" s="3" t="str">
        <f t="shared" si="2"/>
        <v>A Fanta grape flavor soda in a 2-liters plastic bottle</v>
      </c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ht="111.75" customHeight="1">
      <c r="A412" s="3"/>
      <c r="B412" s="4" t="s">
        <v>539</v>
      </c>
      <c r="C412" s="3" t="s">
        <v>540</v>
      </c>
      <c r="D412" s="3" t="str">
        <f>IFERROR(__xludf.DUMMYFUNCTION("IFERROR(INDEX(REGEXEXTRACT(B412, ""\b(\d+(\.\d+)?)\b""), 1), ""No number found"")
"),"600")</f>
        <v>600</v>
      </c>
      <c r="E412" s="3" t="str">
        <f t="shared" ref="E412:E440" si="12">IF(ISERROR(SEARCH(" ml", B412)), 
    IF(ISERROR(SEARCH(" Kg", B412)), 
        IF(ISERROR(SEARCH(" g", B412)), 
            IF(ISERROR(SEARCH(" L", B412)), "Not found", "liters"), 
            "grams"
        ), 
        "kilograms"
    ), 
    "milliliters"
)
</f>
        <v>milliliters</v>
      </c>
      <c r="F412" s="3" t="s">
        <v>25</v>
      </c>
      <c r="G412" s="3" t="str">
        <f t="shared" si="2"/>
        <v>A Falta multifruit flavor soda in a 600-milliliters plastic bottle</v>
      </c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ht="111.75" customHeight="1">
      <c r="A413" s="3"/>
      <c r="B413" s="4" t="s">
        <v>541</v>
      </c>
      <c r="C413" s="3" t="s">
        <v>540</v>
      </c>
      <c r="D413" s="3" t="str">
        <f>IFERROR(__xludf.DUMMYFUNCTION("IFERROR(INDEX(REGEXEXTRACT(B413, ""\b(\d+(\.\d+)?)\b""), 1), ""No number found"")
"),"2")</f>
        <v>2</v>
      </c>
      <c r="E413" s="3" t="str">
        <f t="shared" si="12"/>
        <v>liters</v>
      </c>
      <c r="F413" s="3" t="s">
        <v>25</v>
      </c>
      <c r="G413" s="3" t="str">
        <f t="shared" si="2"/>
        <v>A Falta multifruit flavor soda in a 2-liters plastic bottle</v>
      </c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ht="111.75" customHeight="1">
      <c r="A414" s="3"/>
      <c r="B414" s="4" t="s">
        <v>542</v>
      </c>
      <c r="C414" s="3" t="s">
        <v>543</v>
      </c>
      <c r="D414" s="3" t="str">
        <f>IFERROR(__xludf.DUMMYFUNCTION("IFERROR(INDEX(REGEXEXTRACT(B414, ""\b(\d+(\.\d+)?)\b""), 1), ""No number found"")
"),"600")</f>
        <v>600</v>
      </c>
      <c r="E414" s="3" t="str">
        <f t="shared" si="12"/>
        <v>milliliters</v>
      </c>
      <c r="F414" s="3" t="s">
        <v>25</v>
      </c>
      <c r="G414" s="3" t="str">
        <f t="shared" si="2"/>
        <v>A Power cherry flavor water in a 600-milliliters plastic bottle</v>
      </c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ht="111.75" customHeight="1">
      <c r="A415" s="3"/>
      <c r="B415" s="4" t="s">
        <v>544</v>
      </c>
      <c r="C415" s="3" t="s">
        <v>545</v>
      </c>
      <c r="D415" s="3" t="str">
        <f>IFERROR(__xludf.DUMMYFUNCTION("IFERROR(INDEX(REGEXEXTRACT(B415, ""\b(\d+(\.\d+)?)\b""), 1), ""No number found"")
"),"600")</f>
        <v>600</v>
      </c>
      <c r="E415" s="3" t="str">
        <f t="shared" si="12"/>
        <v>milliliters</v>
      </c>
      <c r="F415" s="3" t="s">
        <v>25</v>
      </c>
      <c r="G415" s="3" t="str">
        <f t="shared" si="2"/>
        <v>A Power mango flavor water in a 600-milliliters plastic bottle</v>
      </c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ht="111.75" customHeight="1">
      <c r="A416" s="3"/>
      <c r="B416" s="4" t="s">
        <v>546</v>
      </c>
      <c r="C416" s="3" t="s">
        <v>547</v>
      </c>
      <c r="D416" s="3" t="str">
        <f>IFERROR(__xludf.DUMMYFUNCTION("IFERROR(INDEX(REGEXEXTRACT(B416, ""\b(\d+(\.\d+)?)\b""), 1), ""No number found"")
"),"500")</f>
        <v>500</v>
      </c>
      <c r="E416" s="3" t="str">
        <f t="shared" si="12"/>
        <v>milliliters</v>
      </c>
      <c r="F416" s="3" t="s">
        <v>25</v>
      </c>
      <c r="G416" s="3" t="str">
        <f t="shared" si="2"/>
        <v>A Fuze tea peach flavor black tea in a 500-milliliters plastic bottle</v>
      </c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ht="111.75" customHeight="1">
      <c r="A417" s="3"/>
      <c r="B417" s="4" t="s">
        <v>546</v>
      </c>
      <c r="C417" s="3" t="s">
        <v>548</v>
      </c>
      <c r="D417" s="3" t="str">
        <f>IFERROR(__xludf.DUMMYFUNCTION("IFERROR(INDEX(REGEXEXTRACT(B417, ""\b(\d+(\.\d+)?)\b""), 1), ""No number found"")
"),"500")</f>
        <v>500</v>
      </c>
      <c r="E417" s="3" t="str">
        <f t="shared" si="12"/>
        <v>milliliters</v>
      </c>
      <c r="F417" s="3" t="s">
        <v>25</v>
      </c>
      <c r="G417" s="3" t="str">
        <f t="shared" si="2"/>
        <v>A Fuze Tea peach flavor black tea in a 500-milliliters plastic bottle</v>
      </c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ht="111.75" customHeight="1">
      <c r="A418" s="3"/>
      <c r="B418" s="4" t="s">
        <v>549</v>
      </c>
      <c r="C418" s="3" t="s">
        <v>548</v>
      </c>
      <c r="D418" s="3" t="str">
        <f>IFERROR(__xludf.DUMMYFUNCTION("IFERROR(INDEX(REGEXEXTRACT(B418, ""\b(\d+(\.\d+)?)\b""), 1), ""No number found"")
"),"2.5")</f>
        <v>2.5</v>
      </c>
      <c r="E418" s="3" t="str">
        <f t="shared" si="12"/>
        <v>liters</v>
      </c>
      <c r="F418" s="3" t="s">
        <v>25</v>
      </c>
      <c r="G418" s="3" t="str">
        <f t="shared" si="2"/>
        <v>A Fuze Tea peach flavor black tea in a 2.5-liters plastic bottle</v>
      </c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ht="111.75" customHeight="1">
      <c r="A419" s="3"/>
      <c r="B419" s="4" t="s">
        <v>550</v>
      </c>
      <c r="C419" s="3" t="s">
        <v>391</v>
      </c>
      <c r="D419" s="3" t="str">
        <f>IFERROR(__xludf.DUMMYFUNCTION("IFERROR(INDEX(REGEXEXTRACT(B419, ""\b(\d+(\.\d+)?)\b""), 1), ""No number found"")
"),"500")</f>
        <v>500</v>
      </c>
      <c r="E419" s="3" t="str">
        <f t="shared" si="12"/>
        <v>milliliters</v>
      </c>
      <c r="F419" s="3" t="s">
        <v>25</v>
      </c>
      <c r="G419" s="3" t="str">
        <f t="shared" si="2"/>
        <v>A Fuze Tea Lemon Flavor black tea in a 500-milliliters plastic bottle</v>
      </c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ht="111.75" customHeight="1">
      <c r="A420" s="3"/>
      <c r="B420" s="4" t="s">
        <v>550</v>
      </c>
      <c r="C420" s="3" t="s">
        <v>391</v>
      </c>
      <c r="D420" s="3" t="str">
        <f>IFERROR(__xludf.DUMMYFUNCTION("IFERROR(INDEX(REGEXEXTRACT(B420, ""\b(\d+(\.\d+)?)\b""), 1), ""No number found"")
"),"500")</f>
        <v>500</v>
      </c>
      <c r="E420" s="3" t="str">
        <f t="shared" si="12"/>
        <v>milliliters</v>
      </c>
      <c r="F420" s="3" t="s">
        <v>25</v>
      </c>
      <c r="G420" s="3" t="str">
        <f t="shared" si="2"/>
        <v>A Fuze Tea Lemon Flavor black tea in a 500-milliliters plastic bottle</v>
      </c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ht="111.75" customHeight="1">
      <c r="A421" s="3"/>
      <c r="B421" s="4" t="s">
        <v>551</v>
      </c>
      <c r="C421" s="3" t="s">
        <v>552</v>
      </c>
      <c r="D421" s="3" t="str">
        <f>IFERROR(__xludf.DUMMYFUNCTION("IFERROR(INDEX(REGEXEXTRACT(B421, ""\b(\d+(\.\d+)?)\b""), 1), ""No number found"")
"),"500")</f>
        <v>500</v>
      </c>
      <c r="E421" s="3" t="str">
        <f t="shared" si="12"/>
        <v>milliliters</v>
      </c>
      <c r="F421" s="3" t="s">
        <v>25</v>
      </c>
      <c r="G421" s="3" t="str">
        <f t="shared" si="2"/>
        <v>A Fuze tea mango flavor green tea in a 500-milliliters plastic bottle</v>
      </c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ht="111.75" customHeight="1">
      <c r="A422" s="3"/>
      <c r="B422" s="4" t="s">
        <v>553</v>
      </c>
      <c r="C422" s="3" t="s">
        <v>554</v>
      </c>
      <c r="D422" s="3" t="str">
        <f>IFERROR(__xludf.DUMMYFUNCTION("IFERROR(INDEX(REGEXEXTRACT(B422, ""\b(\d+(\.\d+)?)\b""), 1), ""No number found"")
"),"600")</f>
        <v>600</v>
      </c>
      <c r="E422" s="3" t="str">
        <f t="shared" si="12"/>
        <v>milliliters</v>
      </c>
      <c r="F422" s="3" t="s">
        <v>25</v>
      </c>
      <c r="G422" s="3" t="str">
        <f t="shared" si="2"/>
        <v>A Powerade orange tangerine flavor in a 600-milliliters plastic bottle</v>
      </c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ht="111.75" customHeight="1">
      <c r="A423" s="3"/>
      <c r="B423" s="4" t="s">
        <v>555</v>
      </c>
      <c r="C423" s="3" t="s">
        <v>556</v>
      </c>
      <c r="D423" s="3" t="str">
        <f>IFERROR(__xludf.DUMMYFUNCTION("IFERROR(INDEX(REGEXEXTRACT(B423, ""\b(\d+(\.\d+)?)\b""), 1), ""No number found"")
"),"600")</f>
        <v>600</v>
      </c>
      <c r="E423" s="3" t="str">
        <f t="shared" si="12"/>
        <v>milliliters</v>
      </c>
      <c r="F423" s="3" t="s">
        <v>25</v>
      </c>
      <c r="G423" s="3" t="str">
        <f t="shared" si="2"/>
        <v>A Powerade blue avalanche flavor in a 600-milliliters plastic bottle</v>
      </c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ht="111.75" customHeight="1">
      <c r="A424" s="3"/>
      <c r="B424" s="4" t="s">
        <v>555</v>
      </c>
      <c r="C424" s="3" t="s">
        <v>556</v>
      </c>
      <c r="D424" s="3" t="str">
        <f>IFERROR(__xludf.DUMMYFUNCTION("IFERROR(INDEX(REGEXEXTRACT(B424, ""\b(\d+(\.\d+)?)\b""), 1), ""No number found"")
"),"600")</f>
        <v>600</v>
      </c>
      <c r="E424" s="3" t="str">
        <f t="shared" si="12"/>
        <v>milliliters</v>
      </c>
      <c r="F424" s="3" t="s">
        <v>25</v>
      </c>
      <c r="G424" s="3" t="str">
        <f t="shared" si="2"/>
        <v>A Powerade blue avalanche flavor in a 600-milliliters plastic bottle</v>
      </c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ht="111.75" customHeight="1">
      <c r="A425" s="3"/>
      <c r="B425" s="4" t="s">
        <v>194</v>
      </c>
      <c r="C425" s="3" t="s">
        <v>314</v>
      </c>
      <c r="D425" s="3" t="str">
        <f>IFERROR(__xludf.DUMMYFUNCTION("IFERROR(INDEX(REGEXEXTRACT(B425, ""\b(\d+(\.\d+)?)\b""), 1), ""No number found"")
"),"355")</f>
        <v>355</v>
      </c>
      <c r="E425" s="3" t="str">
        <f t="shared" si="12"/>
        <v>milliliters</v>
      </c>
      <c r="F425" s="3" t="s">
        <v>31</v>
      </c>
      <c r="G425" s="3" t="str">
        <f t="shared" si="2"/>
        <v>A Sprite soda in a 355-milliliters glass bottle</v>
      </c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ht="111.75" customHeight="1">
      <c r="A426" s="3"/>
      <c r="B426" s="4" t="s">
        <v>557</v>
      </c>
      <c r="C426" s="3" t="s">
        <v>298</v>
      </c>
      <c r="D426" s="3" t="str">
        <f>IFERROR(__xludf.DUMMYFUNCTION("IFERROR(INDEX(REGEXEXTRACT(B426, ""\b(\d+(\.\d+)?)\b""), 1), ""No number found"")
"),"354")</f>
        <v>354</v>
      </c>
      <c r="E426" s="3" t="str">
        <f t="shared" si="12"/>
        <v>milliliters</v>
      </c>
      <c r="F426" s="3" t="s">
        <v>41</v>
      </c>
      <c r="G426" s="3" t="str">
        <f t="shared" si="2"/>
        <v>A Fanta orange flavor soda in a 354-milliliters  can </v>
      </c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ht="111.75" customHeight="1">
      <c r="A427" s="3"/>
      <c r="B427" s="4" t="s">
        <v>558</v>
      </c>
      <c r="C427" s="3" t="s">
        <v>298</v>
      </c>
      <c r="D427" s="3" t="str">
        <f>IFERROR(__xludf.DUMMYFUNCTION("IFERROR(INDEX(REGEXEXTRACT(B427, ""\b(\d+(\.\d+)?)\b""), 1), ""No number found"")
"),"355")</f>
        <v>355</v>
      </c>
      <c r="E427" s="3" t="str">
        <f t="shared" si="12"/>
        <v>milliliters</v>
      </c>
      <c r="F427" s="3" t="s">
        <v>25</v>
      </c>
      <c r="G427" s="3" t="str">
        <f t="shared" si="2"/>
        <v>A Fanta orange flavor soda in a 355-milliliters plastic bottle</v>
      </c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ht="111.75" customHeight="1">
      <c r="A428" s="3"/>
      <c r="B428" s="4" t="s">
        <v>559</v>
      </c>
      <c r="C428" s="3" t="s">
        <v>560</v>
      </c>
      <c r="D428" s="3" t="str">
        <f>IFERROR(__xludf.DUMMYFUNCTION("IFERROR(INDEX(REGEXEXTRACT(B428, ""\b(\d+(\.\d+)?)\b""), 1), ""No number found"")
"),"500")</f>
        <v>500</v>
      </c>
      <c r="E428" s="3" t="str">
        <f t="shared" si="12"/>
        <v>milliliters</v>
      </c>
      <c r="F428" s="3" t="s">
        <v>25</v>
      </c>
      <c r="G428" s="3" t="str">
        <f t="shared" si="2"/>
        <v>A Del Valle Frest citrus flavor juice in a 500-milliliters plastic bottle</v>
      </c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ht="111.75" customHeight="1">
      <c r="A429" s="3"/>
      <c r="B429" s="4" t="s">
        <v>559</v>
      </c>
      <c r="C429" s="3" t="s">
        <v>560</v>
      </c>
      <c r="D429" s="3" t="str">
        <f>IFERROR(__xludf.DUMMYFUNCTION("IFERROR(INDEX(REGEXEXTRACT(B429, ""\b(\d+(\.\d+)?)\b""), 1), ""No number found"")
"),"500")</f>
        <v>500</v>
      </c>
      <c r="E429" s="3" t="str">
        <f t="shared" si="12"/>
        <v>milliliters</v>
      </c>
      <c r="F429" s="3" t="s">
        <v>25</v>
      </c>
      <c r="G429" s="3" t="str">
        <f t="shared" si="2"/>
        <v>A Del Valle Frest citrus flavor juice in a 500-milliliters plastic bottle</v>
      </c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ht="111.75" customHeight="1">
      <c r="A430" s="3"/>
      <c r="B430" s="4" t="s">
        <v>561</v>
      </c>
      <c r="C430" s="3" t="s">
        <v>314</v>
      </c>
      <c r="D430" s="3" t="str">
        <f>IFERROR(__xludf.DUMMYFUNCTION("IFERROR(INDEX(REGEXEXTRACT(B430, ""\b(\d+(\.\d+)?)\b""), 1), ""No number found"")
"),"354")</f>
        <v>354</v>
      </c>
      <c r="E430" s="3" t="str">
        <f t="shared" si="12"/>
        <v>milliliters</v>
      </c>
      <c r="F430" s="3" t="s">
        <v>41</v>
      </c>
      <c r="G430" s="3" t="str">
        <f t="shared" si="2"/>
        <v>A Sprite soda in a 354-milliliters  can </v>
      </c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ht="111.75" customHeight="1">
      <c r="A431" s="3"/>
      <c r="B431" s="4" t="s">
        <v>561</v>
      </c>
      <c r="C431" s="3" t="s">
        <v>314</v>
      </c>
      <c r="D431" s="3" t="str">
        <f>IFERROR(__xludf.DUMMYFUNCTION("IFERROR(INDEX(REGEXEXTRACT(B431, ""\b(\d+(\.\d+)?)\b""), 1), ""No number found"")
"),"354")</f>
        <v>354</v>
      </c>
      <c r="E431" s="3" t="str">
        <f t="shared" si="12"/>
        <v>milliliters</v>
      </c>
      <c r="F431" s="3" t="s">
        <v>41</v>
      </c>
      <c r="G431" s="3" t="str">
        <f t="shared" si="2"/>
        <v>A Sprite soda in a 354-milliliters  can </v>
      </c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ht="111.75" customHeight="1">
      <c r="A432" s="3"/>
      <c r="B432" s="4" t="s">
        <v>562</v>
      </c>
      <c r="C432" s="3" t="s">
        <v>347</v>
      </c>
      <c r="D432" s="3" t="str">
        <f>IFERROR(__xludf.DUMMYFUNCTION("IFERROR(INDEX(REGEXEXTRACT(B432, ""\b(\d+(\.\d+)?)\b""), 1), ""No number found"")
"),"237")</f>
        <v>237</v>
      </c>
      <c r="E432" s="3" t="str">
        <f t="shared" si="12"/>
        <v>milliliters</v>
      </c>
      <c r="F432" s="3" t="s">
        <v>41</v>
      </c>
      <c r="G432" s="3" t="str">
        <f t="shared" si="2"/>
        <v>A Coca cola sugar free soda in a 237-milliliters  can </v>
      </c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ht="111.75" customHeight="1">
      <c r="A433" s="3"/>
      <c r="B433" s="4" t="s">
        <v>563</v>
      </c>
      <c r="C433" s="3" t="s">
        <v>347</v>
      </c>
      <c r="D433" s="3" t="str">
        <f>IFERROR(__xludf.DUMMYFUNCTION("IFERROR(INDEX(REGEXEXTRACT(B433, ""\b(\d+(\.\d+)?)\b""), 1), ""No number found"")
"),"354")</f>
        <v>354</v>
      </c>
      <c r="E433" s="3" t="str">
        <f t="shared" si="12"/>
        <v>milliliters</v>
      </c>
      <c r="F433" s="3" t="s">
        <v>41</v>
      </c>
      <c r="G433" s="3" t="str">
        <f t="shared" si="2"/>
        <v>A Coca cola sugar free soda in a 354-milliliters  can </v>
      </c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ht="111.75" customHeight="1">
      <c r="A434" s="3"/>
      <c r="B434" s="4" t="s">
        <v>563</v>
      </c>
      <c r="C434" s="3" t="s">
        <v>347</v>
      </c>
      <c r="D434" s="3" t="str">
        <f>IFERROR(__xludf.DUMMYFUNCTION("IFERROR(INDEX(REGEXEXTRACT(B434, ""\b(\d+(\.\d+)?)\b""), 1), ""No number found"")
"),"354")</f>
        <v>354</v>
      </c>
      <c r="E434" s="3" t="str">
        <f t="shared" si="12"/>
        <v>milliliters</v>
      </c>
      <c r="F434" s="3" t="s">
        <v>41</v>
      </c>
      <c r="G434" s="3" t="str">
        <f t="shared" si="2"/>
        <v>A Coca cola sugar free soda in a 354-milliliters  can </v>
      </c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ht="111.75" customHeight="1">
      <c r="A435" s="3"/>
      <c r="B435" s="4" t="s">
        <v>564</v>
      </c>
      <c r="C435" s="3" t="s">
        <v>261</v>
      </c>
      <c r="D435" s="3" t="str">
        <f>IFERROR(__xludf.DUMMYFUNCTION("IFERROR(INDEX(REGEXEXTRACT(B435, ""\b(\d+(\.\d+)?)\b""), 1), ""No number found"")
"),"354")</f>
        <v>354</v>
      </c>
      <c r="E435" s="3" t="str">
        <f t="shared" si="12"/>
        <v>milliliters</v>
      </c>
      <c r="F435" s="3" t="s">
        <v>41</v>
      </c>
      <c r="G435" s="3" t="str">
        <f t="shared" si="2"/>
        <v>A Coca cola light soda in a 354-milliliters  can </v>
      </c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ht="111.75" customHeight="1">
      <c r="A436" s="3"/>
      <c r="B436" s="4" t="s">
        <v>565</v>
      </c>
      <c r="C436" s="3" t="s">
        <v>566</v>
      </c>
      <c r="D436" s="3" t="str">
        <f>IFERROR(__xludf.DUMMYFUNCTION("IFERROR(INDEX(REGEXEXTRACT(B436, ""\b(\d+(\.\d+)?)\b""), 1), ""No number found"")
"),"2")</f>
        <v>2</v>
      </c>
      <c r="E436" s="3" t="str">
        <f t="shared" si="12"/>
        <v>liters</v>
      </c>
      <c r="F436" s="3" t="s">
        <v>31</v>
      </c>
      <c r="G436" s="3" t="str">
        <f t="shared" si="2"/>
        <v>A Coca Cola soda  in a 2-liters glass bottle</v>
      </c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ht="111.75" customHeight="1">
      <c r="A437" s="3"/>
      <c r="B437" s="4" t="s">
        <v>567</v>
      </c>
      <c r="C437" s="3" t="s">
        <v>264</v>
      </c>
      <c r="D437" s="3" t="str">
        <f>IFERROR(__xludf.DUMMYFUNCTION("IFERROR(INDEX(REGEXEXTRACT(B437, ""\b(\d+(\.\d+)?)\b""), 1), ""No number found"")
"),"354")</f>
        <v>354</v>
      </c>
      <c r="E437" s="3" t="str">
        <f t="shared" si="12"/>
        <v>milliliters</v>
      </c>
      <c r="F437" s="3" t="s">
        <v>25</v>
      </c>
      <c r="G437" s="3" t="str">
        <f t="shared" si="2"/>
        <v>A Coca cola soda in a 354-milliliters plastic bottle</v>
      </c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ht="111.75" customHeight="1">
      <c r="A438" s="3"/>
      <c r="B438" s="4" t="s">
        <v>567</v>
      </c>
      <c r="C438" s="3" t="s">
        <v>264</v>
      </c>
      <c r="D438" s="3" t="str">
        <f>IFERROR(__xludf.DUMMYFUNCTION("IFERROR(INDEX(REGEXEXTRACT(B438, ""\b(\d+(\.\d+)?)\b""), 1), ""No number found"")
"),"354")</f>
        <v>354</v>
      </c>
      <c r="E438" s="3" t="str">
        <f t="shared" si="12"/>
        <v>milliliters</v>
      </c>
      <c r="F438" s="3" t="s">
        <v>41</v>
      </c>
      <c r="G438" s="3" t="str">
        <f t="shared" si="2"/>
        <v>A Coca cola soda in a 354-milliliters  can </v>
      </c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ht="111.75" customHeight="1">
      <c r="A439" s="3"/>
      <c r="B439" s="4" t="s">
        <v>568</v>
      </c>
      <c r="C439" s="3" t="s">
        <v>569</v>
      </c>
      <c r="D439" s="3" t="str">
        <f>IFERROR(__xludf.DUMMYFUNCTION("IFERROR(INDEX(REGEXEXTRACT(B439, ""\b(\d+(\.\d+)?)\b""), 1), ""No number found"")
"),"3")</f>
        <v>3</v>
      </c>
      <c r="E439" s="3" t="str">
        <f t="shared" si="12"/>
        <v>liters</v>
      </c>
      <c r="F439" s="3" t="s">
        <v>25</v>
      </c>
      <c r="G439" s="3" t="str">
        <f t="shared" si="2"/>
        <v>A Coca cola and a Del valle fresh each  in a 3-liters plastic bottle</v>
      </c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ht="111.75" customHeight="1">
      <c r="A440" s="3"/>
      <c r="B440" s="4" t="s">
        <v>570</v>
      </c>
      <c r="C440" s="3" t="s">
        <v>571</v>
      </c>
      <c r="D440" s="3" t="str">
        <f>IFERROR(__xludf.DUMMYFUNCTION("IFERROR(INDEX(REGEXEXTRACT(B440, ""\b(\d+(\.\d+)?)\b""), 1), ""No number found"")
"),"2")</f>
        <v>2</v>
      </c>
      <c r="E440" s="3" t="str">
        <f t="shared" si="12"/>
        <v>liters</v>
      </c>
      <c r="F440" s="3" t="s">
        <v>25</v>
      </c>
      <c r="G440" s="3" t="str">
        <f t="shared" si="2"/>
        <v>A Coca Cola and a Sprite each in a 2-liters plastic bottle</v>
      </c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ht="111.75" customHeight="1">
      <c r="A441" s="3"/>
      <c r="B441" s="4" t="s">
        <v>572</v>
      </c>
      <c r="C441" s="3" t="s">
        <v>573</v>
      </c>
      <c r="D441" s="4">
        <v>600.0</v>
      </c>
      <c r="E441" s="4" t="s">
        <v>271</v>
      </c>
      <c r="F441" s="3" t="s">
        <v>25</v>
      </c>
      <c r="G441" s="3" t="str">
        <f t="shared" si="2"/>
        <v>A Powerade fruit punch flavor in a 600-milliliters plastic bottle</v>
      </c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ht="111.75" customHeight="1">
      <c r="A442" s="3"/>
      <c r="B442" s="4" t="s">
        <v>572</v>
      </c>
      <c r="C442" s="3" t="s">
        <v>573</v>
      </c>
      <c r="D442" s="4">
        <v>600.0</v>
      </c>
      <c r="E442" s="4" t="s">
        <v>271</v>
      </c>
      <c r="F442" s="3" t="s">
        <v>25</v>
      </c>
      <c r="G442" s="3" t="str">
        <f t="shared" si="2"/>
        <v>A Powerade fruit punch flavor in a 600-milliliters plastic bottle</v>
      </c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ht="111.75" customHeight="1">
      <c r="A443" s="3"/>
      <c r="B443" s="4" t="s">
        <v>574</v>
      </c>
      <c r="C443" s="3" t="s">
        <v>575</v>
      </c>
      <c r="D443" s="3" t="str">
        <f>IFERROR(__xludf.DUMMYFUNCTION("IFERROR(INDEX(REGEXEXTRACT(B443, ""\b(\d+(\.\d+)?)\b""), 1), ""No number found"")
"),"473")</f>
        <v>473</v>
      </c>
      <c r="E443" s="3" t="str">
        <f>IF(ISERROR(SEARCH(" ml", B443)), 
    IF(ISERROR(SEARCH(" Kg", B443)), 
        IF(ISERROR(SEARCH(" g", B443)), 
            IF(ISERROR(SEARCH(" L", B443)), "Not found", "liters"), 
            "grams"
        ), 
        "kilograms"
    ), 
    "milliliters"
)
</f>
        <v>milliliters</v>
      </c>
      <c r="F443" s="3" t="s">
        <v>41</v>
      </c>
      <c r="G443" s="3" t="str">
        <f t="shared" si="2"/>
        <v>A Monster Khaos energized juice in a 473-milliliters  can </v>
      </c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ht="111.75" customHeight="1">
      <c r="A444" s="3"/>
      <c r="B444" s="4" t="s">
        <v>576</v>
      </c>
      <c r="C444" s="3" t="s">
        <v>577</v>
      </c>
      <c r="D444" s="3" t="str">
        <f>IFERROR(__xludf.DUMMYFUNCTION("IFERROR(INDEX(REGEXEXTRACT(B444, ""\b(\d+(\.\d+)?)\b""), 1), ""No number found"")
"),"19")</f>
        <v>19</v>
      </c>
      <c r="E444" s="4" t="s">
        <v>24</v>
      </c>
      <c r="F444" s="3" t="s">
        <v>73</v>
      </c>
      <c r="G444" s="3" t="str">
        <f t="shared" si="2"/>
        <v>A Ciel purified water  in a 19-liters returnable jug</v>
      </c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ht="111.75" customHeight="1">
      <c r="A445" s="3"/>
      <c r="B445" s="4" t="s">
        <v>578</v>
      </c>
      <c r="C445" s="3" t="s">
        <v>503</v>
      </c>
      <c r="D445" s="3" t="str">
        <f>IFERROR(__xludf.DUMMYFUNCTION("IFERROR(INDEX(REGEXEXTRACT(B445, ""\b(\d+(\.\d+)?)\b""), 1), ""No number found"")
"),"2")</f>
        <v>2</v>
      </c>
      <c r="E445" s="3" t="str">
        <f t="shared" ref="E445:E468" si="13">IF(ISERROR(SEARCH(" ml", B445)), 
    IF(ISERROR(SEARCH(" Kg", B445)), 
        IF(ISERROR(SEARCH(" g", B445)), 
            IF(ISERROR(SEARCH(" L", B445)), "Not found", "liters"), 
            "grams"
        ), 
        "kilograms"
    ), 
    "milliliters"
)
</f>
        <v>liters</v>
      </c>
      <c r="F445" s="3" t="s">
        <v>25</v>
      </c>
      <c r="G445" s="3" t="str">
        <f t="shared" si="2"/>
        <v>A Yoli lemon flavor soda in a 2-liters plastic bottle</v>
      </c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ht="111.75" customHeight="1">
      <c r="A446" s="3"/>
      <c r="B446" s="4" t="s">
        <v>579</v>
      </c>
      <c r="C446" s="3" t="s">
        <v>580</v>
      </c>
      <c r="D446" s="3" t="str">
        <f>IFERROR(__xludf.DUMMYFUNCTION("IFERROR(INDEX(REGEXEXTRACT(B446, ""\b(\d+(\.\d+)?)\b""), 1), ""No number found"")
"),"2")</f>
        <v>2</v>
      </c>
      <c r="E446" s="3" t="str">
        <f t="shared" si="13"/>
        <v>grams</v>
      </c>
      <c r="F446" s="3" t="s">
        <v>581</v>
      </c>
      <c r="G446" s="3" t="str">
        <f t="shared" si="2"/>
        <v>A Pack of 2 Ciel purified water + 2 coca cola package + 2 del Valle fruit in a 2-grams Jug, plastic bottle and glasses</v>
      </c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ht="111.75" customHeight="1">
      <c r="A447" s="3"/>
      <c r="B447" s="4" t="s">
        <v>582</v>
      </c>
      <c r="C447" s="3" t="s">
        <v>532</v>
      </c>
      <c r="D447" s="3" t="str">
        <f>IFERROR(__xludf.DUMMYFUNCTION("IFERROR(INDEX(REGEXEXTRACT(B447, ""\b(\d+(\.\d+)?)\b""), 1), ""No number found"")
"),"237")</f>
        <v>237</v>
      </c>
      <c r="E447" s="3" t="str">
        <f t="shared" si="13"/>
        <v>milliliters</v>
      </c>
      <c r="F447" s="3" t="s">
        <v>41</v>
      </c>
      <c r="G447" s="3" t="str">
        <f t="shared" si="2"/>
        <v>A Soda mixed pack each in a 237-milliliters  can </v>
      </c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ht="111.75" customHeight="1">
      <c r="A448" s="3"/>
      <c r="B448" s="4" t="s">
        <v>583</v>
      </c>
      <c r="C448" s="3" t="s">
        <v>584</v>
      </c>
      <c r="D448" s="3" t="str">
        <f>IFERROR(__xludf.DUMMYFUNCTION("IFERROR(INDEX(REGEXEXTRACT(B448, ""\b(\d+(\.\d+)?)\b""), 1), ""No number found"")
"),"2")</f>
        <v>2</v>
      </c>
      <c r="E448" s="3" t="str">
        <f t="shared" si="13"/>
        <v>liters</v>
      </c>
      <c r="F448" s="3" t="s">
        <v>25</v>
      </c>
      <c r="G448" s="3" t="str">
        <f t="shared" si="2"/>
        <v>A Taxco mineral water in a 2-liters plastic bottle</v>
      </c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ht="111.75" customHeight="1">
      <c r="A449" s="3"/>
      <c r="B449" s="4" t="s">
        <v>585</v>
      </c>
      <c r="C449" s="3" t="s">
        <v>584</v>
      </c>
      <c r="D449" s="3" t="str">
        <f>IFERROR(__xludf.DUMMYFUNCTION("IFERROR(INDEX(REGEXEXTRACT(B449, ""\b(\d+(\.\d+)?)\b""), 1), ""No number found"")
"),"1")</f>
        <v>1</v>
      </c>
      <c r="E449" s="3" t="str">
        <f t="shared" si="13"/>
        <v>liters</v>
      </c>
      <c r="F449" s="3" t="s">
        <v>25</v>
      </c>
      <c r="G449" s="3" t="str">
        <f t="shared" si="2"/>
        <v>A Taxco mineral water in a 1-liters plastic bottle</v>
      </c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ht="111.75" customHeight="1">
      <c r="A450" s="3"/>
      <c r="B450" s="4" t="s">
        <v>586</v>
      </c>
      <c r="C450" s="3" t="s">
        <v>587</v>
      </c>
      <c r="D450" s="3" t="str">
        <f>IFERROR(__xludf.DUMMYFUNCTION("IFERROR(INDEX(REGEXEXTRACT(B450, ""\b(\d+(\.\d+)?)\b""), 1), ""No number found"")
"),"1")</f>
        <v>1</v>
      </c>
      <c r="E450" s="3" t="str">
        <f t="shared" si="13"/>
        <v>grams</v>
      </c>
      <c r="F450" s="3" t="s">
        <v>588</v>
      </c>
      <c r="G450" s="3" t="str">
        <f t="shared" si="2"/>
        <v>A Package of 1 Ciel purified water 20 liters jug + 4 Coca Cola each in a 600 milliliters plastic bottle + 6 Santa Clara each in a 1 liter cardboard carton in a 1-grams Jug, plastic bottle and cardboard carton</v>
      </c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ht="111.75" customHeight="1">
      <c r="A451" s="3"/>
      <c r="B451" s="4" t="s">
        <v>589</v>
      </c>
      <c r="C451" s="3" t="s">
        <v>590</v>
      </c>
      <c r="D451" s="3" t="str">
        <f>IFERROR(__xludf.DUMMYFUNCTION("IFERROR(INDEX(REGEXEXTRACT(B451, ""\b(\d+(\.\d+)?)\b""), 1), ""No number found"")
"),"600")</f>
        <v>600</v>
      </c>
      <c r="E451" s="3" t="str">
        <f t="shared" si="13"/>
        <v>milliliters</v>
      </c>
      <c r="F451" s="3" t="s">
        <v>25</v>
      </c>
      <c r="G451" s="3" t="str">
        <f t="shared" si="2"/>
        <v>A Fuze Tea apple cinnamon flavor  in a 600-milliliters plastic bottle</v>
      </c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ht="111.75" customHeight="1">
      <c r="A452" s="3"/>
      <c r="B452" s="4" t="s">
        <v>591</v>
      </c>
      <c r="C452" s="3" t="s">
        <v>592</v>
      </c>
      <c r="D452" s="4">
        <v>5.0</v>
      </c>
      <c r="E452" s="3" t="str">
        <f t="shared" si="13"/>
        <v>liters</v>
      </c>
      <c r="F452" s="3" t="s">
        <v>593</v>
      </c>
      <c r="G452" s="3" t="str">
        <f t="shared" si="2"/>
        <v>A Package of 1 Ciel purifed water in a 5 liters plastic bottle + 8 Santa Clara capuccino flavor milk each in a 200 milliliters carboard carton  in a 5-liters jug and cardboard carton </v>
      </c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ht="111.75" customHeight="1">
      <c r="A453" s="3"/>
      <c r="B453" s="4" t="s">
        <v>594</v>
      </c>
      <c r="C453" s="3" t="s">
        <v>595</v>
      </c>
      <c r="D453" s="3" t="str">
        <f>IFERROR(__xludf.DUMMYFUNCTION("IFERROR(INDEX(REGEXEXTRACT(B453, ""\b(\d+(\.\d+)?)\b""), 1), ""No number found"")
"),"1")</f>
        <v>1</v>
      </c>
      <c r="E453" s="3" t="str">
        <f t="shared" si="13"/>
        <v>grams</v>
      </c>
      <c r="F453" s="3" t="s">
        <v>588</v>
      </c>
      <c r="G453" s="3" t="str">
        <f t="shared" si="2"/>
        <v>A Package of a 1 Ciel purified water in a 20 liter jug + 6 Santa Clara regular milk each in a 1 liter carboard carton + 12 Coca Cola soda each in a 355 milliliter plastic bottle in a 1-grams Jug, plastic bottle and cardboard carton</v>
      </c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ht="111.75" customHeight="1">
      <c r="A454" s="3"/>
      <c r="B454" s="4" t="s">
        <v>596</v>
      </c>
      <c r="C454" s="3" t="s">
        <v>597</v>
      </c>
      <c r="D454" s="4">
        <v>1.0</v>
      </c>
      <c r="E454" s="3" t="str">
        <f t="shared" si="13"/>
        <v>grams</v>
      </c>
      <c r="F454" s="3" t="s">
        <v>593</v>
      </c>
      <c r="G454" s="3" t="str">
        <f t="shared" si="2"/>
        <v>A Package of 1 Ciel purified water 20 liters jug + 6 Santa Clara light milk each in a 1 liter carboard carton in a 1-grams jug and cardboard carton </v>
      </c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ht="111.75" customHeight="1">
      <c r="A455" s="3"/>
      <c r="B455" s="4" t="s">
        <v>598</v>
      </c>
      <c r="C455" s="3" t="s">
        <v>599</v>
      </c>
      <c r="D455" s="4">
        <v>1.0</v>
      </c>
      <c r="E455" s="3" t="str">
        <f t="shared" si="13"/>
        <v>grams</v>
      </c>
      <c r="F455" s="3" t="s">
        <v>588</v>
      </c>
      <c r="G455" s="3" t="str">
        <f t="shared" si="2"/>
        <v>A Package of a 1 Ciel purified water in a 20 liter jug + 6 Santa Clara regular milk each in a 1 liter carboard carton + 4 Coca Cola soda each in a 600 milliliter plastic bottle+ 6 Del Valle mango flavor each in a 1 liter plastic bottle  in a 1-grams Jug, plastic bottle and cardboard carton</v>
      </c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ht="111.75" customHeight="1">
      <c r="A456" s="3"/>
      <c r="B456" s="4" t="s">
        <v>600</v>
      </c>
      <c r="C456" s="3" t="s">
        <v>601</v>
      </c>
      <c r="D456" s="4">
        <v>1.0</v>
      </c>
      <c r="E456" s="3" t="str">
        <f t="shared" si="13"/>
        <v>grams</v>
      </c>
      <c r="F456" s="3" t="s">
        <v>588</v>
      </c>
      <c r="G456" s="3" t="str">
        <f t="shared" si="2"/>
        <v>A Package of a 1 Ciel purified water in a 20 liter jug + 6 Santa Clara lactose free milk each in a 1 liter carboard carton + 4 Coca Cola soda each in a 600 milliliter plastic bottle+ 6 Del Valle mango flavor each in a 1 liter plastic bottle  in a 1-grams Jug, plastic bottle and cardboard carton</v>
      </c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ht="111.75" customHeight="1">
      <c r="A457" s="3"/>
      <c r="B457" s="4" t="s">
        <v>602</v>
      </c>
      <c r="C457" s="3" t="s">
        <v>603</v>
      </c>
      <c r="D457" s="4">
        <v>1.0</v>
      </c>
      <c r="E457" s="3" t="str">
        <f t="shared" si="13"/>
        <v>liters</v>
      </c>
      <c r="F457" s="3" t="s">
        <v>588</v>
      </c>
      <c r="G457" s="3" t="str">
        <f t="shared" si="2"/>
        <v>A Package of 2 Ciel purifed water each in a 5 liters plastic bottle + 8 Sanra Clara chocolate flavor milk each in a 200 milliliters carboard carton + 6 Del Valle peach flavor each in a 1 liter plastic bottle in a 1-liters Jug, plastic bottle and cardboard carton</v>
      </c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ht="111.75" customHeight="1">
      <c r="A458" s="3"/>
      <c r="B458" s="4" t="s">
        <v>604</v>
      </c>
      <c r="C458" s="3" t="s">
        <v>605</v>
      </c>
      <c r="D458" s="4">
        <v>1.0</v>
      </c>
      <c r="E458" s="3" t="str">
        <f t="shared" si="13"/>
        <v>liters</v>
      </c>
      <c r="F458" s="3" t="s">
        <v>588</v>
      </c>
      <c r="G458" s="3" t="str">
        <f t="shared" si="2"/>
        <v>A Package of 2 Ciel purifed water each in a 5 liters plastic bottle + 8 Santa Clara strawberry flavor milk each in a 200 milliliters carboard carton + 6 Del Valle peach flavor each in a 1 liter plastic bottle in a 1-liters Jug, plastic bottle and cardboard carton</v>
      </c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ht="111.75" customHeight="1">
      <c r="A459" s="3"/>
      <c r="B459" s="4" t="s">
        <v>606</v>
      </c>
      <c r="C459" s="3" t="s">
        <v>607</v>
      </c>
      <c r="D459" s="3" t="str">
        <f>IFERROR(__xludf.DUMMYFUNCTION("IFERROR(INDEX(REGEXEXTRACT(B459, ""\b(\d+(\.\d+)?)\b""), 1), ""No number found"")
"),"2.5")</f>
        <v>2.5</v>
      </c>
      <c r="E459" s="3" t="str">
        <f t="shared" si="13"/>
        <v>liters</v>
      </c>
      <c r="F459" s="3" t="s">
        <v>51</v>
      </c>
      <c r="G459" s="3" t="str">
        <f t="shared" si="2"/>
        <v>A Coca cola sugar free soda  in a 2.5-liters returnable plastic bottle</v>
      </c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ht="111.75" customHeight="1">
      <c r="A460" s="3"/>
      <c r="B460" s="4" t="s">
        <v>127</v>
      </c>
      <c r="C460" s="3" t="s">
        <v>125</v>
      </c>
      <c r="D460" s="3" t="str">
        <f>IFERROR(__xludf.DUMMYFUNCTION("IFERROR(INDEX(REGEXEXTRACT(B460, ""\b(\d+(\.\d+)?)\b""), 1), ""No number found"")
"),"2.5")</f>
        <v>2.5</v>
      </c>
      <c r="E460" s="3" t="str">
        <f t="shared" si="13"/>
        <v>liters</v>
      </c>
      <c r="F460" s="3" t="s">
        <v>25</v>
      </c>
      <c r="G460" s="3" t="str">
        <f t="shared" si="2"/>
        <v>A Fresca pink grapefruit flavor soda in a 2.5-liters plastic bottle</v>
      </c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ht="111.75" customHeight="1">
      <c r="A461" s="3"/>
      <c r="B461" s="4" t="s">
        <v>163</v>
      </c>
      <c r="C461" s="3" t="s">
        <v>164</v>
      </c>
      <c r="D461" s="3" t="str">
        <f>IFERROR(__xludf.DUMMYFUNCTION("IFERROR(INDEX(REGEXEXTRACT(B461, ""\b(\d+(\.\d+)?)\b""), 1), ""No number found"")
"),"2.5")</f>
        <v>2.5</v>
      </c>
      <c r="E461" s="3" t="str">
        <f t="shared" si="13"/>
        <v>liters</v>
      </c>
      <c r="F461" s="3" t="s">
        <v>25</v>
      </c>
      <c r="G461" s="3" t="str">
        <f t="shared" si="2"/>
        <v>A Sidral Mundet apple flavor soda in a 2.5-liters plastic bottle</v>
      </c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ht="111.75" customHeight="1">
      <c r="A462" s="3"/>
      <c r="B462" s="4" t="s">
        <v>307</v>
      </c>
      <c r="C462" s="3" t="s">
        <v>164</v>
      </c>
      <c r="D462" s="3" t="str">
        <f>IFERROR(__xludf.DUMMYFUNCTION("IFERROR(INDEX(REGEXEXTRACT(B462, ""\b(\d+(\.\d+)?)\b""), 1), ""No number found"")
"),"1.5")</f>
        <v>1.5</v>
      </c>
      <c r="E462" s="3" t="str">
        <f t="shared" si="13"/>
        <v>liters</v>
      </c>
      <c r="F462" s="3" t="s">
        <v>25</v>
      </c>
      <c r="G462" s="3" t="str">
        <f t="shared" si="2"/>
        <v>A Sidral Mundet apple flavor soda in a 1.5-liters plastic bottle</v>
      </c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ht="111.75" customHeight="1">
      <c r="A463" s="3"/>
      <c r="B463" s="4" t="s">
        <v>297</v>
      </c>
      <c r="C463" s="3" t="s">
        <v>298</v>
      </c>
      <c r="D463" s="3" t="str">
        <f>IFERROR(__xludf.DUMMYFUNCTION("IFERROR(INDEX(REGEXEXTRACT(B463, ""\b(\d+(\.\d+)?)\b""), 1), ""No number found"")
"),"1.5")</f>
        <v>1.5</v>
      </c>
      <c r="E463" s="3" t="str">
        <f t="shared" si="13"/>
        <v>liters</v>
      </c>
      <c r="F463" s="3" t="s">
        <v>25</v>
      </c>
      <c r="G463" s="3" t="str">
        <f t="shared" si="2"/>
        <v>A Fanta orange flavor soda in a 1.5-liters plastic bottle</v>
      </c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ht="111.75" customHeight="1">
      <c r="A464" s="3"/>
      <c r="B464" s="4" t="s">
        <v>608</v>
      </c>
      <c r="C464" s="3" t="s">
        <v>609</v>
      </c>
      <c r="D464" s="3" t="str">
        <f>IFERROR(__xludf.DUMMYFUNCTION("IFERROR(INDEX(REGEXEXTRACT(B464, ""\b(\d+(\.\d+)?)\b""), 1), ""No number found"")
"),"250")</f>
        <v>250</v>
      </c>
      <c r="E464" s="3" t="str">
        <f t="shared" si="13"/>
        <v>milliliters</v>
      </c>
      <c r="F464" s="3" t="s">
        <v>25</v>
      </c>
      <c r="G464" s="3" t="str">
        <f t="shared" si="2"/>
        <v>A Delaware Punch grape flavor soda in a 250-milliliters plastic bottle</v>
      </c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ht="111.75" customHeight="1">
      <c r="A465" s="3"/>
      <c r="B465" s="4" t="s">
        <v>610</v>
      </c>
      <c r="C465" s="3" t="s">
        <v>261</v>
      </c>
      <c r="D465" s="3" t="str">
        <f>IFERROR(__xludf.DUMMYFUNCTION("IFERROR(INDEX(REGEXEXTRACT(B465, ""\b(\d+(\.\d+)?)\b""), 1), ""No number found"")
"),"1.75")</f>
        <v>1.75</v>
      </c>
      <c r="E465" s="3" t="str">
        <f t="shared" si="13"/>
        <v>liters</v>
      </c>
      <c r="F465" s="3" t="s">
        <v>25</v>
      </c>
      <c r="G465" s="3" t="str">
        <f t="shared" si="2"/>
        <v>A Coca cola light soda in a 1.75-liters plastic bottle</v>
      </c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ht="111.75" customHeight="1">
      <c r="A466" s="3"/>
      <c r="B466" s="4" t="s">
        <v>611</v>
      </c>
      <c r="C466" s="3" t="s">
        <v>612</v>
      </c>
      <c r="D466" s="3" t="str">
        <f>IFERROR(__xludf.DUMMYFUNCTION("IFERROR(INDEX(REGEXEXTRACT(B466, ""\b(\d+(\.\d+)?)\b""), 1), ""No number found"")
"),"1.25")</f>
        <v>1.25</v>
      </c>
      <c r="E466" s="3" t="str">
        <f t="shared" si="13"/>
        <v>liters</v>
      </c>
      <c r="F466" s="3" t="s">
        <v>25</v>
      </c>
      <c r="G466" s="3" t="str">
        <f t="shared" si="2"/>
        <v>A Coca Cola sugar free soda in a 1.25-liters plastic bottle</v>
      </c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ht="111.75" customHeight="1">
      <c r="A467" s="3"/>
      <c r="B467" s="4" t="s">
        <v>613</v>
      </c>
      <c r="C467" s="3" t="s">
        <v>614</v>
      </c>
      <c r="D467" s="3" t="str">
        <f>IFERROR(__xludf.DUMMYFUNCTION("IFERROR(INDEX(REGEXEXTRACT(B467, ""\b(\d+(\.\d+)?)\b""), 1), ""No number found"")
"),"1.5")</f>
        <v>1.5</v>
      </c>
      <c r="E467" s="3" t="str">
        <f t="shared" si="13"/>
        <v>liters</v>
      </c>
      <c r="F467" s="3" t="s">
        <v>25</v>
      </c>
      <c r="G467" s="3" t="str">
        <f t="shared" si="2"/>
        <v>A Cristal mineralized water in a 1.5-liters plastic bottle</v>
      </c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ht="111.75" customHeight="1">
      <c r="A468" s="3"/>
      <c r="B468" s="4" t="s">
        <v>615</v>
      </c>
      <c r="C468" s="3" t="s">
        <v>614</v>
      </c>
      <c r="D468" s="3" t="str">
        <f>IFERROR(__xludf.DUMMYFUNCTION("IFERROR(INDEX(REGEXEXTRACT(B468, ""\b(\d+(\.\d+)?)\b""), 1), ""No number found"")
"),"2.5")</f>
        <v>2.5</v>
      </c>
      <c r="E468" s="3" t="str">
        <f t="shared" si="13"/>
        <v>liters</v>
      </c>
      <c r="F468" s="3" t="s">
        <v>25</v>
      </c>
      <c r="G468" s="3" t="str">
        <f t="shared" si="2"/>
        <v>A Cristal mineralized water in a 2.5-liters plastic bottle</v>
      </c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ht="111.75" customHeight="1">
      <c r="A469" s="3"/>
      <c r="B469" s="4" t="s">
        <v>616</v>
      </c>
      <c r="C469" s="3" t="s">
        <v>617</v>
      </c>
      <c r="D469" s="3" t="str">
        <f>IFERROR(__xludf.DUMMYFUNCTION("IFERROR(INDEX(REGEXEXTRACT(B469, ""\b(\d+(\.\d+)?)\b""), 1), ""No number found"")
"),"20")</f>
        <v>20</v>
      </c>
      <c r="E469" s="4" t="s">
        <v>24</v>
      </c>
      <c r="F469" s="3" t="s">
        <v>73</v>
      </c>
      <c r="G469" s="3" t="str">
        <f t="shared" si="2"/>
        <v>A Cristal purified water  in a 20-liters returnable jug</v>
      </c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ht="111.75" customHeight="1">
      <c r="A470" s="3"/>
      <c r="B470" s="4" t="s">
        <v>618</v>
      </c>
      <c r="C470" s="3" t="s">
        <v>619</v>
      </c>
      <c r="D470" s="3" t="str">
        <f>IFERROR(__xludf.DUMMYFUNCTION("IFERROR(INDEX(REGEXEXTRACT(B470, ""\b(\d+(\.\d+)?)\b""), 1), ""No number found"")
"),"2.5")</f>
        <v>2.5</v>
      </c>
      <c r="E470" s="3" t="str">
        <f t="shared" ref="E470:E495" si="14">IF(ISERROR(SEARCH(" ml", B470)), 
    IF(ISERROR(SEARCH(" Kg", B470)), 
        IF(ISERROR(SEARCH(" g", B470)), 
            IF(ISERROR(SEARCH(" L", B470)), "Not found", "liters"), 
            "grams"
        ), 
        "kilograms"
    ), 
    "milliliters"
)
</f>
        <v>liters</v>
      </c>
      <c r="F470" s="3" t="s">
        <v>25</v>
      </c>
      <c r="G470" s="3" t="str">
        <f t="shared" si="2"/>
        <v>A Cristal  black cider flavor soda in a 2.5-liters plastic bottle</v>
      </c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ht="111.75" customHeight="1">
      <c r="A471" s="3"/>
      <c r="B471" s="4" t="s">
        <v>620</v>
      </c>
      <c r="C471" s="3" t="s">
        <v>621</v>
      </c>
      <c r="D471" s="3" t="str">
        <f>IFERROR(__xludf.DUMMYFUNCTION("IFERROR(INDEX(REGEXEXTRACT(B471, ""\b(\d+(\.\d+)?)\b""), 1), ""No number found"")
"),"2.5")</f>
        <v>2.5</v>
      </c>
      <c r="E471" s="3" t="str">
        <f t="shared" si="14"/>
        <v>liters</v>
      </c>
      <c r="F471" s="3" t="s">
        <v>25</v>
      </c>
      <c r="G471" s="3" t="str">
        <f t="shared" si="2"/>
        <v>A Cristal  strawberry flavor soda in a 2.5-liters plastic bottle</v>
      </c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ht="111.75" customHeight="1">
      <c r="A472" s="3"/>
      <c r="B472" s="4" t="s">
        <v>622</v>
      </c>
      <c r="C472" s="3" t="s">
        <v>623</v>
      </c>
      <c r="D472" s="3" t="str">
        <f>IFERROR(__xludf.DUMMYFUNCTION("IFERROR(INDEX(REGEXEXTRACT(B472, ""\b(\d+(\.\d+)?)\b""), 1), ""No number found"")
"),"2.5")</f>
        <v>2.5</v>
      </c>
      <c r="E472" s="3" t="str">
        <f t="shared" si="14"/>
        <v>liters</v>
      </c>
      <c r="F472" s="3" t="s">
        <v>25</v>
      </c>
      <c r="G472" s="3" t="str">
        <f t="shared" si="2"/>
        <v>A Cristal  barley flavor soda in a 2.5-liters plastic bottle</v>
      </c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ht="111.75" customHeight="1">
      <c r="A473" s="3"/>
      <c r="B473" s="4" t="s">
        <v>624</v>
      </c>
      <c r="C473" s="3" t="s">
        <v>625</v>
      </c>
      <c r="D473" s="3" t="str">
        <f>IFERROR(__xludf.DUMMYFUNCTION("IFERROR(INDEX(REGEXEXTRACT(B473, ""\b(\d+(\.\d+)?)\b""), 1), ""No number found"")
"),"3")</f>
        <v>3</v>
      </c>
      <c r="E473" s="3" t="str">
        <f t="shared" si="14"/>
        <v>liters</v>
      </c>
      <c r="F473" s="3" t="s">
        <v>51</v>
      </c>
      <c r="G473" s="3" t="str">
        <f t="shared" si="2"/>
        <v>A Coco cola soda  in a 3-liters returnable plastic bottle</v>
      </c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ht="111.75" customHeight="1">
      <c r="A474" s="3"/>
      <c r="B474" s="4" t="s">
        <v>402</v>
      </c>
      <c r="C474" s="3" t="s">
        <v>612</v>
      </c>
      <c r="D474" s="3" t="str">
        <f>IFERROR(__xludf.DUMMYFUNCTION("IFERROR(INDEX(REGEXEXTRACT(B474, ""\b(\d+(\.\d+)?)\b""), 1), ""No number found"")
"),"235")</f>
        <v>235</v>
      </c>
      <c r="E474" s="3" t="str">
        <f t="shared" si="14"/>
        <v>milliliters</v>
      </c>
      <c r="F474" s="3" t="s">
        <v>25</v>
      </c>
      <c r="G474" s="3" t="str">
        <f t="shared" si="2"/>
        <v>A Coca Cola sugar free soda in a 235-milliliters plastic bottle</v>
      </c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ht="111.75" customHeight="1">
      <c r="A475" s="3"/>
      <c r="B475" s="4" t="s">
        <v>626</v>
      </c>
      <c r="C475" s="3" t="s">
        <v>627</v>
      </c>
      <c r="D475" s="3" t="str">
        <f>IFERROR(__xludf.DUMMYFUNCTION("IFERROR(INDEX(REGEXEXTRACT(B475, ""\b(\d+(\.\d+)?)\b""), 1), ""No number found"")
"),"250")</f>
        <v>250</v>
      </c>
      <c r="E475" s="3" t="str">
        <f t="shared" si="14"/>
        <v>milliliters</v>
      </c>
      <c r="F475" s="3" t="s">
        <v>25</v>
      </c>
      <c r="G475" s="3" t="str">
        <f t="shared" si="2"/>
        <v>A Santa Clara triple chocolate ice cream flavor milk  in a 250-milliliters plastic bottle</v>
      </c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ht="111.75" customHeight="1">
      <c r="A476" s="3"/>
      <c r="B476" s="4" t="s">
        <v>628</v>
      </c>
      <c r="C476" s="3" t="s">
        <v>629</v>
      </c>
      <c r="D476" s="3" t="str">
        <f>IFERROR(__xludf.DUMMYFUNCTION("IFERROR(INDEX(REGEXEXTRACT(B476, ""\b(\d+(\.\d+)?)\b""), 1), ""No number found"")
"),"250")</f>
        <v>250</v>
      </c>
      <c r="E476" s="3" t="str">
        <f t="shared" si="14"/>
        <v>milliliters</v>
      </c>
      <c r="F476" s="3" t="s">
        <v>25</v>
      </c>
      <c r="G476" s="3" t="str">
        <f t="shared" si="2"/>
        <v>A Santa Clara mint icre cream flavor milk  in a 250-milliliters plastic bottle</v>
      </c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ht="111.75" customHeight="1">
      <c r="A477" s="3"/>
      <c r="B477" s="4" t="s">
        <v>630</v>
      </c>
      <c r="C477" s="3" t="s">
        <v>631</v>
      </c>
      <c r="D477" s="3" t="str">
        <f>IFERROR(__xludf.DUMMYFUNCTION("IFERROR(INDEX(REGEXEXTRACT(B477, ""\b(\d+(\.\d+)?)\b""), 1), ""No number found"")
"),"250")</f>
        <v>250</v>
      </c>
      <c r="E477" s="3" t="str">
        <f t="shared" si="14"/>
        <v>milliliters</v>
      </c>
      <c r="F477" s="3" t="s">
        <v>25</v>
      </c>
      <c r="G477" s="3" t="str">
        <f t="shared" si="2"/>
        <v>A Santa Clara strawberry icre cream flavor milk  in a 250-milliliters plastic bottle</v>
      </c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ht="111.75" customHeight="1">
      <c r="A478" s="3"/>
      <c r="B478" s="4" t="s">
        <v>632</v>
      </c>
      <c r="C478" s="3" t="s">
        <v>612</v>
      </c>
      <c r="D478" s="3" t="str">
        <f>IFERROR(__xludf.DUMMYFUNCTION("IFERROR(INDEX(REGEXEXTRACT(B478, ""\b(\d+(\.\d+)?)\b""), 1), ""No number found"")
"),"3")</f>
        <v>3</v>
      </c>
      <c r="E478" s="3" t="str">
        <f t="shared" si="14"/>
        <v>liters</v>
      </c>
      <c r="F478" s="3" t="s">
        <v>25</v>
      </c>
      <c r="G478" s="3" t="str">
        <f t="shared" si="2"/>
        <v>A Coca Cola sugar free soda in a 3-liters plastic bottle</v>
      </c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ht="111.75" customHeight="1">
      <c r="A479" s="3"/>
      <c r="B479" s="4" t="s">
        <v>633</v>
      </c>
      <c r="C479" s="3" t="s">
        <v>634</v>
      </c>
      <c r="D479" s="3" t="str">
        <f>IFERROR(__xludf.DUMMYFUNCTION("IFERROR(INDEX(REGEXEXTRACT(B479, ""\b(\d+(\.\d+)?)\b""), 1), ""No number found"")
"),"2")</f>
        <v>2</v>
      </c>
      <c r="E479" s="3" t="str">
        <f t="shared" si="14"/>
        <v>liters</v>
      </c>
      <c r="F479" s="3" t="s">
        <v>25</v>
      </c>
      <c r="G479" s="3" t="str">
        <f t="shared" si="2"/>
        <v>A Del Valle Naranja&amp;Nada orange flavor mineralized water in a 2-liters plastic bottle</v>
      </c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ht="111.75" customHeight="1">
      <c r="A480" s="3"/>
      <c r="B480" s="4" t="s">
        <v>635</v>
      </c>
      <c r="C480" s="3" t="s">
        <v>636</v>
      </c>
      <c r="D480" s="3" t="str">
        <f>IFERROR(__xludf.DUMMYFUNCTION("IFERROR(INDEX(REGEXEXTRACT(B480, ""\b(\d+(\.\d+)?)\b""), 1), ""No number found"")
"),"355")</f>
        <v>355</v>
      </c>
      <c r="E480" s="3" t="str">
        <f t="shared" si="14"/>
        <v>milliliters</v>
      </c>
      <c r="F480" s="3" t="s">
        <v>25</v>
      </c>
      <c r="G480" s="3" t="str">
        <f t="shared" si="2"/>
        <v>A Del Valle Fruit with citrus flavor juice in a 355-milliliters plastic bottle</v>
      </c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ht="111.75" customHeight="1">
      <c r="A481" s="3"/>
      <c r="B481" s="4" t="s">
        <v>637</v>
      </c>
      <c r="C481" s="3" t="s">
        <v>638</v>
      </c>
      <c r="D481" s="3" t="str">
        <f>IFERROR(__xludf.DUMMYFUNCTION("IFERROR(INDEX(REGEXEXTRACT(B481, ""\b(\d+(\.\d+)?)\b""), 1), ""No number found"")
"),"500")</f>
        <v>500</v>
      </c>
      <c r="E481" s="3" t="str">
        <f t="shared" si="14"/>
        <v>milliliters</v>
      </c>
      <c r="F481" s="3" t="s">
        <v>25</v>
      </c>
      <c r="G481" s="3" t="str">
        <f t="shared" si="2"/>
        <v>A Powerade Fit grape mint flavor in a 500-milliliters plastic bottle</v>
      </c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ht="111.75" customHeight="1">
      <c r="A482" s="3"/>
      <c r="B482" s="4" t="s">
        <v>639</v>
      </c>
      <c r="C482" s="3" t="s">
        <v>14</v>
      </c>
      <c r="D482" s="3" t="str">
        <f>IFERROR(__xludf.DUMMYFUNCTION("IFERROR(INDEX(REGEXEXTRACT(B482, ""\b(\d+(\.\d+)?)\b""), 1), ""No number found"")
"),"946")</f>
        <v>946</v>
      </c>
      <c r="E482" s="3" t="str">
        <f t="shared" si="14"/>
        <v>milliliters</v>
      </c>
      <c r="F482" s="3" t="s">
        <v>10</v>
      </c>
      <c r="G482" s="3" t="str">
        <f t="shared" si="2"/>
        <v>A soy-based AdeS drink with apple juice in a 946-milliliters cardboard carton</v>
      </c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ht="111.75" customHeight="1">
      <c r="A483" s="3"/>
      <c r="B483" s="4" t="s">
        <v>640</v>
      </c>
      <c r="C483" s="3" t="s">
        <v>641</v>
      </c>
      <c r="D483" s="3" t="str">
        <f>IFERROR(__xludf.DUMMYFUNCTION("IFERROR(INDEX(REGEXEXTRACT(B483, ""\b(\d+(\.\d+)?)\b""), 1), ""No number found"")
"),"946")</f>
        <v>946</v>
      </c>
      <c r="E483" s="3" t="str">
        <f t="shared" si="14"/>
        <v>milliliters</v>
      </c>
      <c r="F483" s="3" t="s">
        <v>10</v>
      </c>
      <c r="G483" s="3" t="str">
        <f t="shared" si="2"/>
        <v>A soy-based AdeS sugar free drink  in a 946-milliliters cardboard carton</v>
      </c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ht="111.75" customHeight="1">
      <c r="A484" s="3"/>
      <c r="B484" s="4" t="s">
        <v>642</v>
      </c>
      <c r="C484" s="3" t="s">
        <v>499</v>
      </c>
      <c r="D484" s="3" t="str">
        <f>IFERROR(__xludf.DUMMYFUNCTION("IFERROR(INDEX(REGEXEXTRACT(B484, ""\b(\d+(\.\d+)?)\b""), 1), ""No number found"")
"),"600")</f>
        <v>600</v>
      </c>
      <c r="E484" s="3" t="str">
        <f t="shared" si="14"/>
        <v>milliliters</v>
      </c>
      <c r="F484" s="3" t="s">
        <v>25</v>
      </c>
      <c r="G484" s="3" t="str">
        <f t="shared" si="2"/>
        <v>A Sidral Mundet ligth apple flavor soda in a 600-milliliters plastic bottle</v>
      </c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ht="111.75" customHeight="1">
      <c r="A485" s="3"/>
      <c r="B485" s="4" t="s">
        <v>643</v>
      </c>
      <c r="C485" s="3" t="s">
        <v>470</v>
      </c>
      <c r="D485" s="3" t="str">
        <f>IFERROR(__xludf.DUMMYFUNCTION("IFERROR(INDEX(REGEXEXTRACT(B485, ""\b(\d+(\.\d+)?)\b""), 1), ""No number found"")
"),"100")</f>
        <v>100</v>
      </c>
      <c r="E485" s="3" t="str">
        <f t="shared" si="14"/>
        <v>milliliters</v>
      </c>
      <c r="F485" s="3" t="s">
        <v>10</v>
      </c>
      <c r="G485" s="3" t="str">
        <f t="shared" si="2"/>
        <v>A Del Valle 100% apple flavor fruit juice in a 100-milliliters cardboard carton</v>
      </c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ht="111.75" customHeight="1">
      <c r="A486" s="3"/>
      <c r="B486" s="4" t="s">
        <v>643</v>
      </c>
      <c r="C486" s="3" t="s">
        <v>470</v>
      </c>
      <c r="D486" s="3" t="str">
        <f>IFERROR(__xludf.DUMMYFUNCTION("IFERROR(INDEX(REGEXEXTRACT(B486, ""\b(\d+(\.\d+)?)\b""), 1), ""No number found"")
"),"100")</f>
        <v>100</v>
      </c>
      <c r="E486" s="3" t="str">
        <f t="shared" si="14"/>
        <v>milliliters</v>
      </c>
      <c r="F486" s="3" t="s">
        <v>10</v>
      </c>
      <c r="G486" s="3" t="str">
        <f t="shared" si="2"/>
        <v>A Del Valle 100% apple flavor fruit juice in a 100-milliliters cardboard carton</v>
      </c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ht="111.75" customHeight="1">
      <c r="A487" s="3"/>
      <c r="B487" s="4" t="s">
        <v>644</v>
      </c>
      <c r="C487" s="3" t="s">
        <v>472</v>
      </c>
      <c r="D487" s="3" t="str">
        <f>IFERROR(__xludf.DUMMYFUNCTION("IFERROR(INDEX(REGEXEXTRACT(B487, ""\b(\d+(\.\d+)?)\b""), 1), ""No number found"")
"),"100")</f>
        <v>100</v>
      </c>
      <c r="E487" s="3" t="str">
        <f t="shared" si="14"/>
        <v>milliliters</v>
      </c>
      <c r="F487" s="3" t="s">
        <v>10</v>
      </c>
      <c r="G487" s="3" t="str">
        <f t="shared" si="2"/>
        <v>A Del Valle 100% orange flavor fruit juice in a 100-milliliters cardboard carton</v>
      </c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ht="111.75" customHeight="1">
      <c r="A488" s="3"/>
      <c r="B488" s="4" t="s">
        <v>644</v>
      </c>
      <c r="C488" s="3" t="s">
        <v>472</v>
      </c>
      <c r="D488" s="3" t="str">
        <f>IFERROR(__xludf.DUMMYFUNCTION("IFERROR(INDEX(REGEXEXTRACT(B488, ""\b(\d+(\.\d+)?)\b""), 1), ""No number found"")
"),"100")</f>
        <v>100</v>
      </c>
      <c r="E488" s="3" t="str">
        <f t="shared" si="14"/>
        <v>milliliters</v>
      </c>
      <c r="F488" s="3" t="s">
        <v>10</v>
      </c>
      <c r="G488" s="3" t="str">
        <f t="shared" si="2"/>
        <v>A Del Valle 100% orange flavor fruit juice in a 100-milliliters cardboard carton</v>
      </c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ht="111.75" customHeight="1">
      <c r="A489" s="3"/>
      <c r="B489" s="4" t="s">
        <v>645</v>
      </c>
      <c r="C489" s="3" t="s">
        <v>548</v>
      </c>
      <c r="D489" s="3" t="str">
        <f>IFERROR(__xludf.DUMMYFUNCTION("IFERROR(INDEX(REGEXEXTRACT(B489, ""\b(\d+(\.\d+)?)\b""), 1), ""No number found"")
"),"1.89")</f>
        <v>1.89</v>
      </c>
      <c r="E489" s="3" t="str">
        <f t="shared" si="14"/>
        <v>liters</v>
      </c>
      <c r="F489" s="3" t="s">
        <v>10</v>
      </c>
      <c r="G489" s="3" t="str">
        <f t="shared" si="2"/>
        <v>A Fuze Tea peach flavor black tea in a 1.89-liters cardboard carton</v>
      </c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ht="111.75" customHeight="1">
      <c r="A490" s="3"/>
      <c r="B490" s="4" t="s">
        <v>646</v>
      </c>
      <c r="C490" s="3" t="s">
        <v>298</v>
      </c>
      <c r="D490" s="3" t="str">
        <f>IFERROR(__xludf.DUMMYFUNCTION("IFERROR(INDEX(REGEXEXTRACT(B490, ""\b(\d+(\.\d+)?)\b""), 1), ""No number found"")
"),"235")</f>
        <v>235</v>
      </c>
      <c r="E490" s="3" t="str">
        <f t="shared" si="14"/>
        <v>milliliters</v>
      </c>
      <c r="F490" s="3" t="s">
        <v>41</v>
      </c>
      <c r="G490" s="3" t="str">
        <f t="shared" si="2"/>
        <v>A Fanta orange flavor soda in a 235-milliliters  can </v>
      </c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ht="111.75" customHeight="1">
      <c r="A491" s="3"/>
      <c r="B491" s="4" t="s">
        <v>647</v>
      </c>
      <c r="C491" s="3" t="s">
        <v>648</v>
      </c>
      <c r="D491" s="3" t="str">
        <f>IFERROR(__xludf.DUMMYFUNCTION("IFERROR(INDEX(REGEXEXTRACT(B491, ""\b(\d+(\.\d+)?)\b""), 1), ""No number found"")
"),"300")</f>
        <v>300</v>
      </c>
      <c r="E491" s="3" t="str">
        <f t="shared" si="14"/>
        <v>milliliters</v>
      </c>
      <c r="F491" s="3" t="s">
        <v>25</v>
      </c>
      <c r="G491" s="3" t="str">
        <f t="shared" si="2"/>
        <v>A Fanta sugar free orange flavor soda in a 300-milliliters plastic bottle</v>
      </c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ht="111.75" customHeight="1">
      <c r="A492" s="3"/>
      <c r="B492" s="4" t="s">
        <v>649</v>
      </c>
      <c r="C492" s="3" t="s">
        <v>241</v>
      </c>
      <c r="D492" s="3" t="str">
        <f>IFERROR(__xludf.DUMMYFUNCTION("IFERROR(INDEX(REGEXEXTRACT(B492, ""\b(\d+(\.\d+)?)\b""), 1), ""No number found"")
"),"300")</f>
        <v>300</v>
      </c>
      <c r="E492" s="3" t="str">
        <f t="shared" si="14"/>
        <v>milliliters</v>
      </c>
      <c r="F492" s="3" t="s">
        <v>25</v>
      </c>
      <c r="G492" s="3" t="str">
        <f t="shared" si="2"/>
        <v>A Sprite sugar free soda in a 300-milliliters plastic bottle</v>
      </c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ht="111.75" customHeight="1">
      <c r="A493" s="3"/>
      <c r="B493" s="4" t="s">
        <v>650</v>
      </c>
      <c r="C493" s="3" t="s">
        <v>651</v>
      </c>
      <c r="D493" s="3" t="str">
        <f>IFERROR(__xludf.DUMMYFUNCTION("IFERROR(INDEX(REGEXEXTRACT(B493, ""\b(\d+(\.\d+)?)\b""), 1), ""No number found"")
"),"300")</f>
        <v>300</v>
      </c>
      <c r="E493" s="3" t="str">
        <f t="shared" si="14"/>
        <v>milliliters</v>
      </c>
      <c r="F493" s="3" t="s">
        <v>25</v>
      </c>
      <c r="G493" s="3" t="str">
        <f t="shared" si="2"/>
        <v>A Sidral Mundet sugar free apple flavor soda in a 300-milliliters plastic bottle</v>
      </c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ht="111.75" customHeight="1">
      <c r="A494" s="3"/>
      <c r="B494" s="4" t="s">
        <v>652</v>
      </c>
      <c r="C494" s="3" t="s">
        <v>653</v>
      </c>
      <c r="D494" s="3" t="str">
        <f>IFERROR(__xludf.DUMMYFUNCTION("IFERROR(INDEX(REGEXEXTRACT(B494, ""\b(\d+(\.\d+)?)\b""), 1), ""No number found"")
"),"300")</f>
        <v>300</v>
      </c>
      <c r="E494" s="3" t="str">
        <f t="shared" si="14"/>
        <v>milliliters</v>
      </c>
      <c r="F494" s="3" t="s">
        <v>25</v>
      </c>
      <c r="G494" s="3" t="str">
        <f t="shared" si="2"/>
        <v>A Fresca sugar free pink grapefruit flavor soda in a 300-milliliters plastic bottle</v>
      </c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ht="111.75" customHeight="1">
      <c r="A495" s="3"/>
      <c r="B495" s="4" t="s">
        <v>654</v>
      </c>
      <c r="C495" s="3" t="s">
        <v>655</v>
      </c>
      <c r="D495" s="3" t="str">
        <f>IFERROR(__xludf.DUMMYFUNCTION("IFERROR(INDEX(REGEXEXTRACT(B495, ""\b(\d+(\.\d+)?)\b""), 1), ""No number found"")
"),"2")</f>
        <v>2</v>
      </c>
      <c r="E495" s="3" t="str">
        <f t="shared" si="14"/>
        <v>liters</v>
      </c>
      <c r="F495" s="3" t="s">
        <v>25</v>
      </c>
      <c r="G495" s="3" t="str">
        <f t="shared" si="2"/>
        <v>A Package of 1 Ciel 10 liter jug and Powerade each in a 600 milliliters plastic bottle  in a 2-liters plastic bottle</v>
      </c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ht="111.75" customHeight="1">
      <c r="A496" s="3"/>
      <c r="B496" s="4" t="s">
        <v>656</v>
      </c>
      <c r="C496" s="3" t="s">
        <v>347</v>
      </c>
      <c r="D496" s="3" t="str">
        <f>IFERROR(__xludf.DUMMYFUNCTION("IFERROR(INDEX(REGEXEXTRACT(B496, ""\b(\d+(\.\d+)?)\b""), 1), ""No number found"")
"),"1")</f>
        <v>1</v>
      </c>
      <c r="E496" s="4" t="s">
        <v>24</v>
      </c>
      <c r="F496" s="3" t="s">
        <v>25</v>
      </c>
      <c r="G496" s="3" t="str">
        <f t="shared" si="2"/>
        <v>A Coca cola sugar free soda in a 1-liters plastic bottle</v>
      </c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ht="111.75" customHeight="1">
      <c r="A497" s="3"/>
      <c r="B497" s="4" t="s">
        <v>657</v>
      </c>
      <c r="C497" s="3" t="s">
        <v>439</v>
      </c>
      <c r="D497" s="4">
        <v>355.0</v>
      </c>
      <c r="E497" s="3" t="str">
        <f t="shared" ref="E497:E507" si="15">IF(ISERROR(SEARCH(" ml", B497)), 
    IF(ISERROR(SEARCH(" Kg", B497)), 
        IF(ISERROR(SEARCH(" g", B497)), 
            IF(ISERROR(SEARCH(" L", B497)), "Not found", "liters"), 
            "grams"
        ), 
        "kilograms"
    ), 
    "milliliters"
)
</f>
        <v>liters</v>
      </c>
      <c r="F497" s="3" t="s">
        <v>658</v>
      </c>
      <c r="G497" s="3" t="str">
        <f t="shared" si="2"/>
        <v>A Coca Cola soda in a 355-liters plastic bottle with glass</v>
      </c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ht="111.75" customHeight="1">
      <c r="A498" s="3"/>
      <c r="B498" s="4" t="s">
        <v>659</v>
      </c>
      <c r="C498" s="3" t="s">
        <v>264</v>
      </c>
      <c r="D498" s="4">
        <v>355.0</v>
      </c>
      <c r="E498" s="3" t="str">
        <f t="shared" si="15"/>
        <v>liters</v>
      </c>
      <c r="F498" s="3" t="s">
        <v>658</v>
      </c>
      <c r="G498" s="3" t="str">
        <f t="shared" si="2"/>
        <v>A Coca cola soda in a 355-liters plastic bottle with glass</v>
      </c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ht="111.75" customHeight="1">
      <c r="A499" s="3"/>
      <c r="B499" s="4" t="s">
        <v>660</v>
      </c>
      <c r="C499" s="3" t="s">
        <v>264</v>
      </c>
      <c r="D499" s="4">
        <v>355.0</v>
      </c>
      <c r="E499" s="3" t="str">
        <f t="shared" si="15"/>
        <v>liters</v>
      </c>
      <c r="F499" s="3" t="s">
        <v>658</v>
      </c>
      <c r="G499" s="3" t="str">
        <f t="shared" si="2"/>
        <v>A Coca cola soda in a 355-liters plastic bottle with glass</v>
      </c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ht="111.75" customHeight="1">
      <c r="A500" s="3"/>
      <c r="B500" s="4" t="s">
        <v>661</v>
      </c>
      <c r="C500" s="3" t="s">
        <v>662</v>
      </c>
      <c r="D500" s="3" t="str">
        <f>IFERROR(__xludf.DUMMYFUNCTION("IFERROR(INDEX(REGEXEXTRACT(B500, ""\b(\d+(\.\d+)?)\b""), 1), ""No number found"")
"),"1.75")</f>
        <v>1.75</v>
      </c>
      <c r="E500" s="3" t="str">
        <f t="shared" si="15"/>
        <v>liters</v>
      </c>
      <c r="F500" s="3" t="s">
        <v>25</v>
      </c>
      <c r="G500" s="3" t="str">
        <f t="shared" si="2"/>
        <v>A Pack with 1 Coca Cola + 1 Fresca each  in a 1.75-liters plastic bottle</v>
      </c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ht="111.75" customHeight="1">
      <c r="A501" s="3"/>
      <c r="B501" s="4" t="s">
        <v>663</v>
      </c>
      <c r="C501" s="3" t="s">
        <v>662</v>
      </c>
      <c r="D501" s="3" t="str">
        <f>IFERROR(__xludf.DUMMYFUNCTION("IFERROR(INDEX(REGEXEXTRACT(B501, ""\b(\d+(\.\d+)?)\b""), 1), ""No number found"")
"),"1.5")</f>
        <v>1.5</v>
      </c>
      <c r="E501" s="3" t="str">
        <f t="shared" si="15"/>
        <v>liters</v>
      </c>
      <c r="F501" s="3" t="s">
        <v>25</v>
      </c>
      <c r="G501" s="3" t="str">
        <f t="shared" si="2"/>
        <v>A Pack with 1 Coca Cola + 1 Fresca each  in a 1.5-liters plastic bottle</v>
      </c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ht="111.75" customHeight="1">
      <c r="A502" s="3"/>
      <c r="B502" s="4" t="s">
        <v>664</v>
      </c>
      <c r="C502" s="3" t="s">
        <v>665</v>
      </c>
      <c r="D502" s="3" t="str">
        <f>IFERROR(__xludf.DUMMYFUNCTION("IFERROR(INDEX(REGEXEXTRACT(B502, ""\b(\d+(\.\d+)?)\b""), 1), ""No number found"")
"),"2")</f>
        <v>2</v>
      </c>
      <c r="E502" s="3" t="str">
        <f t="shared" si="15"/>
        <v>liters</v>
      </c>
      <c r="F502" s="3" t="s">
        <v>25</v>
      </c>
      <c r="G502" s="3" t="str">
        <f t="shared" si="2"/>
        <v>A Sidral Mundet pear flavor soda in a 2-liters plastic bottle</v>
      </c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ht="111.75" customHeight="1">
      <c r="A503" s="3"/>
      <c r="B503" s="4" t="s">
        <v>666</v>
      </c>
      <c r="C503" s="3" t="s">
        <v>667</v>
      </c>
      <c r="D503" s="3" t="str">
        <f>IFERROR(__xludf.DUMMYFUNCTION("IFERROR(INDEX(REGEXEXTRACT(B503, ""\b(\d+(\.\d+)?)\b""), 1), ""No number found"")
"),"600")</f>
        <v>600</v>
      </c>
      <c r="E503" s="3" t="str">
        <f t="shared" si="15"/>
        <v>milliliters</v>
      </c>
      <c r="F503" s="3" t="s">
        <v>25</v>
      </c>
      <c r="G503" s="3" t="str">
        <f t="shared" si="2"/>
        <v>A Sidral Mundet sangaree flavor soda in a 600-milliliters plastic bottle</v>
      </c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ht="111.75" customHeight="1">
      <c r="A504" s="3"/>
      <c r="B504" s="4" t="s">
        <v>668</v>
      </c>
      <c r="C504" s="3" t="s">
        <v>669</v>
      </c>
      <c r="D504" s="3" t="str">
        <f>IFERROR(__xludf.DUMMYFUNCTION("IFERROR(INDEX(REGEXEXTRACT(B504, ""\b(\d+(\.\d+)?)\b""), 1), ""No number found"")
"),"355")</f>
        <v>355</v>
      </c>
      <c r="E504" s="3" t="str">
        <f t="shared" si="15"/>
        <v>milliliters</v>
      </c>
      <c r="F504" s="3" t="s">
        <v>41</v>
      </c>
      <c r="G504" s="3" t="str">
        <f t="shared" si="2"/>
        <v>A Sidral Mundet light apple flavor soda in a 355-milliliters  can </v>
      </c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ht="111.75" customHeight="1">
      <c r="A505" s="3"/>
      <c r="B505" s="4" t="s">
        <v>670</v>
      </c>
      <c r="C505" s="3" t="s">
        <v>671</v>
      </c>
      <c r="D505" s="3" t="str">
        <f>IFERROR(__xludf.DUMMYFUNCTION("IFERROR(INDEX(REGEXEXTRACT(B505, ""\b(\d+(\.\d+)?)\b""), 1), ""No number found"")
"),"235")</f>
        <v>235</v>
      </c>
      <c r="E505" s="3" t="str">
        <f t="shared" si="15"/>
        <v>milliliters</v>
      </c>
      <c r="F505" s="3" t="s">
        <v>41</v>
      </c>
      <c r="G505" s="3" t="str">
        <f t="shared" si="2"/>
        <v>A Seagrams Agua Quina water in a 235-milliliters  can </v>
      </c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ht="111.75" customHeight="1">
      <c r="A506" s="3"/>
      <c r="B506" s="4" t="s">
        <v>672</v>
      </c>
      <c r="C506" s="3" t="s">
        <v>532</v>
      </c>
      <c r="D506" s="3" t="str">
        <f>IFERROR(__xludf.DUMMYFUNCTION("IFERROR(INDEX(REGEXEXTRACT(B506, ""\b(\d+(\.\d+)?)\b""), 1), ""No number found"")
"),"235")</f>
        <v>235</v>
      </c>
      <c r="E506" s="3" t="str">
        <f t="shared" si="15"/>
        <v>milliliters</v>
      </c>
      <c r="F506" s="3" t="s">
        <v>41</v>
      </c>
      <c r="G506" s="3" t="str">
        <f t="shared" si="2"/>
        <v>A Soda mixed pack each in a 235-milliliters  can </v>
      </c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ht="111.75" customHeight="1">
      <c r="A507" s="3"/>
      <c r="B507" s="4" t="s">
        <v>673</v>
      </c>
      <c r="C507" s="3" t="s">
        <v>674</v>
      </c>
      <c r="D507" s="3" t="str">
        <f>IFERROR(__xludf.DUMMYFUNCTION("IFERROR(INDEX(REGEXEXTRACT(B507, ""\b(\d+(\.\d+)?)\b""), 1), ""No number found"")
"),"3")</f>
        <v>3</v>
      </c>
      <c r="E507" s="3" t="str">
        <f t="shared" si="15"/>
        <v>liters</v>
      </c>
      <c r="F507" s="3" t="s">
        <v>25</v>
      </c>
      <c r="G507" s="3" t="str">
        <f t="shared" si="2"/>
        <v>A Del Valle grape flavor in a 3-liters plastic bottle</v>
      </c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ht="111.75" customHeight="1">
      <c r="A508" s="3"/>
      <c r="B508" s="4" t="s">
        <v>675</v>
      </c>
      <c r="C508" s="3" t="s">
        <v>676</v>
      </c>
      <c r="D508" s="4">
        <v>2.0</v>
      </c>
      <c r="E508" s="4" t="s">
        <v>24</v>
      </c>
      <c r="F508" s="3" t="s">
        <v>25</v>
      </c>
      <c r="G508" s="3" t="str">
        <f t="shared" si="2"/>
        <v>A Sidral mundet strawberry kiwi flavor soda in a 2-liters plastic bottle</v>
      </c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ht="111.75" customHeight="1">
      <c r="A509" s="3"/>
      <c r="B509" s="4" t="s">
        <v>677</v>
      </c>
      <c r="C509" s="3" t="s">
        <v>678</v>
      </c>
      <c r="D509" s="4">
        <v>2.0</v>
      </c>
      <c r="E509" s="4" t="s">
        <v>24</v>
      </c>
      <c r="F509" s="3" t="s">
        <v>25</v>
      </c>
      <c r="G509" s="3" t="str">
        <f t="shared" si="2"/>
        <v>A Sidral Mundet tangerine flavor soda in a 2-liters plastic bottle</v>
      </c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ht="111.75" customHeight="1">
      <c r="A510" s="3"/>
      <c r="B510" s="4" t="s">
        <v>679</v>
      </c>
      <c r="C510" s="3" t="s">
        <v>612</v>
      </c>
      <c r="D510" s="3" t="str">
        <f>IFERROR(__xludf.DUMMYFUNCTION("IFERROR(INDEX(REGEXEXTRACT(B510, ""\b(\d+(\.\d+)?)\b""), 1), ""No number found"")
"),"8")</f>
        <v>8</v>
      </c>
      <c r="E510" s="3" t="str">
        <f t="shared" ref="E510:E517" si="16">IF(ISERROR(SEARCH(" ml", B510)), 
    IF(ISERROR(SEARCH(" Kg", B510)), 
        IF(ISERROR(SEARCH(" g", B510)), 
            IF(ISERROR(SEARCH(" L", B510)), "Not found", "liters"), 
            "grams"
        ), 
        "kilograms"
    ), 
    "milliliters"
)
</f>
        <v>milliliters</v>
      </c>
      <c r="F510" s="3" t="s">
        <v>41</v>
      </c>
      <c r="G510" s="3" t="str">
        <f t="shared" si="2"/>
        <v>A Coca Cola sugar free soda in a 8-milliliters  can </v>
      </c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ht="111.75" customHeight="1">
      <c r="A511" s="3"/>
      <c r="B511" s="4" t="s">
        <v>680</v>
      </c>
      <c r="C511" s="3" t="s">
        <v>681</v>
      </c>
      <c r="D511" s="3" t="str">
        <f>IFERROR(__xludf.DUMMYFUNCTION("IFERROR(INDEX(REGEXEXTRACT(B511, ""\b(\d+(\.\d+)?)\b""), 1), ""No number found"")
"),"355")</f>
        <v>355</v>
      </c>
      <c r="E511" s="3" t="str">
        <f t="shared" si="16"/>
        <v>milliliters</v>
      </c>
      <c r="F511" s="3" t="s">
        <v>682</v>
      </c>
      <c r="G511" s="4" t="s">
        <v>681</v>
      </c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ht="111.75" customHeight="1">
      <c r="A512" s="3"/>
      <c r="B512" s="4" t="s">
        <v>683</v>
      </c>
      <c r="C512" s="3" t="s">
        <v>681</v>
      </c>
      <c r="D512" s="3" t="str">
        <f>IFERROR(__xludf.DUMMYFUNCTION("IFERROR(INDEX(REGEXEXTRACT(B512, ""\b(\d+(\.\d+)?)\b""), 1), ""No number found"")
"),"355")</f>
        <v>355</v>
      </c>
      <c r="E512" s="3" t="str">
        <f t="shared" si="16"/>
        <v>milliliters</v>
      </c>
      <c r="F512" s="3" t="s">
        <v>682</v>
      </c>
      <c r="G512" s="4" t="s">
        <v>681</v>
      </c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ht="111.75" customHeight="1">
      <c r="A513" s="3"/>
      <c r="B513" s="4" t="s">
        <v>684</v>
      </c>
      <c r="C513" s="3" t="s">
        <v>681</v>
      </c>
      <c r="D513" s="3" t="str">
        <f>IFERROR(__xludf.DUMMYFUNCTION("IFERROR(INDEX(REGEXEXTRACT(B513, ""\b(\d+(\.\d+)?)\b""), 1), ""No number found"")
"),"355")</f>
        <v>355</v>
      </c>
      <c r="E513" s="3" t="str">
        <f t="shared" si="16"/>
        <v>milliliters</v>
      </c>
      <c r="F513" s="3" t="s">
        <v>682</v>
      </c>
      <c r="G513" s="4" t="s">
        <v>685</v>
      </c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ht="111.75" customHeight="1">
      <c r="A514" s="3"/>
      <c r="B514" s="4" t="s">
        <v>686</v>
      </c>
      <c r="C514" s="3" t="s">
        <v>681</v>
      </c>
      <c r="D514" s="3" t="str">
        <f>IFERROR(__xludf.DUMMYFUNCTION("IFERROR(INDEX(REGEXEXTRACT(B514, ""\b(\d+(\.\d+)?)\b""), 1), ""No number found"")
"),"355")</f>
        <v>355</v>
      </c>
      <c r="E514" s="3" t="str">
        <f t="shared" si="16"/>
        <v>milliliters</v>
      </c>
      <c r="F514" s="3" t="s">
        <v>682</v>
      </c>
      <c r="G514" s="4" t="s">
        <v>687</v>
      </c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ht="111.75" customHeight="1">
      <c r="A515" s="3"/>
      <c r="B515" s="4" t="s">
        <v>688</v>
      </c>
      <c r="C515" s="3" t="s">
        <v>681</v>
      </c>
      <c r="D515" s="3" t="str">
        <f>IFERROR(__xludf.DUMMYFUNCTION("IFERROR(INDEX(REGEXEXTRACT(B515, ""\b(\d+(\.\d+)?)\b""), 1), ""No number found"")
"),"355")</f>
        <v>355</v>
      </c>
      <c r="E515" s="3" t="str">
        <f t="shared" si="16"/>
        <v>milliliters</v>
      </c>
      <c r="F515" s="3" t="s">
        <v>682</v>
      </c>
      <c r="G515" s="4" t="s">
        <v>687</v>
      </c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ht="111.75" customHeight="1">
      <c r="A516" s="3"/>
      <c r="B516" s="4" t="s">
        <v>689</v>
      </c>
      <c r="C516" s="3" t="s">
        <v>347</v>
      </c>
      <c r="D516" s="3" t="str">
        <f>IFERROR(__xludf.DUMMYFUNCTION("IFERROR(INDEX(REGEXEXTRACT(B516, ""\b(\d+(\.\d+)?)\b""), 1), ""No number found"")
"),"250")</f>
        <v>250</v>
      </c>
      <c r="E516" s="3" t="str">
        <f t="shared" si="16"/>
        <v>milliliters</v>
      </c>
      <c r="F516" s="3" t="s">
        <v>25</v>
      </c>
      <c r="G516" s="3" t="str">
        <f t="shared" ref="G516:G601" si="17">"A " &amp; C516 &amp; " in a " &amp; D516 &amp; "-" &amp; E516 &amp; " " &amp; F516
</f>
        <v>A Coca cola sugar free soda in a 250-milliliters plastic bottle</v>
      </c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ht="111.75" customHeight="1">
      <c r="A517" s="3"/>
      <c r="B517" s="4" t="s">
        <v>690</v>
      </c>
      <c r="C517" s="3" t="s">
        <v>691</v>
      </c>
      <c r="D517" s="3" t="str">
        <f>IFERROR(__xludf.DUMMYFUNCTION("IFERROR(INDEX(REGEXEXTRACT(B517, ""\b(\d+(\.\d+)?)\b""), 1), ""No number found"")
"),"1.75")</f>
        <v>1.75</v>
      </c>
      <c r="E517" s="3" t="str">
        <f t="shared" si="16"/>
        <v>liters</v>
      </c>
      <c r="F517" s="3" t="s">
        <v>25</v>
      </c>
      <c r="G517" s="3" t="str">
        <f t="shared" si="17"/>
        <v>A Pack of 1 Coca Cola + 1 Sprite each  in a 1.75-liters plastic bottle</v>
      </c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ht="111.75" customHeight="1">
      <c r="A518" s="3"/>
      <c r="B518" s="4" t="s">
        <v>692</v>
      </c>
      <c r="C518" s="3" t="s">
        <v>693</v>
      </c>
      <c r="D518" s="4">
        <v>600.0</v>
      </c>
      <c r="E518" s="4" t="s">
        <v>271</v>
      </c>
      <c r="F518" s="3" t="s">
        <v>25</v>
      </c>
      <c r="G518" s="3" t="str">
        <f t="shared" si="17"/>
        <v>A Powerade Mixed each in a 600-milliliters plastic bottle</v>
      </c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ht="111.75" customHeight="1">
      <c r="A519" s="3"/>
      <c r="B519" s="4" t="s">
        <v>694</v>
      </c>
      <c r="C519" s="3" t="s">
        <v>695</v>
      </c>
      <c r="D519" s="3" t="str">
        <f>IFERROR(__xludf.DUMMYFUNCTION("IFERROR(INDEX(REGEXEXTRACT(B519, ""\b(\d+(\.\d+)?)\b""), 1), ""No number found"")
"),"700")</f>
        <v>700</v>
      </c>
      <c r="E519" s="3" t="str">
        <f t="shared" ref="E519:E532" si="18">IF(ISERROR(SEARCH(" ml", B519)), 
    IF(ISERROR(SEARCH(" Kg", B519)), 
        IF(ISERROR(SEARCH(" g", B519)), 
            IF(ISERROR(SEARCH(" L", B519)), "Not found", "liters"), 
            "grams"
        ), 
        "kilograms"
    ), 
    "milliliters"
)
</f>
        <v>milliliters</v>
      </c>
      <c r="F519" s="3" t="s">
        <v>31</v>
      </c>
      <c r="G519" s="3" t="str">
        <f t="shared" si="17"/>
        <v>A Baileys Original whiskey cream  in a 700-milliliters glass bottle</v>
      </c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ht="111.75" customHeight="1">
      <c r="A520" s="3"/>
      <c r="B520" s="4" t="s">
        <v>696</v>
      </c>
      <c r="C520" s="3" t="s">
        <v>697</v>
      </c>
      <c r="D520" s="3" t="str">
        <f>IFERROR(__xludf.DUMMYFUNCTION("IFERROR(INDEX(REGEXEXTRACT(B520, ""\b(\d+(\.\d+)?)\b""), 1), ""No number found"")
"),"750")</f>
        <v>750</v>
      </c>
      <c r="E520" s="3" t="str">
        <f t="shared" si="18"/>
        <v>milliliters</v>
      </c>
      <c r="F520" s="3" t="s">
        <v>31</v>
      </c>
      <c r="G520" s="3" t="str">
        <f t="shared" si="17"/>
        <v>A Tanqueray London Grin gin  in a 750-milliliters glass bottle</v>
      </c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ht="111.75" customHeight="1">
      <c r="A521" s="3"/>
      <c r="B521" s="4" t="s">
        <v>698</v>
      </c>
      <c r="C521" s="3" t="s">
        <v>699</v>
      </c>
      <c r="D521" s="3" t="str">
        <f>IFERROR(__xludf.DUMMYFUNCTION("IFERROR(INDEX(REGEXEXTRACT(B521, ""\b(\d+(\.\d+)?)\b""), 1), ""No number found"")
"),"700")</f>
        <v>700</v>
      </c>
      <c r="E521" s="3" t="str">
        <f t="shared" si="18"/>
        <v>milliliters</v>
      </c>
      <c r="F521" s="3" t="s">
        <v>31</v>
      </c>
      <c r="G521" s="3" t="str">
        <f t="shared" si="17"/>
        <v>A Captain Morgan Spiced ron  in a 700-milliliters glass bottle</v>
      </c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ht="111.75" customHeight="1">
      <c r="A522" s="3"/>
      <c r="B522" s="4" t="s">
        <v>700</v>
      </c>
      <c r="C522" s="3" t="s">
        <v>701</v>
      </c>
      <c r="D522" s="3" t="str">
        <f>IFERROR(__xludf.DUMMYFUNCTION("IFERROR(INDEX(REGEXEXTRACT(B522, ""\b(\d+(\.\d+)?)\b""), 1), ""No number found"")
"),"700")</f>
        <v>700</v>
      </c>
      <c r="E522" s="3" t="str">
        <f t="shared" si="18"/>
        <v>milliliters</v>
      </c>
      <c r="F522" s="3" t="s">
        <v>31</v>
      </c>
      <c r="G522" s="3" t="str">
        <f t="shared" si="17"/>
        <v>A Captain Morgan White ron  in a 700-milliliters glass bottle</v>
      </c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ht="111.75" customHeight="1">
      <c r="A523" s="3"/>
      <c r="B523" s="4" t="s">
        <v>702</v>
      </c>
      <c r="C523" s="3" t="s">
        <v>703</v>
      </c>
      <c r="D523" s="3" t="str">
        <f>IFERROR(__xludf.DUMMYFUNCTION("IFERROR(INDEX(REGEXEXTRACT(B523, ""\b(\d+(\.\d+)?)\b""), 1), ""No number found"")
"),"750")</f>
        <v>750</v>
      </c>
      <c r="E523" s="3" t="str">
        <f t="shared" si="18"/>
        <v>milliliters</v>
      </c>
      <c r="F523" s="3" t="s">
        <v>31</v>
      </c>
      <c r="G523" s="3" t="str">
        <f t="shared" si="17"/>
        <v>A Zacapa Solera ron  in a 750-milliliters glass bottle</v>
      </c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ht="111.75" customHeight="1">
      <c r="A524" s="3"/>
      <c r="B524" s="4" t="s">
        <v>704</v>
      </c>
      <c r="C524" s="3" t="s">
        <v>705</v>
      </c>
      <c r="D524" s="3" t="str">
        <f>IFERROR(__xludf.DUMMYFUNCTION("IFERROR(INDEX(REGEXEXTRACT(B524, ""\b(\d+(\.\d+)?)\b""), 1), ""No number found"")
"),"700")</f>
        <v>700</v>
      </c>
      <c r="E524" s="3" t="str">
        <f t="shared" si="18"/>
        <v>milliliters</v>
      </c>
      <c r="F524" s="3" t="s">
        <v>31</v>
      </c>
      <c r="G524" s="3" t="str">
        <f t="shared" si="17"/>
        <v>A Don Julio white tequila  in a 700-milliliters glass bottle</v>
      </c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ht="111.75" customHeight="1">
      <c r="A525" s="3"/>
      <c r="B525" s="4" t="s">
        <v>706</v>
      </c>
      <c r="C525" s="3" t="s">
        <v>707</v>
      </c>
      <c r="D525" s="3" t="str">
        <f>IFERROR(__xludf.DUMMYFUNCTION("IFERROR(INDEX(REGEXEXTRACT(B525, ""\b(\d+(\.\d+)?)\b""), 1), ""No number found"")
"),"700")</f>
        <v>700</v>
      </c>
      <c r="E525" s="3" t="str">
        <f t="shared" si="18"/>
        <v>milliliters</v>
      </c>
      <c r="F525" s="3" t="s">
        <v>31</v>
      </c>
      <c r="G525" s="3" t="str">
        <f t="shared" si="17"/>
        <v>A Don Julio reposado tequila  in a 700-milliliters glass bottle</v>
      </c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ht="111.75" customHeight="1">
      <c r="A526" s="3"/>
      <c r="B526" s="4" t="s">
        <v>708</v>
      </c>
      <c r="C526" s="3" t="s">
        <v>709</v>
      </c>
      <c r="D526" s="3" t="str">
        <f>IFERROR(__xludf.DUMMYFUNCTION("IFERROR(INDEX(REGEXEXTRACT(B526, ""\b(\d+(\.\d+)?)\b""), 1), ""No number found"")
"),"750")</f>
        <v>750</v>
      </c>
      <c r="E526" s="3" t="str">
        <f t="shared" si="18"/>
        <v>milliliters</v>
      </c>
      <c r="F526" s="3" t="s">
        <v>31</v>
      </c>
      <c r="G526" s="3" t="str">
        <f t="shared" si="17"/>
        <v>A Smirnoff vodka in a 750-milliliters glass bottle</v>
      </c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ht="111.75" customHeight="1">
      <c r="A527" s="3"/>
      <c r="B527" s="4" t="s">
        <v>710</v>
      </c>
      <c r="C527" s="3" t="s">
        <v>709</v>
      </c>
      <c r="D527" s="3" t="str">
        <f>IFERROR(__xludf.DUMMYFUNCTION("IFERROR(INDEX(REGEXEXTRACT(B527, ""\b(\d+(\.\d+)?)\b""), 1), ""No number found"")
"),"750")</f>
        <v>750</v>
      </c>
      <c r="E527" s="3" t="str">
        <f t="shared" si="18"/>
        <v>milliliters</v>
      </c>
      <c r="F527" s="3" t="s">
        <v>31</v>
      </c>
      <c r="G527" s="3" t="str">
        <f t="shared" si="17"/>
        <v>A Smirnoff vodka in a 750-milliliters glass bottle</v>
      </c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ht="111.75" customHeight="1">
      <c r="A528" s="3"/>
      <c r="B528" s="4" t="s">
        <v>711</v>
      </c>
      <c r="C528" s="3" t="s">
        <v>712</v>
      </c>
      <c r="D528" s="3" t="str">
        <f>IFERROR(__xludf.DUMMYFUNCTION("IFERROR(INDEX(REGEXEXTRACT(B528, ""\b(\d+(\.\d+)?)\b""), 1), ""No number found"")
"),"700")</f>
        <v>700</v>
      </c>
      <c r="E528" s="3" t="str">
        <f t="shared" si="18"/>
        <v>milliliters</v>
      </c>
      <c r="F528" s="3" t="s">
        <v>31</v>
      </c>
      <c r="G528" s="3" t="str">
        <f t="shared" si="17"/>
        <v>A Black &amp; White scotch spirits whiskey  in a 700-milliliters glass bottle</v>
      </c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ht="111.75" customHeight="1">
      <c r="A529" s="3"/>
      <c r="B529" s="4" t="s">
        <v>713</v>
      </c>
      <c r="C529" s="3" t="s">
        <v>714</v>
      </c>
      <c r="D529" s="3" t="str">
        <f>IFERROR(__xludf.DUMMYFUNCTION("IFERROR(INDEX(REGEXEXTRACT(B529, ""\b(\d+(\.\d+)?)\b""), 1), ""No number found"")
"),"700")</f>
        <v>700</v>
      </c>
      <c r="E529" s="3" t="str">
        <f t="shared" si="18"/>
        <v>milliliters</v>
      </c>
      <c r="F529" s="3" t="s">
        <v>31</v>
      </c>
      <c r="G529" s="3" t="str">
        <f t="shared" si="17"/>
        <v>A Black &amp; White orange spirits whiskey  in a 700-milliliters glass bottle</v>
      </c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ht="111.75" customHeight="1">
      <c r="A530" s="3"/>
      <c r="B530" s="4" t="s">
        <v>715</v>
      </c>
      <c r="C530" s="3" t="s">
        <v>716</v>
      </c>
      <c r="D530" s="3" t="str">
        <f>IFERROR(__xludf.DUMMYFUNCTION("IFERROR(INDEX(REGEXEXTRACT(B530, ""\b(\d+(\.\d+)?)\b""), 1), ""No number found"")
"),"12")</f>
        <v>12</v>
      </c>
      <c r="E530" s="3" t="str">
        <f t="shared" si="18"/>
        <v>milliliters</v>
      </c>
      <c r="F530" s="3" t="s">
        <v>31</v>
      </c>
      <c r="G530" s="3" t="str">
        <f t="shared" si="17"/>
        <v>A Buchanans Years whiskey in a 12-milliliters glass bottle</v>
      </c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ht="111.75" customHeight="1">
      <c r="A531" s="3"/>
      <c r="B531" s="4" t="s">
        <v>717</v>
      </c>
      <c r="C531" s="3" t="s">
        <v>718</v>
      </c>
      <c r="D531" s="3" t="str">
        <f>IFERROR(__xludf.DUMMYFUNCTION("IFERROR(INDEX(REGEXEXTRACT(B531, ""\b(\d+(\.\d+)?)\b""), 1), ""No number found"")
"),"700")</f>
        <v>700</v>
      </c>
      <c r="E531" s="3" t="str">
        <f t="shared" si="18"/>
        <v>milliliters</v>
      </c>
      <c r="F531" s="3" t="s">
        <v>31</v>
      </c>
      <c r="G531" s="3" t="str">
        <f t="shared" si="17"/>
        <v>A Johnie Walker Red Label whiskey in a 700-milliliters glass bottle</v>
      </c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ht="111.75" customHeight="1">
      <c r="A532" s="3"/>
      <c r="B532" s="4" t="s">
        <v>719</v>
      </c>
      <c r="C532" s="3" t="s">
        <v>720</v>
      </c>
      <c r="D532" s="3" t="str">
        <f>IFERROR(__xludf.DUMMYFUNCTION("IFERROR(INDEX(REGEXEXTRACT(B532, ""\b(\d+(\.\d+)?)\b""), 1), ""No number found"")
"),"750")</f>
        <v>750</v>
      </c>
      <c r="E532" s="3" t="str">
        <f t="shared" si="18"/>
        <v>milliliters</v>
      </c>
      <c r="F532" s="3" t="s">
        <v>31</v>
      </c>
      <c r="G532" s="3" t="str">
        <f t="shared" si="17"/>
        <v>A Johnie Walker Black Label whiskey in a 750-milliliters glass bottle</v>
      </c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ht="111.75" customHeight="1">
      <c r="A533" s="3"/>
      <c r="B533" s="4" t="s">
        <v>721</v>
      </c>
      <c r="C533" s="3" t="s">
        <v>722</v>
      </c>
      <c r="D533" s="4">
        <v>600.0</v>
      </c>
      <c r="E533" s="4" t="s">
        <v>271</v>
      </c>
      <c r="F533" s="3" t="s">
        <v>25</v>
      </c>
      <c r="G533" s="3" t="str">
        <f t="shared" si="17"/>
        <v>A Fanta pineapple flavor soda in a 600-milliliters plastic bottle</v>
      </c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ht="111.75" customHeight="1">
      <c r="A534" s="3"/>
      <c r="B534" s="4" t="s">
        <v>723</v>
      </c>
      <c r="C534" s="3" t="s">
        <v>722</v>
      </c>
      <c r="D534" s="4">
        <v>3.0</v>
      </c>
      <c r="E534" s="4" t="s">
        <v>24</v>
      </c>
      <c r="F534" s="3" t="s">
        <v>25</v>
      </c>
      <c r="G534" s="3" t="str">
        <f t="shared" si="17"/>
        <v>A Fanta pineapple flavor soda in a 3-liters plastic bottle</v>
      </c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ht="111.75" customHeight="1">
      <c r="A535" s="3"/>
      <c r="B535" s="4" t="s">
        <v>724</v>
      </c>
      <c r="C535" s="3" t="s">
        <v>725</v>
      </c>
      <c r="D535" s="3" t="str">
        <f>IFERROR(__xludf.DUMMYFUNCTION("IFERROR(INDEX(REGEXEXTRACT(B535, ""\b(\d+(\.\d+)?)\b""), 1), ""No number found"")
"),"1")</f>
        <v>1</v>
      </c>
      <c r="E535" s="3" t="str">
        <f t="shared" ref="E535:E551" si="19">IF(ISERROR(SEARCH(" ml", B535)), 
    IF(ISERROR(SEARCH(" Kg", B535)), 
        IF(ISERROR(SEARCH(" g", B535)), 
            IF(ISERROR(SEARCH(" L", B535)), "Not found", "liters"), 
            "grams"
        ), 
        "kilograms"
    ), 
    "milliliters"
)
</f>
        <v>liters</v>
      </c>
      <c r="F535" s="3" t="s">
        <v>726</v>
      </c>
      <c r="G535" s="3" t="str">
        <f t="shared" si="17"/>
        <v>A  in a 1-liters cardboard carton with glass bowl </v>
      </c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ht="111.75" customHeight="1">
      <c r="A536" s="3"/>
      <c r="B536" s="4" t="s">
        <v>727</v>
      </c>
      <c r="C536" s="3" t="s">
        <v>725</v>
      </c>
      <c r="D536" s="3" t="str">
        <f>IFERROR(__xludf.DUMMYFUNCTION("IFERROR(INDEX(REGEXEXTRACT(B536, ""\b(\d+(\.\d+)?)\b""), 1), ""No number found"")
"),"1")</f>
        <v>1</v>
      </c>
      <c r="E536" s="3" t="str">
        <f t="shared" si="19"/>
        <v>liters</v>
      </c>
      <c r="F536" s="3" t="s">
        <v>726</v>
      </c>
      <c r="G536" s="3" t="str">
        <f t="shared" si="17"/>
        <v>A  in a 1-liters cardboard carton with glass bowl </v>
      </c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ht="111.75" customHeight="1">
      <c r="A537" s="3"/>
      <c r="B537" s="4" t="s">
        <v>728</v>
      </c>
      <c r="C537" s="3" t="s">
        <v>729</v>
      </c>
      <c r="D537" s="3" t="str">
        <f>IFERROR(__xludf.DUMMYFUNCTION("IFERROR(INDEX(REGEXEXTRACT(B537, ""\b(\d+(\.\d+)?)\b""), 1), ""No number found"")
"),"3785")</f>
        <v>3785</v>
      </c>
      <c r="E537" s="3" t="str">
        <f t="shared" si="19"/>
        <v>milliliters</v>
      </c>
      <c r="F537" s="3" t="s">
        <v>25</v>
      </c>
      <c r="G537" s="3" t="str">
        <f t="shared" si="17"/>
        <v>A Valle Fruit puch in a 3785-milliliters plastic bottle</v>
      </c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ht="111.75" customHeight="1">
      <c r="A538" s="3"/>
      <c r="B538" s="4" t="s">
        <v>730</v>
      </c>
      <c r="C538" s="3" t="s">
        <v>729</v>
      </c>
      <c r="D538" s="3" t="str">
        <f>IFERROR(__xludf.DUMMYFUNCTION("IFERROR(INDEX(REGEXEXTRACT(B538, ""\b(\d+(\.\d+)?)\b""), 1), ""No number found"")
"),"300")</f>
        <v>300</v>
      </c>
      <c r="E538" s="3" t="str">
        <f t="shared" si="19"/>
        <v>milliliters</v>
      </c>
      <c r="F538" s="3" t="s">
        <v>25</v>
      </c>
      <c r="G538" s="3" t="str">
        <f t="shared" si="17"/>
        <v>A Valle Fruit puch in a 300-milliliters plastic bottle</v>
      </c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ht="111.75" customHeight="1">
      <c r="A539" s="3"/>
      <c r="B539" s="4" t="s">
        <v>731</v>
      </c>
      <c r="C539" s="3" t="s">
        <v>725</v>
      </c>
      <c r="D539" s="3" t="str">
        <f>IFERROR(__xludf.DUMMYFUNCTION("IFERROR(INDEX(REGEXEXTRACT(B539, ""\b(\d+(\.\d+)?)\b""), 1), ""No number found"")
"),"20")</f>
        <v>20</v>
      </c>
      <c r="E539" s="3" t="str">
        <f t="shared" si="19"/>
        <v>grams</v>
      </c>
      <c r="F539" s="3" t="s">
        <v>732</v>
      </c>
      <c r="G539" s="3" t="str">
        <f t="shared" si="17"/>
        <v>A  in a 20-grams jug and plastic bottle</v>
      </c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ht="111.75" customHeight="1">
      <c r="A540" s="3"/>
      <c r="B540" s="4" t="s">
        <v>733</v>
      </c>
      <c r="C540" s="3" t="s">
        <v>734</v>
      </c>
      <c r="D540" s="3" t="str">
        <f>IFERROR(__xludf.DUMMYFUNCTION("IFERROR(INDEX(REGEXEXTRACT(B540, ""\b(\d+(\.\d+)?)\b""), 1), ""No number found"")
"),"2")</f>
        <v>2</v>
      </c>
      <c r="E540" s="3" t="str">
        <f t="shared" si="19"/>
        <v>liters</v>
      </c>
      <c r="F540" s="3" t="s">
        <v>25</v>
      </c>
      <c r="G540" s="3" t="str">
        <f t="shared" si="17"/>
        <v>A Del Valle Frut with apple flavor juice in a 2-liters plastic bottle</v>
      </c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ht="111.75" customHeight="1">
      <c r="A541" s="3"/>
      <c r="B541" s="4" t="s">
        <v>735</v>
      </c>
      <c r="C541" s="3" t="s">
        <v>577</v>
      </c>
      <c r="D541" s="3" t="str">
        <f>IFERROR(__xludf.DUMMYFUNCTION("IFERROR(INDEX(REGEXEXTRACT(B541, ""\b(\d+(\.\d+)?)\b""), 1), ""No number found"")
"),"10")</f>
        <v>10</v>
      </c>
      <c r="E541" s="3" t="str">
        <f t="shared" si="19"/>
        <v>liters</v>
      </c>
      <c r="F541" s="3" t="s">
        <v>25</v>
      </c>
      <c r="G541" s="3" t="str">
        <f t="shared" si="17"/>
        <v>A Ciel purified water  in a 10-liters plastic bottle</v>
      </c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ht="111.75" customHeight="1">
      <c r="A542" s="3"/>
      <c r="B542" s="4" t="s">
        <v>736</v>
      </c>
      <c r="C542" s="3" t="s">
        <v>737</v>
      </c>
      <c r="D542" s="3" t="str">
        <f>IFERROR(__xludf.DUMMYFUNCTION("IFERROR(INDEX(REGEXEXTRACT(B542, ""\b(\d+(\.\d+)?)\b""), 1), ""No number found"")
"),"235")</f>
        <v>235</v>
      </c>
      <c r="E542" s="3" t="str">
        <f t="shared" si="19"/>
        <v>milliliters</v>
      </c>
      <c r="F542" s="3" t="s">
        <v>41</v>
      </c>
      <c r="G542" s="3" t="str">
        <f t="shared" si="17"/>
        <v>A Seagrams Ginger Ale soda in a 235-milliliters  can </v>
      </c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ht="111.75" customHeight="1">
      <c r="A543" s="3"/>
      <c r="B543" s="4" t="s">
        <v>375</v>
      </c>
      <c r="C543" s="3" t="s">
        <v>241</v>
      </c>
      <c r="D543" s="3" t="str">
        <f>IFERROR(__xludf.DUMMYFUNCTION("IFERROR(INDEX(REGEXEXTRACT(B543, ""\b(\d+(\.\d+)?)\b""), 1), ""No number found"")
"),"355")</f>
        <v>355</v>
      </c>
      <c r="E543" s="3" t="str">
        <f t="shared" si="19"/>
        <v>milliliters</v>
      </c>
      <c r="F543" s="3" t="s">
        <v>25</v>
      </c>
      <c r="G543" s="3" t="str">
        <f t="shared" si="17"/>
        <v>A Sprite sugar free soda in a 355-milliliters plastic bottle</v>
      </c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ht="111.75" customHeight="1">
      <c r="A544" s="3"/>
      <c r="B544" s="4" t="s">
        <v>668</v>
      </c>
      <c r="C544" s="3" t="s">
        <v>669</v>
      </c>
      <c r="D544" s="3" t="str">
        <f>IFERROR(__xludf.DUMMYFUNCTION("IFERROR(INDEX(REGEXEXTRACT(B544, ""\b(\d+(\.\d+)?)\b""), 1), ""No number found"")
"),"355")</f>
        <v>355</v>
      </c>
      <c r="E544" s="3" t="str">
        <f t="shared" si="19"/>
        <v>milliliters</v>
      </c>
      <c r="F544" s="3" t="s">
        <v>25</v>
      </c>
      <c r="G544" s="3" t="str">
        <f t="shared" si="17"/>
        <v>A Sidral Mundet light apple flavor soda in a 355-milliliters plastic bottle</v>
      </c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ht="111.75" customHeight="1">
      <c r="A545" s="3"/>
      <c r="B545" s="4" t="s">
        <v>738</v>
      </c>
      <c r="C545" s="3" t="s">
        <v>739</v>
      </c>
      <c r="D545" s="3" t="str">
        <f>IFERROR(__xludf.DUMMYFUNCTION("IFERROR(INDEX(REGEXEXTRACT(B545, ""\b(\d+(\.\d+)?)\b""), 1), ""No number found"")
"),"946")</f>
        <v>946</v>
      </c>
      <c r="E545" s="3" t="str">
        <f t="shared" si="19"/>
        <v>milliliters</v>
      </c>
      <c r="F545" s="3" t="s">
        <v>10</v>
      </c>
      <c r="G545" s="3" t="str">
        <f t="shared" si="17"/>
        <v>A almond-based AdeS sugar free drink  in a 946-milliliters cardboard carton</v>
      </c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ht="111.75" customHeight="1">
      <c r="A546" s="3"/>
      <c r="B546" s="4" t="s">
        <v>738</v>
      </c>
      <c r="C546" s="3" t="s">
        <v>739</v>
      </c>
      <c r="D546" s="3" t="str">
        <f>IFERROR(__xludf.DUMMYFUNCTION("IFERROR(INDEX(REGEXEXTRACT(B546, ""\b(\d+(\.\d+)?)\b""), 1), ""No number found"")
"),"946")</f>
        <v>946</v>
      </c>
      <c r="E546" s="3" t="str">
        <f t="shared" si="19"/>
        <v>milliliters</v>
      </c>
      <c r="F546" s="3" t="s">
        <v>10</v>
      </c>
      <c r="G546" s="3" t="str">
        <f t="shared" si="17"/>
        <v>A almond-based AdeS sugar free drink  in a 946-milliliters cardboard carton</v>
      </c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ht="111.75" customHeight="1">
      <c r="A547" s="3"/>
      <c r="B547" s="4" t="s">
        <v>740</v>
      </c>
      <c r="C547" s="3" t="s">
        <v>741</v>
      </c>
      <c r="D547" s="3" t="str">
        <f>IFERROR(__xludf.DUMMYFUNCTION("IFERROR(INDEX(REGEXEXTRACT(B547, ""\b(\d+(\.\d+)?)\b""), 1), ""No number found"")
"),"850")</f>
        <v>850</v>
      </c>
      <c r="E547" s="3" t="str">
        <f t="shared" si="19"/>
        <v>grams</v>
      </c>
      <c r="F547" s="3" t="s">
        <v>31</v>
      </c>
      <c r="G547" s="3" t="str">
        <f t="shared" si="17"/>
        <v>A Ariel double Power detergent  in a 850-grams glass bottle</v>
      </c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ht="111.75" customHeight="1">
      <c r="A548" s="3"/>
      <c r="B548" s="4" t="s">
        <v>742</v>
      </c>
      <c r="C548" s="3" t="s">
        <v>743</v>
      </c>
      <c r="D548" s="3" t="str">
        <f>IFERROR(__xludf.DUMMYFUNCTION("IFERROR(INDEX(REGEXEXTRACT(B548, ""\b(\d+(\.\d+)?)\b""), 1), ""No number found"")
"),"900")</f>
        <v>900</v>
      </c>
      <c r="E548" s="3" t="str">
        <f t="shared" si="19"/>
        <v>grams</v>
      </c>
      <c r="F548" s="3" t="s">
        <v>744</v>
      </c>
      <c r="G548" s="3" t="str">
        <f t="shared" si="17"/>
        <v>A Ace complete clean detergent  in a 900-grams plastic bag</v>
      </c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ht="111.75" customHeight="1">
      <c r="A549" s="3"/>
      <c r="B549" s="4" t="s">
        <v>745</v>
      </c>
      <c r="C549" s="3" t="s">
        <v>746</v>
      </c>
      <c r="D549" s="3" t="str">
        <f>IFERROR(__xludf.DUMMYFUNCTION("IFERROR(INDEX(REGEXEXTRACT(B549, ""\b(\d+(\.\d+)?)\b""), 1), ""No number found"")
"),"500")</f>
        <v>500</v>
      </c>
      <c r="E549" s="3" t="str">
        <f t="shared" si="19"/>
        <v>milliliters</v>
      </c>
      <c r="F549" s="3" t="s">
        <v>25</v>
      </c>
      <c r="G549" s="3" t="str">
        <f t="shared" si="17"/>
        <v>A Salvo liquid detergent in a 500-milliliters plastic bottle</v>
      </c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ht="111.75" customHeight="1">
      <c r="A550" s="3"/>
      <c r="B550" s="4" t="s">
        <v>747</v>
      </c>
      <c r="C550" s="3" t="s">
        <v>748</v>
      </c>
      <c r="D550" s="3" t="str">
        <f>IFERROR(__xludf.DUMMYFUNCTION("IFERROR(INDEX(REGEXEXTRACT(B550, ""\b(\d+(\.\d+)?)\b""), 1), ""No number found"")
"),"5")</f>
        <v>5</v>
      </c>
      <c r="E550" s="3" t="str">
        <f t="shared" si="19"/>
        <v>milliliters</v>
      </c>
      <c r="F550" s="3" t="s">
        <v>25</v>
      </c>
      <c r="G550" s="3" t="str">
        <f t="shared" si="17"/>
        <v>A Downy Amanecer 5 in 1 softener in a 5-milliliters plastic bottle</v>
      </c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ht="111.75" customHeight="1">
      <c r="A551" s="3"/>
      <c r="B551" s="4" t="s">
        <v>749</v>
      </c>
      <c r="C551" s="3" t="s">
        <v>750</v>
      </c>
      <c r="D551" s="3" t="str">
        <f>IFERROR(__xludf.DUMMYFUNCTION("IFERROR(INDEX(REGEXEXTRACT(B551, ""\b(\d+(\.\d+)?)\b""), 1), ""No number found"")
"),"800")</f>
        <v>800</v>
      </c>
      <c r="E551" s="3" t="str">
        <f t="shared" si="19"/>
        <v>milliliters</v>
      </c>
      <c r="F551" s="3" t="s">
        <v>25</v>
      </c>
      <c r="G551" s="3" t="str">
        <f t="shared" si="17"/>
        <v>A Downy floral softener in a 800-milliliters plastic bottle</v>
      </c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ht="111.75" customHeight="1">
      <c r="A552" s="3"/>
      <c r="B552" s="4" t="s">
        <v>751</v>
      </c>
      <c r="C552" s="3" t="s">
        <v>752</v>
      </c>
      <c r="D552" s="4">
        <v>8.0</v>
      </c>
      <c r="E552" s="4" t="s">
        <v>753</v>
      </c>
      <c r="F552" s="3" t="s">
        <v>31</v>
      </c>
      <c r="G552" s="3" t="str">
        <f t="shared" si="17"/>
        <v>A Naturella noctun care femenine towels in a 8-pieces glass bottle</v>
      </c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ht="111.75" customHeight="1">
      <c r="A553" s="3"/>
      <c r="B553" s="4" t="s">
        <v>754</v>
      </c>
      <c r="C553" s="3" t="s">
        <v>741</v>
      </c>
      <c r="D553" s="3" t="str">
        <f>IFERROR(__xludf.DUMMYFUNCTION("IFERROR(INDEX(REGEXEXTRACT(B553, ""\b(\d+(\.\d+)?)\b""), 1), ""No number found"")
"),"500")</f>
        <v>500</v>
      </c>
      <c r="E553" s="3" t="str">
        <f>IF(ISERROR(SEARCH(" ml", B553)), 
    IF(ISERROR(SEARCH(" Kg", B553)), 
        IF(ISERROR(SEARCH(" g", B553)), 
            IF(ISERROR(SEARCH(" L", B553)), "Not found", "liters"), 
            "grams"
        ), 
        "kilograms"
    ), 
    "milliliters"
)
</f>
        <v>grams</v>
      </c>
      <c r="F553" s="3" t="s">
        <v>744</v>
      </c>
      <c r="G553" s="3" t="str">
        <f t="shared" si="17"/>
        <v>A Ariel double Power detergent  in a 500-grams plastic bag</v>
      </c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ht="111.75" customHeight="1">
      <c r="A554" s="3"/>
      <c r="B554" s="4" t="s">
        <v>755</v>
      </c>
      <c r="C554" s="3" t="s">
        <v>756</v>
      </c>
      <c r="D554" s="4">
        <v>800.0</v>
      </c>
      <c r="E554" s="4" t="s">
        <v>271</v>
      </c>
      <c r="F554" s="3" t="s">
        <v>25</v>
      </c>
      <c r="G554" s="3" t="str">
        <f t="shared" si="17"/>
        <v>A Ariel revitalizer liquid detergent  in a 800-milliliters plastic bottle</v>
      </c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ht="111.75" customHeight="1">
      <c r="A555" s="3"/>
      <c r="B555" s="4" t="s">
        <v>757</v>
      </c>
      <c r="C555" s="3" t="s">
        <v>758</v>
      </c>
      <c r="D555" s="3" t="str">
        <f>IFERROR(__xludf.DUMMYFUNCTION("IFERROR(INDEX(REGEXEXTRACT(B555, ""\b(\d+(\.\d+)?)\b""), 1), ""No number found"")
"),"600")</f>
        <v>600</v>
      </c>
      <c r="E555" s="3" t="str">
        <f t="shared" ref="E555:E572" si="20">IF(ISERROR(SEARCH(" ml", B555)), 
    IF(ISERROR(SEARCH(" Kg", B555)), 
        IF(ISERROR(SEARCH(" g", B555)), 
            IF(ISERROR(SEARCH(" L", B555)), "Not found", "liters"), 
            "grams"
        ), 
        "kilograms"
    ), 
    "milliliters"
)
</f>
        <v>milliliters</v>
      </c>
      <c r="F555" s="3" t="s">
        <v>31</v>
      </c>
      <c r="G555" s="3" t="str">
        <f t="shared" si="17"/>
        <v>A Escuis pineapple flavor soda in a 600-milliliters glass bottle</v>
      </c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ht="111.75" customHeight="1">
      <c r="A556" s="3"/>
      <c r="B556" s="4" t="s">
        <v>759</v>
      </c>
      <c r="C556" s="3" t="s">
        <v>760</v>
      </c>
      <c r="D556" s="3" t="str">
        <f>IFERROR(__xludf.DUMMYFUNCTION("IFERROR(INDEX(REGEXEXTRACT(B556, ""\b(\d+(\.\d+)?)\b""), 1), ""No number found"")
"),"148")</f>
        <v>148</v>
      </c>
      <c r="E556" s="3" t="str">
        <f t="shared" si="20"/>
        <v>grams</v>
      </c>
      <c r="F556" s="3" t="s">
        <v>10</v>
      </c>
      <c r="G556" s="3" t="str">
        <f t="shared" si="17"/>
        <v>A Kellogg's Choco Krispis chocolate cereal bar in a 148-grams cardboard carton</v>
      </c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ht="111.75" customHeight="1">
      <c r="A557" s="3"/>
      <c r="B557" s="4" t="s">
        <v>761</v>
      </c>
      <c r="C557" s="3" t="s">
        <v>762</v>
      </c>
      <c r="D557" s="3" t="str">
        <f>IFERROR(__xludf.DUMMYFUNCTION("IFERROR(INDEX(REGEXEXTRACT(B557, ""\b(\d+(\.\d+)?)\b""), 1), ""No number found"")
"),"130")</f>
        <v>130</v>
      </c>
      <c r="E557" s="3" t="str">
        <f t="shared" si="20"/>
        <v>grams</v>
      </c>
      <c r="F557" s="3" t="s">
        <v>10</v>
      </c>
      <c r="G557" s="3" t="str">
        <f t="shared" si="17"/>
        <v>A Kellogg's extra delice white chocolate with blueberries cereal bar in a 130-grams cardboard carton</v>
      </c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ht="111.75" customHeight="1">
      <c r="A558" s="3"/>
      <c r="B558" s="4" t="s">
        <v>763</v>
      </c>
      <c r="C558" s="3" t="s">
        <v>764</v>
      </c>
      <c r="D558" s="3" t="str">
        <f>IFERROR(__xludf.DUMMYFUNCTION("IFERROR(INDEX(REGEXEXTRACT(B558, ""\b(\d+(\.\d+)?)\b""), 1), ""No number found"")
"),"240")</f>
        <v>240</v>
      </c>
      <c r="E558" s="3" t="str">
        <f t="shared" si="20"/>
        <v>grams</v>
      </c>
      <c r="F558" s="3" t="s">
        <v>10</v>
      </c>
      <c r="G558" s="3" t="str">
        <f t="shared" si="17"/>
        <v>A Kellogg's Extra blueberries with almonds cereal  in a 240-grams cardboard carton</v>
      </c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ht="111.75" customHeight="1">
      <c r="A559" s="3"/>
      <c r="B559" s="4" t="s">
        <v>765</v>
      </c>
      <c r="C559" s="3" t="s">
        <v>766</v>
      </c>
      <c r="D559" s="3" t="str">
        <f>IFERROR(__xludf.DUMMYFUNCTION("IFERROR(INDEX(REGEXEXTRACT(B559, ""\b(\d+(\.\d+)?)\b""), 1), ""No number found"")
"),"130")</f>
        <v>130</v>
      </c>
      <c r="E559" s="3" t="str">
        <f t="shared" si="20"/>
        <v>grams</v>
      </c>
      <c r="F559" s="3" t="s">
        <v>10</v>
      </c>
      <c r="G559" s="3" t="str">
        <f t="shared" si="17"/>
        <v>A Kellogg's Extra delice choclate with peanut ceral bar  in a 130-grams cardboard carton</v>
      </c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ht="111.75" customHeight="1">
      <c r="A560" s="3"/>
      <c r="B560" s="4" t="s">
        <v>767</v>
      </c>
      <c r="C560" s="3" t="s">
        <v>768</v>
      </c>
      <c r="D560" s="3" t="str">
        <f>IFERROR(__xludf.DUMMYFUNCTION("IFERROR(INDEX(REGEXEXTRACT(B560, ""\b(\d+(\.\d+)?)\b""), 1), ""No number found"")
"),"148")</f>
        <v>148</v>
      </c>
      <c r="E560" s="3" t="str">
        <f t="shared" si="20"/>
        <v>grams</v>
      </c>
      <c r="F560" s="3" t="s">
        <v>10</v>
      </c>
      <c r="G560" s="3" t="str">
        <f t="shared" si="17"/>
        <v>A Kellogg's Rice Krispies Treats marshmallow flavor bar in a 148-grams cardboard carton</v>
      </c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ht="111.75" customHeight="1">
      <c r="A561" s="3"/>
      <c r="B561" s="4" t="s">
        <v>769</v>
      </c>
      <c r="C561" s="3" t="s">
        <v>770</v>
      </c>
      <c r="D561" s="3" t="str">
        <f>IFERROR(__xludf.DUMMYFUNCTION("IFERROR(INDEX(REGEXEXTRACT(B561, ""\b(\d+(\.\d+)?)\b""), 1), ""No number found"")
"),"450")</f>
        <v>450</v>
      </c>
      <c r="E561" s="3" t="str">
        <f t="shared" si="20"/>
        <v>grams</v>
      </c>
      <c r="F561" s="3" t="s">
        <v>10</v>
      </c>
      <c r="G561" s="3" t="str">
        <f t="shared" si="17"/>
        <v>A Kellogg's Choco Krispis chocolate flavor cereal in a 450-grams cardboard carton</v>
      </c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ht="111.75" customHeight="1">
      <c r="A562" s="3"/>
      <c r="B562" s="4" t="s">
        <v>771</v>
      </c>
      <c r="C562" s="3" t="s">
        <v>770</v>
      </c>
      <c r="D562" s="3" t="str">
        <f>IFERROR(__xludf.DUMMYFUNCTION("IFERROR(INDEX(REGEXEXTRACT(B562, ""\b(\d+(\.\d+)?)\b""), 1), ""No number found"")
"),"600")</f>
        <v>600</v>
      </c>
      <c r="E562" s="3" t="str">
        <f t="shared" si="20"/>
        <v>grams</v>
      </c>
      <c r="F562" s="3" t="s">
        <v>10</v>
      </c>
      <c r="G562" s="3" t="str">
        <f t="shared" si="17"/>
        <v>A Kellogg's Choco Krispis chocolate flavor cereal in a 600-grams cardboard carton</v>
      </c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ht="111.75" customHeight="1">
      <c r="A563" s="3"/>
      <c r="B563" s="4" t="s">
        <v>772</v>
      </c>
      <c r="C563" s="3" t="s">
        <v>773</v>
      </c>
      <c r="D563" s="3" t="str">
        <f>IFERROR(__xludf.DUMMYFUNCTION("IFERROR(INDEX(REGEXEXTRACT(B563, ""\b(\d+(\.\d+)?)\b""), 1), ""No number found"")
"),"300")</f>
        <v>300</v>
      </c>
      <c r="E563" s="3" t="str">
        <f t="shared" si="20"/>
        <v>grams</v>
      </c>
      <c r="F563" s="3" t="s">
        <v>10</v>
      </c>
      <c r="G563" s="3" t="str">
        <f t="shared" si="17"/>
        <v>A Kellogg's Corn Flakes original cereal  in a 300-grams cardboard carton</v>
      </c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ht="111.75" customHeight="1">
      <c r="A564" s="3"/>
      <c r="B564" s="4" t="s">
        <v>774</v>
      </c>
      <c r="C564" s="3" t="s">
        <v>773</v>
      </c>
      <c r="D564" s="3" t="str">
        <f>IFERROR(__xludf.DUMMYFUNCTION("IFERROR(INDEX(REGEXEXTRACT(B564, ""\b(\d+(\.\d+)?)\b""), 1), ""No number found"")
"),"465")</f>
        <v>465</v>
      </c>
      <c r="E564" s="3" t="str">
        <f t="shared" si="20"/>
        <v>grams</v>
      </c>
      <c r="F564" s="3" t="s">
        <v>10</v>
      </c>
      <c r="G564" s="3" t="str">
        <f t="shared" si="17"/>
        <v>A Kellogg's Corn Flakes original cereal  in a 465-grams cardboard carton</v>
      </c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ht="111.75" customHeight="1">
      <c r="A565" s="3"/>
      <c r="B565" s="4" t="s">
        <v>775</v>
      </c>
      <c r="C565" s="3" t="s">
        <v>776</v>
      </c>
      <c r="D565" s="3" t="str">
        <f>IFERROR(__xludf.DUMMYFUNCTION("IFERROR(INDEX(REGEXEXTRACT(B565, ""\b(\d+(\.\d+)?)\b""), 1), ""No number found"")
"),"490")</f>
        <v>490</v>
      </c>
      <c r="E565" s="3" t="str">
        <f t="shared" si="20"/>
        <v>grams</v>
      </c>
      <c r="F565" s="3" t="s">
        <v>10</v>
      </c>
      <c r="G565" s="3" t="str">
        <f t="shared" si="17"/>
        <v>A Kellogg's Zucaritas original cereal  in a 490-grams cardboard carton</v>
      </c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ht="111.75" customHeight="1">
      <c r="A566" s="3"/>
      <c r="B566" s="4" t="s">
        <v>777</v>
      </c>
      <c r="C566" s="3" t="s">
        <v>776</v>
      </c>
      <c r="D566" s="3" t="str">
        <f>IFERROR(__xludf.DUMMYFUNCTION("IFERROR(INDEX(REGEXEXTRACT(B566, ""\b(\d+(\.\d+)?)\b""), 1), ""No number found"")
"),"665")</f>
        <v>665</v>
      </c>
      <c r="E566" s="3" t="str">
        <f t="shared" si="20"/>
        <v>grams</v>
      </c>
      <c r="F566" s="3" t="s">
        <v>10</v>
      </c>
      <c r="G566" s="3" t="str">
        <f t="shared" si="17"/>
        <v>A Kellogg's Zucaritas original cereal  in a 665-grams cardboard carton</v>
      </c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ht="111.75" customHeight="1">
      <c r="A567" s="3"/>
      <c r="B567" s="4" t="s">
        <v>778</v>
      </c>
      <c r="C567" s="3" t="s">
        <v>779</v>
      </c>
      <c r="D567" s="3" t="str">
        <f>IFERROR(__xludf.DUMMYFUNCTION("IFERROR(INDEX(REGEXEXTRACT(B567, ""\b(\d+(\.\d+)?)\b""), 1), ""No number found"")
"),"37")</f>
        <v>37</v>
      </c>
      <c r="E567" s="3" t="str">
        <f t="shared" si="20"/>
        <v>grams</v>
      </c>
      <c r="F567" s="3" t="s">
        <v>31</v>
      </c>
      <c r="G567" s="3" t="str">
        <f t="shared" si="17"/>
        <v>A Pringles original chips in a 37-grams glass bottle</v>
      </c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ht="111.75" customHeight="1">
      <c r="A568" s="3"/>
      <c r="B568" s="4" t="s">
        <v>780</v>
      </c>
      <c r="C568" s="3" t="s">
        <v>779</v>
      </c>
      <c r="D568" s="3" t="str">
        <f>IFERROR(__xludf.DUMMYFUNCTION("IFERROR(INDEX(REGEXEXTRACT(B568, ""\b(\d+(\.\d+)?)\b""), 1), ""No number found"")
"),"124")</f>
        <v>124</v>
      </c>
      <c r="E568" s="3" t="str">
        <f t="shared" si="20"/>
        <v>grams</v>
      </c>
      <c r="F568" s="3" t="s">
        <v>10</v>
      </c>
      <c r="G568" s="3" t="str">
        <f t="shared" si="17"/>
        <v>A Pringles original chips in a 124-grams cardboard carton</v>
      </c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ht="111.75" customHeight="1">
      <c r="A569" s="3"/>
      <c r="B569" s="4" t="s">
        <v>781</v>
      </c>
      <c r="C569" s="3" t="s">
        <v>391</v>
      </c>
      <c r="D569" s="4">
        <v>2.0</v>
      </c>
      <c r="E569" s="3" t="str">
        <f t="shared" si="20"/>
        <v>liters</v>
      </c>
      <c r="F569" s="3" t="s">
        <v>25</v>
      </c>
      <c r="G569" s="3" t="str">
        <f t="shared" si="17"/>
        <v>A Fuze Tea Lemon Flavor black tea in a 2-liters plastic bottle</v>
      </c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ht="111.75" customHeight="1">
      <c r="A570" s="3"/>
      <c r="B570" s="4" t="s">
        <v>782</v>
      </c>
      <c r="C570" s="3" t="s">
        <v>783</v>
      </c>
      <c r="D570" s="3" t="str">
        <f>IFERROR(__xludf.DUMMYFUNCTION("IFERROR(INDEX(REGEXEXTRACT(B570, ""\b(\d+(\.\d+)?)\b""), 1), ""No number found"")
"),"473")</f>
        <v>473</v>
      </c>
      <c r="E570" s="3" t="str">
        <f t="shared" si="20"/>
        <v>milliliters</v>
      </c>
      <c r="F570" s="3" t="s">
        <v>41</v>
      </c>
      <c r="G570" s="3" t="str">
        <f t="shared" si="17"/>
        <v>A Monster Zero Ultra Paradise flavor energized drink in a 473-milliliters  can </v>
      </c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ht="111.75" customHeight="1">
      <c r="A571" s="3"/>
      <c r="B571" s="4" t="s">
        <v>784</v>
      </c>
      <c r="C571" s="3" t="s">
        <v>785</v>
      </c>
      <c r="D571" s="3" t="str">
        <f>IFERROR(__xludf.DUMMYFUNCTION("IFERROR(INDEX(REGEXEXTRACT(B571, ""\b(\d+(\.\d+)?)\b""), 1), ""No number found"")
"),"473")</f>
        <v>473</v>
      </c>
      <c r="E571" s="3" t="str">
        <f t="shared" si="20"/>
        <v>milliliters</v>
      </c>
      <c r="F571" s="3" t="s">
        <v>41</v>
      </c>
      <c r="G571" s="3" t="str">
        <f t="shared" si="17"/>
        <v>A Predator Energy in a 473-milliliters  can </v>
      </c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ht="111.75" customHeight="1">
      <c r="A572" s="3"/>
      <c r="B572" s="4" t="s">
        <v>786</v>
      </c>
      <c r="C572" s="3" t="s">
        <v>787</v>
      </c>
      <c r="D572" s="3" t="str">
        <f>IFERROR(__xludf.DUMMYFUNCTION("IFERROR(INDEX(REGEXEXTRACT(B572, ""\b(\d+(\.\d+)?)\b""), 1), ""No number found"")
"),"240")</f>
        <v>240</v>
      </c>
      <c r="E572" s="3" t="str">
        <f t="shared" si="20"/>
        <v>milliliters</v>
      </c>
      <c r="F572" s="3" t="s">
        <v>31</v>
      </c>
      <c r="G572" s="3" t="str">
        <f t="shared" si="17"/>
        <v>A Bevi chocolate flavor in a 240-milliliters glass bottle</v>
      </c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ht="111.75" customHeight="1">
      <c r="A573" s="3"/>
      <c r="B573" s="4" t="s">
        <v>788</v>
      </c>
      <c r="C573" s="3" t="s">
        <v>789</v>
      </c>
      <c r="D573" s="3" t="str">
        <f>IFERROR(__xludf.DUMMYFUNCTION("IFERROR(INDEX(REGEXEXTRACT(B573, ""\b(\d+(\.\d+)?)\b""), 1), ""No number found"")
"),"1")</f>
        <v>1</v>
      </c>
      <c r="E573" s="4" t="s">
        <v>24</v>
      </c>
      <c r="F573" s="3" t="s">
        <v>51</v>
      </c>
      <c r="G573" s="3" t="str">
        <f t="shared" si="17"/>
        <v>A Del Valle Frut orange flavor   in a 1-liters returnable plastic bottle</v>
      </c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ht="111.75" customHeight="1">
      <c r="A574" s="3"/>
      <c r="B574" s="4" t="s">
        <v>790</v>
      </c>
      <c r="C574" s="3" t="s">
        <v>612</v>
      </c>
      <c r="D574" s="3" t="str">
        <f>IFERROR(__xludf.DUMMYFUNCTION("IFERROR(INDEX(REGEXEXTRACT(B574, ""\b(\d+(\.\d+)?)\b""), 1), ""No number found"")
"),"1")</f>
        <v>1</v>
      </c>
      <c r="E574" s="4" t="s">
        <v>791</v>
      </c>
      <c r="F574" s="3" t="s">
        <v>25</v>
      </c>
      <c r="G574" s="3" t="str">
        <f t="shared" si="17"/>
        <v>A Coca Cola sugar free soda in a 1-
liters plastic bottle</v>
      </c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ht="111.75" customHeight="1">
      <c r="A575" s="3"/>
      <c r="B575" s="4" t="s">
        <v>792</v>
      </c>
      <c r="C575" s="3" t="s">
        <v>699</v>
      </c>
      <c r="D575" s="3" t="str">
        <f>IFERROR(__xludf.DUMMYFUNCTION("IFERROR(INDEX(REGEXEXTRACT(B575, ""\b(\d+(\.\d+)?)\b""), 1), ""No number found"")
"),"700")</f>
        <v>700</v>
      </c>
      <c r="E575" s="3" t="str">
        <f t="shared" ref="E575:E605" si="21">IF(ISERROR(SEARCH(" ml", B575)), 
    IF(ISERROR(SEARCH(" Kg", B575)), 
        IF(ISERROR(SEARCH(" g", B575)), 
            IF(ISERROR(SEARCH(" L", B575)), "Not found", "liters"), 
            "grams"
        ), 
        "kilograms"
    ), 
    "milliliters"
)
</f>
        <v>milliliters</v>
      </c>
      <c r="F575" s="3" t="s">
        <v>31</v>
      </c>
      <c r="G575" s="3" t="str">
        <f t="shared" si="17"/>
        <v>A Captain Morgan Spiced ron  in a 700-milliliters glass bottle</v>
      </c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ht="111.75" customHeight="1">
      <c r="A576" s="3"/>
      <c r="B576" s="4" t="s">
        <v>793</v>
      </c>
      <c r="C576" s="3" t="s">
        <v>794</v>
      </c>
      <c r="D576" s="3" t="str">
        <f>IFERROR(__xludf.DUMMYFUNCTION("IFERROR(INDEX(REGEXEXTRACT(B576, ""\b(\d+(\.\d+)?)\b""), 1), ""No number found"")
"),"700")</f>
        <v>700</v>
      </c>
      <c r="E576" s="3" t="str">
        <f t="shared" si="21"/>
        <v>milliliters</v>
      </c>
      <c r="F576" s="3" t="s">
        <v>31</v>
      </c>
      <c r="G576" s="3" t="str">
        <f t="shared" si="17"/>
        <v>A Captain Morgan Spiced white ron  in a 700-milliliters glass bottle</v>
      </c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ht="111.75" customHeight="1">
      <c r="A577" s="3"/>
      <c r="B577" s="4" t="s">
        <v>795</v>
      </c>
      <c r="C577" s="3" t="s">
        <v>796</v>
      </c>
      <c r="D577" s="3" t="str">
        <f>IFERROR(__xludf.DUMMYFUNCTION("IFERROR(INDEX(REGEXEXTRACT(B577, ""\b(\d+(\.\d+)?)\b""), 1), ""No number found"")
"),"1")</f>
        <v>1</v>
      </c>
      <c r="E577" s="3" t="str">
        <f t="shared" si="21"/>
        <v>kilograms</v>
      </c>
      <c r="F577" s="3" t="s">
        <v>455</v>
      </c>
      <c r="G577" s="3" t="str">
        <f t="shared" si="17"/>
        <v>A Costa Coffe Mocha Italian Blend Tueste Medio ground cofffe in a 1-kilograms aliminum bag</v>
      </c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ht="111.75" customHeight="1">
      <c r="A578" s="3"/>
      <c r="B578" s="4" t="s">
        <v>797</v>
      </c>
      <c r="C578" s="3" t="s">
        <v>798</v>
      </c>
      <c r="D578" s="3" t="str">
        <f>IFERROR(__xludf.DUMMYFUNCTION("IFERROR(INDEX(REGEXEXTRACT(B578, ""\b(\d+(\.\d+)?)\b""), 1), ""No number found"")
"),"1")</f>
        <v>1</v>
      </c>
      <c r="E578" s="3" t="str">
        <f t="shared" si="21"/>
        <v>kilograms</v>
      </c>
      <c r="F578" s="3" t="s">
        <v>455</v>
      </c>
      <c r="G578" s="3" t="str">
        <f t="shared" si="17"/>
        <v>A Costa Coffe Mocha Italian Blend Tueste Dark ground cofffe in a 1-kilograms aliminum bag</v>
      </c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ht="111.75" customHeight="1">
      <c r="A579" s="3"/>
      <c r="B579" s="4" t="s">
        <v>124</v>
      </c>
      <c r="C579" s="3" t="s">
        <v>125</v>
      </c>
      <c r="D579" s="3" t="str">
        <f>IFERROR(__xludf.DUMMYFUNCTION("IFERROR(INDEX(REGEXEXTRACT(B579, ""\b(\d+(\.\d+)?)\b""), 1), ""No number found"")
"),"355")</f>
        <v>355</v>
      </c>
      <c r="E579" s="3" t="str">
        <f t="shared" si="21"/>
        <v>milliliters</v>
      </c>
      <c r="F579" s="3" t="s">
        <v>41</v>
      </c>
      <c r="G579" s="3" t="str">
        <f t="shared" si="17"/>
        <v>A Fresca pink grapefruit flavor soda in a 355-milliliters  can </v>
      </c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ht="111.75" customHeight="1">
      <c r="A580" s="3"/>
      <c r="B580" s="4" t="s">
        <v>331</v>
      </c>
      <c r="C580" s="3" t="s">
        <v>298</v>
      </c>
      <c r="D580" s="3" t="str">
        <f>IFERROR(__xludf.DUMMYFUNCTION("IFERROR(INDEX(REGEXEXTRACT(B580, ""\b(\d+(\.\d+)?)\b""), 1), ""No number found"")
"),"1")</f>
        <v>1</v>
      </c>
      <c r="E580" s="3" t="str">
        <f t="shared" si="21"/>
        <v>liters</v>
      </c>
      <c r="F580" s="3" t="s">
        <v>25</v>
      </c>
      <c r="G580" s="3" t="str">
        <f t="shared" si="17"/>
        <v>A Fanta orange flavor soda in a 1-liters plastic bottle</v>
      </c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ht="111.75" customHeight="1">
      <c r="A581" s="3"/>
      <c r="B581" s="4" t="s">
        <v>163</v>
      </c>
      <c r="C581" s="3" t="s">
        <v>164</v>
      </c>
      <c r="D581" s="3" t="str">
        <f>IFERROR(__xludf.DUMMYFUNCTION("IFERROR(INDEX(REGEXEXTRACT(B581, ""\b(\d+(\.\d+)?)\b""), 1), ""No number found"")
"),"2.5")</f>
        <v>2.5</v>
      </c>
      <c r="E581" s="3" t="str">
        <f t="shared" si="21"/>
        <v>liters</v>
      </c>
      <c r="F581" s="3" t="s">
        <v>25</v>
      </c>
      <c r="G581" s="3" t="str">
        <f t="shared" si="17"/>
        <v>A Sidral Mundet apple flavor soda in a 2.5-liters plastic bottle</v>
      </c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ht="111.75" customHeight="1">
      <c r="A582" s="3"/>
      <c r="B582" s="4" t="s">
        <v>104</v>
      </c>
      <c r="C582" s="3" t="s">
        <v>799</v>
      </c>
      <c r="D582" s="3" t="str">
        <f>IFERROR(__xludf.DUMMYFUNCTION("IFERROR(INDEX(REGEXEXTRACT(B582, ""\b(\d+(\.\d+)?)\b""), 1), ""No number found"")
"),"1.5")</f>
        <v>1.5</v>
      </c>
      <c r="E582" s="3" t="str">
        <f t="shared" si="21"/>
        <v>liters</v>
      </c>
      <c r="F582" s="3" t="s">
        <v>25</v>
      </c>
      <c r="G582" s="3" t="str">
        <f t="shared" si="17"/>
        <v>A Del Valle Limon&amp;Nada lemon flavor mineralized water in a 1.5-liters plastic bottle</v>
      </c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ht="111.75" customHeight="1">
      <c r="A583" s="3"/>
      <c r="B583" s="4" t="s">
        <v>157</v>
      </c>
      <c r="C583" s="3" t="s">
        <v>800</v>
      </c>
      <c r="D583" s="3" t="str">
        <f>IFERROR(__xludf.DUMMYFUNCTION("IFERROR(INDEX(REGEXEXTRACT(B583, ""\b(\d+(\.\d+)?)\b""), 1), ""No number found"")
"),"600")</f>
        <v>600</v>
      </c>
      <c r="E583" s="3" t="str">
        <f t="shared" si="21"/>
        <v>milliliters</v>
      </c>
      <c r="F583" s="3" t="s">
        <v>25</v>
      </c>
      <c r="G583" s="3" t="str">
        <f t="shared" si="17"/>
        <v>A Joya fruit punch flavor soda in a 600-milliliters plastic bottle</v>
      </c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ht="111.75" customHeight="1">
      <c r="A584" s="3"/>
      <c r="B584" s="4" t="s">
        <v>471</v>
      </c>
      <c r="C584" s="3" t="s">
        <v>472</v>
      </c>
      <c r="D584" s="3" t="str">
        <f>IFERROR(__xludf.DUMMYFUNCTION("IFERROR(INDEX(REGEXEXTRACT(B584, ""\b(\d+(\.\d+)?)\b""), 1), ""No number found"")
"),"100")</f>
        <v>100</v>
      </c>
      <c r="E584" s="3" t="str">
        <f t="shared" si="21"/>
        <v>milliliters</v>
      </c>
      <c r="F584" s="3" t="s">
        <v>10</v>
      </c>
      <c r="G584" s="3" t="str">
        <f t="shared" si="17"/>
        <v>A Del Valle 100% orange flavor fruit juice in a 100-milliliters cardboard carton</v>
      </c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ht="111.75" customHeight="1">
      <c r="A585" s="3"/>
      <c r="B585" s="4" t="s">
        <v>801</v>
      </c>
      <c r="C585" s="3" t="s">
        <v>802</v>
      </c>
      <c r="D585" s="3" t="str">
        <f>IFERROR(__xludf.DUMMYFUNCTION("IFERROR(INDEX(REGEXEXTRACT(B585, ""\b(\d+(\.\d+)?)\b""), 1), ""No number found"")
"),"355")</f>
        <v>355</v>
      </c>
      <c r="E585" s="3" t="str">
        <f t="shared" si="21"/>
        <v>milliliters</v>
      </c>
      <c r="F585" s="3" t="s">
        <v>41</v>
      </c>
      <c r="G585" s="3" t="str">
        <f t="shared" si="17"/>
        <v>A Coca Cola sugar free limited marshmallow edition in a 355-milliliters  can </v>
      </c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ht="111.75" customHeight="1">
      <c r="A586" s="3"/>
      <c r="B586" s="4" t="s">
        <v>803</v>
      </c>
      <c r="C586" s="3" t="s">
        <v>804</v>
      </c>
      <c r="D586" s="3" t="str">
        <f>IFERROR(__xludf.DUMMYFUNCTION("IFERROR(INDEX(REGEXEXTRACT(B586, ""\b(\d+(\.\d+)?)\b""), 1), ""No number found"")
"),"85")</f>
        <v>85</v>
      </c>
      <c r="E586" s="3" t="str">
        <f t="shared" si="21"/>
        <v>grams</v>
      </c>
      <c r="F586" s="3" t="s">
        <v>455</v>
      </c>
      <c r="G586" s="3" t="str">
        <f t="shared" si="17"/>
        <v>A Costa Coffee Mocha Italian Blend Medium Roast Ground Coffee  in a 85-grams aliminum bag</v>
      </c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ht="111.75" customHeight="1">
      <c r="A587" s="3"/>
      <c r="B587" s="4" t="s">
        <v>805</v>
      </c>
      <c r="C587" s="3" t="s">
        <v>806</v>
      </c>
      <c r="D587" s="3" t="str">
        <f>IFERROR(__xludf.DUMMYFUNCTION("IFERROR(INDEX(REGEXEXTRACT(B587, ""\b(\d+(\.\d+)?)\b""), 1), ""No number found"")
"),"500")</f>
        <v>500</v>
      </c>
      <c r="E587" s="3" t="str">
        <f t="shared" si="21"/>
        <v>grams</v>
      </c>
      <c r="F587" s="3" t="s">
        <v>455</v>
      </c>
      <c r="G587" s="3" t="str">
        <f t="shared" si="17"/>
        <v>A Costa Coffee Decaffeinated Dark Roast Ground Coffee in a 500-grams aliminum bag</v>
      </c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ht="111.75" customHeight="1">
      <c r="A588" s="3"/>
      <c r="B588" s="4" t="s">
        <v>807</v>
      </c>
      <c r="C588" s="3" t="s">
        <v>808</v>
      </c>
      <c r="D588" s="3" t="str">
        <f>IFERROR(__xludf.DUMMYFUNCTION("IFERROR(INDEX(REGEXEXTRACT(B588, ""\b(\d+(\.\d+)?)\b""), 1), ""No number found"")
"),"30")</f>
        <v>30</v>
      </c>
      <c r="E588" s="3" t="str">
        <f t="shared" si="21"/>
        <v>grams</v>
      </c>
      <c r="F588" s="3" t="s">
        <v>455</v>
      </c>
      <c r="G588" s="3" t="str">
        <f t="shared" si="17"/>
        <v>A Costa Coffee Mocha Italian Blend Tueste medium ground Coffee  in a 30-grams aliminum bag</v>
      </c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ht="111.75" customHeight="1">
      <c r="A589" s="3"/>
      <c r="B589" s="4" t="s">
        <v>809</v>
      </c>
      <c r="C589" s="3" t="s">
        <v>810</v>
      </c>
      <c r="D589" s="3" t="str">
        <f>IFERROR(__xludf.DUMMYFUNCTION("IFERROR(INDEX(REGEXEXTRACT(B589, ""\b(\d+(\.\d+)?)\b""), 1), ""No number found"")
"),"250")</f>
        <v>250</v>
      </c>
      <c r="E589" s="3" t="str">
        <f t="shared" si="21"/>
        <v>grams</v>
      </c>
      <c r="F589" s="3" t="s">
        <v>455</v>
      </c>
      <c r="G589" s="3" t="str">
        <f t="shared" si="17"/>
        <v>A Costa Coffee Decaffeinated Dark Roast Ground Coffee  in a 250-grams aliminum bag</v>
      </c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ht="111.75" customHeight="1">
      <c r="A590" s="3"/>
      <c r="B590" s="4" t="s">
        <v>811</v>
      </c>
      <c r="C590" s="3" t="s">
        <v>806</v>
      </c>
      <c r="D590" s="3" t="str">
        <f>IFERROR(__xludf.DUMMYFUNCTION("IFERROR(INDEX(REGEXEXTRACT(B590, ""\b(\d+(\.\d+)?)\b""), 1), ""No number found"")
"),"80")</f>
        <v>80</v>
      </c>
      <c r="E590" s="3" t="str">
        <f t="shared" si="21"/>
        <v>grams</v>
      </c>
      <c r="F590" s="3" t="s">
        <v>455</v>
      </c>
      <c r="G590" s="3" t="str">
        <f t="shared" si="17"/>
        <v>A Costa Coffee Decaffeinated Dark Roast Ground Coffee in a 80-grams aliminum bag</v>
      </c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ht="111.75" customHeight="1">
      <c r="A591" s="3"/>
      <c r="B591" s="4" t="s">
        <v>812</v>
      </c>
      <c r="C591" s="3" t="s">
        <v>813</v>
      </c>
      <c r="D591" s="3" t="str">
        <f>IFERROR(__xludf.DUMMYFUNCTION("IFERROR(INDEX(REGEXEXTRACT(B591, ""\b(\d+(\.\d+)?)\b""), 1), ""No number found"")
"),"2")</f>
        <v>2</v>
      </c>
      <c r="E591" s="3" t="str">
        <f t="shared" si="21"/>
        <v>liters</v>
      </c>
      <c r="F591" s="3" t="s">
        <v>25</v>
      </c>
      <c r="G591" s="3" t="str">
        <f t="shared" si="17"/>
        <v>A Escuis Apple Flavor soda in a 2-liters plastic bottle</v>
      </c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ht="111.75" customHeight="1">
      <c r="A592" s="3"/>
      <c r="B592" s="4" t="s">
        <v>814</v>
      </c>
      <c r="C592" s="3" t="s">
        <v>813</v>
      </c>
      <c r="D592" s="3" t="str">
        <f>IFERROR(__xludf.DUMMYFUNCTION("IFERROR(INDEX(REGEXEXTRACT(B592, ""\b(\d+(\.\d+)?)\b""), 1), ""No number found"")
"),"600")</f>
        <v>600</v>
      </c>
      <c r="E592" s="3" t="str">
        <f t="shared" si="21"/>
        <v>milliliters</v>
      </c>
      <c r="F592" s="3" t="s">
        <v>25</v>
      </c>
      <c r="G592" s="3" t="str">
        <f t="shared" si="17"/>
        <v>A Escuis Apple Flavor soda in a 600-milliliters plastic bottle</v>
      </c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ht="111.75" customHeight="1">
      <c r="A593" s="3"/>
      <c r="B593" s="4" t="s">
        <v>815</v>
      </c>
      <c r="C593" s="3" t="s">
        <v>816</v>
      </c>
      <c r="D593" s="3" t="str">
        <f>IFERROR(__xludf.DUMMYFUNCTION("IFERROR(INDEX(REGEXEXTRACT(B593, ""\b(\d+(\.\d+)?)\b""), 1), ""No number found"")
"),"2")</f>
        <v>2</v>
      </c>
      <c r="E593" s="3" t="str">
        <f t="shared" si="21"/>
        <v>liters</v>
      </c>
      <c r="F593" s="3" t="s">
        <v>25</v>
      </c>
      <c r="G593" s="3" t="str">
        <f t="shared" si="17"/>
        <v>A Escuis Strawberry Flavor soda in a 2-liters plastic bottle</v>
      </c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ht="111.75" customHeight="1">
      <c r="A594" s="3"/>
      <c r="B594" s="4" t="s">
        <v>817</v>
      </c>
      <c r="C594" s="3" t="s">
        <v>816</v>
      </c>
      <c r="D594" s="3" t="str">
        <f>IFERROR(__xludf.DUMMYFUNCTION("IFERROR(INDEX(REGEXEXTRACT(B594, ""\b(\d+(\.\d+)?)\b""), 1), ""No number found"")
"),"1.5")</f>
        <v>1.5</v>
      </c>
      <c r="E594" s="3" t="str">
        <f t="shared" si="21"/>
        <v>liters</v>
      </c>
      <c r="F594" s="3" t="s">
        <v>25</v>
      </c>
      <c r="G594" s="3" t="str">
        <f t="shared" si="17"/>
        <v>A Escuis Strawberry Flavor soda in a 1.5-liters plastic bottle</v>
      </c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ht="111.75" customHeight="1">
      <c r="A595" s="3"/>
      <c r="B595" s="4" t="s">
        <v>818</v>
      </c>
      <c r="C595" s="3" t="s">
        <v>816</v>
      </c>
      <c r="D595" s="3" t="str">
        <f>IFERROR(__xludf.DUMMYFUNCTION("IFERROR(INDEX(REGEXEXTRACT(B595, ""\b(\d+(\.\d+)?)\b""), 1), ""No number found"")
"),"600")</f>
        <v>600</v>
      </c>
      <c r="E595" s="3" t="str">
        <f t="shared" si="21"/>
        <v>milliliters</v>
      </c>
      <c r="F595" s="3" t="s">
        <v>25</v>
      </c>
      <c r="G595" s="3" t="str">
        <f t="shared" si="17"/>
        <v>A Escuis Strawberry Flavor soda in a 600-milliliters plastic bottle</v>
      </c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ht="111.75" customHeight="1">
      <c r="A596" s="3"/>
      <c r="B596" s="4" t="s">
        <v>819</v>
      </c>
      <c r="C596" s="3" t="s">
        <v>820</v>
      </c>
      <c r="D596" s="3" t="str">
        <f>IFERROR(__xludf.DUMMYFUNCTION("IFERROR(INDEX(REGEXEXTRACT(B596, ""\b(\d+(\.\d+)?)\b""), 1), ""No number found"")
"),"2.5")</f>
        <v>2.5</v>
      </c>
      <c r="E596" s="3" t="str">
        <f t="shared" si="21"/>
        <v>liters</v>
      </c>
      <c r="F596" s="3" t="s">
        <v>25</v>
      </c>
      <c r="G596" s="3" t="str">
        <f t="shared" si="17"/>
        <v>A Package of 1 Coca cola + 1 Sidral each in a 2.5-liters plastic bottle</v>
      </c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ht="111.75" customHeight="1">
      <c r="A597" s="3"/>
      <c r="B597" s="4" t="s">
        <v>821</v>
      </c>
      <c r="C597" s="3" t="s">
        <v>822</v>
      </c>
      <c r="D597" s="3" t="str">
        <f>IFERROR(__xludf.DUMMYFUNCTION("IFERROR(INDEX(REGEXEXTRACT(B597, ""\b(\d+(\.\d+)?)\b""), 1), ""No number found"")
"),"355")</f>
        <v>355</v>
      </c>
      <c r="E597" s="3" t="str">
        <f t="shared" si="21"/>
        <v>milliliters</v>
      </c>
      <c r="F597" s="3" t="s">
        <v>31</v>
      </c>
      <c r="G597" s="3" t="str">
        <f t="shared" si="17"/>
        <v>A Topo Chico Hard Seltzer Mango Tropical flavor Alcoholic Drink in a 355-milliliters glass bottle</v>
      </c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ht="111.75" customHeight="1">
      <c r="A598" s="3"/>
      <c r="B598" s="4" t="s">
        <v>823</v>
      </c>
      <c r="C598" s="3" t="s">
        <v>824</v>
      </c>
      <c r="D598" s="3" t="str">
        <f>IFERROR(__xludf.DUMMYFUNCTION("IFERROR(INDEX(REGEXEXTRACT(B598, ""\b(\d+(\.\d+)?)\b""), 1), ""No number found"")
"),"900")</f>
        <v>900</v>
      </c>
      <c r="E598" s="3" t="str">
        <f t="shared" si="21"/>
        <v>grams</v>
      </c>
      <c r="F598" s="3" t="s">
        <v>744</v>
      </c>
      <c r="G598" s="3" t="str">
        <f t="shared" si="17"/>
        <v>A Salvo Multipurpose Detergent in a 900-grams plastic bag</v>
      </c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ht="111.75" customHeight="1">
      <c r="A599" s="3"/>
      <c r="B599" s="4" t="s">
        <v>825</v>
      </c>
      <c r="C599" s="3" t="s">
        <v>826</v>
      </c>
      <c r="D599" s="3" t="str">
        <f>IFERROR(__xludf.DUMMYFUNCTION("IFERROR(INDEX(REGEXEXTRACT(B599, ""\b(\d+(\.\d+)?)\b""), 1), ""No number found"")
"),"355")</f>
        <v>355</v>
      </c>
      <c r="E599" s="3" t="str">
        <f t="shared" si="21"/>
        <v>milliliters</v>
      </c>
      <c r="F599" s="3" t="s">
        <v>31</v>
      </c>
      <c r="G599" s="3" t="str">
        <f t="shared" si="17"/>
        <v>A Topo Chico Hard Seltzer Pineapple flavor Alcoholic Drink in a 355-milliliters glass bottle</v>
      </c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ht="111.75" customHeight="1">
      <c r="A600" s="3"/>
      <c r="B600" s="4" t="s">
        <v>827</v>
      </c>
      <c r="C600" s="3" t="s">
        <v>828</v>
      </c>
      <c r="D600" s="3" t="str">
        <f>IFERROR(__xludf.DUMMYFUNCTION("IFERROR(INDEX(REGEXEXTRACT(B600, ""\b(\d+(\.\d+)?)\b""), 1), ""No number found"")
"),"355")</f>
        <v>355</v>
      </c>
      <c r="E600" s="3" t="str">
        <f t="shared" si="21"/>
        <v>milliliters</v>
      </c>
      <c r="F600" s="3" t="s">
        <v>41</v>
      </c>
      <c r="G600" s="3" t="str">
        <f t="shared" si="17"/>
        <v>A Topo Chico Hard Seltzer Strawberry-Guava flavor Alcoholic Drink in a 355-milliliters  can </v>
      </c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ht="111.75" customHeight="1">
      <c r="A601" s="3"/>
      <c r="B601" s="4" t="s">
        <v>829</v>
      </c>
      <c r="C601" s="3" t="s">
        <v>830</v>
      </c>
      <c r="D601" s="3" t="str">
        <f>IFERROR(__xludf.DUMMYFUNCTION("IFERROR(INDEX(REGEXEXTRACT(B601, ""\b(\d+(\.\d+)?)\b""), 1), ""No number found"")
"),"355")</f>
        <v>355</v>
      </c>
      <c r="E601" s="3" t="str">
        <f t="shared" si="21"/>
        <v>milliliters</v>
      </c>
      <c r="F601" s="3" t="s">
        <v>41</v>
      </c>
      <c r="G601" s="3" t="str">
        <f t="shared" si="17"/>
        <v>A Topo Chico Hard Seltzer Lime-Lemon Alcoholic Drink in a 355-milliliters  can </v>
      </c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ht="111.75" customHeight="1">
      <c r="A602" s="3"/>
      <c r="B602" s="4" t="s">
        <v>831</v>
      </c>
      <c r="C602" s="3" t="s">
        <v>832</v>
      </c>
      <c r="D602" s="3" t="str">
        <f>IFERROR(__xludf.DUMMYFUNCTION("IFERROR(INDEX(REGEXEXTRACT(B602, ""\b(\d+(\.\d+)?)\b""), 1), ""No number found"")
"),"1")</f>
        <v>1</v>
      </c>
      <c r="E602" s="3" t="str">
        <f t="shared" si="21"/>
        <v>milliliters</v>
      </c>
      <c r="F602" s="3" t="s">
        <v>513</v>
      </c>
      <c r="G602" s="4" t="s">
        <v>832</v>
      </c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ht="111.75" customHeight="1">
      <c r="A603" s="3"/>
      <c r="B603" s="4" t="s">
        <v>833</v>
      </c>
      <c r="C603" s="3" t="s">
        <v>834</v>
      </c>
      <c r="D603" s="3" t="str">
        <f>IFERROR(__xludf.DUMMYFUNCTION("IFERROR(INDEX(REGEXEXTRACT(B603, ""\b(\d+(\.\d+)?)\b""), 1), ""No number found"")
"),"40")</f>
        <v>40</v>
      </c>
      <c r="E603" s="3" t="str">
        <f t="shared" si="21"/>
        <v>grams</v>
      </c>
      <c r="F603" s="3" t="s">
        <v>10</v>
      </c>
      <c r="G603" s="3" t="str">
        <f t="shared" ref="G603:G604" si="22">"This is a " &amp; C603 &amp; " in a " &amp; D603 &amp; "-" &amp; E603 &amp; " " &amp; F603
</f>
        <v>This is a Pringles Cheese Snack flavor chips in a 40-grams cardboard carton</v>
      </c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ht="111.75" customHeight="1">
      <c r="A604" s="3"/>
      <c r="B604" s="4" t="s">
        <v>835</v>
      </c>
      <c r="C604" s="3" t="s">
        <v>836</v>
      </c>
      <c r="D604" s="3" t="str">
        <f>IFERROR(__xludf.DUMMYFUNCTION("IFERROR(INDEX(REGEXEXTRACT(B604, ""\b(\d+(\.\d+)?)\b""), 1), ""No number found"")
"),"40")</f>
        <v>40</v>
      </c>
      <c r="E604" s="3" t="str">
        <f t="shared" si="21"/>
        <v>grams</v>
      </c>
      <c r="F604" s="3" t="s">
        <v>10</v>
      </c>
      <c r="G604" s="3" t="str">
        <f t="shared" si="22"/>
        <v>This is a Pringles Cream and Onion Snack flavor chips in a 40-grams cardboard carton</v>
      </c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ht="111.75" customHeight="1">
      <c r="A605" s="3"/>
      <c r="B605" s="4" t="s">
        <v>837</v>
      </c>
      <c r="C605" s="3" t="s">
        <v>838</v>
      </c>
      <c r="D605" s="3" t="str">
        <f>IFERROR(__xludf.DUMMYFUNCTION("IFERROR(INDEX(REGEXEXTRACT(B605, ""\b(\d+(\.\d+)?)\b""), 1), ""No number found"")
"),"12")</f>
        <v>12</v>
      </c>
      <c r="E605" s="3" t="str">
        <f t="shared" si="21"/>
        <v>liters</v>
      </c>
      <c r="F605" s="3" t="s">
        <v>25</v>
      </c>
      <c r="G605" s="4" t="s">
        <v>838</v>
      </c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ht="111.75" customHeight="1">
      <c r="A606" s="3"/>
      <c r="B606" s="4" t="s">
        <v>839</v>
      </c>
      <c r="C606" s="3" t="s">
        <v>840</v>
      </c>
      <c r="D606" s="4">
        <v>20.0</v>
      </c>
      <c r="E606" s="4" t="s">
        <v>841</v>
      </c>
      <c r="F606" s="3" t="s">
        <v>842</v>
      </c>
      <c r="G606" s="4" t="s">
        <v>840</v>
      </c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ht="111.75" customHeight="1">
      <c r="A607" s="3"/>
      <c r="B607" s="4" t="s">
        <v>843</v>
      </c>
      <c r="C607" s="3" t="s">
        <v>844</v>
      </c>
      <c r="D607" s="3" t="str">
        <f>IFERROR(__xludf.DUMMYFUNCTION("IFERROR(INDEX(REGEXEXTRACT(B607, ""\b(\d+(\.\d+)?)\b""), 1), ""No number found"")
"),"80")</f>
        <v>80</v>
      </c>
      <c r="E607" s="4" t="s">
        <v>271</v>
      </c>
      <c r="F607" s="3" t="s">
        <v>845</v>
      </c>
      <c r="G607" s="4" t="s">
        <v>844</v>
      </c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ht="111.75" customHeight="1">
      <c r="A608" s="3"/>
      <c r="B608" s="4" t="s">
        <v>846</v>
      </c>
      <c r="C608" s="3" t="s">
        <v>847</v>
      </c>
      <c r="D608" s="4">
        <v>1.0</v>
      </c>
      <c r="E608" s="4" t="s">
        <v>24</v>
      </c>
      <c r="F608" s="3" t="s">
        <v>848</v>
      </c>
      <c r="G608" s="4" t="s">
        <v>847</v>
      </c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ht="111.75" customHeight="1">
      <c r="A609" s="3"/>
      <c r="B609" s="4" t="s">
        <v>849</v>
      </c>
      <c r="C609" s="3" t="s">
        <v>850</v>
      </c>
      <c r="D609" s="4">
        <v>355.0</v>
      </c>
      <c r="E609" s="3" t="str">
        <f>IF(ISERROR(SEARCH(" ml", B609)), 
    IF(ISERROR(SEARCH(" Kg", B609)), 
        IF(ISERROR(SEARCH(" g", B609)), 
            IF(ISERROR(SEARCH(" L", B609)), "Not found", "liters"), 
            "grams"
        ), 
        "kilograms"
    ), 
    "milliliters"
)
</f>
        <v>milliliters</v>
      </c>
      <c r="F609" s="3" t="s">
        <v>41</v>
      </c>
      <c r="G609" s="4" t="s">
        <v>850</v>
      </c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</sheetData>
  <autoFilter ref="$A$1:$G$609"/>
  <drawing r:id="rId1"/>
</worksheet>
</file>