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b\Documents\DS_Projects\personal_finance\"/>
    </mc:Choice>
  </mc:AlternateContent>
  <xr:revisionPtr revIDLastSave="0" documentId="13_ncr:1_{40313754-436E-4DAF-9003-88B14F14FD5A}" xr6:coauthVersionLast="47" xr6:coauthVersionMax="47" xr10:uidLastSave="{00000000-0000-0000-0000-000000000000}"/>
  <bookViews>
    <workbookView xWindow="-110" yWindow="-110" windowWidth="19420" windowHeight="10420" xr2:uid="{090F1D01-5E85-4870-8139-4093F0E0ADCD}"/>
  </bookViews>
  <sheets>
    <sheet name="finances" sheetId="3" r:id="rId1"/>
    <sheet name="brie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C16" i="3"/>
  <c r="D16" i="3"/>
  <c r="E16" i="3"/>
  <c r="F16" i="3"/>
  <c r="G16" i="3"/>
  <c r="H16" i="3"/>
  <c r="I16" i="3"/>
  <c r="J16" i="3"/>
  <c r="K16" i="3"/>
  <c r="L16" i="3"/>
  <c r="M16" i="3"/>
  <c r="N16" i="3"/>
  <c r="C6" i="3"/>
  <c r="D6" i="3"/>
  <c r="E6" i="3"/>
  <c r="F6" i="3"/>
  <c r="G6" i="3"/>
  <c r="H6" i="3"/>
  <c r="I6" i="3"/>
  <c r="J6" i="3"/>
  <c r="K6" i="3"/>
  <c r="L6" i="3"/>
  <c r="M6" i="3"/>
  <c r="N6" i="3"/>
  <c r="B6" i="3"/>
  <c r="B18" i="3" s="1"/>
  <c r="G18" i="3" l="1"/>
  <c r="M18" i="3"/>
  <c r="C18" i="3"/>
  <c r="N18" i="3"/>
  <c r="L18" i="3"/>
  <c r="K18" i="3"/>
  <c r="J18" i="3"/>
  <c r="I18" i="3"/>
  <c r="H18" i="3"/>
  <c r="E18" i="3"/>
  <c r="D18" i="3"/>
  <c r="F18" i="3"/>
</calcChain>
</file>

<file path=xl/sharedStrings.xml><?xml version="1.0" encoding="utf-8"?>
<sst xmlns="http://schemas.openxmlformats.org/spreadsheetml/2006/main" count="94" uniqueCount="50">
  <si>
    <t>2023 FINANCES</t>
  </si>
  <si>
    <t>INCOME</t>
  </si>
  <si>
    <t>MONTHLY 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</si>
  <si>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</si>
  <si>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</si>
  <si>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</si>
  <si>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</si>
  <si>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</si>
  <si>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</si>
  <si>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</si>
  <si>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</si>
  <si>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</si>
  <si>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</si>
  <si>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</si>
  <si>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</si>
  <si>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</si>
  <si>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house rent</t>
  </si>
  <si>
    <t>groceries &amp; food</t>
  </si>
  <si>
    <t>health insurance</t>
  </si>
  <si>
    <t>shopping</t>
  </si>
  <si>
    <t>GOAL</t>
  </si>
  <si>
    <t>transportation</t>
  </si>
  <si>
    <t>utilities</t>
  </si>
  <si>
    <t>cell phone</t>
  </si>
  <si>
    <t>SAVINGS</t>
  </si>
  <si>
    <t>EXPENSES</t>
  </si>
  <si>
    <t>MINIMUM</t>
  </si>
  <si>
    <t>emergency funds</t>
  </si>
  <si>
    <t>debts</t>
  </si>
  <si>
    <t>Total</t>
  </si>
  <si>
    <t>NET INCOME</t>
  </si>
  <si>
    <t>Type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</si>
  <si>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</si>
  <si>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</si>
  <si>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</si>
  <si>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</si>
  <si>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</si>
  <si>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</si>
  <si>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</si>
  <si>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</si>
  <si>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</si>
  <si>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</si>
  <si>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</si>
  <si>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</si>
  <si>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</si>
  <si>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</si>
  <si>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Expenses</t>
  </si>
  <si>
    <t>Savings</t>
  </si>
  <si>
    <t>others</t>
  </si>
  <si>
    <t>Assume that I'm a new fresher Data Analyst of a company in Canada and I started to work at the beginning of the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</si>
</sst>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0" xfId="1" applyFont="1" applyFill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3" applyNumberFormat="1" applyFont="1"/>
    <xf numFmtId="0" fontId="6" fillId="0" borderId="0" xfId="0" applyNumberFormat="1" applyFont="1"/>
    <xf numFmtId="0" fontId="6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0" xfId="0" applyFont="1" applyFill="1"/>
    <xf numFmtId="0" fontId="8" fillId="4" borderId="1" xfId="0" applyFont="1" applyFill="1" applyBorder="1" applyAlignment="1">
      <alignment horizontal="center"/>
    </xf>
    <xf numFmtId="0" fontId="0" fillId="0" borderId="0" xfId="0" applyFill="1"/>
    <xf numFmtId="0" fontId="7" fillId="3" borderId="0" xfId="0" applyFont="1" applyFill="1" applyBorder="1"/>
    <xf numFmtId="0" fontId="3" fillId="2" borderId="0" xfId="1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3" builtinId="3"/>
    <cellStyle name="Explanatory Text" xfId="2" builtinId="53"/>
    <cellStyle name="Normal" xfId="0" builtinId="0"/>
    <cellStyle name="Title" xfId="1" builtinId="15"/>
  </cellStyles>
  <dxfs count="10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94ACE"/>
      <color rgb="FFD97BE9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E44EC2-98C7-4B83-B2FA-4965E482E01A}" name="expenses" displayName="expenses" ref="A8:N16" totalsRowCount="1" headerRowDxfId="106" dataDxfId="105" totalsRowDxfId="104">
  <autoFilter ref="A8:N15" xr:uid="{49E44EC2-98C7-4B83-B2FA-4965E482E01A}"/>
  <tableColumns count="14">
    <tableColumn id="1" xr3:uid="{A3001C24-8C78-4119-9C2B-10C99D43845A}" name="EXPENSES" totalsRowLabel="Total" dataDxfId="103" totalsRowDxfId="19"/>
    <tableColumn id="2" xr3:uid="{0CF6F47E-BEF2-4E4F-B21C-22856E8E8563}" name="MONTHLY BUDGET" totalsRowFunction="sum" dataDxfId="102" totalsRowDxfId="18"/>
    <tableColumn id="3" xr3:uid="{3944F3D6-F8B6-41D2-A1E8-F7633C1BCE7C}" name="JAN" totalsRowFunction="sum" dataDxfId="101" totalsRowDxfId="17"/>
    <tableColumn id="4" xr3:uid="{3A9BC909-D7C6-4936-8556-A0F35141BF09}" name="FEB" totalsRowFunction="sum" dataDxfId="100" totalsRowDxfId="16"/>
    <tableColumn id="5" xr3:uid="{BE9950CB-FBDC-4DF9-AE6E-B756EEC48C13}" name="MAR" totalsRowFunction="sum" dataDxfId="99" totalsRowDxfId="15"/>
    <tableColumn id="6" xr3:uid="{025CC97A-6EBF-44C4-A839-86E1F4FC60DE}" name="APR" totalsRowFunction="sum" dataDxfId="98" totalsRowDxfId="14"/>
    <tableColumn id="7" xr3:uid="{11AF7495-6AF7-41A8-8A36-21C3071440A5}" name="MAY" totalsRowFunction="sum" dataDxfId="97" totalsRowDxfId="13"/>
    <tableColumn id="8" xr3:uid="{E86F153F-417E-4795-AA7C-C1B548C01AD2}" name="JUN" totalsRowFunction="sum" dataDxfId="96" totalsRowDxfId="12"/>
    <tableColumn id="9" xr3:uid="{ACFFF920-32FC-4D56-B6FC-8F7E8E64EE68}" name="JUL" totalsRowFunction="sum" dataDxfId="95" totalsRowDxfId="11"/>
    <tableColumn id="10" xr3:uid="{395C87C3-8EFB-4164-9095-1A07B696C5AC}" name="AUG" totalsRowFunction="sum" dataDxfId="94" totalsRowDxfId="10"/>
    <tableColumn id="11" xr3:uid="{093558F9-055E-41A4-87F0-8746EF3FDA80}" name="SEP" totalsRowFunction="sum" dataDxfId="93" totalsRowDxfId="9"/>
    <tableColumn id="12" xr3:uid="{6F18AC8F-CAB7-4BFB-9107-339A4A85CCE2}" name="OCT" totalsRowFunction="sum" dataDxfId="92" totalsRowDxfId="8"/>
    <tableColumn id="13" xr3:uid="{8BDA23BA-3DE4-4DD3-9E8F-B766F3C53EAB}" name="NOV" totalsRowFunction="sum" dataDxfId="91" totalsRowDxfId="7"/>
    <tableColumn id="14" xr3:uid="{3E9488D5-58AB-4E68-A3BC-966D52577F17}" name="DEC" totalsRowFunction="sum" dataDxfId="90" totalsRow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F9969E-C7C8-47F1-9757-5FAECE98B5C6}" name="savings" displayName="savings" ref="A20:N22" headerRowDxfId="89" dataDxfId="88" totalsRowDxfId="87">
  <tableColumns count="14">
    <tableColumn id="1" xr3:uid="{4DE5086E-1234-44CC-9E9D-F95EEE7F642D}" name="SAVINGS" dataDxfId="86" totalsRowDxfId="85"/>
    <tableColumn id="2" xr3:uid="{C0F3C329-17EE-433B-BD69-06854E227C24}" name="MINIMUM" dataDxfId="84" totalsRowDxfId="83"/>
    <tableColumn id="3" xr3:uid="{F8474EED-FF85-41F4-8BC8-B3409375C6C6}" name="JAN" totalsRowDxfId="82">
      <calculatedColumnFormula>(income[[#Totals],[JAN]]-expenses[[#Totals],[JAN]])*30%</calculatedColumnFormula>
    </tableColumn>
    <tableColumn id="4" xr3:uid="{98CF6A12-C4DA-4203-BA44-3B2919502249}" name="FEB" totalsRowDxfId="81"/>
    <tableColumn id="5" xr3:uid="{1F26E16B-3F31-471D-939C-27080FC061C8}" name="MAR" totalsRowDxfId="80"/>
    <tableColumn id="6" xr3:uid="{A237DB0E-5114-4B54-A2E5-E532842CF103}" name="APR" totalsRowDxfId="79"/>
    <tableColumn id="7" xr3:uid="{95A4C3EA-8F91-42CF-A7CB-5B4F0A231768}" name="MAY" totalsRowDxfId="78"/>
    <tableColumn id="8" xr3:uid="{0CE24004-EC73-4B14-B96E-F91D4076BFC8}" name="JUN" totalsRowDxfId="77"/>
    <tableColumn id="9" xr3:uid="{B7931BFA-31FA-4DD5-9A35-3175D2AF4D9C}" name="JUL" totalsRowDxfId="76"/>
    <tableColumn id="10" xr3:uid="{192715B9-67F2-4383-998A-622CB19225D8}" name="AUG" totalsRowDxfId="75"/>
    <tableColumn id="11" xr3:uid="{DBAD0FF7-B50D-47F3-BE6C-C5FAC786C891}" name="SEP" totalsRowDxfId="74"/>
    <tableColumn id="12" xr3:uid="{2E064D4D-D7AD-479F-A7F7-0954F45BF0DE}" name="OCT" totalsRowDxfId="73"/>
    <tableColumn id="13" xr3:uid="{00BE14E2-79C4-409E-886B-C57FFF927D2A}" name="NOV" totalsRowDxfId="72"/>
    <tableColumn id="14" xr3:uid="{6094F758-16D3-434A-8C24-7A954381BBCA}" name="DEC" totalsRowDxfId="7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747F33-015F-423C-9BFA-3DF7CD78D27F}" name="income" displayName="income" ref="A3:N6" totalsRowCount="1" headerRowDxfId="70" dataDxfId="69" totalsRowDxfId="68">
  <autoFilter ref="A3:N5" xr:uid="{EC747F33-015F-423C-9BFA-3DF7CD78D2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D8DD18BF-637D-4E2B-A29C-9E81BC4880D5}" name="INCOME" totalsRowLabel="Total" dataDxfId="67" totalsRowDxfId="66"/>
    <tableColumn id="2" xr3:uid="{4FFC4214-8F17-4814-BACA-A0EA8934B6B5}" name="GOAL" totalsRowFunction="sum" dataDxfId="65" totalsRowDxfId="64"/>
    <tableColumn id="3" xr3:uid="{5C2A6231-C99A-41F2-AFAB-96EAB2840D97}" name="JAN" totalsRowFunction="sum" dataDxfId="63" totalsRowDxfId="62"/>
    <tableColumn id="4" xr3:uid="{F43E45C7-728B-4597-9B27-7E89A9D82F0B}" name="FEB" totalsRowFunction="sum" dataDxfId="61" totalsRowDxfId="60"/>
    <tableColumn id="5" xr3:uid="{D9F93D8F-1783-41B0-8013-30099265DF49}" name="MAR" totalsRowFunction="sum" dataDxfId="59" totalsRowDxfId="58"/>
    <tableColumn id="6" xr3:uid="{F91D3838-378A-4A2B-9078-80C985EB6B00}" name="APR" totalsRowFunction="sum" dataDxfId="57" totalsRowDxfId="56"/>
    <tableColumn id="7" xr3:uid="{FE3CF42A-9F41-4D86-9439-2D9845302BE8}" name="MAY" totalsRowFunction="sum" dataDxfId="55" totalsRowDxfId="54"/>
    <tableColumn id="8" xr3:uid="{46BB3895-4683-4AAD-AB83-660D31778B62}" name="JUN" totalsRowFunction="sum" dataDxfId="53" totalsRowDxfId="52"/>
    <tableColumn id="9" xr3:uid="{489F7CC1-F820-4D57-B86F-F44BF219F626}" name="JUL" totalsRowFunction="sum" dataDxfId="51" totalsRowDxfId="50"/>
    <tableColumn id="10" xr3:uid="{99854DC5-18A0-49B2-A87C-6C1F3B6F87C8}" name="AUG" totalsRowFunction="sum" dataDxfId="49" totalsRowDxfId="48"/>
    <tableColumn id="11" xr3:uid="{720F1895-DDA2-495B-AB58-22B08DD83930}" name="SEP" totalsRowFunction="sum" dataDxfId="47" totalsRowDxfId="46"/>
    <tableColumn id="12" xr3:uid="{8FE85709-931A-408A-95BA-FF4CACD41800}" name="OCT" totalsRowFunction="sum" dataDxfId="45" totalsRowDxfId="44"/>
    <tableColumn id="13" xr3:uid="{6C8E6FF8-CD33-4512-8C29-6EC38D0C8D10}" name="NOV" totalsRowFunction="sum" dataDxfId="43" totalsRowDxfId="42"/>
    <tableColumn id="14" xr3:uid="{BB84B341-845A-48BE-9741-21904B7DC538}" name="DEC" totalsRowFunction="sum" dataDxfId="41" totalsRowDxfId="4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B764F3-1642-49A2-8C1B-5751556EF004}" name="finance" displayName="finance" ref="A1:N12" totalsRowShown="0" headerRowDxfId="39" dataDxfId="38">
  <autoFilter ref="A1:N12" xr:uid="{C8B764F3-1642-49A2-8C1B-5751556EF004}"/>
  <tableColumns count="14">
    <tableColumn id="1" xr3:uid="{EBA2ED36-48BE-4460-89D4-8AF3B14CA7AE}" name="Type" dataDxfId="37"/>
    <tableColumn id="2" xr3:uid="{53853EC5-8193-4C44-847E-C1BF63642BE2}" name="Category" dataDxfId="36"/>
    <tableColumn id="3" xr3:uid="{E44AA0D7-6536-46E5-9687-A5E4321A6519}" name="Jan" dataDxfId="35"/>
    <tableColumn id="4" xr3:uid="{11C4EC67-83F5-455B-A30E-2D9EB05D9FA4}" name="Feb" dataDxfId="34"/>
    <tableColumn id="5" xr3:uid="{C434A933-08D7-4E28-B65E-843E4031F40A}" name="Mar" dataDxfId="33"/>
    <tableColumn id="6" xr3:uid="{2D318600-A65D-4920-B16B-0899B4BF61EE}" name="Apr" dataDxfId="32"/>
    <tableColumn id="7" xr3:uid="{73D261EF-4DD6-4B41-8D97-A351F65BC9EE}" name="May" dataDxfId="31"/>
    <tableColumn id="8" xr3:uid="{F5D6112E-DAC9-420F-B00D-87C8463FEE06}" name="Jun" dataDxfId="30"/>
    <tableColumn id="9" xr3:uid="{15179971-CCFA-407F-9A63-B5CEDF4352FC}" name="Jul" dataDxfId="29"/>
    <tableColumn id="10" xr3:uid="{2B25CA57-09C8-4AE2-8C92-8CCB356CAD22}" name="Aug" dataDxfId="28"/>
    <tableColumn id="11" xr3:uid="{8DE6A3BB-C91B-476B-8771-C75B9A794BA8}" name="Sep" dataDxfId="27"/>
    <tableColumn id="12" xr3:uid="{353F70B1-5B48-45FF-9BD1-BF8D14FBB610}" name="Oct" dataDxfId="26"/>
    <tableColumn id="13" xr3:uid="{56739FC4-4C33-4894-B1AA-084A46C5FE4C}" name="Nov" dataDxfId="25"/>
    <tableColumn id="14" xr3:uid="{7CD1FFB7-D089-4CF8-ADD4-1110DFC2DD3B}" name="Dec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9C1C-23AF-48DE-8564-9FE8543D1B53}">
  <dimension ref="A1:Q22"/>
  <sheetViews>
    <sheetView tabSelected="1" topLeftCell="A19" workbookViewId="0">
      <selection activeCell="A3" sqref="A3"/>
    </sheetView>
  </sheetViews>
  <sheetFormatPr defaultRowHeight="14.5" x14ac:dyDescent="0.35"/>
  <cols>
    <col min="1" max="1" width="23.26953125" customWidth="1"/>
    <col min="2" max="2" width="27.90625" customWidth="1"/>
    <col min="3" max="14" width="9.7265625" customWidth="1"/>
  </cols>
  <sheetData>
    <row r="1" spans="1:17" ht="23.5" x14ac:dyDescent="0.3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2"/>
      <c r="P1" s="2"/>
      <c r="Q1" s="2"/>
    </row>
    <row r="2" spans="1:17" ht="15.5" x14ac:dyDescent="0.35">
      <c r="A2" s="15" t="s">
        <v>49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"/>
      <c r="P2" s="1"/>
      <c r="Q2" s="1"/>
    </row>
    <row r="3" spans="1:17" ht="15.5" x14ac:dyDescent="0.35">
      <c r="A3" s="3" t="s">
        <v>1</v>
      </c>
      <c r="B3" s="3" t="s">
        <v>20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r="4" spans="1:17" ht="15.5" x14ac:dyDescent="0.35">
      <c r="A4" s="4" t="s">
        <v>15</v>
      </c>
      <c r="B4" s="5">
        <v>5200</v>
      </c>
      <c r="C4" s="6">
        <v>5000</v>
      </c>
      <c r="D4" s="6">
        <v>5000</v>
      </c>
      <c r="E4" s="6">
        <v>5000</v>
      </c>
      <c r="F4" s="6">
        <v>5000</v>
      </c>
      <c r="G4" s="6">
        <v>5000</v>
      </c>
      <c r="H4" s="6">
        <v>5000</v>
      </c>
      <c r="I4" s="6">
        <v>5100</v>
      </c>
      <c r="J4" s="6">
        <v>5100</v>
      </c>
      <c r="K4" s="6">
        <v>5100</v>
      </c>
      <c r="L4" s="6">
        <v>5100</v>
      </c>
      <c r="M4" s="6">
        <v>5100</v>
      </c>
      <c r="N4" s="6">
        <v>5100</v>
      </c>
    </row>
    <row r="5" spans="1:17" ht="15.5" x14ac:dyDescent="0.35">
      <c r="A5" s="4" t="s">
        <v>48</v>
      </c>
      <c r="B5" s="5">
        <v>800</v>
      </c>
      <c r="C5" s="6">
        <v>500</v>
      </c>
      <c r="D5" s="6">
        <v>500</v>
      </c>
      <c r="E5" s="6">
        <v>500</v>
      </c>
      <c r="F5" s="6">
        <v>500</v>
      </c>
      <c r="G5" s="6">
        <v>500</v>
      </c>
      <c r="H5" s="6">
        <v>500</v>
      </c>
      <c r="I5" s="6">
        <v>500</v>
      </c>
      <c r="J5" s="6">
        <v>500</v>
      </c>
      <c r="K5" s="6">
        <v>500</v>
      </c>
      <c r="L5" s="6">
        <v>600</v>
      </c>
      <c r="M5" s="6">
        <v>600</v>
      </c>
      <c r="N5" s="6">
        <v>600</v>
      </c>
    </row>
    <row r="6" spans="1:17" ht="15.5" x14ac:dyDescent="0.35">
      <c r="A6" s="13" t="s">
        <v>29</v>
      </c>
      <c r="B6" s="7">
        <f>SUBTOTAL(109,income[GOAL])</f>
        <v>6000</v>
      </c>
      <c r="C6" s="7">
        <f>SUBTOTAL(109,income[JAN])</f>
        <v>5500</v>
      </c>
      <c r="D6" s="7">
        <f>SUBTOTAL(109,income[FEB])</f>
        <v>5500</v>
      </c>
      <c r="E6" s="7">
        <f>SUBTOTAL(109,income[MAR])</f>
        <v>5500</v>
      </c>
      <c r="F6" s="7">
        <f>SUBTOTAL(109,income[APR])</f>
        <v>5500</v>
      </c>
      <c r="G6" s="7">
        <f>SUBTOTAL(109,income[MAY])</f>
        <v>5500</v>
      </c>
      <c r="H6" s="7">
        <f>SUBTOTAL(109,income[JUN])</f>
        <v>5500</v>
      </c>
      <c r="I6" s="7">
        <f>SUBTOTAL(109,income[JUL])</f>
        <v>5600</v>
      </c>
      <c r="J6" s="7">
        <f>SUBTOTAL(109,income[AUG])</f>
        <v>5600</v>
      </c>
      <c r="K6" s="7">
        <f>SUBTOTAL(109,income[SEP])</f>
        <v>5600</v>
      </c>
      <c r="L6" s="7">
        <f>SUBTOTAL(109,income[OCT])</f>
        <v>5700</v>
      </c>
      <c r="M6" s="7">
        <f>SUBTOTAL(109,income[NOV])</f>
        <v>5700</v>
      </c>
      <c r="N6" s="7">
        <f>SUBTOTAL(109,income[DEC])</f>
        <v>5700</v>
      </c>
    </row>
    <row r="7" spans="1:17" ht="15.5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7" ht="15.5" x14ac:dyDescent="0.35">
      <c r="A8" s="3" t="s">
        <v>25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</row>
    <row r="9" spans="1:17" ht="15.5" x14ac:dyDescent="0.35">
      <c r="A9" s="9" t="s">
        <v>16</v>
      </c>
      <c r="B9" s="6">
        <v>2000</v>
      </c>
      <c r="C9" s="6">
        <v>1900</v>
      </c>
      <c r="D9" s="6">
        <v>1900</v>
      </c>
      <c r="E9" s="6">
        <v>1900</v>
      </c>
      <c r="F9" s="6">
        <v>1900</v>
      </c>
      <c r="G9" s="6">
        <v>1900</v>
      </c>
      <c r="H9" s="6">
        <v>1900</v>
      </c>
      <c r="I9" s="6">
        <v>1900</v>
      </c>
      <c r="J9" s="6">
        <v>1900</v>
      </c>
      <c r="K9" s="6">
        <v>1900</v>
      </c>
      <c r="L9" s="6">
        <v>1900</v>
      </c>
      <c r="M9" s="6">
        <v>1900</v>
      </c>
      <c r="N9" s="6">
        <v>1900</v>
      </c>
    </row>
    <row r="10" spans="1:17" ht="15.5" x14ac:dyDescent="0.35">
      <c r="A10" s="9" t="s">
        <v>17</v>
      </c>
      <c r="B10" s="6">
        <v>600</v>
      </c>
      <c r="C10" s="6">
        <v>590</v>
      </c>
      <c r="D10" s="6">
        <v>577</v>
      </c>
      <c r="E10" s="6">
        <v>529</v>
      </c>
      <c r="F10" s="6">
        <v>552</v>
      </c>
      <c r="G10" s="6">
        <v>500</v>
      </c>
      <c r="H10" s="6">
        <v>492</v>
      </c>
      <c r="I10" s="6">
        <v>503</v>
      </c>
      <c r="J10" s="6">
        <v>485</v>
      </c>
      <c r="K10" s="6">
        <v>576</v>
      </c>
      <c r="L10" s="6">
        <v>589</v>
      </c>
      <c r="M10" s="6">
        <v>543</v>
      </c>
      <c r="N10" s="6">
        <v>506</v>
      </c>
    </row>
    <row r="11" spans="1:17" ht="15.5" x14ac:dyDescent="0.35">
      <c r="A11" s="9" t="s">
        <v>18</v>
      </c>
      <c r="B11" s="6">
        <v>100</v>
      </c>
      <c r="C11" s="6">
        <v>82</v>
      </c>
      <c r="D11" s="6">
        <v>79</v>
      </c>
      <c r="E11" s="6">
        <v>88</v>
      </c>
      <c r="F11" s="6">
        <v>93</v>
      </c>
      <c r="G11" s="6">
        <v>97</v>
      </c>
      <c r="H11" s="6">
        <v>81</v>
      </c>
      <c r="I11" s="6">
        <v>82</v>
      </c>
      <c r="J11" s="6">
        <v>88</v>
      </c>
      <c r="K11" s="6">
        <v>87</v>
      </c>
      <c r="L11" s="6">
        <v>80</v>
      </c>
      <c r="M11" s="6">
        <v>92</v>
      </c>
      <c r="N11" s="6">
        <v>80</v>
      </c>
    </row>
    <row r="12" spans="1:17" ht="15.5" x14ac:dyDescent="0.35">
      <c r="A12" s="9" t="s">
        <v>21</v>
      </c>
      <c r="B12" s="6">
        <v>100</v>
      </c>
      <c r="C12" s="6">
        <v>73</v>
      </c>
      <c r="D12" s="6">
        <v>63</v>
      </c>
      <c r="E12" s="6">
        <v>88</v>
      </c>
      <c r="F12" s="6">
        <v>94</v>
      </c>
      <c r="G12" s="6">
        <v>67</v>
      </c>
      <c r="H12" s="6">
        <v>80</v>
      </c>
      <c r="I12" s="6">
        <v>65</v>
      </c>
      <c r="J12" s="6">
        <v>92</v>
      </c>
      <c r="K12" s="6">
        <v>90</v>
      </c>
      <c r="L12" s="6">
        <v>71</v>
      </c>
      <c r="M12" s="6">
        <v>76</v>
      </c>
      <c r="N12" s="6">
        <v>79</v>
      </c>
    </row>
    <row r="13" spans="1:17" ht="15.5" x14ac:dyDescent="0.35">
      <c r="A13" s="9" t="s">
        <v>22</v>
      </c>
      <c r="B13" s="6">
        <v>400</v>
      </c>
      <c r="C13" s="6">
        <v>330</v>
      </c>
      <c r="D13" s="6">
        <v>354</v>
      </c>
      <c r="E13" s="6">
        <v>321</v>
      </c>
      <c r="F13" s="6">
        <v>374</v>
      </c>
      <c r="G13" s="6">
        <v>333</v>
      </c>
      <c r="H13" s="6">
        <v>398</v>
      </c>
      <c r="I13" s="6">
        <v>379</v>
      </c>
      <c r="J13" s="6">
        <v>385</v>
      </c>
      <c r="K13" s="6">
        <v>377</v>
      </c>
      <c r="L13" s="6">
        <v>390</v>
      </c>
      <c r="M13" s="6">
        <v>340</v>
      </c>
      <c r="N13" s="6">
        <v>327</v>
      </c>
    </row>
    <row r="14" spans="1:17" ht="15.5" x14ac:dyDescent="0.35">
      <c r="A14" s="9" t="s">
        <v>23</v>
      </c>
      <c r="B14" s="6">
        <v>100</v>
      </c>
      <c r="C14" s="6">
        <v>70</v>
      </c>
      <c r="D14" s="6">
        <v>70</v>
      </c>
      <c r="E14" s="6">
        <v>70</v>
      </c>
      <c r="F14" s="6">
        <v>70</v>
      </c>
      <c r="G14" s="6">
        <v>70</v>
      </c>
      <c r="H14" s="6">
        <v>70</v>
      </c>
      <c r="I14" s="6">
        <v>80</v>
      </c>
      <c r="J14" s="6">
        <v>80</v>
      </c>
      <c r="K14" s="6">
        <v>80</v>
      </c>
      <c r="L14" s="6">
        <v>80</v>
      </c>
      <c r="M14" s="6">
        <v>80</v>
      </c>
      <c r="N14" s="6">
        <v>80</v>
      </c>
    </row>
    <row r="15" spans="1:17" ht="15.5" x14ac:dyDescent="0.35">
      <c r="A15" s="9" t="s">
        <v>19</v>
      </c>
      <c r="B15" s="6">
        <v>200</v>
      </c>
      <c r="C15" s="6">
        <v>95</v>
      </c>
      <c r="D15" s="6">
        <v>110</v>
      </c>
      <c r="E15" s="6">
        <v>102</v>
      </c>
      <c r="F15" s="6">
        <v>85</v>
      </c>
      <c r="G15" s="6">
        <v>170</v>
      </c>
      <c r="H15" s="6">
        <v>90</v>
      </c>
      <c r="I15" s="6">
        <v>98</v>
      </c>
      <c r="J15" s="6">
        <v>120</v>
      </c>
      <c r="K15" s="6">
        <v>157</v>
      </c>
      <c r="L15" s="6">
        <v>79</v>
      </c>
      <c r="M15" s="6">
        <v>190</v>
      </c>
      <c r="N15" s="6">
        <v>86</v>
      </c>
    </row>
    <row r="16" spans="1:17" ht="15.5" x14ac:dyDescent="0.35">
      <c r="A16" s="10" t="s">
        <v>29</v>
      </c>
      <c r="B16" s="9">
        <f>SUBTOTAL(109,expenses[MONTHLY BUDGET])</f>
        <v>3500</v>
      </c>
      <c r="C16" s="9">
        <f>SUBTOTAL(109,expenses[JAN])</f>
        <v>3140</v>
      </c>
      <c r="D16" s="9">
        <f>SUBTOTAL(109,expenses[FEB])</f>
        <v>3153</v>
      </c>
      <c r="E16" s="9">
        <f>SUBTOTAL(109,expenses[MAR])</f>
        <v>3098</v>
      </c>
      <c r="F16" s="9">
        <f>SUBTOTAL(109,expenses[APR])</f>
        <v>3168</v>
      </c>
      <c r="G16" s="9">
        <f>SUBTOTAL(109,expenses[MAY])</f>
        <v>3137</v>
      </c>
      <c r="H16" s="9">
        <f>SUBTOTAL(109,expenses[JUN])</f>
        <v>3111</v>
      </c>
      <c r="I16" s="9">
        <f>SUBTOTAL(109,expenses[JUL])</f>
        <v>3107</v>
      </c>
      <c r="J16" s="9">
        <f>SUBTOTAL(109,expenses[AUG])</f>
        <v>3150</v>
      </c>
      <c r="K16" s="9">
        <f>SUBTOTAL(109,expenses[SEP])</f>
        <v>3267</v>
      </c>
      <c r="L16" s="9">
        <f>SUBTOTAL(109,expenses[OCT])</f>
        <v>3189</v>
      </c>
      <c r="M16" s="9">
        <f>SUBTOTAL(109,expenses[NOV])</f>
        <v>3221</v>
      </c>
      <c r="N16" s="9">
        <f>SUBTOTAL(109,expenses[DEC])</f>
        <v>3058</v>
      </c>
    </row>
    <row r="17" spans="1:14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ht="15.5" x14ac:dyDescent="0.35">
      <c r="A18" s="11" t="s">
        <v>30</v>
      </c>
      <c r="B18" s="12">
        <f>income[[#Totals],[GOAL]]-expenses[[#Totals],[MONTHLY BUDGET]]</f>
        <v>2500</v>
      </c>
      <c r="C18" s="12">
        <f>income[[#Totals],[JAN]]-expenses[[#Totals],[JAN]]</f>
        <v>2360</v>
      </c>
      <c r="D18" s="12">
        <f>income[[#Totals],[FEB]]-expenses[[#Totals],[FEB]]</f>
        <v>2347</v>
      </c>
      <c r="E18" s="12">
        <f>income[[#Totals],[MAR]]-expenses[[#Totals],[MAR]]</f>
        <v>2402</v>
      </c>
      <c r="F18" s="12">
        <f>income[[#Totals],[APR]]-expenses[[#Totals],[APR]]</f>
        <v>2332</v>
      </c>
      <c r="G18" s="12">
        <f>income[[#Totals],[MAY]]-expenses[[#Totals],[MAY]]</f>
        <v>2363</v>
      </c>
      <c r="H18" s="12">
        <f>income[[#Totals],[JUN]]-expenses[[#Totals],[JUN]]</f>
        <v>2389</v>
      </c>
      <c r="I18" s="12">
        <f>income[[#Totals],[JUL]]-expenses[[#Totals],[JUL]]</f>
        <v>2493</v>
      </c>
      <c r="J18" s="12">
        <f>income[[#Totals],[AUG]]-expenses[[#Totals],[AUG]]</f>
        <v>2450</v>
      </c>
      <c r="K18" s="12">
        <f>income[[#Totals],[SEP]]-expenses[[#Totals],[SEP]]</f>
        <v>2333</v>
      </c>
      <c r="L18" s="12">
        <f>income[[#Totals],[OCT]]-expenses[[#Totals],[OCT]]</f>
        <v>2511</v>
      </c>
      <c r="M18" s="12">
        <f>income[[#Totals],[NOV]]-expenses[[#Totals],[NOV]]</f>
        <v>2479</v>
      </c>
      <c r="N18" s="12">
        <f>income[[#Totals],[DEC]]-expenses[[#Totals],[DEC]]</f>
        <v>2642</v>
      </c>
    </row>
    <row r="19" spans="1:14" ht="15.5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5.5" x14ac:dyDescent="0.35">
      <c r="A20" s="3" t="s">
        <v>24</v>
      </c>
      <c r="B20" s="3" t="s">
        <v>26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12</v>
      </c>
      <c r="M20" s="3" t="s">
        <v>13</v>
      </c>
      <c r="N20" s="3" t="s">
        <v>14</v>
      </c>
    </row>
    <row r="21" spans="1:14" ht="15.5" x14ac:dyDescent="0.35">
      <c r="A21" s="9" t="s">
        <v>27</v>
      </c>
      <c r="B21" s="9">
        <v>1500</v>
      </c>
      <c r="C21" s="9">
        <v>1360</v>
      </c>
      <c r="D21" s="9">
        <v>1400</v>
      </c>
      <c r="E21" s="9">
        <v>1500</v>
      </c>
      <c r="F21" s="9">
        <v>1330</v>
      </c>
      <c r="G21" s="9">
        <v>1480</v>
      </c>
      <c r="H21" s="9">
        <v>1600</v>
      </c>
      <c r="I21" s="9">
        <v>1240</v>
      </c>
      <c r="J21" s="9">
        <v>1470</v>
      </c>
      <c r="K21" s="9">
        <v>1600</v>
      </c>
      <c r="L21" s="9">
        <v>1800</v>
      </c>
      <c r="M21" s="9">
        <v>1540</v>
      </c>
      <c r="N21" s="9">
        <v>1610</v>
      </c>
    </row>
    <row r="22" spans="1:14" ht="15.5" x14ac:dyDescent="0.35">
      <c r="A22" s="9" t="s">
        <v>28</v>
      </c>
      <c r="B22" s="9">
        <v>1000</v>
      </c>
      <c r="C22" s="9">
        <v>1000</v>
      </c>
      <c r="D22" s="9">
        <v>947</v>
      </c>
      <c r="E22" s="9">
        <v>902</v>
      </c>
      <c r="F22" s="9">
        <v>1002</v>
      </c>
      <c r="G22" s="9">
        <v>883</v>
      </c>
      <c r="H22" s="9">
        <v>789</v>
      </c>
      <c r="I22" s="9">
        <v>1253</v>
      </c>
      <c r="J22" s="9">
        <v>980</v>
      </c>
      <c r="K22" s="9">
        <v>733</v>
      </c>
      <c r="L22" s="9">
        <v>711</v>
      </c>
      <c r="M22" s="9">
        <v>939</v>
      </c>
      <c r="N22" s="9">
        <v>1032</v>
      </c>
    </row>
  </sheetData>
  <mergeCells count="5">
    <mergeCell ref="A1:N1"/>
    <mergeCell ref="A2:N2"/>
    <mergeCell ref="A7:N7"/>
    <mergeCell ref="A19:N19"/>
    <mergeCell ref="A17:N17"/>
  </mergeCells>
  <conditionalFormatting sqref="B18:N18">
    <cfRule type="cellIs" dxfId="3" priority="2" operator="greaterThan">
      <formula>2700</formula>
    </cfRule>
  </conditionalFormatting>
  <conditionalFormatting sqref="C16:N16">
    <cfRule type="cellIs" dxfId="0" priority="1" operator="greaterThan">
      <formula>3200</formula>
    </cfRule>
  </conditionalFormatting>
  <pageMargins left="0.7" right="0.7" top="0.75" bottom="0.75" header="0.3" footer="0.3"/>
  <pageSetup orientation="portrait" r:id="rId1"/>
  <ignoredErrors>
    <ignoredError sqref="C21:C22" calculatedColum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16DE-90C6-491C-B9EC-FB550274376A}">
  <dimension ref="A1:N12"/>
  <sheetViews>
    <sheetView workbookViewId="0">
      <selection activeCell="C11" sqref="C11:N12"/>
    </sheetView>
  </sheetViews>
  <sheetFormatPr defaultRowHeight="14.5" x14ac:dyDescent="0.35"/>
  <cols>
    <col min="1" max="1" width="11.54296875" customWidth="1"/>
    <col min="2" max="2" width="18" customWidth="1"/>
    <col min="3" max="14" width="9.1796875" customWidth="1"/>
  </cols>
  <sheetData>
    <row r="1" spans="1:14" ht="15.5" x14ac:dyDescent="0.35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  <c r="M1" s="8" t="s">
        <v>43</v>
      </c>
      <c r="N1" s="8" t="s">
        <v>44</v>
      </c>
    </row>
    <row r="2" spans="1:14" ht="15.5" x14ac:dyDescent="0.35">
      <c r="A2" s="9" t="s">
        <v>45</v>
      </c>
      <c r="B2" s="9" t="s">
        <v>15</v>
      </c>
      <c r="C2" s="9">
        <v>5000</v>
      </c>
      <c r="D2" s="9">
        <v>5000</v>
      </c>
      <c r="E2" s="9">
        <v>5000</v>
      </c>
      <c r="F2" s="9">
        <v>5000</v>
      </c>
      <c r="G2" s="9">
        <v>5000</v>
      </c>
      <c r="H2" s="9">
        <v>5000</v>
      </c>
      <c r="I2" s="9">
        <v>5100</v>
      </c>
      <c r="J2" s="9">
        <v>5100</v>
      </c>
      <c r="K2" s="9">
        <v>5100</v>
      </c>
      <c r="L2" s="9">
        <v>5100</v>
      </c>
      <c r="M2" s="9">
        <v>5100</v>
      </c>
      <c r="N2" s="9">
        <v>5100</v>
      </c>
    </row>
    <row r="3" spans="1:14" ht="15.5" x14ac:dyDescent="0.35">
      <c r="A3" s="9" t="s">
        <v>45</v>
      </c>
      <c r="B3" s="9" t="s">
        <v>48</v>
      </c>
      <c r="C3" s="6">
        <v>500</v>
      </c>
      <c r="D3" s="6">
        <v>500</v>
      </c>
      <c r="E3" s="6">
        <v>500</v>
      </c>
      <c r="F3" s="6">
        <v>500</v>
      </c>
      <c r="G3" s="6">
        <v>500</v>
      </c>
      <c r="H3" s="6">
        <v>500</v>
      </c>
      <c r="I3" s="6">
        <v>500</v>
      </c>
      <c r="J3" s="6">
        <v>500</v>
      </c>
      <c r="K3" s="6">
        <v>500</v>
      </c>
      <c r="L3" s="6">
        <v>600</v>
      </c>
      <c r="M3" s="6">
        <v>600</v>
      </c>
      <c r="N3" s="6">
        <v>600</v>
      </c>
    </row>
    <row r="4" spans="1:14" ht="15.5" x14ac:dyDescent="0.35">
      <c r="A4" s="9" t="s">
        <v>46</v>
      </c>
      <c r="B4" s="9" t="s">
        <v>16</v>
      </c>
      <c r="C4" s="6">
        <v>1900</v>
      </c>
      <c r="D4" s="6">
        <v>1900</v>
      </c>
      <c r="E4" s="6">
        <v>1900</v>
      </c>
      <c r="F4" s="6">
        <v>1900</v>
      </c>
      <c r="G4" s="6">
        <v>1900</v>
      </c>
      <c r="H4" s="6">
        <v>1900</v>
      </c>
      <c r="I4" s="6">
        <v>1900</v>
      </c>
      <c r="J4" s="6">
        <v>1900</v>
      </c>
      <c r="K4" s="6">
        <v>1900</v>
      </c>
      <c r="L4" s="6">
        <v>1900</v>
      </c>
      <c r="M4" s="6">
        <v>1900</v>
      </c>
      <c r="N4" s="6">
        <v>1900</v>
      </c>
    </row>
    <row r="5" spans="1:14" ht="15.5" x14ac:dyDescent="0.35">
      <c r="A5" s="9" t="s">
        <v>46</v>
      </c>
      <c r="B5" s="9" t="s">
        <v>17</v>
      </c>
      <c r="C5" s="6">
        <v>590</v>
      </c>
      <c r="D5" s="6">
        <v>577</v>
      </c>
      <c r="E5" s="6">
        <v>529</v>
      </c>
      <c r="F5" s="6">
        <v>552</v>
      </c>
      <c r="G5" s="6">
        <v>500</v>
      </c>
      <c r="H5" s="6">
        <v>492</v>
      </c>
      <c r="I5" s="6">
        <v>503</v>
      </c>
      <c r="J5" s="6">
        <v>485</v>
      </c>
      <c r="K5" s="6">
        <v>576</v>
      </c>
      <c r="L5" s="6">
        <v>589</v>
      </c>
      <c r="M5" s="6">
        <v>543</v>
      </c>
      <c r="N5" s="6">
        <v>506</v>
      </c>
    </row>
    <row r="6" spans="1:14" ht="15.5" x14ac:dyDescent="0.35">
      <c r="A6" s="9" t="s">
        <v>46</v>
      </c>
      <c r="B6" s="9" t="s">
        <v>18</v>
      </c>
      <c r="C6" s="6">
        <v>82</v>
      </c>
      <c r="D6" s="6">
        <v>79</v>
      </c>
      <c r="E6" s="6">
        <v>88</v>
      </c>
      <c r="F6" s="6">
        <v>93</v>
      </c>
      <c r="G6" s="6">
        <v>97</v>
      </c>
      <c r="H6" s="6">
        <v>81</v>
      </c>
      <c r="I6" s="6">
        <v>82</v>
      </c>
      <c r="J6" s="6">
        <v>88</v>
      </c>
      <c r="K6" s="6">
        <v>87</v>
      </c>
      <c r="L6" s="6">
        <v>80</v>
      </c>
      <c r="M6" s="6">
        <v>92</v>
      </c>
      <c r="N6" s="6">
        <v>80</v>
      </c>
    </row>
    <row r="7" spans="1:14" ht="15.5" x14ac:dyDescent="0.35">
      <c r="A7" s="9" t="s">
        <v>46</v>
      </c>
      <c r="B7" s="9" t="s">
        <v>21</v>
      </c>
      <c r="C7" s="6">
        <v>73</v>
      </c>
      <c r="D7" s="6">
        <v>63</v>
      </c>
      <c r="E7" s="6">
        <v>88</v>
      </c>
      <c r="F7" s="6">
        <v>94</v>
      </c>
      <c r="G7" s="6">
        <v>67</v>
      </c>
      <c r="H7" s="6">
        <v>80</v>
      </c>
      <c r="I7" s="6">
        <v>65</v>
      </c>
      <c r="J7" s="6">
        <v>92</v>
      </c>
      <c r="K7" s="6">
        <v>90</v>
      </c>
      <c r="L7" s="6">
        <v>71</v>
      </c>
      <c r="M7" s="6">
        <v>76</v>
      </c>
      <c r="N7" s="6">
        <v>79</v>
      </c>
    </row>
    <row r="8" spans="1:14" ht="15.5" x14ac:dyDescent="0.35">
      <c r="A8" s="9" t="s">
        <v>46</v>
      </c>
      <c r="B8" s="9" t="s">
        <v>22</v>
      </c>
      <c r="C8" s="6">
        <v>330</v>
      </c>
      <c r="D8" s="6">
        <v>354</v>
      </c>
      <c r="E8" s="6">
        <v>321</v>
      </c>
      <c r="F8" s="6">
        <v>374</v>
      </c>
      <c r="G8" s="6">
        <v>333</v>
      </c>
      <c r="H8" s="6">
        <v>398</v>
      </c>
      <c r="I8" s="6">
        <v>379</v>
      </c>
      <c r="J8" s="6">
        <v>385</v>
      </c>
      <c r="K8" s="6">
        <v>377</v>
      </c>
      <c r="L8" s="6">
        <v>390</v>
      </c>
      <c r="M8" s="6">
        <v>340</v>
      </c>
      <c r="N8" s="6">
        <v>327</v>
      </c>
    </row>
    <row r="9" spans="1:14" ht="15.5" x14ac:dyDescent="0.35">
      <c r="A9" s="9" t="s">
        <v>46</v>
      </c>
      <c r="B9" s="9" t="s">
        <v>23</v>
      </c>
      <c r="C9" s="6">
        <v>70</v>
      </c>
      <c r="D9" s="6">
        <v>70</v>
      </c>
      <c r="E9" s="6">
        <v>70</v>
      </c>
      <c r="F9" s="6">
        <v>70</v>
      </c>
      <c r="G9" s="6">
        <v>70</v>
      </c>
      <c r="H9" s="6">
        <v>70</v>
      </c>
      <c r="I9" s="6">
        <v>80</v>
      </c>
      <c r="J9" s="6">
        <v>80</v>
      </c>
      <c r="K9" s="6">
        <v>80</v>
      </c>
      <c r="L9" s="6">
        <v>80</v>
      </c>
      <c r="M9" s="6">
        <v>80</v>
      </c>
      <c r="N9" s="6">
        <v>80</v>
      </c>
    </row>
    <row r="10" spans="1:14" ht="15.5" x14ac:dyDescent="0.35">
      <c r="A10" s="9" t="s">
        <v>46</v>
      </c>
      <c r="B10" s="9" t="s">
        <v>19</v>
      </c>
      <c r="C10" s="6">
        <v>95</v>
      </c>
      <c r="D10" s="6">
        <v>110</v>
      </c>
      <c r="E10" s="6">
        <v>102</v>
      </c>
      <c r="F10" s="6">
        <v>85</v>
      </c>
      <c r="G10" s="6">
        <v>170</v>
      </c>
      <c r="H10" s="6">
        <v>90</v>
      </c>
      <c r="I10" s="6">
        <v>98</v>
      </c>
      <c r="J10" s="6">
        <v>120</v>
      </c>
      <c r="K10" s="6">
        <v>157</v>
      </c>
      <c r="L10" s="6">
        <v>79</v>
      </c>
      <c r="M10" s="6">
        <v>190</v>
      </c>
      <c r="N10" s="6">
        <v>86</v>
      </c>
    </row>
    <row r="11" spans="1:14" ht="15.5" x14ac:dyDescent="0.35">
      <c r="A11" s="9" t="s">
        <v>47</v>
      </c>
      <c r="B11" s="9" t="s">
        <v>27</v>
      </c>
      <c r="C11" s="9">
        <v>1360</v>
      </c>
      <c r="D11" s="9">
        <v>1400</v>
      </c>
      <c r="E11" s="9">
        <v>1500</v>
      </c>
      <c r="F11" s="9">
        <v>1330</v>
      </c>
      <c r="G11" s="9">
        <v>1480</v>
      </c>
      <c r="H11" s="9">
        <v>1600</v>
      </c>
      <c r="I11" s="9">
        <v>1240</v>
      </c>
      <c r="J11" s="9">
        <v>1470</v>
      </c>
      <c r="K11" s="9">
        <v>1600</v>
      </c>
      <c r="L11" s="9">
        <v>1800</v>
      </c>
      <c r="M11" s="9">
        <v>1540</v>
      </c>
      <c r="N11" s="9">
        <v>1610</v>
      </c>
    </row>
    <row r="12" spans="1:14" ht="15.5" x14ac:dyDescent="0.35">
      <c r="A12" s="9" t="s">
        <v>47</v>
      </c>
      <c r="B12" s="9" t="s">
        <v>28</v>
      </c>
      <c r="C12" s="9">
        <v>1000</v>
      </c>
      <c r="D12" s="9">
        <v>947</v>
      </c>
      <c r="E12" s="9">
        <v>902</v>
      </c>
      <c r="F12" s="9">
        <v>1002</v>
      </c>
      <c r="G12" s="9">
        <v>883</v>
      </c>
      <c r="H12" s="9">
        <v>789</v>
      </c>
      <c r="I12" s="9">
        <v>1253</v>
      </c>
      <c r="J12" s="9">
        <v>980</v>
      </c>
      <c r="K12" s="9">
        <v>733</v>
      </c>
      <c r="L12" s="9">
        <v>711</v>
      </c>
      <c r="M12" s="9">
        <v>939</v>
      </c>
      <c r="N12" s="9">
        <v>1032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finances</vt:lpstr>
      <vt:lpstr>brief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Tăng</dc:creator>
  <cp:lastModifiedBy>Leo Tăng</cp:lastModifiedBy>
  <dcterms:created xsi:type="dcterms:W3CDTF">2023-08-24T02:11:41Z</dcterms:created>
  <dcterms:modified xsi:type="dcterms:W3CDTF">2023-08-26T09:34:49Z</dcterms:modified>
</cp:coreProperties>
</file>