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D2A7B18-A7CC-4A12-BD93-334D74B03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" sheetId="1" r:id="rId1"/>
    <sheet name="Fac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64" i="1" l="1"/>
  <c r="AR64" i="1" s="1"/>
  <c r="AN64" i="1"/>
  <c r="AM64" i="1"/>
  <c r="Q64" i="1"/>
  <c r="P64" i="1"/>
  <c r="AQ63" i="1"/>
  <c r="AR63" i="1" s="1"/>
  <c r="AN63" i="1"/>
  <c r="AM63" i="1"/>
  <c r="Q63" i="1"/>
  <c r="P63" i="1"/>
  <c r="AQ62" i="1"/>
  <c r="AR62" i="1" s="1"/>
  <c r="AN62" i="1"/>
  <c r="AM62" i="1"/>
  <c r="Q62" i="1"/>
  <c r="P62" i="1"/>
  <c r="AQ61" i="1"/>
  <c r="AR61" i="1" s="1"/>
  <c r="AN61" i="1"/>
  <c r="AM61" i="1"/>
  <c r="Q61" i="1"/>
  <c r="P61" i="1"/>
  <c r="AP61" i="1" s="1"/>
  <c r="AQ60" i="1"/>
  <c r="AR60" i="1" s="1"/>
  <c r="AN60" i="1"/>
  <c r="AM60" i="1"/>
  <c r="Q60" i="1"/>
  <c r="P60" i="1"/>
  <c r="AQ59" i="1"/>
  <c r="AR59" i="1" s="1"/>
  <c r="AN59" i="1"/>
  <c r="AM59" i="1"/>
  <c r="Q59" i="1"/>
  <c r="P59" i="1"/>
  <c r="AQ58" i="1"/>
  <c r="AR58" i="1" s="1"/>
  <c r="AN58" i="1"/>
  <c r="AM58" i="1"/>
  <c r="Q58" i="1"/>
  <c r="P58" i="1"/>
  <c r="AQ57" i="1"/>
  <c r="AR57" i="1" s="1"/>
  <c r="AN57" i="1"/>
  <c r="AM57" i="1"/>
  <c r="Q57" i="1"/>
  <c r="P57" i="1"/>
  <c r="AQ56" i="1"/>
  <c r="AR56" i="1" s="1"/>
  <c r="AN56" i="1"/>
  <c r="AM56" i="1"/>
  <c r="Q56" i="1"/>
  <c r="P56" i="1"/>
  <c r="AQ55" i="1"/>
  <c r="AR55" i="1" s="1"/>
  <c r="AN55" i="1"/>
  <c r="AM55" i="1"/>
  <c r="Q55" i="1"/>
  <c r="P55" i="1"/>
  <c r="AQ54" i="1"/>
  <c r="AR54" i="1" s="1"/>
  <c r="AN54" i="1"/>
  <c r="AM54" i="1"/>
  <c r="Q54" i="1"/>
  <c r="P54" i="1"/>
  <c r="AQ53" i="1"/>
  <c r="AR53" i="1" s="1"/>
  <c r="AN53" i="1"/>
  <c r="AM53" i="1"/>
  <c r="Q53" i="1"/>
  <c r="P53" i="1"/>
  <c r="AQ52" i="1"/>
  <c r="AR52" i="1" s="1"/>
  <c r="AN52" i="1"/>
  <c r="AM52" i="1"/>
  <c r="Q52" i="1"/>
  <c r="P52" i="1"/>
  <c r="AQ51" i="1"/>
  <c r="AR51" i="1" s="1"/>
  <c r="AN51" i="1"/>
  <c r="AM51" i="1"/>
  <c r="Q51" i="1"/>
  <c r="P51" i="1"/>
  <c r="AQ50" i="1"/>
  <c r="AR50" i="1" s="1"/>
  <c r="AN50" i="1"/>
  <c r="AM50" i="1"/>
  <c r="Q50" i="1"/>
  <c r="P50" i="1"/>
  <c r="AQ49" i="1"/>
  <c r="AR49" i="1" s="1"/>
  <c r="AN49" i="1"/>
  <c r="AM49" i="1"/>
  <c r="Q49" i="1"/>
  <c r="P49" i="1"/>
  <c r="AQ48" i="1"/>
  <c r="AR48" i="1" s="1"/>
  <c r="AN48" i="1"/>
  <c r="AM48" i="1"/>
  <c r="Q48" i="1"/>
  <c r="P48" i="1"/>
  <c r="AQ47" i="1"/>
  <c r="AR47" i="1" s="1"/>
  <c r="AN47" i="1"/>
  <c r="AM47" i="1"/>
  <c r="Q47" i="1"/>
  <c r="P47" i="1"/>
  <c r="AQ46" i="1"/>
  <c r="AR46" i="1" s="1"/>
  <c r="AN46" i="1"/>
  <c r="AM46" i="1"/>
  <c r="Q46" i="1"/>
  <c r="P46" i="1"/>
  <c r="AQ45" i="1"/>
  <c r="AR45" i="1" s="1"/>
  <c r="AN45" i="1"/>
  <c r="AM45" i="1"/>
  <c r="Q45" i="1"/>
  <c r="P45" i="1"/>
  <c r="AQ44" i="1"/>
  <c r="AR44" i="1" s="1"/>
  <c r="AN44" i="1"/>
  <c r="AM44" i="1"/>
  <c r="Q44" i="1"/>
  <c r="P44" i="1"/>
  <c r="AQ43" i="1"/>
  <c r="AR43" i="1" s="1"/>
  <c r="AN43" i="1"/>
  <c r="AM43" i="1"/>
  <c r="Q43" i="1"/>
  <c r="P43" i="1"/>
  <c r="AQ42" i="1"/>
  <c r="AR42" i="1" s="1"/>
  <c r="AN42" i="1"/>
  <c r="AM42" i="1"/>
  <c r="Q42" i="1"/>
  <c r="P42" i="1"/>
  <c r="AQ41" i="1"/>
  <c r="AR41" i="1" s="1"/>
  <c r="AN41" i="1"/>
  <c r="AM41" i="1"/>
  <c r="Q41" i="1"/>
  <c r="P41" i="1"/>
  <c r="AQ40" i="1"/>
  <c r="AR40" i="1" s="1"/>
  <c r="AN40" i="1"/>
  <c r="AM40" i="1"/>
  <c r="Q40" i="1"/>
  <c r="P40" i="1"/>
  <c r="AP40" i="1" s="1"/>
  <c r="AQ39" i="1"/>
  <c r="AR39" i="1" s="1"/>
  <c r="AN39" i="1"/>
  <c r="AM39" i="1"/>
  <c r="Q39" i="1"/>
  <c r="P39" i="1"/>
  <c r="AQ38" i="1"/>
  <c r="AR38" i="1" s="1"/>
  <c r="AN38" i="1"/>
  <c r="AM38" i="1"/>
  <c r="Q38" i="1"/>
  <c r="P38" i="1"/>
  <c r="AQ37" i="1"/>
  <c r="AR37" i="1" s="1"/>
  <c r="AN37" i="1"/>
  <c r="AM37" i="1"/>
  <c r="Q37" i="1"/>
  <c r="P37" i="1"/>
  <c r="AQ36" i="1"/>
  <c r="AR36" i="1" s="1"/>
  <c r="AN36" i="1"/>
  <c r="AM36" i="1"/>
  <c r="Q36" i="1"/>
  <c r="P36" i="1"/>
  <c r="AQ35" i="1"/>
  <c r="AR35" i="1" s="1"/>
  <c r="AN35" i="1"/>
  <c r="AM35" i="1"/>
  <c r="Q35" i="1"/>
  <c r="P35" i="1"/>
  <c r="AQ34" i="1"/>
  <c r="AR34" i="1" s="1"/>
  <c r="AN34" i="1"/>
  <c r="AM34" i="1"/>
  <c r="Q34" i="1"/>
  <c r="P34" i="1"/>
  <c r="AQ33" i="1"/>
  <c r="AR33" i="1" s="1"/>
  <c r="AN33" i="1"/>
  <c r="AM33" i="1"/>
  <c r="Q33" i="1"/>
  <c r="P33" i="1"/>
  <c r="AQ32" i="1"/>
  <c r="AR32" i="1" s="1"/>
  <c r="AN32" i="1"/>
  <c r="AM32" i="1"/>
  <c r="AO32" i="1" s="1"/>
  <c r="Q32" i="1"/>
  <c r="P32" i="1"/>
  <c r="AQ31" i="1"/>
  <c r="AR31" i="1" s="1"/>
  <c r="AN31" i="1"/>
  <c r="AM31" i="1"/>
  <c r="Q31" i="1"/>
  <c r="P31" i="1"/>
  <c r="AQ30" i="1"/>
  <c r="AR30" i="1" s="1"/>
  <c r="AN30" i="1"/>
  <c r="AM30" i="1"/>
  <c r="Q30" i="1"/>
  <c r="P30" i="1"/>
  <c r="AQ29" i="1"/>
  <c r="AR29" i="1" s="1"/>
  <c r="AN29" i="1"/>
  <c r="AM29" i="1"/>
  <c r="Q29" i="1"/>
  <c r="P29" i="1"/>
  <c r="AQ28" i="1"/>
  <c r="AR28" i="1" s="1"/>
  <c r="AN28" i="1"/>
  <c r="AM28" i="1"/>
  <c r="Q28" i="1"/>
  <c r="P28" i="1"/>
  <c r="AR27" i="1"/>
  <c r="AQ27" i="1"/>
  <c r="AN27" i="1"/>
  <c r="AM27" i="1"/>
  <c r="Q27" i="1"/>
  <c r="P27" i="1"/>
  <c r="AR16" i="1"/>
  <c r="AR17" i="1"/>
  <c r="AR18" i="1"/>
  <c r="AR21" i="1"/>
  <c r="AR22" i="1"/>
  <c r="AR23" i="1"/>
  <c r="AQ3" i="1"/>
  <c r="AR3" i="1" s="1"/>
  <c r="AQ4" i="1"/>
  <c r="AR4" i="1" s="1"/>
  <c r="AQ5" i="1"/>
  <c r="AR5" i="1" s="1"/>
  <c r="AQ6" i="1"/>
  <c r="AR6" i="1" s="1"/>
  <c r="AQ7" i="1"/>
  <c r="AR7" i="1" s="1"/>
  <c r="AQ8" i="1"/>
  <c r="AR8" i="1" s="1"/>
  <c r="AQ9" i="1"/>
  <c r="AR9" i="1" s="1"/>
  <c r="AQ10" i="1"/>
  <c r="AR10" i="1" s="1"/>
  <c r="AQ11" i="1"/>
  <c r="AR11" i="1" s="1"/>
  <c r="AQ12" i="1"/>
  <c r="AR12" i="1" s="1"/>
  <c r="AQ13" i="1"/>
  <c r="AR13" i="1" s="1"/>
  <c r="AQ14" i="1"/>
  <c r="AR14" i="1" s="1"/>
  <c r="AQ15" i="1"/>
  <c r="AR15" i="1" s="1"/>
  <c r="AQ16" i="1"/>
  <c r="AQ17" i="1"/>
  <c r="AQ18" i="1"/>
  <c r="AQ19" i="1"/>
  <c r="AR19" i="1" s="1"/>
  <c r="AQ20" i="1"/>
  <c r="AR20" i="1" s="1"/>
  <c r="AQ21" i="1"/>
  <c r="AQ22" i="1"/>
  <c r="AQ23" i="1"/>
  <c r="AQ24" i="1"/>
  <c r="AR24" i="1" s="1"/>
  <c r="AQ25" i="1"/>
  <c r="AR25" i="1" s="1"/>
  <c r="AQ26" i="1"/>
  <c r="AR26" i="1" s="1"/>
  <c r="AQ2" i="1"/>
  <c r="AR2" i="1" s="1"/>
  <c r="AN26" i="1"/>
  <c r="AM26" i="1"/>
  <c r="Q26" i="1"/>
  <c r="P26" i="1"/>
  <c r="AN25" i="1"/>
  <c r="AM25" i="1"/>
  <c r="Q25" i="1"/>
  <c r="P25" i="1"/>
  <c r="AN24" i="1"/>
  <c r="AM24" i="1"/>
  <c r="Q24" i="1"/>
  <c r="P24" i="1"/>
  <c r="AN23" i="1"/>
  <c r="AM23" i="1"/>
  <c r="Q23" i="1"/>
  <c r="P23" i="1"/>
  <c r="AN22" i="1"/>
  <c r="AM22" i="1"/>
  <c r="Q22" i="1"/>
  <c r="P22" i="1"/>
  <c r="AN21" i="1"/>
  <c r="AM21" i="1"/>
  <c r="Q21" i="1"/>
  <c r="P21" i="1"/>
  <c r="AN3" i="1"/>
  <c r="AN4" i="1"/>
  <c r="AN5" i="1"/>
  <c r="AN6" i="1"/>
  <c r="AN7" i="1"/>
  <c r="AO7" i="1" s="1"/>
  <c r="AN8" i="1"/>
  <c r="AO8" i="1" s="1"/>
  <c r="AN9" i="1"/>
  <c r="AN10" i="1"/>
  <c r="AN11" i="1"/>
  <c r="AN12" i="1"/>
  <c r="AN13" i="1"/>
  <c r="AN14" i="1"/>
  <c r="AN20" i="1"/>
  <c r="AM20" i="1"/>
  <c r="Q20" i="1"/>
  <c r="P20" i="1"/>
  <c r="AN19" i="1"/>
  <c r="AM19" i="1"/>
  <c r="Q19" i="1"/>
  <c r="P19" i="1"/>
  <c r="AN18" i="1"/>
  <c r="AM18" i="1"/>
  <c r="Q18" i="1"/>
  <c r="P18" i="1"/>
  <c r="AN17" i="1"/>
  <c r="AM17" i="1"/>
  <c r="Q17" i="1"/>
  <c r="P17" i="1"/>
  <c r="AN16" i="1"/>
  <c r="AM16" i="1"/>
  <c r="Q16" i="1"/>
  <c r="P16" i="1"/>
  <c r="AN15" i="1"/>
  <c r="AM15" i="1"/>
  <c r="Q15" i="1"/>
  <c r="P15" i="1"/>
  <c r="AM14" i="1"/>
  <c r="Q14" i="1"/>
  <c r="P14" i="1"/>
  <c r="AM13" i="1"/>
  <c r="Q13" i="1"/>
  <c r="P13" i="1"/>
  <c r="AM12" i="1"/>
  <c r="Q12" i="1"/>
  <c r="P12" i="1"/>
  <c r="AM11" i="1"/>
  <c r="Q11" i="1"/>
  <c r="P11" i="1"/>
  <c r="AM10" i="1"/>
  <c r="AO10" i="1" s="1"/>
  <c r="Q10" i="1"/>
  <c r="P10" i="1"/>
  <c r="AM9" i="1"/>
  <c r="Q9" i="1"/>
  <c r="P9" i="1"/>
  <c r="AO3" i="1"/>
  <c r="AO4" i="1"/>
  <c r="AO5" i="1"/>
  <c r="P3" i="1"/>
  <c r="AP3" i="1" s="1"/>
  <c r="P4" i="1"/>
  <c r="P5" i="1"/>
  <c r="AP5" i="1" s="1"/>
  <c r="P6" i="1"/>
  <c r="AP6" i="1" s="1"/>
  <c r="P7" i="1"/>
  <c r="AP7" i="1" s="1"/>
  <c r="P8" i="1"/>
  <c r="AP8" i="1" s="1"/>
  <c r="Q3" i="1"/>
  <c r="Q4" i="1"/>
  <c r="AP4" i="1" s="1"/>
  <c r="Q5" i="1"/>
  <c r="Q6" i="1"/>
  <c r="Q7" i="1"/>
  <c r="Q8" i="1"/>
  <c r="Q2" i="1"/>
  <c r="P2" i="1"/>
  <c r="AP2" i="1" s="1"/>
  <c r="R2" i="1" s="1"/>
  <c r="S2" i="1" s="1"/>
  <c r="AM3" i="1"/>
  <c r="AM4" i="1"/>
  <c r="AM5" i="1"/>
  <c r="AM6" i="1"/>
  <c r="AM7" i="1"/>
  <c r="AM8" i="1"/>
  <c r="AN2" i="1"/>
  <c r="AM2" i="1"/>
  <c r="AO2" i="1" s="1"/>
  <c r="AO64" i="1" l="1"/>
  <c r="AP64" i="1"/>
  <c r="AO63" i="1"/>
  <c r="AO62" i="1"/>
  <c r="AO61" i="1"/>
  <c r="R61" i="1" s="1"/>
  <c r="S61" i="1" s="1"/>
  <c r="T61" i="1" s="1"/>
  <c r="U61" i="1" s="1"/>
  <c r="V61" i="1" s="1"/>
  <c r="W61" i="1" s="1"/>
  <c r="X61" i="1" s="1"/>
  <c r="AP60" i="1"/>
  <c r="AO59" i="1"/>
  <c r="AP59" i="1"/>
  <c r="AO57" i="1"/>
  <c r="AP57" i="1"/>
  <c r="AO56" i="1"/>
  <c r="AO55" i="1"/>
  <c r="AP55" i="1"/>
  <c r="AO54" i="1"/>
  <c r="AP53" i="1"/>
  <c r="AO52" i="1"/>
  <c r="AP52" i="1"/>
  <c r="AP51" i="1"/>
  <c r="AO50" i="1"/>
  <c r="AO49" i="1"/>
  <c r="AP49" i="1"/>
  <c r="AP48" i="1"/>
  <c r="AP45" i="1"/>
  <c r="AP43" i="1"/>
  <c r="AP41" i="1"/>
  <c r="AP62" i="1"/>
  <c r="AP63" i="1"/>
  <c r="AO60" i="1"/>
  <c r="AP58" i="1"/>
  <c r="AO58" i="1"/>
  <c r="AP54" i="1"/>
  <c r="AO51" i="1"/>
  <c r="AP56" i="1"/>
  <c r="R56" i="1" s="1"/>
  <c r="S56" i="1" s="1"/>
  <c r="T56" i="1" s="1"/>
  <c r="U56" i="1" s="1"/>
  <c r="V56" i="1" s="1"/>
  <c r="W56" i="1" s="1"/>
  <c r="Y56" i="1" s="1"/>
  <c r="AP50" i="1"/>
  <c r="AO53" i="1"/>
  <c r="AP47" i="1"/>
  <c r="AO43" i="1"/>
  <c r="AO46" i="1"/>
  <c r="AO47" i="1"/>
  <c r="AP42" i="1"/>
  <c r="AO48" i="1"/>
  <c r="AO45" i="1"/>
  <c r="AP46" i="1"/>
  <c r="R46" i="1" s="1"/>
  <c r="S46" i="1" s="1"/>
  <c r="T46" i="1" s="1"/>
  <c r="U46" i="1" s="1"/>
  <c r="V46" i="1" s="1"/>
  <c r="W46" i="1" s="1"/>
  <c r="AO9" i="1"/>
  <c r="AO6" i="1"/>
  <c r="R6" i="1" s="1"/>
  <c r="S6" i="1" s="1"/>
  <c r="AP44" i="1"/>
  <c r="R7" i="1"/>
  <c r="S7" i="1" s="1"/>
  <c r="AO44" i="1"/>
  <c r="R5" i="1"/>
  <c r="S5" i="1" s="1"/>
  <c r="T5" i="1" s="1"/>
  <c r="U5" i="1" s="1"/>
  <c r="V5" i="1" s="1"/>
  <c r="W5" i="1" s="1"/>
  <c r="Y5" i="1" s="1"/>
  <c r="AO41" i="1"/>
  <c r="R3" i="1"/>
  <c r="S3" i="1" s="1"/>
  <c r="T3" i="1" s="1"/>
  <c r="U3" i="1" s="1"/>
  <c r="V3" i="1" s="1"/>
  <c r="W3" i="1" s="1"/>
  <c r="Y3" i="1" s="1"/>
  <c r="R4" i="1"/>
  <c r="S4" i="1" s="1"/>
  <c r="AP36" i="1"/>
  <c r="AO42" i="1"/>
  <c r="AP34" i="1"/>
  <c r="AP32" i="1"/>
  <c r="R32" i="1" s="1"/>
  <c r="AP35" i="1"/>
  <c r="AO38" i="1"/>
  <c r="AP33" i="1"/>
  <c r="AO39" i="1"/>
  <c r="AP31" i="1"/>
  <c r="AO35" i="1"/>
  <c r="AO36" i="1"/>
  <c r="R36" i="1" s="1"/>
  <c r="S36" i="1" s="1"/>
  <c r="T36" i="1" s="1"/>
  <c r="U36" i="1" s="1"/>
  <c r="V36" i="1" s="1"/>
  <c r="W36" i="1" s="1"/>
  <c r="AO40" i="1"/>
  <c r="R40" i="1" s="1"/>
  <c r="S40" i="1" s="1"/>
  <c r="T40" i="1" s="1"/>
  <c r="U40" i="1" s="1"/>
  <c r="V40" i="1" s="1"/>
  <c r="W40" i="1" s="1"/>
  <c r="AO37" i="1"/>
  <c r="AO31" i="1"/>
  <c r="AP38" i="1"/>
  <c r="AP39" i="1"/>
  <c r="AO33" i="1"/>
  <c r="AP37" i="1"/>
  <c r="AO34" i="1"/>
  <c r="AO30" i="1"/>
  <c r="AP30" i="1"/>
  <c r="AP29" i="1"/>
  <c r="AO28" i="1"/>
  <c r="AP28" i="1"/>
  <c r="AO27" i="1"/>
  <c r="AP27" i="1"/>
  <c r="AO29" i="1"/>
  <c r="AO22" i="1"/>
  <c r="AP26" i="1"/>
  <c r="AO26" i="1"/>
  <c r="AP24" i="1"/>
  <c r="AP21" i="1"/>
  <c r="AP25" i="1"/>
  <c r="AP22" i="1"/>
  <c r="AO21" i="1"/>
  <c r="AP23" i="1"/>
  <c r="AO23" i="1"/>
  <c r="AO25" i="1"/>
  <c r="AO24" i="1"/>
  <c r="AP20" i="1"/>
  <c r="AP15" i="1"/>
  <c r="AP19" i="1"/>
  <c r="AP18" i="1"/>
  <c r="AO20" i="1"/>
  <c r="AO16" i="1"/>
  <c r="AO18" i="1"/>
  <c r="AO15" i="1"/>
  <c r="R8" i="1"/>
  <c r="S8" i="1" s="1"/>
  <c r="T8" i="1" s="1"/>
  <c r="U8" i="1" s="1"/>
  <c r="V8" i="1" s="1"/>
  <c r="W8" i="1" s="1"/>
  <c r="Y8" i="1" s="1"/>
  <c r="AO11" i="1"/>
  <c r="AO13" i="1"/>
  <c r="AO12" i="1"/>
  <c r="AP14" i="1"/>
  <c r="AP13" i="1"/>
  <c r="AP12" i="1"/>
  <c r="AP11" i="1"/>
  <c r="AP17" i="1"/>
  <c r="AP16" i="1"/>
  <c r="AO19" i="1"/>
  <c r="AO17" i="1"/>
  <c r="AO14" i="1"/>
  <c r="AP10" i="1"/>
  <c r="AP9" i="1"/>
  <c r="T6" i="1"/>
  <c r="U6" i="1" s="1"/>
  <c r="V6" i="1" s="1"/>
  <c r="W6" i="1" s="1"/>
  <c r="Y6" i="1" s="1"/>
  <c r="T4" i="1"/>
  <c r="T7" i="1"/>
  <c r="U7" i="1" s="1"/>
  <c r="V7" i="1" s="1"/>
  <c r="W7" i="1" s="1"/>
  <c r="Y7" i="1" s="1"/>
  <c r="R64" i="1" l="1"/>
  <c r="S64" i="1" s="1"/>
  <c r="T64" i="1" s="1"/>
  <c r="U64" i="1" s="1"/>
  <c r="V64" i="1" s="1"/>
  <c r="W64" i="1" s="1"/>
  <c r="X64" i="1" s="1"/>
  <c r="R63" i="1"/>
  <c r="S63" i="1" s="1"/>
  <c r="T63" i="1" s="1"/>
  <c r="U63" i="1" s="1"/>
  <c r="V63" i="1" s="1"/>
  <c r="W63" i="1" s="1"/>
  <c r="X63" i="1" s="1"/>
  <c r="R62" i="1"/>
  <c r="S62" i="1" s="1"/>
  <c r="T62" i="1" s="1"/>
  <c r="U62" i="1" s="1"/>
  <c r="V62" i="1" s="1"/>
  <c r="W62" i="1" s="1"/>
  <c r="X62" i="1" s="1"/>
  <c r="R60" i="1"/>
  <c r="S60" i="1" s="1"/>
  <c r="T60" i="1" s="1"/>
  <c r="U60" i="1" s="1"/>
  <c r="V60" i="1" s="1"/>
  <c r="W60" i="1" s="1"/>
  <c r="Y60" i="1" s="1"/>
  <c r="R59" i="1"/>
  <c r="S59" i="1" s="1"/>
  <c r="T59" i="1" s="1"/>
  <c r="U59" i="1" s="1"/>
  <c r="V59" i="1" s="1"/>
  <c r="W59" i="1" s="1"/>
  <c r="Y59" i="1" s="1"/>
  <c r="R57" i="1"/>
  <c r="S57" i="1" s="1"/>
  <c r="T57" i="1" s="1"/>
  <c r="U57" i="1" s="1"/>
  <c r="V57" i="1" s="1"/>
  <c r="W57" i="1" s="1"/>
  <c r="Y57" i="1" s="1"/>
  <c r="Y61" i="1"/>
  <c r="R55" i="1"/>
  <c r="S55" i="1" s="1"/>
  <c r="T55" i="1" s="1"/>
  <c r="U55" i="1" s="1"/>
  <c r="V55" i="1" s="1"/>
  <c r="W55" i="1" s="1"/>
  <c r="X55" i="1" s="1"/>
  <c r="Y55" i="1"/>
  <c r="R54" i="1"/>
  <c r="S54" i="1" s="1"/>
  <c r="T54" i="1" s="1"/>
  <c r="U54" i="1" s="1"/>
  <c r="V54" i="1" s="1"/>
  <c r="W54" i="1" s="1"/>
  <c r="Y54" i="1" s="1"/>
  <c r="R53" i="1"/>
  <c r="S53" i="1" s="1"/>
  <c r="T53" i="1" s="1"/>
  <c r="U53" i="1" s="1"/>
  <c r="V53" i="1" s="1"/>
  <c r="W53" i="1" s="1"/>
  <c r="X53" i="1" s="1"/>
  <c r="R52" i="1"/>
  <c r="S52" i="1" s="1"/>
  <c r="T52" i="1" s="1"/>
  <c r="U52" i="1" s="1"/>
  <c r="V52" i="1" s="1"/>
  <c r="W52" i="1" s="1"/>
  <c r="Y52" i="1" s="1"/>
  <c r="R51" i="1"/>
  <c r="S51" i="1" s="1"/>
  <c r="T51" i="1" s="1"/>
  <c r="U51" i="1" s="1"/>
  <c r="V51" i="1" s="1"/>
  <c r="W51" i="1" s="1"/>
  <c r="Y51" i="1" s="1"/>
  <c r="R50" i="1"/>
  <c r="S50" i="1" s="1"/>
  <c r="T50" i="1" s="1"/>
  <c r="U50" i="1" s="1"/>
  <c r="V50" i="1" s="1"/>
  <c r="W50" i="1" s="1"/>
  <c r="Y50" i="1" s="1"/>
  <c r="R49" i="1"/>
  <c r="S49" i="1" s="1"/>
  <c r="T49" i="1" s="1"/>
  <c r="U49" i="1" s="1"/>
  <c r="V49" i="1" s="1"/>
  <c r="W49" i="1" s="1"/>
  <c r="Y49" i="1" s="1"/>
  <c r="R48" i="1"/>
  <c r="S48" i="1" s="1"/>
  <c r="T48" i="1" s="1"/>
  <c r="U48" i="1" s="1"/>
  <c r="V48" i="1" s="1"/>
  <c r="W48" i="1" s="1"/>
  <c r="X48" i="1" s="1"/>
  <c r="R47" i="1"/>
  <c r="S47" i="1" s="1"/>
  <c r="T47" i="1" s="1"/>
  <c r="U47" i="1" s="1"/>
  <c r="V47" i="1" s="1"/>
  <c r="W47" i="1" s="1"/>
  <c r="Y47" i="1" s="1"/>
  <c r="R45" i="1"/>
  <c r="S45" i="1" s="1"/>
  <c r="T45" i="1" s="1"/>
  <c r="U45" i="1" s="1"/>
  <c r="V45" i="1" s="1"/>
  <c r="W45" i="1" s="1"/>
  <c r="Y45" i="1" s="1"/>
  <c r="R43" i="1"/>
  <c r="S43" i="1" s="1"/>
  <c r="T43" i="1" s="1"/>
  <c r="U43" i="1" s="1"/>
  <c r="V43" i="1" s="1"/>
  <c r="W43" i="1" s="1"/>
  <c r="X43" i="1" s="1"/>
  <c r="R41" i="1"/>
  <c r="S41" i="1" s="1"/>
  <c r="T41" i="1" s="1"/>
  <c r="U41" i="1" s="1"/>
  <c r="V41" i="1" s="1"/>
  <c r="W41" i="1" s="1"/>
  <c r="Y41" i="1" s="1"/>
  <c r="R58" i="1"/>
  <c r="S58" i="1" s="1"/>
  <c r="T58" i="1" s="1"/>
  <c r="U58" i="1" s="1"/>
  <c r="V58" i="1" s="1"/>
  <c r="W58" i="1" s="1"/>
  <c r="Y58" i="1" s="1"/>
  <c r="X56" i="1"/>
  <c r="R42" i="1"/>
  <c r="S42" i="1" s="1"/>
  <c r="T42" i="1" s="1"/>
  <c r="U42" i="1" s="1"/>
  <c r="V42" i="1" s="1"/>
  <c r="W42" i="1" s="1"/>
  <c r="X42" i="1" s="1"/>
  <c r="R44" i="1"/>
  <c r="S44" i="1" s="1"/>
  <c r="T44" i="1" s="1"/>
  <c r="U44" i="1" s="1"/>
  <c r="V44" i="1" s="1"/>
  <c r="W44" i="1" s="1"/>
  <c r="R39" i="1"/>
  <c r="S39" i="1" s="1"/>
  <c r="T39" i="1" s="1"/>
  <c r="U39" i="1" s="1"/>
  <c r="V39" i="1" s="1"/>
  <c r="W39" i="1" s="1"/>
  <c r="Y39" i="1" s="1"/>
  <c r="R38" i="1"/>
  <c r="S38" i="1" s="1"/>
  <c r="T38" i="1" s="1"/>
  <c r="U38" i="1" s="1"/>
  <c r="V38" i="1" s="1"/>
  <c r="W38" i="1" s="1"/>
  <c r="X38" i="1" s="1"/>
  <c r="Y46" i="1"/>
  <c r="X46" i="1"/>
  <c r="R37" i="1"/>
  <c r="S37" i="1" s="1"/>
  <c r="T37" i="1" s="1"/>
  <c r="U37" i="1" s="1"/>
  <c r="V37" i="1" s="1"/>
  <c r="W37" i="1" s="1"/>
  <c r="Y37" i="1" s="1"/>
  <c r="S32" i="1"/>
  <c r="T32" i="1" s="1"/>
  <c r="U32" i="1" s="1"/>
  <c r="V32" i="1" s="1"/>
  <c r="W32" i="1" s="1"/>
  <c r="R34" i="1"/>
  <c r="S34" i="1" s="1"/>
  <c r="T34" i="1" s="1"/>
  <c r="U34" i="1" s="1"/>
  <c r="V34" i="1" s="1"/>
  <c r="W34" i="1" s="1"/>
  <c r="X34" i="1" s="1"/>
  <c r="R33" i="1"/>
  <c r="S33" i="1" s="1"/>
  <c r="T33" i="1" s="1"/>
  <c r="U33" i="1" s="1"/>
  <c r="V33" i="1" s="1"/>
  <c r="W33" i="1" s="1"/>
  <c r="Y33" i="1" s="1"/>
  <c r="R35" i="1"/>
  <c r="S35" i="1" s="1"/>
  <c r="T35" i="1" s="1"/>
  <c r="U35" i="1" s="1"/>
  <c r="V35" i="1" s="1"/>
  <c r="W35" i="1" s="1"/>
  <c r="Y35" i="1" s="1"/>
  <c r="R31" i="1"/>
  <c r="S31" i="1" s="1"/>
  <c r="T31" i="1" s="1"/>
  <c r="U31" i="1" s="1"/>
  <c r="V31" i="1" s="1"/>
  <c r="W31" i="1" s="1"/>
  <c r="Y31" i="1" s="1"/>
  <c r="Y40" i="1"/>
  <c r="X40" i="1"/>
  <c r="Y38" i="1"/>
  <c r="Y36" i="1"/>
  <c r="X36" i="1"/>
  <c r="R30" i="1"/>
  <c r="S30" i="1" s="1"/>
  <c r="T30" i="1" s="1"/>
  <c r="U30" i="1" s="1"/>
  <c r="V30" i="1" s="1"/>
  <c r="W30" i="1" s="1"/>
  <c r="Y30" i="1" s="1"/>
  <c r="R29" i="1"/>
  <c r="S29" i="1" s="1"/>
  <c r="T29" i="1" s="1"/>
  <c r="U29" i="1" s="1"/>
  <c r="V29" i="1" s="1"/>
  <c r="W29" i="1" s="1"/>
  <c r="Y29" i="1" s="1"/>
  <c r="R28" i="1"/>
  <c r="S28" i="1" s="1"/>
  <c r="T28" i="1" s="1"/>
  <c r="U28" i="1" s="1"/>
  <c r="V28" i="1" s="1"/>
  <c r="W28" i="1" s="1"/>
  <c r="Y28" i="1" s="1"/>
  <c r="R27" i="1"/>
  <c r="S27" i="1" s="1"/>
  <c r="T27" i="1" s="1"/>
  <c r="U27" i="1" s="1"/>
  <c r="V27" i="1" s="1"/>
  <c r="W27" i="1" s="1"/>
  <c r="Y27" i="1" s="1"/>
  <c r="R26" i="1"/>
  <c r="S26" i="1" s="1"/>
  <c r="T26" i="1" s="1"/>
  <c r="U26" i="1" s="1"/>
  <c r="V26" i="1" s="1"/>
  <c r="W26" i="1" s="1"/>
  <c r="R24" i="1"/>
  <c r="S24" i="1" s="1"/>
  <c r="T24" i="1" s="1"/>
  <c r="U24" i="1" s="1"/>
  <c r="V24" i="1" s="1"/>
  <c r="W24" i="1" s="1"/>
  <c r="Y24" i="1" s="1"/>
  <c r="R23" i="1"/>
  <c r="S23" i="1" s="1"/>
  <c r="T23" i="1" s="1"/>
  <c r="U23" i="1" s="1"/>
  <c r="V23" i="1" s="1"/>
  <c r="W23" i="1" s="1"/>
  <c r="R22" i="1"/>
  <c r="S22" i="1" s="1"/>
  <c r="T22" i="1" s="1"/>
  <c r="U22" i="1" s="1"/>
  <c r="V22" i="1" s="1"/>
  <c r="W22" i="1" s="1"/>
  <c r="Y22" i="1" s="1"/>
  <c r="R25" i="1"/>
  <c r="S25" i="1" s="1"/>
  <c r="T25" i="1" s="1"/>
  <c r="U25" i="1" s="1"/>
  <c r="V25" i="1" s="1"/>
  <c r="W25" i="1" s="1"/>
  <c r="Y25" i="1" s="1"/>
  <c r="R21" i="1"/>
  <c r="S21" i="1" s="1"/>
  <c r="T21" i="1" s="1"/>
  <c r="U21" i="1" s="1"/>
  <c r="V21" i="1" s="1"/>
  <c r="W21" i="1" s="1"/>
  <c r="Y21" i="1" s="1"/>
  <c r="R20" i="1"/>
  <c r="S20" i="1" s="1"/>
  <c r="T20" i="1" s="1"/>
  <c r="U20" i="1" s="1"/>
  <c r="V20" i="1" s="1"/>
  <c r="W20" i="1" s="1"/>
  <c r="Y20" i="1" s="1"/>
  <c r="R18" i="1"/>
  <c r="S18" i="1" s="1"/>
  <c r="T18" i="1" s="1"/>
  <c r="U18" i="1" s="1"/>
  <c r="V18" i="1" s="1"/>
  <c r="W18" i="1" s="1"/>
  <c r="Y18" i="1" s="1"/>
  <c r="R15" i="1"/>
  <c r="S15" i="1" s="1"/>
  <c r="T15" i="1" s="1"/>
  <c r="U15" i="1" s="1"/>
  <c r="V15" i="1" s="1"/>
  <c r="W15" i="1" s="1"/>
  <c r="Y15" i="1" s="1"/>
  <c r="R19" i="1"/>
  <c r="S19" i="1" s="1"/>
  <c r="T19" i="1" s="1"/>
  <c r="U19" i="1" s="1"/>
  <c r="R17" i="1"/>
  <c r="S17" i="1" s="1"/>
  <c r="T17" i="1" s="1"/>
  <c r="U17" i="1" s="1"/>
  <c r="R16" i="1"/>
  <c r="S16" i="1" s="1"/>
  <c r="T16" i="1" s="1"/>
  <c r="U16" i="1" s="1"/>
  <c r="R11" i="1"/>
  <c r="S11" i="1" s="1"/>
  <c r="T11" i="1" s="1"/>
  <c r="U11" i="1" s="1"/>
  <c r="V11" i="1" s="1"/>
  <c r="W11" i="1" s="1"/>
  <c r="Y11" i="1" s="1"/>
  <c r="R10" i="1"/>
  <c r="S10" i="1" s="1"/>
  <c r="T10" i="1" s="1"/>
  <c r="U10" i="1" s="1"/>
  <c r="V10" i="1" s="1"/>
  <c r="W10" i="1" s="1"/>
  <c r="Y10" i="1" s="1"/>
  <c r="R9" i="1"/>
  <c r="S9" i="1" s="1"/>
  <c r="T9" i="1" s="1"/>
  <c r="U9" i="1" s="1"/>
  <c r="V9" i="1" s="1"/>
  <c r="W9" i="1" s="1"/>
  <c r="Y9" i="1" s="1"/>
  <c r="R12" i="1"/>
  <c r="S12" i="1" s="1"/>
  <c r="T12" i="1" s="1"/>
  <c r="U12" i="1" s="1"/>
  <c r="V12" i="1" s="1"/>
  <c r="W12" i="1" s="1"/>
  <c r="Y12" i="1" s="1"/>
  <c r="R14" i="1"/>
  <c r="S14" i="1" s="1"/>
  <c r="T14" i="1" s="1"/>
  <c r="U14" i="1" s="1"/>
  <c r="V14" i="1" s="1"/>
  <c r="W14" i="1" s="1"/>
  <c r="Y14" i="1" s="1"/>
  <c r="R13" i="1"/>
  <c r="S13" i="1" s="1"/>
  <c r="T13" i="1" s="1"/>
  <c r="U13" i="1" s="1"/>
  <c r="V13" i="1" s="1"/>
  <c r="W13" i="1" s="1"/>
  <c r="Y13" i="1" s="1"/>
  <c r="X7" i="1"/>
  <c r="X8" i="1"/>
  <c r="X6" i="1"/>
  <c r="U4" i="1"/>
  <c r="V4" i="1" s="1"/>
  <c r="W4" i="1" s="1"/>
  <c r="Y4" i="1" s="1"/>
  <c r="Y64" i="1" l="1"/>
  <c r="Y63" i="1"/>
  <c r="Y62" i="1"/>
  <c r="X60" i="1"/>
  <c r="X59" i="1"/>
  <c r="X57" i="1"/>
  <c r="X54" i="1"/>
  <c r="Y53" i="1"/>
  <c r="X52" i="1"/>
  <c r="X51" i="1"/>
  <c r="X50" i="1"/>
  <c r="X49" i="1"/>
  <c r="Y48" i="1"/>
  <c r="X47" i="1"/>
  <c r="X45" i="1"/>
  <c r="Y43" i="1"/>
  <c r="X41" i="1"/>
  <c r="X58" i="1"/>
  <c r="Y42" i="1"/>
  <c r="V16" i="1"/>
  <c r="W16" i="1" s="1"/>
  <c r="Y16" i="1" s="1"/>
  <c r="V17" i="1"/>
  <c r="W17" i="1" s="1"/>
  <c r="Y17" i="1" s="1"/>
  <c r="X26" i="1"/>
  <c r="Y26" i="1"/>
  <c r="X39" i="1"/>
  <c r="V19" i="1"/>
  <c r="W19" i="1" s="1"/>
  <c r="Y19" i="1" s="1"/>
  <c r="X37" i="1"/>
  <c r="Y44" i="1"/>
  <c r="X44" i="1"/>
  <c r="Y32" i="1"/>
  <c r="X32" i="1"/>
  <c r="Y34" i="1"/>
  <c r="X33" i="1"/>
  <c r="X35" i="1"/>
  <c r="X31" i="1"/>
  <c r="X23" i="1"/>
  <c r="Y23" i="1"/>
  <c r="X30" i="1"/>
  <c r="X29" i="1"/>
  <c r="X28" i="1"/>
  <c r="X27" i="1"/>
  <c r="X24" i="1"/>
  <c r="X22" i="1"/>
  <c r="X25" i="1"/>
  <c r="X21" i="1"/>
  <c r="X20" i="1"/>
  <c r="X18" i="1"/>
  <c r="X15" i="1"/>
  <c r="X9" i="1"/>
  <c r="X10" i="1"/>
  <c r="X11" i="1"/>
  <c r="X14" i="1"/>
  <c r="X13" i="1"/>
  <c r="X12" i="1"/>
  <c r="X3" i="1"/>
  <c r="X5" i="1"/>
  <c r="X4" i="1"/>
  <c r="B19" i="2"/>
  <c r="B18" i="2"/>
  <c r="B17" i="2"/>
  <c r="B16" i="2"/>
  <c r="B15" i="2"/>
  <c r="M14" i="2"/>
  <c r="N14" i="2" s="1"/>
  <c r="B14" i="2"/>
  <c r="M13" i="2"/>
  <c r="N13" i="2" s="1"/>
  <c r="B13" i="2"/>
  <c r="M12" i="2"/>
  <c r="N12" i="2" s="1"/>
  <c r="B12" i="2"/>
  <c r="M11" i="2"/>
  <c r="N11" i="2" s="1"/>
  <c r="B11" i="2"/>
  <c r="M10" i="2"/>
  <c r="N10" i="2" s="1"/>
  <c r="B10" i="2"/>
  <c r="M9" i="2"/>
  <c r="N9" i="2" s="1"/>
  <c r="B9" i="2"/>
  <c r="M8" i="2"/>
  <c r="N8" i="2" s="1"/>
  <c r="B8" i="2"/>
  <c r="M7" i="2"/>
  <c r="N7" i="2" s="1"/>
  <c r="B7" i="2"/>
  <c r="M6" i="2"/>
  <c r="N6" i="2" s="1"/>
  <c r="B6" i="2"/>
  <c r="M5" i="2"/>
  <c r="N5" i="2" s="1"/>
  <c r="B5" i="2"/>
  <c r="D5" i="2" s="1"/>
  <c r="E5" i="2" s="1"/>
  <c r="N4" i="2"/>
  <c r="M4" i="2"/>
  <c r="B4" i="2"/>
  <c r="D4" i="2" s="1"/>
  <c r="E4" i="2" s="1"/>
  <c r="C3" i="2"/>
  <c r="X19" i="1" l="1"/>
  <c r="X17" i="1"/>
  <c r="X16" i="1"/>
  <c r="G4" i="2"/>
  <c r="D6" i="2"/>
  <c r="E6" i="2" s="1"/>
  <c r="G5" i="2" l="1"/>
  <c r="H4" i="2"/>
  <c r="D7" i="2"/>
  <c r="E7" i="2" s="1"/>
  <c r="H5" i="2" l="1"/>
  <c r="I5" i="2" s="1"/>
  <c r="G6" i="2"/>
  <c r="D8" i="2"/>
  <c r="E8" i="2" s="1"/>
  <c r="H6" i="2" l="1"/>
  <c r="I6" i="2" s="1"/>
  <c r="G7" i="2"/>
  <c r="D9" i="2"/>
  <c r="E9" i="2" s="1"/>
  <c r="H7" i="2" l="1"/>
  <c r="I7" i="2" s="1"/>
  <c r="G8" i="2"/>
  <c r="D10" i="2"/>
  <c r="E10" i="2" s="1"/>
  <c r="H8" i="2" l="1"/>
  <c r="I8" i="2" s="1"/>
  <c r="G9" i="2"/>
  <c r="D11" i="2"/>
  <c r="E11" i="2" s="1"/>
  <c r="H9" i="2" l="1"/>
  <c r="I9" i="2" s="1"/>
  <c r="G10" i="2"/>
  <c r="D12" i="2"/>
  <c r="E12" i="2" s="1"/>
  <c r="H10" i="2" l="1"/>
  <c r="I10" i="2" s="1"/>
  <c r="G11" i="2"/>
  <c r="D13" i="2"/>
  <c r="E13" i="2" s="1"/>
  <c r="H11" i="2" l="1"/>
  <c r="I11" i="2" s="1"/>
  <c r="G12" i="2"/>
  <c r="H12" i="2" l="1"/>
  <c r="I12" i="2" s="1"/>
  <c r="G13" i="2"/>
  <c r="H13" i="2" l="1"/>
  <c r="I13" i="2" s="1"/>
  <c r="G14" i="2"/>
  <c r="H14" i="2" l="1"/>
  <c r="I14" i="2" s="1"/>
  <c r="G15" i="2"/>
  <c r="H15" i="2" l="1"/>
  <c r="I15" i="2" s="1"/>
  <c r="G16" i="2"/>
  <c r="T2" i="1" l="1"/>
  <c r="H16" i="2"/>
  <c r="I16" i="2" s="1"/>
  <c r="G17" i="2"/>
  <c r="U2" i="1" l="1"/>
  <c r="V2" i="1" s="1"/>
  <c r="W2" i="1" s="1"/>
  <c r="Y2" i="1" s="1"/>
  <c r="H17" i="2"/>
  <c r="I17" i="2" s="1"/>
  <c r="G18" i="2"/>
  <c r="H18" i="2" l="1"/>
  <c r="I18" i="2" s="1"/>
  <c r="G19" i="2"/>
  <c r="H19" i="2" s="1"/>
  <c r="I19" i="2" s="1"/>
  <c r="X2" i="1" l="1"/>
</calcChain>
</file>

<file path=xl/sharedStrings.xml><?xml version="1.0" encoding="utf-8"?>
<sst xmlns="http://schemas.openxmlformats.org/spreadsheetml/2006/main" count="247" uniqueCount="110">
  <si>
    <t>ALG_POS_hex</t>
    <phoneticPr fontId="1" type="noConversion"/>
  </si>
  <si>
    <t>ALG_NEG_hex</t>
    <phoneticPr fontId="1" type="noConversion"/>
  </si>
  <si>
    <t>0A</t>
    <phoneticPr fontId="1" type="noConversion"/>
  </si>
  <si>
    <t>A</t>
    <phoneticPr fontId="1" type="noConversion"/>
  </si>
  <si>
    <t>DR</t>
    <phoneticPr fontId="1" type="noConversion"/>
  </si>
  <si>
    <t>CD12</t>
    <phoneticPr fontId="1" type="noConversion"/>
  </si>
  <si>
    <t>SDM_Bits</t>
  </si>
  <si>
    <t>ALG_Bits</t>
    <phoneticPr fontId="1" type="noConversion"/>
  </si>
  <si>
    <t>ADC_FL_ED_16bis_dec</t>
    <phoneticPr fontId="1" type="noConversion"/>
  </si>
  <si>
    <t>Version_ID</t>
    <phoneticPr fontId="1" type="noConversion"/>
  </si>
  <si>
    <t>A</t>
    <phoneticPr fontId="1" type="noConversion"/>
  </si>
  <si>
    <t>Scale_Factor</t>
    <phoneticPr fontId="2" type="noConversion"/>
  </si>
  <si>
    <t>TS_MODE</t>
    <phoneticPr fontId="2" type="noConversion"/>
  </si>
  <si>
    <t>ADC_MODE</t>
    <phoneticPr fontId="1" type="noConversion"/>
  </si>
  <si>
    <t>CH_COUNTER_dec</t>
    <phoneticPr fontId="1" type="noConversion"/>
  </si>
  <si>
    <t>Vos_code_cell_dec[5:0]</t>
    <phoneticPr fontId="1" type="noConversion"/>
  </si>
  <si>
    <t>Vos_code_comm_dec[11:0]</t>
    <phoneticPr fontId="1" type="noConversion"/>
  </si>
  <si>
    <t>ALG_GAINERR1_dec[7:0]</t>
    <phoneticPr fontId="1" type="noConversion"/>
  </si>
  <si>
    <t>Vos_code_gpio_dec[11:0]</t>
    <phoneticPr fontId="1" type="noConversion"/>
  </si>
  <si>
    <t>ADC_OUT_F_dec[18:0]</t>
    <phoneticPr fontId="1" type="noConversion"/>
  </si>
  <si>
    <t>ADC_POS_dec[17:0]</t>
    <phoneticPr fontId="1" type="noConversion"/>
  </si>
  <si>
    <t>ADC_NEG_dec[17:0]</t>
    <phoneticPr fontId="1" type="noConversion"/>
  </si>
  <si>
    <t>ADC_OUT_ORG_dec[19:0]</t>
    <phoneticPr fontId="1" type="noConversion"/>
  </si>
  <si>
    <t>ADC_OUT_OS_dec[20:0]</t>
    <phoneticPr fontId="1" type="noConversion"/>
  </si>
  <si>
    <t>ADC_OUT_OS_GAIN_dec[20:0]</t>
    <phoneticPr fontId="1" type="noConversion"/>
  </si>
  <si>
    <t>ADC_OUT_CM_TRIM_dec[20:0]</t>
    <phoneticPr fontId="1" type="noConversion"/>
  </si>
  <si>
    <t>ADC_OUT_TEMP_TRIM_dec[20:0]</t>
    <phoneticPr fontId="1" type="noConversion"/>
  </si>
  <si>
    <t>GainErr_code_cell_dec[6:0]</t>
    <phoneticPr fontId="1" type="noConversion"/>
  </si>
  <si>
    <t>GainErr_code_comm_dec[11:0]</t>
    <phoneticPr fontId="1" type="noConversion"/>
  </si>
  <si>
    <t>GainErr_code_gpio_dec[11:0]</t>
    <phoneticPr fontId="1" type="noConversion"/>
  </si>
  <si>
    <t>GainErr_code_vptat_dec[11:0]</t>
    <phoneticPr fontId="1" type="noConversion"/>
  </si>
  <si>
    <t>Vcm_code_comm_dec[6:0]</t>
    <phoneticPr fontId="1" type="noConversion"/>
  </si>
  <si>
    <t>ADC_temp_code_H_dec[7:0]</t>
    <phoneticPr fontId="1" type="noConversion"/>
  </si>
  <si>
    <t>ADC_temp_code_L_dec[7:0]</t>
    <phoneticPr fontId="1" type="noConversion"/>
  </si>
  <si>
    <t>ADC_OUT_TEMP_TRIM_hex[20:0]</t>
    <phoneticPr fontId="1" type="noConversion"/>
  </si>
  <si>
    <t>SDM_POS_dec</t>
    <phoneticPr fontId="1" type="noConversion"/>
  </si>
  <si>
    <t>SDM_NEG_dec</t>
    <phoneticPr fontId="1" type="noConversion"/>
  </si>
  <si>
    <t>2AB</t>
    <phoneticPr fontId="1" type="noConversion"/>
  </si>
  <si>
    <t>SDM_POS_dec2</t>
    <phoneticPr fontId="1" type="noConversion"/>
  </si>
  <si>
    <t>ALG_POS_hex2</t>
    <phoneticPr fontId="1" type="noConversion"/>
  </si>
  <si>
    <t>SDM_NEG_dec2</t>
    <phoneticPr fontId="1" type="noConversion"/>
  </si>
  <si>
    <t>ALG_NEG_hex2</t>
    <phoneticPr fontId="1" type="noConversion"/>
  </si>
  <si>
    <t>2AA</t>
    <phoneticPr fontId="1" type="noConversion"/>
  </si>
  <si>
    <t>ADC_CHP_EN</t>
    <phoneticPr fontId="1" type="noConversion"/>
  </si>
  <si>
    <t>7FF</t>
    <phoneticPr fontId="1" type="noConversion"/>
  </si>
  <si>
    <t>ADC_OUT0_dec[18:0]</t>
    <phoneticPr fontId="1" type="noConversion"/>
  </si>
  <si>
    <t>ADC_OUT1_dec[18:0]</t>
    <phoneticPr fontId="1" type="noConversion"/>
  </si>
  <si>
    <t>ADC_POS_dec2[17:0]</t>
    <phoneticPr fontId="1" type="noConversion"/>
  </si>
  <si>
    <t>ADC_NEG_dec2[17:0]</t>
    <phoneticPr fontId="1" type="noConversion"/>
  </si>
  <si>
    <t>AA</t>
    <phoneticPr fontId="1" type="noConversion"/>
  </si>
  <si>
    <t>TEMP_STEP1</t>
    <phoneticPr fontId="1" type="noConversion"/>
  </si>
  <si>
    <t>TEMP_STEP2</t>
    <phoneticPr fontId="1" type="noConversion"/>
  </si>
  <si>
    <t>5CF</t>
    <phoneticPr fontId="1" type="noConversion"/>
  </si>
  <si>
    <t>4BD</t>
    <phoneticPr fontId="1" type="noConversion"/>
  </si>
  <si>
    <t>DIE_TEMP_DATA_dec[11:0]</t>
    <phoneticPr fontId="1" type="noConversion"/>
  </si>
  <si>
    <t>5E7</t>
    <phoneticPr fontId="1" type="noConversion"/>
  </si>
  <si>
    <t>3E1</t>
    <phoneticPr fontId="1" type="noConversion"/>
  </si>
  <si>
    <t>41E</t>
    <phoneticPr fontId="1" type="noConversion"/>
  </si>
  <si>
    <t>69B</t>
    <phoneticPr fontId="1" type="noConversion"/>
  </si>
  <si>
    <t>5F6</t>
    <phoneticPr fontId="1" type="noConversion"/>
  </si>
  <si>
    <t>0</t>
    <phoneticPr fontId="1" type="noConversion"/>
  </si>
  <si>
    <t>2BD</t>
    <phoneticPr fontId="1" type="noConversion"/>
  </si>
  <si>
    <t>542</t>
    <phoneticPr fontId="1" type="noConversion"/>
  </si>
  <si>
    <t>0D6</t>
    <phoneticPr fontId="1" type="noConversion"/>
  </si>
  <si>
    <t>0C6</t>
    <phoneticPr fontId="1" type="noConversion"/>
  </si>
  <si>
    <t>7E6</t>
    <phoneticPr fontId="1" type="noConversion"/>
  </si>
  <si>
    <t>019</t>
    <phoneticPr fontId="1" type="noConversion"/>
  </si>
  <si>
    <t>5D8</t>
    <phoneticPr fontId="1" type="noConversion"/>
  </si>
  <si>
    <t>0D9</t>
    <phoneticPr fontId="1" type="noConversion"/>
  </si>
  <si>
    <t>3C7</t>
    <phoneticPr fontId="1" type="noConversion"/>
  </si>
  <si>
    <t>0FD</t>
    <phoneticPr fontId="1" type="noConversion"/>
  </si>
  <si>
    <t>0E9</t>
    <phoneticPr fontId="1" type="noConversion"/>
  </si>
  <si>
    <t>B83</t>
    <phoneticPr fontId="1" type="noConversion"/>
  </si>
  <si>
    <t>47C</t>
    <phoneticPr fontId="1" type="noConversion"/>
  </si>
  <si>
    <t>F35</t>
    <phoneticPr fontId="1" type="noConversion"/>
  </si>
  <si>
    <t>0CA</t>
    <phoneticPr fontId="1" type="noConversion"/>
  </si>
  <si>
    <t>4C1</t>
    <phoneticPr fontId="1" type="noConversion"/>
  </si>
  <si>
    <t>B3E</t>
    <phoneticPr fontId="1" type="noConversion"/>
  </si>
  <si>
    <t>E59</t>
    <phoneticPr fontId="1" type="noConversion"/>
  </si>
  <si>
    <t>1A6</t>
    <phoneticPr fontId="1" type="noConversion"/>
  </si>
  <si>
    <t>8E1</t>
    <phoneticPr fontId="1" type="noConversion"/>
  </si>
  <si>
    <t>71E</t>
    <phoneticPr fontId="1" type="noConversion"/>
  </si>
  <si>
    <t>C05</t>
    <phoneticPr fontId="1" type="noConversion"/>
  </si>
  <si>
    <t>3FA</t>
    <phoneticPr fontId="1" type="noConversion"/>
  </si>
  <si>
    <t>A2C</t>
    <phoneticPr fontId="1" type="noConversion"/>
  </si>
  <si>
    <t>5D3</t>
    <phoneticPr fontId="1" type="noConversion"/>
  </si>
  <si>
    <t>AF7</t>
    <phoneticPr fontId="1" type="noConversion"/>
  </si>
  <si>
    <t>3BA</t>
    <phoneticPr fontId="1" type="noConversion"/>
  </si>
  <si>
    <t>3EE</t>
    <phoneticPr fontId="1" type="noConversion"/>
  </si>
  <si>
    <t>2EA</t>
    <phoneticPr fontId="1" type="noConversion"/>
  </si>
  <si>
    <t>2F9</t>
    <phoneticPr fontId="1" type="noConversion"/>
  </si>
  <si>
    <t>115</t>
    <phoneticPr fontId="1" type="noConversion"/>
  </si>
  <si>
    <t>1DB</t>
    <phoneticPr fontId="1" type="noConversion"/>
  </si>
  <si>
    <t>04C</t>
    <phoneticPr fontId="1" type="noConversion"/>
  </si>
  <si>
    <t>3B3</t>
    <phoneticPr fontId="1" type="noConversion"/>
  </si>
  <si>
    <t>23A</t>
    <phoneticPr fontId="1" type="noConversion"/>
  </si>
  <si>
    <t>1C5</t>
    <phoneticPr fontId="1" type="noConversion"/>
  </si>
  <si>
    <t>224</t>
    <phoneticPr fontId="1" type="noConversion"/>
  </si>
  <si>
    <t>1DC</t>
    <phoneticPr fontId="1" type="noConversion"/>
  </si>
  <si>
    <t>00A</t>
    <phoneticPr fontId="1" type="noConversion"/>
  </si>
  <si>
    <t>0F5</t>
    <phoneticPr fontId="1" type="noConversion"/>
  </si>
  <si>
    <t>08D</t>
    <phoneticPr fontId="1" type="noConversion"/>
  </si>
  <si>
    <t>0B3</t>
    <phoneticPr fontId="1" type="noConversion"/>
  </si>
  <si>
    <t>77</t>
    <phoneticPr fontId="1" type="noConversion"/>
  </si>
  <si>
    <t>4C</t>
    <phoneticPr fontId="1" type="noConversion"/>
  </si>
  <si>
    <t>09D</t>
    <phoneticPr fontId="1" type="noConversion"/>
  </si>
  <si>
    <t>00B</t>
    <phoneticPr fontId="1" type="noConversion"/>
  </si>
  <si>
    <t>0F4</t>
    <phoneticPr fontId="1" type="noConversion"/>
  </si>
  <si>
    <t>0DE</t>
    <phoneticPr fontId="1" type="noConversion"/>
  </si>
  <si>
    <t>0FC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</si>
</sst>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 applyAlignment="1">
      <alignment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2" borderId="0" xfId="0" quotePrefix="1" applyFill="1" applyAlignment="1">
      <alignment horizontal="right" vertical="center"/>
    </xf>
    <xf numFmtId="11" fontId="0" fillId="2" borderId="0" xfId="0" quotePrefix="1" applyNumberFormat="1" applyFill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13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5" borderId="0" xfId="0" applyFill="1" applyAlignment="1">
      <alignment horizontal="right" vertical="center"/>
    </xf>
    <xf numFmtId="0" fontId="0" fillId="15" borderId="0" xfId="0" quotePrefix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4"/>
  <sheetViews>
    <sheetView tabSelected="1" zoomScale="55" zoomScaleNormal="55" workbookViewId="0">
      <selection activeCell="U68" sqref="U68"/>
    </sheetView>
  </sheetViews>
  <sheetFormatPr defaultRowHeight="14.4" x14ac:dyDescent="0.25"/>
  <cols>
    <col min="1" max="2" width="5.6640625" customWidth="1"/>
    <col min="3" max="3" width="5" customWidth="1"/>
    <col min="4" max="4" width="5.33203125" customWidth="1"/>
    <col min="5" max="5" width="5.5546875" customWidth="1"/>
    <col min="6" max="6" width="11" customWidth="1"/>
    <col min="7" max="7" width="8.6640625" customWidth="1"/>
    <col min="8" max="8" width="8.33203125" customWidth="1"/>
    <col min="9" max="9" width="7.88671875" customWidth="1"/>
    <col min="10" max="10" width="9" customWidth="1"/>
    <col min="11" max="11" width="14" customWidth="1"/>
    <col min="12" max="12" width="12.88671875" customWidth="1"/>
    <col min="13" max="13" width="9.5546875" customWidth="1"/>
    <col min="14" max="14" width="13.6640625" customWidth="1"/>
    <col min="15" max="15" width="14.109375" customWidth="1"/>
    <col min="16" max="16" width="11.88671875" customWidth="1"/>
    <col min="17" max="17" width="12.21875" customWidth="1"/>
    <col min="18" max="18" width="14" customWidth="1"/>
    <col min="19" max="19" width="15.88671875" customWidth="1"/>
    <col min="20" max="20" width="15.33203125" customWidth="1"/>
    <col min="21" max="21" width="19.88671875" customWidth="1"/>
    <col min="22" max="22" width="20.109375" customWidth="1"/>
    <col min="23" max="23" width="21.77734375" customWidth="1"/>
    <col min="24" max="24" width="18" customWidth="1"/>
    <col min="25" max="25" width="16.77734375" customWidth="1"/>
    <col min="26" max="26" width="15.44140625" customWidth="1"/>
    <col min="27" max="27" width="14" customWidth="1"/>
    <col min="28" max="28" width="11.33203125" customWidth="1"/>
    <col min="29" max="29" width="14.33203125" customWidth="1"/>
    <col min="30" max="30" width="14.77734375" customWidth="1"/>
    <col min="31" max="31" width="14.21875" customWidth="1"/>
    <col min="32" max="32" width="15.21875" customWidth="1"/>
    <col min="33" max="33" width="18.88671875" customWidth="1"/>
    <col min="34" max="34" width="17" customWidth="1"/>
    <col min="35" max="35" width="19" customWidth="1"/>
    <col min="36" max="37" width="14.77734375" customWidth="1"/>
    <col min="38" max="38" width="14.21875" customWidth="1"/>
    <col min="39" max="39" width="13.77734375" customWidth="1"/>
    <col min="40" max="40" width="13.88671875" customWidth="1"/>
    <col min="41" max="41" width="13.33203125" customWidth="1"/>
    <col min="42" max="42" width="13.5546875" customWidth="1"/>
    <col min="43" max="43" width="13.88671875" customWidth="1"/>
  </cols>
  <sheetData>
    <row r="1" spans="1:44" s="2" customFormat="1" ht="43.2" x14ac:dyDescent="0.25">
      <c r="A1" s="2" t="s">
        <v>5</v>
      </c>
      <c r="B1" s="2" t="s">
        <v>9</v>
      </c>
      <c r="C1" s="2" t="s">
        <v>4</v>
      </c>
      <c r="D1" s="2" t="s">
        <v>6</v>
      </c>
      <c r="E1" s="2" t="s">
        <v>7</v>
      </c>
      <c r="F1" s="2" t="s">
        <v>13</v>
      </c>
      <c r="G1" s="2" t="s">
        <v>35</v>
      </c>
      <c r="H1" s="2" t="s">
        <v>0</v>
      </c>
      <c r="I1" s="2" t="s">
        <v>36</v>
      </c>
      <c r="J1" s="2" t="s">
        <v>1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43</v>
      </c>
      <c r="P1" s="2" t="s">
        <v>20</v>
      </c>
      <c r="Q1" s="2" t="s">
        <v>21</v>
      </c>
      <c r="R1" s="18" t="s">
        <v>19</v>
      </c>
      <c r="S1" s="28" t="s">
        <v>22</v>
      </c>
      <c r="T1" s="28" t="s">
        <v>23</v>
      </c>
      <c r="U1" s="28" t="s">
        <v>24</v>
      </c>
      <c r="V1" s="28" t="s">
        <v>25</v>
      </c>
      <c r="W1" s="28" t="s">
        <v>26</v>
      </c>
      <c r="X1" s="2" t="s">
        <v>34</v>
      </c>
      <c r="Y1" s="20" t="s">
        <v>8</v>
      </c>
      <c r="Z1" s="2" t="s">
        <v>54</v>
      </c>
      <c r="AA1" s="2" t="s">
        <v>17</v>
      </c>
      <c r="AB1" s="8" t="s">
        <v>14</v>
      </c>
      <c r="AC1" s="10" t="s">
        <v>15</v>
      </c>
      <c r="AD1" s="10" t="s">
        <v>16</v>
      </c>
      <c r="AE1" s="10" t="s">
        <v>18</v>
      </c>
      <c r="AF1" s="12" t="s">
        <v>27</v>
      </c>
      <c r="AG1" s="12" t="s">
        <v>28</v>
      </c>
      <c r="AH1" s="12" t="s">
        <v>29</v>
      </c>
      <c r="AI1" s="12" t="s">
        <v>30</v>
      </c>
      <c r="AJ1" s="14" t="s">
        <v>31</v>
      </c>
      <c r="AK1" s="16" t="s">
        <v>32</v>
      </c>
      <c r="AL1" s="16" t="s">
        <v>33</v>
      </c>
      <c r="AM1" s="2" t="s">
        <v>47</v>
      </c>
      <c r="AN1" s="2" t="s">
        <v>48</v>
      </c>
      <c r="AO1" s="2" t="s">
        <v>45</v>
      </c>
      <c r="AP1" s="2" t="s">
        <v>46</v>
      </c>
      <c r="AQ1" s="2" t="s">
        <v>50</v>
      </c>
      <c r="AR1" s="2" t="s">
        <v>51</v>
      </c>
    </row>
    <row r="2" spans="1:44" x14ac:dyDescent="0.25">
      <c r="A2" s="30" t="s">
        <v>3</v>
      </c>
      <c r="B2" s="30">
        <v>1</v>
      </c>
      <c r="C2" s="30">
        <v>12</v>
      </c>
      <c r="D2" s="30">
        <v>4</v>
      </c>
      <c r="E2" s="30">
        <v>12</v>
      </c>
      <c r="F2" s="30">
        <v>0</v>
      </c>
      <c r="G2">
        <v>1</v>
      </c>
      <c r="H2">
        <v>0</v>
      </c>
      <c r="I2">
        <v>0</v>
      </c>
      <c r="J2" s="1" t="s">
        <v>2</v>
      </c>
      <c r="K2" s="6">
        <v>0</v>
      </c>
      <c r="L2" s="7">
        <v>0</v>
      </c>
      <c r="M2" s="7">
        <v>0</v>
      </c>
      <c r="N2" s="7">
        <v>0</v>
      </c>
      <c r="O2" s="6">
        <v>0</v>
      </c>
      <c r="P2">
        <f>G2*2^C2+HEX2DEC(H2)+(HEX2DEC(H2)*AA2)/2^12</f>
        <v>4096</v>
      </c>
      <c r="Q2">
        <f>I2*2^C2+HEX2DEC(J2)+(HEX2DEC(J2)*AA2/2^12)</f>
        <v>10</v>
      </c>
      <c r="R2" s="19">
        <f>ROUND((AP2-AO2)/2^O2,0)</f>
        <v>4086</v>
      </c>
      <c r="S2" s="29">
        <f>ROUND(R2*(IF(AB2=31,3750,3125)/2048),0)</f>
        <v>6235</v>
      </c>
      <c r="T2" s="29">
        <f>S2+(IF(AB2&gt;18,AE2,AC2+AD2))*4</f>
        <v>6235</v>
      </c>
      <c r="U2" s="29">
        <f>T2+T2*IF(AB2&lt;19,AF2+AG2,IF(AB2=31,AI2,AH2))/2^15</f>
        <v>6235</v>
      </c>
      <c r="V2" s="29">
        <f>U2</f>
        <v>6235</v>
      </c>
      <c r="W2" s="29">
        <f>ROUND(V2+V2*AR2/2^21,0)</f>
        <v>6235</v>
      </c>
      <c r="X2" s="1" t="str">
        <f>DEC2HEX(ROUND(W2,0))</f>
        <v>185B</v>
      </c>
      <c r="Y2" s="21">
        <f>IF(ROUND(W2/2^2,0)&gt;32767,32767,IF(ROUND(W2/2^2,0)&lt;-32768,-32767,ROUND(W2/2^2,0)))</f>
        <v>1559</v>
      </c>
      <c r="Z2">
        <v>375</v>
      </c>
      <c r="AA2">
        <v>0</v>
      </c>
      <c r="AB2" s="9">
        <v>1</v>
      </c>
      <c r="AC2" s="11">
        <v>0</v>
      </c>
      <c r="AD2" s="11">
        <v>0</v>
      </c>
      <c r="AE2" s="11">
        <v>0</v>
      </c>
      <c r="AF2" s="13">
        <v>0</v>
      </c>
      <c r="AG2" s="13">
        <v>0</v>
      </c>
      <c r="AH2" s="13">
        <v>0</v>
      </c>
      <c r="AI2" s="13">
        <v>0</v>
      </c>
      <c r="AJ2" s="15">
        <v>0</v>
      </c>
      <c r="AK2" s="17">
        <v>0</v>
      </c>
      <c r="AL2" s="17">
        <v>0</v>
      </c>
      <c r="AM2">
        <f>IF(O2=0,0,K2*2^C2+HEX2DEC(L2)+(HEX2DEC(L2)*AA2)/2^12)</f>
        <v>0</v>
      </c>
      <c r="AN2">
        <f>IF(O2=0,0,M2*2^C2+HEX2DEC(N2)+(HEX2DEC(N2)*AA2/2^12))</f>
        <v>0</v>
      </c>
      <c r="AO2">
        <f>ROUND(AM2-AN2,0)</f>
        <v>0</v>
      </c>
      <c r="AP2">
        <f>ROUND(P2-Q2,0)</f>
        <v>4086</v>
      </c>
      <c r="AQ2">
        <f>Z2-375</f>
        <v>0</v>
      </c>
      <c r="AR2">
        <f>AQ2*IF(Z2&gt;375,AK2,AL2)</f>
        <v>0</v>
      </c>
    </row>
    <row r="3" spans="1:44" x14ac:dyDescent="0.25">
      <c r="A3" s="22" t="s">
        <v>10</v>
      </c>
      <c r="B3" s="22">
        <v>1</v>
      </c>
      <c r="C3" s="22">
        <v>11</v>
      </c>
      <c r="D3" s="22">
        <v>6</v>
      </c>
      <c r="E3" s="22">
        <v>11</v>
      </c>
      <c r="F3" s="22">
        <v>1</v>
      </c>
      <c r="G3">
        <v>32</v>
      </c>
      <c r="H3" s="1" t="s">
        <v>37</v>
      </c>
      <c r="I3">
        <v>0</v>
      </c>
      <c r="J3">
        <v>555</v>
      </c>
      <c r="K3" s="6">
        <v>0</v>
      </c>
      <c r="L3" s="7">
        <v>0</v>
      </c>
      <c r="M3" s="7">
        <v>0</v>
      </c>
      <c r="N3" s="7">
        <v>0</v>
      </c>
      <c r="O3" s="6">
        <v>0</v>
      </c>
      <c r="P3">
        <f t="shared" ref="P3:P8" si="0">G3*2^C3+HEX2DEC(H3)+(HEX2DEC(H3)*AA3)/2^12</f>
        <v>66198.990234375</v>
      </c>
      <c r="Q3">
        <f t="shared" ref="Q3:Q8" si="1">I3*2^C3+HEX2DEC(J3)+(HEX2DEC(J3)*AA3/2^12)</f>
        <v>1325.009765625</v>
      </c>
      <c r="R3" s="19">
        <f t="shared" ref="R3:R14" si="2">ROUND((AP3-AO3)/2^O3,0)</f>
        <v>64874</v>
      </c>
      <c r="S3" s="29">
        <f t="shared" ref="S3:S8" si="3">ROUND(R3*(IF(AB3=31,3750,3125)/2048),0)</f>
        <v>98990</v>
      </c>
      <c r="T3" s="29">
        <f>S3+(IF(AB3&gt;18,AE3,AC3+AD3))*4</f>
        <v>98498</v>
      </c>
      <c r="U3" s="29">
        <f t="shared" ref="U3:U20" si="4">T3+T3*(IF(AB3&lt;19,AF3+AG3,IF(AB3=31,AI3,AH3)))/2^15</f>
        <v>99652.2734375</v>
      </c>
      <c r="V3" s="29">
        <f t="shared" ref="V3:V20" si="5">U3</f>
        <v>99652.2734375</v>
      </c>
      <c r="W3" s="29">
        <f t="shared" ref="W3:W20" si="6">ROUND(V3+V3*AR3/2^21,0)</f>
        <v>99652</v>
      </c>
      <c r="X3" s="1" t="str">
        <f t="shared" ref="X3:X5" si="7">DEC2HEX(ROUND(W3,0))</f>
        <v>18544</v>
      </c>
      <c r="Y3" s="21">
        <f t="shared" ref="Y3:Y26" si="8">IF(ROUND(W3/2^2,0)&gt;32767,32767,IF(ROUND(W3/2^2,0)&lt;-32768,-32767,ROUND(W3/2^2,0)))</f>
        <v>24913</v>
      </c>
      <c r="Z3">
        <v>375</v>
      </c>
      <c r="AA3" s="1">
        <v>-120</v>
      </c>
      <c r="AB3" s="9">
        <v>2</v>
      </c>
      <c r="AC3" s="11">
        <v>0</v>
      </c>
      <c r="AD3" s="11">
        <v>-123</v>
      </c>
      <c r="AE3" s="11">
        <v>56</v>
      </c>
      <c r="AF3" s="13">
        <v>0</v>
      </c>
      <c r="AG3" s="13">
        <v>384</v>
      </c>
      <c r="AH3" s="13">
        <v>416</v>
      </c>
      <c r="AI3" s="13">
        <v>512</v>
      </c>
      <c r="AJ3" s="15">
        <v>63</v>
      </c>
      <c r="AK3" s="17">
        <v>127</v>
      </c>
      <c r="AL3" s="17">
        <v>-121</v>
      </c>
      <c r="AM3">
        <f t="shared" ref="AM3:AM8" si="9">IF(O3=0,0,K3*2^C3+HEX2DEC(L3)+(HEX2DEC(L3)*AA3)/2^12)</f>
        <v>0</v>
      </c>
      <c r="AN3">
        <f t="shared" ref="AN3:AN14" si="10">IF(O3=0,0,M3*2^C3+HEX2DEC(N3)+(HEX2DEC(N3)*AA3/2^12))</f>
        <v>0</v>
      </c>
      <c r="AO3">
        <f t="shared" ref="AO3:AO8" si="11">ROUND(AM3-AN3,0)</f>
        <v>0</v>
      </c>
      <c r="AP3">
        <f t="shared" ref="AP3:AP8" si="12">ROUND(P3-Q3,0)</f>
        <v>64874</v>
      </c>
      <c r="AQ3">
        <f t="shared" ref="AQ3:AQ26" si="13">Z3-375</f>
        <v>0</v>
      </c>
      <c r="AR3">
        <f t="shared" ref="AR3:AR26" si="14">AQ3*IF(Z3&gt;375,AK3,AL3)</f>
        <v>0</v>
      </c>
    </row>
    <row r="4" spans="1:44" x14ac:dyDescent="0.25">
      <c r="A4" s="22" t="s">
        <v>3</v>
      </c>
      <c r="B4" s="22">
        <v>1</v>
      </c>
      <c r="C4" s="22">
        <v>11</v>
      </c>
      <c r="D4" s="22">
        <v>6</v>
      </c>
      <c r="E4" s="22">
        <v>11</v>
      </c>
      <c r="F4" s="22">
        <v>1</v>
      </c>
      <c r="G4">
        <v>32</v>
      </c>
      <c r="H4" s="1" t="s">
        <v>37</v>
      </c>
      <c r="I4">
        <v>0</v>
      </c>
      <c r="J4">
        <v>555</v>
      </c>
      <c r="K4" s="6">
        <v>0</v>
      </c>
      <c r="L4" s="7">
        <v>0</v>
      </c>
      <c r="M4" s="7">
        <v>0</v>
      </c>
      <c r="N4" s="7">
        <v>0</v>
      </c>
      <c r="O4" s="6">
        <v>0</v>
      </c>
      <c r="P4">
        <f t="shared" si="0"/>
        <v>66198.990234375</v>
      </c>
      <c r="Q4">
        <f t="shared" si="1"/>
        <v>1325.009765625</v>
      </c>
      <c r="R4" s="19">
        <f t="shared" si="2"/>
        <v>64874</v>
      </c>
      <c r="S4" s="29">
        <f t="shared" si="3"/>
        <v>118788</v>
      </c>
      <c r="T4" s="29">
        <f t="shared" ref="T4:T5" si="15">S4+(IF(AB4&gt;18,AE4,AC4+AD4))*4</f>
        <v>119012</v>
      </c>
      <c r="U4" s="29">
        <f t="shared" si="4"/>
        <v>120871.5625</v>
      </c>
      <c r="V4" s="29">
        <f t="shared" si="5"/>
        <v>120871.5625</v>
      </c>
      <c r="W4" s="29">
        <f t="shared" si="6"/>
        <v>120872</v>
      </c>
      <c r="X4" s="1" t="str">
        <f t="shared" si="7"/>
        <v>1D828</v>
      </c>
      <c r="Y4" s="21">
        <f t="shared" si="8"/>
        <v>30218</v>
      </c>
      <c r="Z4">
        <v>375</v>
      </c>
      <c r="AA4" s="1">
        <v>-120</v>
      </c>
      <c r="AB4" s="9">
        <v>31</v>
      </c>
      <c r="AC4" s="11">
        <v>0</v>
      </c>
      <c r="AD4" s="11">
        <v>-123</v>
      </c>
      <c r="AE4" s="11">
        <v>56</v>
      </c>
      <c r="AF4" s="13">
        <v>0</v>
      </c>
      <c r="AG4" s="13">
        <v>384</v>
      </c>
      <c r="AH4" s="13">
        <v>416</v>
      </c>
      <c r="AI4" s="13">
        <v>512</v>
      </c>
      <c r="AJ4" s="15">
        <v>63</v>
      </c>
      <c r="AK4" s="17">
        <v>127</v>
      </c>
      <c r="AL4" s="17">
        <v>-121</v>
      </c>
      <c r="AM4">
        <f t="shared" si="9"/>
        <v>0</v>
      </c>
      <c r="AN4">
        <f t="shared" si="10"/>
        <v>0</v>
      </c>
      <c r="AO4">
        <f t="shared" si="11"/>
        <v>0</v>
      </c>
      <c r="AP4">
        <f t="shared" si="12"/>
        <v>64874</v>
      </c>
      <c r="AQ4">
        <f t="shared" si="13"/>
        <v>0</v>
      </c>
      <c r="AR4">
        <f t="shared" si="14"/>
        <v>0</v>
      </c>
    </row>
    <row r="5" spans="1:44" x14ac:dyDescent="0.25">
      <c r="A5" s="22" t="s">
        <v>3</v>
      </c>
      <c r="B5" s="22">
        <v>1</v>
      </c>
      <c r="C5" s="22">
        <v>11</v>
      </c>
      <c r="D5" s="22">
        <v>6</v>
      </c>
      <c r="E5" s="22">
        <v>11</v>
      </c>
      <c r="F5" s="22">
        <v>1</v>
      </c>
      <c r="G5">
        <v>32</v>
      </c>
      <c r="H5" s="1" t="s">
        <v>37</v>
      </c>
      <c r="I5">
        <v>0</v>
      </c>
      <c r="J5">
        <v>555</v>
      </c>
      <c r="K5" s="6">
        <v>0</v>
      </c>
      <c r="L5" s="7">
        <v>0</v>
      </c>
      <c r="M5" s="7">
        <v>0</v>
      </c>
      <c r="N5" s="7">
        <v>0</v>
      </c>
      <c r="O5" s="6">
        <v>0</v>
      </c>
      <c r="P5">
        <f t="shared" si="0"/>
        <v>66198.990234375</v>
      </c>
      <c r="Q5">
        <f t="shared" si="1"/>
        <v>1325.009765625</v>
      </c>
      <c r="R5" s="19">
        <f t="shared" si="2"/>
        <v>64874</v>
      </c>
      <c r="S5" s="29">
        <f t="shared" si="3"/>
        <v>98990</v>
      </c>
      <c r="T5" s="29">
        <f t="shared" si="15"/>
        <v>99214</v>
      </c>
      <c r="U5" s="29">
        <f t="shared" si="4"/>
        <v>100473.552734375</v>
      </c>
      <c r="V5" s="29">
        <f t="shared" si="5"/>
        <v>100473.552734375</v>
      </c>
      <c r="W5" s="29">
        <f t="shared" si="6"/>
        <v>100474</v>
      </c>
      <c r="X5" s="1" t="str">
        <f t="shared" si="7"/>
        <v>1887A</v>
      </c>
      <c r="Y5" s="21">
        <f t="shared" si="8"/>
        <v>25119</v>
      </c>
      <c r="Z5">
        <v>375</v>
      </c>
      <c r="AA5" s="1">
        <v>-120</v>
      </c>
      <c r="AB5" s="9">
        <v>32</v>
      </c>
      <c r="AC5" s="11">
        <v>0</v>
      </c>
      <c r="AD5" s="11">
        <v>-123</v>
      </c>
      <c r="AE5" s="11">
        <v>56</v>
      </c>
      <c r="AF5" s="13">
        <v>0</v>
      </c>
      <c r="AG5" s="13">
        <v>384</v>
      </c>
      <c r="AH5" s="13">
        <v>416</v>
      </c>
      <c r="AI5" s="13">
        <v>512</v>
      </c>
      <c r="AJ5" s="15">
        <v>63</v>
      </c>
      <c r="AK5" s="17">
        <v>127</v>
      </c>
      <c r="AL5" s="17">
        <v>-121</v>
      </c>
      <c r="AM5">
        <f t="shared" si="9"/>
        <v>0</v>
      </c>
      <c r="AN5">
        <f t="shared" si="10"/>
        <v>0</v>
      </c>
      <c r="AO5">
        <f t="shared" si="11"/>
        <v>0</v>
      </c>
      <c r="AP5">
        <f t="shared" si="12"/>
        <v>64874</v>
      </c>
      <c r="AQ5">
        <f t="shared" si="13"/>
        <v>0</v>
      </c>
      <c r="AR5">
        <f t="shared" si="14"/>
        <v>0</v>
      </c>
    </row>
    <row r="6" spans="1:44" x14ac:dyDescent="0.25">
      <c r="A6" s="22" t="s">
        <v>3</v>
      </c>
      <c r="B6" s="22">
        <v>1</v>
      </c>
      <c r="C6" s="22">
        <v>11</v>
      </c>
      <c r="D6" s="22">
        <v>6</v>
      </c>
      <c r="E6" s="22">
        <v>11</v>
      </c>
      <c r="F6" s="22">
        <v>1</v>
      </c>
      <c r="G6">
        <v>32</v>
      </c>
      <c r="H6" s="1" t="s">
        <v>42</v>
      </c>
      <c r="I6">
        <v>0</v>
      </c>
      <c r="J6" s="1" t="s">
        <v>44</v>
      </c>
      <c r="K6" s="6">
        <v>32</v>
      </c>
      <c r="L6" s="7" t="s">
        <v>37</v>
      </c>
      <c r="M6" s="7">
        <v>32</v>
      </c>
      <c r="N6" s="7" t="s">
        <v>44</v>
      </c>
      <c r="O6" s="6">
        <v>1</v>
      </c>
      <c r="P6">
        <f t="shared" si="0"/>
        <v>66198.01953125</v>
      </c>
      <c r="Q6">
        <f t="shared" si="1"/>
        <v>1987.029296875</v>
      </c>
      <c r="R6" s="19">
        <f t="shared" si="2"/>
        <v>32768</v>
      </c>
      <c r="S6" s="29">
        <f t="shared" si="3"/>
        <v>50000</v>
      </c>
      <c r="T6" s="29">
        <f>S6+(IF(AB6&gt;18,AE6,AC6+AD6))*4</f>
        <v>49508</v>
      </c>
      <c r="U6" s="29">
        <f t="shared" si="4"/>
        <v>50088.171875</v>
      </c>
      <c r="V6" s="29">
        <f t="shared" si="5"/>
        <v>50088.171875</v>
      </c>
      <c r="W6" s="29">
        <f t="shared" si="6"/>
        <v>50088</v>
      </c>
      <c r="X6" s="1" t="str">
        <f t="shared" ref="X6:X11" si="16">DEC2HEX(ROUND(W6,0))</f>
        <v>C3A8</v>
      </c>
      <c r="Y6" s="21">
        <f t="shared" si="8"/>
        <v>12522</v>
      </c>
      <c r="Z6">
        <v>375</v>
      </c>
      <c r="AA6" s="1">
        <v>-120</v>
      </c>
      <c r="AB6" s="9">
        <v>2</v>
      </c>
      <c r="AC6" s="11">
        <v>0</v>
      </c>
      <c r="AD6" s="11">
        <v>-123</v>
      </c>
      <c r="AE6" s="11">
        <v>56</v>
      </c>
      <c r="AF6" s="13">
        <v>0</v>
      </c>
      <c r="AG6" s="13">
        <v>384</v>
      </c>
      <c r="AH6" s="13">
        <v>416</v>
      </c>
      <c r="AI6" s="13">
        <v>512</v>
      </c>
      <c r="AJ6" s="15">
        <v>63</v>
      </c>
      <c r="AK6" s="17">
        <v>127</v>
      </c>
      <c r="AL6" s="17">
        <v>-121</v>
      </c>
      <c r="AM6">
        <f t="shared" si="9"/>
        <v>66198.990234375</v>
      </c>
      <c r="AN6">
        <f t="shared" si="10"/>
        <v>67523.029296875</v>
      </c>
      <c r="AO6">
        <f t="shared" si="11"/>
        <v>-1324</v>
      </c>
      <c r="AP6">
        <f t="shared" si="12"/>
        <v>64211</v>
      </c>
      <c r="AQ6">
        <f t="shared" si="13"/>
        <v>0</v>
      </c>
      <c r="AR6">
        <f t="shared" si="14"/>
        <v>0</v>
      </c>
    </row>
    <row r="7" spans="1:44" x14ac:dyDescent="0.25">
      <c r="A7" s="22" t="s">
        <v>3</v>
      </c>
      <c r="B7" s="22">
        <v>1</v>
      </c>
      <c r="C7" s="22">
        <v>11</v>
      </c>
      <c r="D7" s="22">
        <v>6</v>
      </c>
      <c r="E7" s="22">
        <v>11</v>
      </c>
      <c r="F7" s="22">
        <v>1</v>
      </c>
      <c r="G7">
        <v>32</v>
      </c>
      <c r="H7" s="1" t="s">
        <v>42</v>
      </c>
      <c r="I7">
        <v>0</v>
      </c>
      <c r="J7" s="1" t="s">
        <v>44</v>
      </c>
      <c r="K7" s="6">
        <v>32</v>
      </c>
      <c r="L7" s="7" t="s">
        <v>37</v>
      </c>
      <c r="M7" s="7">
        <v>32</v>
      </c>
      <c r="N7" s="7" t="s">
        <v>44</v>
      </c>
      <c r="O7" s="6">
        <v>1</v>
      </c>
      <c r="P7">
        <f t="shared" si="0"/>
        <v>66198.01953125</v>
      </c>
      <c r="Q7">
        <f t="shared" si="1"/>
        <v>1987.029296875</v>
      </c>
      <c r="R7" s="19">
        <f t="shared" si="2"/>
        <v>32768</v>
      </c>
      <c r="S7" s="29">
        <f t="shared" si="3"/>
        <v>60000</v>
      </c>
      <c r="T7" s="29">
        <f t="shared" ref="T7:T8" si="17">S7+(IF(AB7&gt;18,AE7,AC7+AD7))*4</f>
        <v>60224</v>
      </c>
      <c r="U7" s="29">
        <f t="shared" si="4"/>
        <v>61165</v>
      </c>
      <c r="V7" s="29">
        <f t="shared" si="5"/>
        <v>61165</v>
      </c>
      <c r="W7" s="29">
        <f t="shared" si="6"/>
        <v>61165</v>
      </c>
      <c r="X7" s="1" t="str">
        <f t="shared" si="16"/>
        <v>EEED</v>
      </c>
      <c r="Y7" s="21">
        <f t="shared" si="8"/>
        <v>15291</v>
      </c>
      <c r="Z7">
        <v>375</v>
      </c>
      <c r="AA7" s="1">
        <v>-120</v>
      </c>
      <c r="AB7" s="9">
        <v>31</v>
      </c>
      <c r="AC7" s="11">
        <v>0</v>
      </c>
      <c r="AD7" s="11">
        <v>-123</v>
      </c>
      <c r="AE7" s="11">
        <v>56</v>
      </c>
      <c r="AF7" s="13">
        <v>0</v>
      </c>
      <c r="AG7" s="13">
        <v>384</v>
      </c>
      <c r="AH7" s="13">
        <v>416</v>
      </c>
      <c r="AI7" s="13">
        <v>512</v>
      </c>
      <c r="AJ7" s="15">
        <v>63</v>
      </c>
      <c r="AK7" s="17">
        <v>127</v>
      </c>
      <c r="AL7" s="17">
        <v>-121</v>
      </c>
      <c r="AM7">
        <f t="shared" si="9"/>
        <v>66198.990234375</v>
      </c>
      <c r="AN7">
        <f t="shared" si="10"/>
        <v>67523.029296875</v>
      </c>
      <c r="AO7">
        <f t="shared" si="11"/>
        <v>-1324</v>
      </c>
      <c r="AP7">
        <f t="shared" si="12"/>
        <v>64211</v>
      </c>
      <c r="AQ7">
        <f t="shared" si="13"/>
        <v>0</v>
      </c>
      <c r="AR7">
        <f t="shared" si="14"/>
        <v>0</v>
      </c>
    </row>
    <row r="8" spans="1:44" x14ac:dyDescent="0.25">
      <c r="A8" s="22" t="s">
        <v>3</v>
      </c>
      <c r="B8" s="22">
        <v>1</v>
      </c>
      <c r="C8" s="22">
        <v>11</v>
      </c>
      <c r="D8" s="22">
        <v>6</v>
      </c>
      <c r="E8" s="22">
        <v>11</v>
      </c>
      <c r="F8" s="22">
        <v>1</v>
      </c>
      <c r="G8">
        <v>32</v>
      </c>
      <c r="H8" s="1" t="s">
        <v>42</v>
      </c>
      <c r="I8">
        <v>0</v>
      </c>
      <c r="J8" s="1" t="s">
        <v>44</v>
      </c>
      <c r="K8" s="6">
        <v>32</v>
      </c>
      <c r="L8" s="7" t="s">
        <v>37</v>
      </c>
      <c r="M8" s="7">
        <v>32</v>
      </c>
      <c r="N8" s="7" t="s">
        <v>44</v>
      </c>
      <c r="O8" s="6">
        <v>1</v>
      </c>
      <c r="P8">
        <f t="shared" si="0"/>
        <v>66198.01953125</v>
      </c>
      <c r="Q8">
        <f t="shared" si="1"/>
        <v>1987.029296875</v>
      </c>
      <c r="R8" s="19">
        <f t="shared" si="2"/>
        <v>32768</v>
      </c>
      <c r="S8" s="29">
        <f t="shared" si="3"/>
        <v>50000</v>
      </c>
      <c r="T8" s="29">
        <f t="shared" si="17"/>
        <v>50224</v>
      </c>
      <c r="U8" s="29">
        <f t="shared" si="4"/>
        <v>50861.609375</v>
      </c>
      <c r="V8" s="29">
        <f t="shared" si="5"/>
        <v>50861.609375</v>
      </c>
      <c r="W8" s="29">
        <f t="shared" si="6"/>
        <v>50862</v>
      </c>
      <c r="X8" s="1" t="str">
        <f t="shared" si="16"/>
        <v>C6AE</v>
      </c>
      <c r="Y8" s="21">
        <f t="shared" si="8"/>
        <v>12716</v>
      </c>
      <c r="Z8">
        <v>375</v>
      </c>
      <c r="AA8" s="1">
        <v>-120</v>
      </c>
      <c r="AB8" s="9">
        <v>32</v>
      </c>
      <c r="AC8" s="11">
        <v>0</v>
      </c>
      <c r="AD8" s="11">
        <v>-123</v>
      </c>
      <c r="AE8" s="11">
        <v>56</v>
      </c>
      <c r="AF8" s="13">
        <v>0</v>
      </c>
      <c r="AG8" s="13">
        <v>384</v>
      </c>
      <c r="AH8" s="13">
        <v>416</v>
      </c>
      <c r="AI8" s="13">
        <v>512</v>
      </c>
      <c r="AJ8" s="15">
        <v>63</v>
      </c>
      <c r="AK8" s="17">
        <v>127</v>
      </c>
      <c r="AL8" s="17">
        <v>-121</v>
      </c>
      <c r="AM8">
        <f t="shared" si="9"/>
        <v>66198.990234375</v>
      </c>
      <c r="AN8">
        <f t="shared" si="10"/>
        <v>67523.029296875</v>
      </c>
      <c r="AO8">
        <f t="shared" si="11"/>
        <v>-1324</v>
      </c>
      <c r="AP8">
        <f t="shared" si="12"/>
        <v>64211</v>
      </c>
      <c r="AQ8">
        <f t="shared" si="13"/>
        <v>0</v>
      </c>
      <c r="AR8">
        <f t="shared" si="14"/>
        <v>0</v>
      </c>
    </row>
    <row r="9" spans="1:44" x14ac:dyDescent="0.25">
      <c r="A9" s="23" t="s">
        <v>3</v>
      </c>
      <c r="B9" s="23">
        <v>1</v>
      </c>
      <c r="C9" s="23">
        <v>10</v>
      </c>
      <c r="D9" s="23">
        <v>7</v>
      </c>
      <c r="E9" s="23">
        <v>10</v>
      </c>
      <c r="F9" s="23">
        <v>2</v>
      </c>
      <c r="G9">
        <v>64</v>
      </c>
      <c r="H9" s="1" t="s">
        <v>42</v>
      </c>
      <c r="I9">
        <v>0</v>
      </c>
      <c r="J9" s="1">
        <v>155</v>
      </c>
      <c r="K9" s="6">
        <v>0</v>
      </c>
      <c r="L9" s="7">
        <v>0</v>
      </c>
      <c r="M9" s="7">
        <v>0</v>
      </c>
      <c r="N9" s="7">
        <v>0</v>
      </c>
      <c r="O9" s="6">
        <v>0</v>
      </c>
      <c r="P9">
        <f t="shared" ref="P9:P14" si="18">G9*2^C9+HEX2DEC(H9)+(HEX2DEC(H9)*AA9)/2^12</f>
        <v>66198.01953125</v>
      </c>
      <c r="Q9">
        <f t="shared" ref="Q9:Q14" si="19">I9*2^C9+HEX2DEC(J9)+(HEX2DEC(J9)*AA9/2^12)</f>
        <v>331.009765625</v>
      </c>
      <c r="R9" s="19">
        <f t="shared" si="2"/>
        <v>65867</v>
      </c>
      <c r="S9" s="29">
        <f t="shared" ref="S9:S14" si="20">ROUND(R9*(IF(AB9=31,3750,3125)/2048),0)</f>
        <v>100505</v>
      </c>
      <c r="T9" s="29">
        <f>S9+(IF(AB9&gt;18,AE9,AC9+AD9))*4</f>
        <v>100013</v>
      </c>
      <c r="U9" s="29">
        <f t="shared" si="4"/>
        <v>101185.02734375</v>
      </c>
      <c r="V9" s="29">
        <f t="shared" si="5"/>
        <v>101185.02734375</v>
      </c>
      <c r="W9" s="29">
        <f t="shared" si="6"/>
        <v>101185</v>
      </c>
      <c r="X9" s="1" t="str">
        <f t="shared" si="16"/>
        <v>18B41</v>
      </c>
      <c r="Y9" s="21">
        <f t="shared" si="8"/>
        <v>25296</v>
      </c>
      <c r="Z9">
        <v>375</v>
      </c>
      <c r="AA9" s="1">
        <v>-120</v>
      </c>
      <c r="AB9" s="9">
        <v>2</v>
      </c>
      <c r="AC9" s="11">
        <v>0</v>
      </c>
      <c r="AD9" s="11">
        <v>-123</v>
      </c>
      <c r="AE9" s="11">
        <v>56</v>
      </c>
      <c r="AF9" s="13">
        <v>0</v>
      </c>
      <c r="AG9" s="13">
        <v>384</v>
      </c>
      <c r="AH9" s="13">
        <v>416</v>
      </c>
      <c r="AI9" s="13">
        <v>512</v>
      </c>
      <c r="AJ9" s="15">
        <v>63</v>
      </c>
      <c r="AK9" s="17">
        <v>127</v>
      </c>
      <c r="AL9" s="17">
        <v>-121</v>
      </c>
      <c r="AM9">
        <f t="shared" ref="AM9:AM14" si="21">IF(O9=0,0,K9*2^C9+HEX2DEC(L9)+(HEX2DEC(L9)*AA9)/2^12)</f>
        <v>0</v>
      </c>
      <c r="AN9">
        <f t="shared" si="10"/>
        <v>0</v>
      </c>
      <c r="AO9">
        <f t="shared" ref="AO9:AO14" si="22">ROUND(AM9-AN9,0)</f>
        <v>0</v>
      </c>
      <c r="AP9">
        <f t="shared" ref="AP9:AP14" si="23">ROUND(P9-Q9,0)</f>
        <v>65867</v>
      </c>
      <c r="AQ9">
        <f t="shared" si="13"/>
        <v>0</v>
      </c>
      <c r="AR9">
        <f t="shared" si="14"/>
        <v>0</v>
      </c>
    </row>
    <row r="10" spans="1:44" x14ac:dyDescent="0.25">
      <c r="A10" s="23" t="s">
        <v>3</v>
      </c>
      <c r="B10" s="23">
        <v>1</v>
      </c>
      <c r="C10" s="23">
        <v>10</v>
      </c>
      <c r="D10" s="23">
        <v>7</v>
      </c>
      <c r="E10" s="23">
        <v>10</v>
      </c>
      <c r="F10" s="23">
        <v>2</v>
      </c>
      <c r="G10">
        <v>64</v>
      </c>
      <c r="H10" s="1" t="s">
        <v>42</v>
      </c>
      <c r="I10">
        <v>0</v>
      </c>
      <c r="J10" s="1">
        <v>155</v>
      </c>
      <c r="K10" s="6">
        <v>0</v>
      </c>
      <c r="L10" s="7">
        <v>0</v>
      </c>
      <c r="M10" s="7">
        <v>0</v>
      </c>
      <c r="N10" s="7">
        <v>0</v>
      </c>
      <c r="O10" s="6">
        <v>0</v>
      </c>
      <c r="P10">
        <f t="shared" si="18"/>
        <v>66198.01953125</v>
      </c>
      <c r="Q10">
        <f t="shared" si="19"/>
        <v>331.009765625</v>
      </c>
      <c r="R10" s="19">
        <f t="shared" si="2"/>
        <v>65867</v>
      </c>
      <c r="S10" s="29">
        <f t="shared" si="20"/>
        <v>120606</v>
      </c>
      <c r="T10" s="29">
        <f t="shared" ref="T10:T11" si="24">S10+(IF(AB10&gt;18,AE10,AC10+AD10))*4</f>
        <v>120830</v>
      </c>
      <c r="U10" s="29">
        <f t="shared" si="4"/>
        <v>122717.96875</v>
      </c>
      <c r="V10" s="29">
        <f t="shared" si="5"/>
        <v>122717.96875</v>
      </c>
      <c r="W10" s="29">
        <f t="shared" si="6"/>
        <v>122718</v>
      </c>
      <c r="X10" s="1" t="str">
        <f t="shared" si="16"/>
        <v>1DF5E</v>
      </c>
      <c r="Y10" s="21">
        <f t="shared" si="8"/>
        <v>30680</v>
      </c>
      <c r="Z10">
        <v>375</v>
      </c>
      <c r="AA10" s="1">
        <v>-120</v>
      </c>
      <c r="AB10" s="9">
        <v>31</v>
      </c>
      <c r="AC10" s="11">
        <v>0</v>
      </c>
      <c r="AD10" s="11">
        <v>-123</v>
      </c>
      <c r="AE10" s="11">
        <v>56</v>
      </c>
      <c r="AF10" s="13">
        <v>0</v>
      </c>
      <c r="AG10" s="13">
        <v>384</v>
      </c>
      <c r="AH10" s="13">
        <v>416</v>
      </c>
      <c r="AI10" s="13">
        <v>512</v>
      </c>
      <c r="AJ10" s="15">
        <v>63</v>
      </c>
      <c r="AK10" s="17">
        <v>127</v>
      </c>
      <c r="AL10" s="17">
        <v>-121</v>
      </c>
      <c r="AM10">
        <f t="shared" si="21"/>
        <v>0</v>
      </c>
      <c r="AN10">
        <f t="shared" si="10"/>
        <v>0</v>
      </c>
      <c r="AO10">
        <f t="shared" si="22"/>
        <v>0</v>
      </c>
      <c r="AP10">
        <f t="shared" si="23"/>
        <v>65867</v>
      </c>
      <c r="AQ10">
        <f t="shared" si="13"/>
        <v>0</v>
      </c>
      <c r="AR10">
        <f t="shared" si="14"/>
        <v>0</v>
      </c>
    </row>
    <row r="11" spans="1:44" x14ac:dyDescent="0.25">
      <c r="A11" s="23" t="s">
        <v>3</v>
      </c>
      <c r="B11" s="23">
        <v>1</v>
      </c>
      <c r="C11" s="23">
        <v>10</v>
      </c>
      <c r="D11" s="23">
        <v>7</v>
      </c>
      <c r="E11" s="23">
        <v>10</v>
      </c>
      <c r="F11" s="23">
        <v>2</v>
      </c>
      <c r="G11">
        <v>64</v>
      </c>
      <c r="H11" s="1" t="s">
        <v>42</v>
      </c>
      <c r="I11">
        <v>0</v>
      </c>
      <c r="J11" s="1">
        <v>155</v>
      </c>
      <c r="K11" s="6">
        <v>0</v>
      </c>
      <c r="L11" s="7">
        <v>0</v>
      </c>
      <c r="M11" s="7">
        <v>0</v>
      </c>
      <c r="N11" s="7">
        <v>0</v>
      </c>
      <c r="O11" s="6">
        <v>0</v>
      </c>
      <c r="P11">
        <f t="shared" si="18"/>
        <v>66198.01953125</v>
      </c>
      <c r="Q11">
        <f t="shared" si="19"/>
        <v>331.009765625</v>
      </c>
      <c r="R11" s="19">
        <f t="shared" si="2"/>
        <v>65867</v>
      </c>
      <c r="S11" s="29">
        <f t="shared" si="20"/>
        <v>100505</v>
      </c>
      <c r="T11" s="29">
        <f t="shared" si="24"/>
        <v>100729</v>
      </c>
      <c r="U11" s="29">
        <f t="shared" si="4"/>
        <v>102007.7861328125</v>
      </c>
      <c r="V11" s="29">
        <f t="shared" si="5"/>
        <v>102007.7861328125</v>
      </c>
      <c r="W11" s="29">
        <f t="shared" si="6"/>
        <v>102008</v>
      </c>
      <c r="X11" s="1" t="str">
        <f t="shared" si="16"/>
        <v>18E78</v>
      </c>
      <c r="Y11" s="21">
        <f t="shared" si="8"/>
        <v>25502</v>
      </c>
      <c r="Z11">
        <v>375</v>
      </c>
      <c r="AA11" s="1">
        <v>-120</v>
      </c>
      <c r="AB11" s="9">
        <v>32</v>
      </c>
      <c r="AC11" s="11">
        <v>0</v>
      </c>
      <c r="AD11" s="11">
        <v>-123</v>
      </c>
      <c r="AE11" s="11">
        <v>56</v>
      </c>
      <c r="AF11" s="13">
        <v>0</v>
      </c>
      <c r="AG11" s="13">
        <v>384</v>
      </c>
      <c r="AH11" s="13">
        <v>416</v>
      </c>
      <c r="AI11" s="13">
        <v>512</v>
      </c>
      <c r="AJ11" s="15">
        <v>63</v>
      </c>
      <c r="AK11" s="17">
        <v>127</v>
      </c>
      <c r="AL11" s="17">
        <v>-121</v>
      </c>
      <c r="AM11">
        <f t="shared" si="21"/>
        <v>0</v>
      </c>
      <c r="AN11">
        <f t="shared" si="10"/>
        <v>0</v>
      </c>
      <c r="AO11">
        <f t="shared" si="22"/>
        <v>0</v>
      </c>
      <c r="AP11">
        <f t="shared" si="23"/>
        <v>65867</v>
      </c>
      <c r="AQ11">
        <f t="shared" si="13"/>
        <v>0</v>
      </c>
      <c r="AR11">
        <f t="shared" si="14"/>
        <v>0</v>
      </c>
    </row>
    <row r="12" spans="1:44" x14ac:dyDescent="0.25">
      <c r="A12" s="23" t="s">
        <v>3</v>
      </c>
      <c r="B12" s="23">
        <v>1</v>
      </c>
      <c r="C12" s="23">
        <v>10</v>
      </c>
      <c r="D12" s="23">
        <v>7</v>
      </c>
      <c r="E12" s="23">
        <v>10</v>
      </c>
      <c r="F12" s="23">
        <v>2</v>
      </c>
      <c r="G12">
        <v>64</v>
      </c>
      <c r="H12" s="1" t="s">
        <v>37</v>
      </c>
      <c r="I12">
        <v>0</v>
      </c>
      <c r="J12" s="1">
        <v>155</v>
      </c>
      <c r="K12" s="6">
        <v>64</v>
      </c>
      <c r="L12" s="7" t="s">
        <v>42</v>
      </c>
      <c r="M12" s="7">
        <v>64</v>
      </c>
      <c r="N12" s="7">
        <v>155</v>
      </c>
      <c r="O12" s="6">
        <v>1</v>
      </c>
      <c r="P12">
        <f t="shared" si="18"/>
        <v>66198.990234375</v>
      </c>
      <c r="Q12">
        <f t="shared" si="19"/>
        <v>331.009765625</v>
      </c>
      <c r="R12" s="19">
        <f t="shared" si="2"/>
        <v>32769</v>
      </c>
      <c r="S12" s="29">
        <f t="shared" si="20"/>
        <v>50002</v>
      </c>
      <c r="T12" s="29">
        <f>S12+(IF(AB12&gt;18,AE12,AC12+AD12))*4</f>
        <v>49510</v>
      </c>
      <c r="U12" s="29">
        <f t="shared" si="4"/>
        <v>50090.1953125</v>
      </c>
      <c r="V12" s="29">
        <f t="shared" si="5"/>
        <v>50090.1953125</v>
      </c>
      <c r="W12" s="29">
        <f t="shared" si="6"/>
        <v>50090</v>
      </c>
      <c r="X12" s="1" t="str">
        <f t="shared" ref="X12:X17" si="25">DEC2HEX(ROUND(W12,0))</f>
        <v>C3AA</v>
      </c>
      <c r="Y12" s="21">
        <f t="shared" si="8"/>
        <v>12523</v>
      </c>
      <c r="Z12">
        <v>375</v>
      </c>
      <c r="AA12" s="1">
        <v>-120</v>
      </c>
      <c r="AB12" s="9">
        <v>2</v>
      </c>
      <c r="AC12" s="11">
        <v>0</v>
      </c>
      <c r="AD12" s="11">
        <v>-123</v>
      </c>
      <c r="AE12" s="11">
        <v>56</v>
      </c>
      <c r="AF12" s="13">
        <v>0</v>
      </c>
      <c r="AG12" s="13">
        <v>384</v>
      </c>
      <c r="AH12" s="13">
        <v>416</v>
      </c>
      <c r="AI12" s="13">
        <v>512</v>
      </c>
      <c r="AJ12" s="15">
        <v>63</v>
      </c>
      <c r="AK12" s="17">
        <v>127</v>
      </c>
      <c r="AL12" s="17">
        <v>-121</v>
      </c>
      <c r="AM12">
        <f t="shared" si="21"/>
        <v>66198.01953125</v>
      </c>
      <c r="AN12">
        <f t="shared" si="10"/>
        <v>65867.009765625</v>
      </c>
      <c r="AO12">
        <f t="shared" si="22"/>
        <v>331</v>
      </c>
      <c r="AP12">
        <f t="shared" si="23"/>
        <v>65868</v>
      </c>
      <c r="AQ12">
        <f t="shared" si="13"/>
        <v>0</v>
      </c>
      <c r="AR12">
        <f t="shared" si="14"/>
        <v>0</v>
      </c>
    </row>
    <row r="13" spans="1:44" x14ac:dyDescent="0.25">
      <c r="A13" s="23" t="s">
        <v>3</v>
      </c>
      <c r="B13" s="23">
        <v>1</v>
      </c>
      <c r="C13" s="23">
        <v>10</v>
      </c>
      <c r="D13" s="23">
        <v>7</v>
      </c>
      <c r="E13" s="23">
        <v>10</v>
      </c>
      <c r="F13" s="23">
        <v>2</v>
      </c>
      <c r="G13">
        <v>64</v>
      </c>
      <c r="H13" s="1" t="s">
        <v>37</v>
      </c>
      <c r="I13">
        <v>0</v>
      </c>
      <c r="J13" s="1">
        <v>155</v>
      </c>
      <c r="K13" s="6">
        <v>64</v>
      </c>
      <c r="L13" s="7" t="s">
        <v>42</v>
      </c>
      <c r="M13" s="7">
        <v>64</v>
      </c>
      <c r="N13" s="7">
        <v>155</v>
      </c>
      <c r="O13" s="6">
        <v>1</v>
      </c>
      <c r="P13">
        <f t="shared" si="18"/>
        <v>66198.990234375</v>
      </c>
      <c r="Q13">
        <f t="shared" si="19"/>
        <v>331.009765625</v>
      </c>
      <c r="R13" s="19">
        <f t="shared" si="2"/>
        <v>32769</v>
      </c>
      <c r="S13" s="29">
        <f t="shared" si="20"/>
        <v>60002</v>
      </c>
      <c r="T13" s="29">
        <f t="shared" ref="T13:T14" si="26">S13+(IF(AB13&gt;18,AE13,AC13+AD13))*4</f>
        <v>60226</v>
      </c>
      <c r="U13" s="29">
        <f t="shared" si="4"/>
        <v>61167.03125</v>
      </c>
      <c r="V13" s="29">
        <f t="shared" si="5"/>
        <v>61167.03125</v>
      </c>
      <c r="W13" s="29">
        <f t="shared" si="6"/>
        <v>61167</v>
      </c>
      <c r="X13" s="1" t="str">
        <f t="shared" si="25"/>
        <v>EEEF</v>
      </c>
      <c r="Y13" s="21">
        <f t="shared" si="8"/>
        <v>15292</v>
      </c>
      <c r="Z13">
        <v>375</v>
      </c>
      <c r="AA13" s="1">
        <v>-120</v>
      </c>
      <c r="AB13" s="9">
        <v>31</v>
      </c>
      <c r="AC13" s="11">
        <v>0</v>
      </c>
      <c r="AD13" s="11">
        <v>-123</v>
      </c>
      <c r="AE13" s="11">
        <v>56</v>
      </c>
      <c r="AF13" s="13">
        <v>0</v>
      </c>
      <c r="AG13" s="13">
        <v>384</v>
      </c>
      <c r="AH13" s="13">
        <v>416</v>
      </c>
      <c r="AI13" s="13">
        <v>512</v>
      </c>
      <c r="AJ13" s="15">
        <v>63</v>
      </c>
      <c r="AK13" s="17">
        <v>127</v>
      </c>
      <c r="AL13" s="17">
        <v>-121</v>
      </c>
      <c r="AM13">
        <f t="shared" si="21"/>
        <v>66198.01953125</v>
      </c>
      <c r="AN13">
        <f t="shared" si="10"/>
        <v>65867.009765625</v>
      </c>
      <c r="AO13">
        <f t="shared" si="22"/>
        <v>331</v>
      </c>
      <c r="AP13">
        <f t="shared" si="23"/>
        <v>65868</v>
      </c>
      <c r="AQ13">
        <f t="shared" si="13"/>
        <v>0</v>
      </c>
      <c r="AR13">
        <f t="shared" si="14"/>
        <v>0</v>
      </c>
    </row>
    <row r="14" spans="1:44" x14ac:dyDescent="0.25">
      <c r="A14" s="23" t="s">
        <v>3</v>
      </c>
      <c r="B14" s="23">
        <v>1</v>
      </c>
      <c r="C14" s="23">
        <v>10</v>
      </c>
      <c r="D14" s="23">
        <v>7</v>
      </c>
      <c r="E14" s="23">
        <v>10</v>
      </c>
      <c r="F14" s="23">
        <v>2</v>
      </c>
      <c r="G14">
        <v>64</v>
      </c>
      <c r="H14" s="1" t="s">
        <v>37</v>
      </c>
      <c r="I14">
        <v>0</v>
      </c>
      <c r="J14" s="1">
        <v>155</v>
      </c>
      <c r="K14" s="6">
        <v>64</v>
      </c>
      <c r="L14" s="7" t="s">
        <v>42</v>
      </c>
      <c r="M14" s="7">
        <v>64</v>
      </c>
      <c r="N14" s="7">
        <v>155</v>
      </c>
      <c r="O14" s="6">
        <v>1</v>
      </c>
      <c r="P14">
        <f t="shared" si="18"/>
        <v>66198.990234375</v>
      </c>
      <c r="Q14">
        <f t="shared" si="19"/>
        <v>331.009765625</v>
      </c>
      <c r="R14" s="19">
        <f t="shared" si="2"/>
        <v>32769</v>
      </c>
      <c r="S14" s="29">
        <f t="shared" si="20"/>
        <v>50002</v>
      </c>
      <c r="T14" s="29">
        <f t="shared" si="26"/>
        <v>50226</v>
      </c>
      <c r="U14" s="29">
        <f t="shared" si="4"/>
        <v>50863.634765625</v>
      </c>
      <c r="V14" s="29">
        <f t="shared" si="5"/>
        <v>50863.634765625</v>
      </c>
      <c r="W14" s="29">
        <f t="shared" si="6"/>
        <v>50864</v>
      </c>
      <c r="X14" s="1" t="str">
        <f t="shared" si="25"/>
        <v>C6B0</v>
      </c>
      <c r="Y14" s="21">
        <f t="shared" si="8"/>
        <v>12716</v>
      </c>
      <c r="Z14">
        <v>375</v>
      </c>
      <c r="AA14" s="1">
        <v>-120</v>
      </c>
      <c r="AB14" s="9">
        <v>32</v>
      </c>
      <c r="AC14" s="11">
        <v>0</v>
      </c>
      <c r="AD14" s="11">
        <v>-123</v>
      </c>
      <c r="AE14" s="11">
        <v>56</v>
      </c>
      <c r="AF14" s="13">
        <v>0</v>
      </c>
      <c r="AG14" s="13">
        <v>384</v>
      </c>
      <c r="AH14" s="13">
        <v>416</v>
      </c>
      <c r="AI14" s="13">
        <v>512</v>
      </c>
      <c r="AJ14" s="15">
        <v>63</v>
      </c>
      <c r="AK14" s="17">
        <v>127</v>
      </c>
      <c r="AL14" s="17">
        <v>-121</v>
      </c>
      <c r="AM14">
        <f t="shared" si="21"/>
        <v>66198.01953125</v>
      </c>
      <c r="AN14">
        <f t="shared" si="10"/>
        <v>65867.009765625</v>
      </c>
      <c r="AO14">
        <f t="shared" si="22"/>
        <v>331</v>
      </c>
      <c r="AP14">
        <f t="shared" si="23"/>
        <v>65868</v>
      </c>
      <c r="AQ14">
        <f t="shared" si="13"/>
        <v>0</v>
      </c>
      <c r="AR14">
        <f t="shared" si="14"/>
        <v>0</v>
      </c>
    </row>
    <row r="15" spans="1:44" x14ac:dyDescent="0.25">
      <c r="A15" s="24" t="s">
        <v>3</v>
      </c>
      <c r="B15" s="24">
        <v>1</v>
      </c>
      <c r="C15" s="24">
        <v>8</v>
      </c>
      <c r="D15" s="24">
        <v>9</v>
      </c>
      <c r="E15" s="24">
        <v>8</v>
      </c>
      <c r="F15" s="24">
        <v>3</v>
      </c>
      <c r="G15">
        <v>256</v>
      </c>
      <c r="H15" s="1" t="s">
        <v>49</v>
      </c>
      <c r="I15">
        <v>0</v>
      </c>
      <c r="J15">
        <v>55</v>
      </c>
      <c r="K15" s="6">
        <v>0</v>
      </c>
      <c r="L15" s="7">
        <v>0</v>
      </c>
      <c r="M15" s="7">
        <v>0</v>
      </c>
      <c r="N15" s="7">
        <v>0</v>
      </c>
      <c r="O15" s="6">
        <v>0</v>
      </c>
      <c r="P15">
        <f t="shared" ref="P15:P26" si="27">G15*2^C15+HEX2DEC(H15)+(HEX2DEC(H15)*AA15)/2^12</f>
        <v>65701.01953125</v>
      </c>
      <c r="Q15">
        <f t="shared" ref="Q15:Q26" si="28">I15*2^C15+HEX2DEC(J15)+(HEX2DEC(J15)*AA15/2^12)</f>
        <v>82.509765625</v>
      </c>
      <c r="R15" s="19">
        <f t="shared" ref="R15:R26" si="29">ROUND((AP15-AO15)/2^O15,0)</f>
        <v>65619</v>
      </c>
      <c r="S15" s="29">
        <f t="shared" ref="S15:S26" si="30">ROUND(R15*(IF(AB15=31,3750,3125)/2048),0)</f>
        <v>100127</v>
      </c>
      <c r="T15" s="29">
        <f>S15+(IF(AB15&gt;18,AE15,AC15+AD15))*4</f>
        <v>99635</v>
      </c>
      <c r="U15" s="29">
        <f t="shared" si="4"/>
        <v>100802.59765625</v>
      </c>
      <c r="V15" s="29">
        <f t="shared" si="5"/>
        <v>100802.59765625</v>
      </c>
      <c r="W15" s="29">
        <f t="shared" si="6"/>
        <v>100803</v>
      </c>
      <c r="X15" s="1" t="str">
        <f t="shared" si="25"/>
        <v>189C3</v>
      </c>
      <c r="Y15" s="21">
        <f t="shared" si="8"/>
        <v>25201</v>
      </c>
      <c r="Z15">
        <v>375</v>
      </c>
      <c r="AA15" s="1">
        <v>-120</v>
      </c>
      <c r="AB15" s="9">
        <v>2</v>
      </c>
      <c r="AC15" s="11">
        <v>0</v>
      </c>
      <c r="AD15" s="11">
        <v>-123</v>
      </c>
      <c r="AE15" s="11">
        <v>56</v>
      </c>
      <c r="AF15" s="13">
        <v>0</v>
      </c>
      <c r="AG15" s="13">
        <v>384</v>
      </c>
      <c r="AH15" s="13">
        <v>416</v>
      </c>
      <c r="AI15" s="13">
        <v>512</v>
      </c>
      <c r="AJ15" s="15">
        <v>63</v>
      </c>
      <c r="AK15" s="17">
        <v>127</v>
      </c>
      <c r="AL15" s="17">
        <v>-121</v>
      </c>
      <c r="AM15">
        <f t="shared" ref="AM15:AM26" si="31">IF(O15=0,0,K15*2^C15+HEX2DEC(L15)+(HEX2DEC(L15)*AA15)/2^12)</f>
        <v>0</v>
      </c>
      <c r="AN15">
        <f t="shared" ref="AN15:AN26" si="32">IF(O15=0,0,M15*2^C15+HEX2DEC(N15)+(HEX2DEC(N15)*AA15/2^12))</f>
        <v>0</v>
      </c>
      <c r="AO15">
        <f t="shared" ref="AO15:AO26" si="33">ROUND(AM15-AN15,0)</f>
        <v>0</v>
      </c>
      <c r="AP15">
        <f t="shared" ref="AP15:AP26" si="34">ROUND(P15-Q15,0)</f>
        <v>65619</v>
      </c>
      <c r="AQ15">
        <f t="shared" si="13"/>
        <v>0</v>
      </c>
      <c r="AR15">
        <f t="shared" si="14"/>
        <v>0</v>
      </c>
    </row>
    <row r="16" spans="1:44" x14ac:dyDescent="0.25">
      <c r="A16" s="24" t="s">
        <v>3</v>
      </c>
      <c r="B16" s="24">
        <v>1</v>
      </c>
      <c r="C16" s="24">
        <v>8</v>
      </c>
      <c r="D16" s="24">
        <v>9</v>
      </c>
      <c r="E16" s="24">
        <v>8</v>
      </c>
      <c r="F16" s="24">
        <v>3</v>
      </c>
      <c r="G16">
        <v>256</v>
      </c>
      <c r="H16" s="1" t="s">
        <v>49</v>
      </c>
      <c r="I16">
        <v>0</v>
      </c>
      <c r="J16">
        <v>55</v>
      </c>
      <c r="K16" s="6">
        <v>0</v>
      </c>
      <c r="L16" s="7">
        <v>0</v>
      </c>
      <c r="M16" s="7">
        <v>0</v>
      </c>
      <c r="N16" s="7">
        <v>0</v>
      </c>
      <c r="O16" s="6">
        <v>0</v>
      </c>
      <c r="P16">
        <f t="shared" si="27"/>
        <v>65701.01953125</v>
      </c>
      <c r="Q16">
        <f t="shared" si="28"/>
        <v>82.509765625</v>
      </c>
      <c r="R16" s="19">
        <f t="shared" si="29"/>
        <v>65619</v>
      </c>
      <c r="S16" s="29">
        <f t="shared" si="30"/>
        <v>120152</v>
      </c>
      <c r="T16" s="29">
        <f t="shared" ref="T16:T17" si="35">S16+(IF(AB16&gt;18,AE16,AC16+AD16))*4</f>
        <v>120376</v>
      </c>
      <c r="U16" s="29">
        <f t="shared" si="4"/>
        <v>122256.875</v>
      </c>
      <c r="V16" s="29">
        <f t="shared" si="5"/>
        <v>122256.875</v>
      </c>
      <c r="W16" s="29">
        <f t="shared" si="6"/>
        <v>122257</v>
      </c>
      <c r="X16" s="1" t="str">
        <f t="shared" si="25"/>
        <v>1DD91</v>
      </c>
      <c r="Y16" s="21">
        <f t="shared" si="8"/>
        <v>30564</v>
      </c>
      <c r="Z16">
        <v>375</v>
      </c>
      <c r="AA16" s="1">
        <v>-120</v>
      </c>
      <c r="AB16" s="9">
        <v>31</v>
      </c>
      <c r="AC16" s="11">
        <v>0</v>
      </c>
      <c r="AD16" s="11">
        <v>-123</v>
      </c>
      <c r="AE16" s="11">
        <v>56</v>
      </c>
      <c r="AF16" s="13">
        <v>0</v>
      </c>
      <c r="AG16" s="13">
        <v>384</v>
      </c>
      <c r="AH16" s="13">
        <v>416</v>
      </c>
      <c r="AI16" s="13">
        <v>512</v>
      </c>
      <c r="AJ16" s="15">
        <v>63</v>
      </c>
      <c r="AK16" s="17">
        <v>127</v>
      </c>
      <c r="AL16" s="17">
        <v>-121</v>
      </c>
      <c r="AM16">
        <f t="shared" si="31"/>
        <v>0</v>
      </c>
      <c r="AN16">
        <f t="shared" si="32"/>
        <v>0</v>
      </c>
      <c r="AO16">
        <f t="shared" si="33"/>
        <v>0</v>
      </c>
      <c r="AP16">
        <f t="shared" si="34"/>
        <v>65619</v>
      </c>
      <c r="AQ16">
        <f t="shared" si="13"/>
        <v>0</v>
      </c>
      <c r="AR16">
        <f t="shared" si="14"/>
        <v>0</v>
      </c>
    </row>
    <row r="17" spans="1:44" x14ac:dyDescent="0.25">
      <c r="A17" s="24" t="s">
        <v>3</v>
      </c>
      <c r="B17" s="24">
        <v>1</v>
      </c>
      <c r="C17" s="24">
        <v>8</v>
      </c>
      <c r="D17" s="24">
        <v>9</v>
      </c>
      <c r="E17" s="24">
        <v>8</v>
      </c>
      <c r="F17" s="24">
        <v>3</v>
      </c>
      <c r="G17">
        <v>256</v>
      </c>
      <c r="H17" s="1" t="s">
        <v>49</v>
      </c>
      <c r="I17">
        <v>0</v>
      </c>
      <c r="J17">
        <v>55</v>
      </c>
      <c r="K17" s="6">
        <v>0</v>
      </c>
      <c r="L17" s="7">
        <v>0</v>
      </c>
      <c r="M17" s="7">
        <v>0</v>
      </c>
      <c r="N17" s="7">
        <v>0</v>
      </c>
      <c r="O17" s="6">
        <v>0</v>
      </c>
      <c r="P17">
        <f t="shared" si="27"/>
        <v>65701.01953125</v>
      </c>
      <c r="Q17">
        <f t="shared" si="28"/>
        <v>82.509765625</v>
      </c>
      <c r="R17" s="19">
        <f t="shared" si="29"/>
        <v>65619</v>
      </c>
      <c r="S17" s="29">
        <f t="shared" si="30"/>
        <v>100127</v>
      </c>
      <c r="T17" s="29">
        <f t="shared" si="35"/>
        <v>100351</v>
      </c>
      <c r="U17" s="29">
        <f t="shared" si="4"/>
        <v>101624.9873046875</v>
      </c>
      <c r="V17" s="29">
        <f t="shared" si="5"/>
        <v>101624.9873046875</v>
      </c>
      <c r="W17" s="29">
        <f t="shared" si="6"/>
        <v>101625</v>
      </c>
      <c r="X17" s="1" t="str">
        <f t="shared" si="25"/>
        <v>18CF9</v>
      </c>
      <c r="Y17" s="21">
        <f t="shared" si="8"/>
        <v>25406</v>
      </c>
      <c r="Z17">
        <v>375</v>
      </c>
      <c r="AA17" s="1">
        <v>-120</v>
      </c>
      <c r="AB17" s="9">
        <v>32</v>
      </c>
      <c r="AC17" s="11">
        <v>0</v>
      </c>
      <c r="AD17" s="11">
        <v>-123</v>
      </c>
      <c r="AE17" s="11">
        <v>56</v>
      </c>
      <c r="AF17" s="13">
        <v>0</v>
      </c>
      <c r="AG17" s="13">
        <v>384</v>
      </c>
      <c r="AH17" s="13">
        <v>416</v>
      </c>
      <c r="AI17" s="13">
        <v>512</v>
      </c>
      <c r="AJ17" s="15">
        <v>63</v>
      </c>
      <c r="AK17" s="17">
        <v>127</v>
      </c>
      <c r="AL17" s="17">
        <v>-121</v>
      </c>
      <c r="AM17">
        <f t="shared" si="31"/>
        <v>0</v>
      </c>
      <c r="AN17">
        <f t="shared" si="32"/>
        <v>0</v>
      </c>
      <c r="AO17">
        <f t="shared" si="33"/>
        <v>0</v>
      </c>
      <c r="AP17">
        <f t="shared" si="34"/>
        <v>65619</v>
      </c>
      <c r="AQ17">
        <f t="shared" si="13"/>
        <v>0</v>
      </c>
      <c r="AR17">
        <f t="shared" si="14"/>
        <v>0</v>
      </c>
    </row>
    <row r="18" spans="1:44" x14ac:dyDescent="0.25">
      <c r="A18" s="24" t="s">
        <v>3</v>
      </c>
      <c r="B18" s="24">
        <v>1</v>
      </c>
      <c r="C18" s="24">
        <v>8</v>
      </c>
      <c r="D18" s="24">
        <v>9</v>
      </c>
      <c r="E18" s="24">
        <v>8</v>
      </c>
      <c r="F18" s="24">
        <v>3</v>
      </c>
      <c r="G18">
        <v>256</v>
      </c>
      <c r="H18" s="1" t="s">
        <v>49</v>
      </c>
      <c r="I18">
        <v>0</v>
      </c>
      <c r="J18">
        <v>55</v>
      </c>
      <c r="K18" s="6">
        <v>256</v>
      </c>
      <c r="L18" s="7" t="s">
        <v>49</v>
      </c>
      <c r="M18" s="7">
        <v>256</v>
      </c>
      <c r="N18" s="7">
        <v>55</v>
      </c>
      <c r="O18" s="6">
        <v>1</v>
      </c>
      <c r="P18">
        <f t="shared" si="27"/>
        <v>65701.01953125</v>
      </c>
      <c r="Q18">
        <f t="shared" si="28"/>
        <v>82.509765625</v>
      </c>
      <c r="R18" s="19">
        <f t="shared" si="29"/>
        <v>32768</v>
      </c>
      <c r="S18" s="29">
        <f t="shared" si="30"/>
        <v>50000</v>
      </c>
      <c r="T18" s="29">
        <f>S18+(IF(AB18&gt;18,AE18,AC18+AD18))*4</f>
        <v>49508</v>
      </c>
      <c r="U18" s="29">
        <f t="shared" si="4"/>
        <v>50088.171875</v>
      </c>
      <c r="V18" s="29">
        <f t="shared" si="5"/>
        <v>50088.171875</v>
      </c>
      <c r="W18" s="29">
        <f t="shared" si="6"/>
        <v>50088</v>
      </c>
      <c r="X18" s="1" t="str">
        <f t="shared" ref="X18:X26" si="36">DEC2HEX(ROUND(W18,0))</f>
        <v>C3A8</v>
      </c>
      <c r="Y18" s="21">
        <f t="shared" si="8"/>
        <v>12522</v>
      </c>
      <c r="Z18">
        <v>375</v>
      </c>
      <c r="AA18" s="1">
        <v>-120</v>
      </c>
      <c r="AB18" s="9">
        <v>2</v>
      </c>
      <c r="AC18" s="11">
        <v>0</v>
      </c>
      <c r="AD18" s="11">
        <v>-123</v>
      </c>
      <c r="AE18" s="11">
        <v>56</v>
      </c>
      <c r="AF18" s="13">
        <v>0</v>
      </c>
      <c r="AG18" s="13">
        <v>384</v>
      </c>
      <c r="AH18" s="13">
        <v>416</v>
      </c>
      <c r="AI18" s="13">
        <v>512</v>
      </c>
      <c r="AJ18" s="15">
        <v>63</v>
      </c>
      <c r="AK18" s="17">
        <v>127</v>
      </c>
      <c r="AL18" s="17">
        <v>-121</v>
      </c>
      <c r="AM18">
        <f t="shared" si="31"/>
        <v>65701.01953125</v>
      </c>
      <c r="AN18">
        <f t="shared" si="32"/>
        <v>65618.509765625</v>
      </c>
      <c r="AO18">
        <f t="shared" si="33"/>
        <v>83</v>
      </c>
      <c r="AP18">
        <f t="shared" si="34"/>
        <v>65619</v>
      </c>
      <c r="AQ18">
        <f t="shared" si="13"/>
        <v>0</v>
      </c>
      <c r="AR18">
        <f t="shared" si="14"/>
        <v>0</v>
      </c>
    </row>
    <row r="19" spans="1:44" x14ac:dyDescent="0.25">
      <c r="A19" s="24" t="s">
        <v>3</v>
      </c>
      <c r="B19" s="24">
        <v>1</v>
      </c>
      <c r="C19" s="24">
        <v>8</v>
      </c>
      <c r="D19" s="24">
        <v>9</v>
      </c>
      <c r="E19" s="24">
        <v>8</v>
      </c>
      <c r="F19" s="24">
        <v>3</v>
      </c>
      <c r="G19">
        <v>256</v>
      </c>
      <c r="H19" s="1" t="s">
        <v>49</v>
      </c>
      <c r="I19">
        <v>0</v>
      </c>
      <c r="J19">
        <v>55</v>
      </c>
      <c r="K19" s="6">
        <v>256</v>
      </c>
      <c r="L19" s="7" t="s">
        <v>49</v>
      </c>
      <c r="M19" s="7">
        <v>256</v>
      </c>
      <c r="N19" s="7">
        <v>55</v>
      </c>
      <c r="O19" s="6">
        <v>1</v>
      </c>
      <c r="P19">
        <f t="shared" si="27"/>
        <v>65701.01953125</v>
      </c>
      <c r="Q19">
        <f t="shared" si="28"/>
        <v>82.509765625</v>
      </c>
      <c r="R19" s="19">
        <f t="shared" si="29"/>
        <v>32768</v>
      </c>
      <c r="S19" s="29">
        <f t="shared" si="30"/>
        <v>60000</v>
      </c>
      <c r="T19" s="29">
        <f t="shared" ref="T19:T20" si="37">S19+(IF(AB19&gt;18,AE19,AC19+AD19))*4</f>
        <v>60224</v>
      </c>
      <c r="U19" s="29">
        <f t="shared" si="4"/>
        <v>61165</v>
      </c>
      <c r="V19" s="29">
        <f t="shared" si="5"/>
        <v>61165</v>
      </c>
      <c r="W19" s="29">
        <f t="shared" si="6"/>
        <v>61165</v>
      </c>
      <c r="X19" s="1" t="str">
        <f t="shared" si="36"/>
        <v>EEED</v>
      </c>
      <c r="Y19" s="21">
        <f t="shared" si="8"/>
        <v>15291</v>
      </c>
      <c r="Z19">
        <v>375</v>
      </c>
      <c r="AA19" s="1">
        <v>-120</v>
      </c>
      <c r="AB19" s="9">
        <v>31</v>
      </c>
      <c r="AC19" s="11">
        <v>0</v>
      </c>
      <c r="AD19" s="11">
        <v>-123</v>
      </c>
      <c r="AE19" s="11">
        <v>56</v>
      </c>
      <c r="AF19" s="13">
        <v>0</v>
      </c>
      <c r="AG19" s="13">
        <v>384</v>
      </c>
      <c r="AH19" s="13">
        <v>416</v>
      </c>
      <c r="AI19" s="13">
        <v>512</v>
      </c>
      <c r="AJ19" s="15">
        <v>63</v>
      </c>
      <c r="AK19" s="17">
        <v>127</v>
      </c>
      <c r="AL19" s="17">
        <v>-121</v>
      </c>
      <c r="AM19">
        <f t="shared" si="31"/>
        <v>65701.01953125</v>
      </c>
      <c r="AN19">
        <f t="shared" si="32"/>
        <v>65618.509765625</v>
      </c>
      <c r="AO19">
        <f t="shared" si="33"/>
        <v>83</v>
      </c>
      <c r="AP19">
        <f t="shared" si="34"/>
        <v>65619</v>
      </c>
      <c r="AQ19">
        <f t="shared" si="13"/>
        <v>0</v>
      </c>
      <c r="AR19">
        <f t="shared" si="14"/>
        <v>0</v>
      </c>
    </row>
    <row r="20" spans="1:44" x14ac:dyDescent="0.25">
      <c r="A20" s="24" t="s">
        <v>3</v>
      </c>
      <c r="B20" s="24">
        <v>1</v>
      </c>
      <c r="C20" s="24">
        <v>8</v>
      </c>
      <c r="D20" s="24">
        <v>9</v>
      </c>
      <c r="E20" s="24">
        <v>8</v>
      </c>
      <c r="F20" s="24">
        <v>3</v>
      </c>
      <c r="G20">
        <v>256</v>
      </c>
      <c r="H20" s="1" t="s">
        <v>49</v>
      </c>
      <c r="I20">
        <v>0</v>
      </c>
      <c r="J20">
        <v>55</v>
      </c>
      <c r="K20" s="6">
        <v>256</v>
      </c>
      <c r="L20" s="7" t="s">
        <v>49</v>
      </c>
      <c r="M20" s="7">
        <v>256</v>
      </c>
      <c r="N20" s="7">
        <v>55</v>
      </c>
      <c r="O20" s="6">
        <v>1</v>
      </c>
      <c r="P20">
        <f t="shared" si="27"/>
        <v>65701.01953125</v>
      </c>
      <c r="Q20">
        <f t="shared" si="28"/>
        <v>82.509765625</v>
      </c>
      <c r="R20" s="19">
        <f t="shared" si="29"/>
        <v>32768</v>
      </c>
      <c r="S20" s="29">
        <f t="shared" si="30"/>
        <v>50000</v>
      </c>
      <c r="T20" s="29">
        <f t="shared" si="37"/>
        <v>50224</v>
      </c>
      <c r="U20" s="29">
        <f t="shared" si="4"/>
        <v>50861.609375</v>
      </c>
      <c r="V20" s="29">
        <f t="shared" si="5"/>
        <v>50861.609375</v>
      </c>
      <c r="W20" s="29">
        <f t="shared" si="6"/>
        <v>50862</v>
      </c>
      <c r="X20" s="1" t="str">
        <f t="shared" si="36"/>
        <v>C6AE</v>
      </c>
      <c r="Y20" s="21">
        <f t="shared" si="8"/>
        <v>12716</v>
      </c>
      <c r="Z20">
        <v>375</v>
      </c>
      <c r="AA20" s="1">
        <v>-120</v>
      </c>
      <c r="AB20" s="9">
        <v>32</v>
      </c>
      <c r="AC20" s="11">
        <v>0</v>
      </c>
      <c r="AD20" s="11">
        <v>-123</v>
      </c>
      <c r="AE20" s="11">
        <v>56</v>
      </c>
      <c r="AF20" s="13">
        <v>0</v>
      </c>
      <c r="AG20" s="13">
        <v>384</v>
      </c>
      <c r="AH20" s="13">
        <v>416</v>
      </c>
      <c r="AI20" s="13">
        <v>512</v>
      </c>
      <c r="AJ20" s="15">
        <v>63</v>
      </c>
      <c r="AK20" s="17">
        <v>127</v>
      </c>
      <c r="AL20" s="17">
        <v>-121</v>
      </c>
      <c r="AM20">
        <f t="shared" si="31"/>
        <v>65701.01953125</v>
      </c>
      <c r="AN20">
        <f t="shared" si="32"/>
        <v>65618.509765625</v>
      </c>
      <c r="AO20">
        <f t="shared" si="33"/>
        <v>83</v>
      </c>
      <c r="AP20">
        <f t="shared" si="34"/>
        <v>65619</v>
      </c>
      <c r="AQ20">
        <f t="shared" si="13"/>
        <v>0</v>
      </c>
      <c r="AR20">
        <f t="shared" si="14"/>
        <v>0</v>
      </c>
    </row>
    <row r="21" spans="1:44" x14ac:dyDescent="0.25">
      <c r="A21" s="22" t="s">
        <v>3</v>
      </c>
      <c r="B21" s="22">
        <v>1</v>
      </c>
      <c r="C21" s="22">
        <v>11</v>
      </c>
      <c r="D21" s="22">
        <v>6</v>
      </c>
      <c r="E21" s="22">
        <v>11</v>
      </c>
      <c r="F21" s="22">
        <v>1</v>
      </c>
      <c r="G21">
        <v>23</v>
      </c>
      <c r="H21" s="1">
        <v>230</v>
      </c>
      <c r="I21">
        <v>41</v>
      </c>
      <c r="J21" s="1" t="s">
        <v>52</v>
      </c>
      <c r="K21" s="6">
        <v>41</v>
      </c>
      <c r="L21" s="7" t="s">
        <v>52</v>
      </c>
      <c r="M21" s="7">
        <v>23</v>
      </c>
      <c r="N21" s="7">
        <v>230</v>
      </c>
      <c r="O21" s="6">
        <v>1</v>
      </c>
      <c r="P21">
        <f t="shared" si="27"/>
        <v>47647.18359375</v>
      </c>
      <c r="Q21">
        <f t="shared" si="28"/>
        <v>85410.346435546875</v>
      </c>
      <c r="R21" s="19">
        <f t="shared" si="29"/>
        <v>-37763</v>
      </c>
      <c r="S21" s="29">
        <f t="shared" si="30"/>
        <v>-57622</v>
      </c>
      <c r="T21" s="29">
        <f>S21+(IF(AB21&gt;18,AE21,AC21+AD21))*4</f>
        <v>-58230</v>
      </c>
      <c r="U21" s="29">
        <f t="shared" ref="U21:U26" si="38">T21+T21*(IF(AB21&lt;19,AF21+AG21,IF(AB21=31,AI21,AH21)))/2^15</f>
        <v>-54494.664916992188</v>
      </c>
      <c r="V21" s="29">
        <f t="shared" ref="V21:V26" si="39">U21</f>
        <v>-54494.664916992188</v>
      </c>
      <c r="W21" s="29">
        <f t="shared" ref="W21:W26" si="40">ROUND(V21+V21*AR21/2^21,0)</f>
        <v>-62050</v>
      </c>
      <c r="X21" s="1" t="str">
        <f t="shared" si="36"/>
        <v>FFFFFF0D9E</v>
      </c>
      <c r="Y21" s="21">
        <f t="shared" si="8"/>
        <v>-15513</v>
      </c>
      <c r="Z21">
        <v>-2048</v>
      </c>
      <c r="AA21" s="1">
        <v>-123</v>
      </c>
      <c r="AB21" s="9">
        <v>18</v>
      </c>
      <c r="AC21" s="11">
        <v>-32</v>
      </c>
      <c r="AD21" s="11">
        <v>-120</v>
      </c>
      <c r="AE21" s="11">
        <v>-86</v>
      </c>
      <c r="AF21" s="13">
        <v>-64</v>
      </c>
      <c r="AG21" s="13">
        <v>-2038</v>
      </c>
      <c r="AH21" s="13">
        <v>-1880</v>
      </c>
      <c r="AI21" s="13">
        <v>-2040</v>
      </c>
      <c r="AJ21" s="15">
        <v>8</v>
      </c>
      <c r="AK21" s="17">
        <v>127</v>
      </c>
      <c r="AL21" s="17">
        <v>-120</v>
      </c>
      <c r="AM21">
        <f t="shared" si="31"/>
        <v>85410.346435546875</v>
      </c>
      <c r="AN21">
        <f t="shared" si="32"/>
        <v>47647.18359375</v>
      </c>
      <c r="AO21">
        <f t="shared" si="33"/>
        <v>37763</v>
      </c>
      <c r="AP21">
        <f t="shared" si="34"/>
        <v>-37763</v>
      </c>
      <c r="AQ21">
        <f t="shared" si="13"/>
        <v>-2423</v>
      </c>
      <c r="AR21">
        <f t="shared" si="14"/>
        <v>290760</v>
      </c>
    </row>
    <row r="22" spans="1:44" x14ac:dyDescent="0.25">
      <c r="A22" s="22" t="s">
        <v>3</v>
      </c>
      <c r="B22" s="22">
        <v>1</v>
      </c>
      <c r="C22" s="22">
        <v>11</v>
      </c>
      <c r="D22" s="22">
        <v>6</v>
      </c>
      <c r="E22" s="22">
        <v>11</v>
      </c>
      <c r="F22" s="22">
        <v>1</v>
      </c>
      <c r="G22">
        <v>7</v>
      </c>
      <c r="H22" s="1">
        <v>342</v>
      </c>
      <c r="I22">
        <v>57</v>
      </c>
      <c r="J22" s="1" t="s">
        <v>53</v>
      </c>
      <c r="K22" s="6">
        <v>57</v>
      </c>
      <c r="L22" s="7" t="s">
        <v>53</v>
      </c>
      <c r="M22" s="7">
        <v>7</v>
      </c>
      <c r="N22" s="7">
        <v>342</v>
      </c>
      <c r="O22" s="6">
        <v>1</v>
      </c>
      <c r="P22">
        <f t="shared" si="27"/>
        <v>15144.95556640625</v>
      </c>
      <c r="Q22">
        <f t="shared" si="28"/>
        <v>117912.57446289063</v>
      </c>
      <c r="R22" s="19">
        <f t="shared" si="29"/>
        <v>-102768</v>
      </c>
      <c r="S22" s="29">
        <f t="shared" si="30"/>
        <v>-156812</v>
      </c>
      <c r="T22" s="29">
        <f t="shared" ref="T22:T23" si="41">S22+(IF(AB22&gt;18,AE22,AC22+AD22))*4</f>
        <v>-157420</v>
      </c>
      <c r="U22" s="29">
        <f t="shared" si="38"/>
        <v>-147321.82983398438</v>
      </c>
      <c r="V22" s="29">
        <f t="shared" si="39"/>
        <v>-147321.82983398438</v>
      </c>
      <c r="W22" s="29">
        <f t="shared" si="40"/>
        <v>-167747</v>
      </c>
      <c r="X22" s="1" t="str">
        <f t="shared" si="36"/>
        <v>FFFFFD70BD</v>
      </c>
      <c r="Y22" s="21">
        <f t="shared" si="8"/>
        <v>-32767</v>
      </c>
      <c r="Z22">
        <v>-2048</v>
      </c>
      <c r="AA22" s="1">
        <v>-123</v>
      </c>
      <c r="AB22" s="9">
        <v>17</v>
      </c>
      <c r="AC22" s="11">
        <v>-32</v>
      </c>
      <c r="AD22" s="11">
        <v>-120</v>
      </c>
      <c r="AE22" s="11">
        <v>-86</v>
      </c>
      <c r="AF22" s="13">
        <v>-64</v>
      </c>
      <c r="AG22" s="13">
        <v>-2038</v>
      </c>
      <c r="AH22" s="13">
        <v>-1880</v>
      </c>
      <c r="AI22" s="13">
        <v>-2040</v>
      </c>
      <c r="AJ22" s="15">
        <v>8</v>
      </c>
      <c r="AK22" s="17">
        <v>127</v>
      </c>
      <c r="AL22" s="17">
        <v>-120</v>
      </c>
      <c r="AM22">
        <f t="shared" si="31"/>
        <v>117912.57446289063</v>
      </c>
      <c r="AN22">
        <f t="shared" si="32"/>
        <v>15144.95556640625</v>
      </c>
      <c r="AO22">
        <f t="shared" si="33"/>
        <v>102768</v>
      </c>
      <c r="AP22">
        <f t="shared" si="34"/>
        <v>-102768</v>
      </c>
      <c r="AQ22">
        <f t="shared" si="13"/>
        <v>-2423</v>
      </c>
      <c r="AR22">
        <f t="shared" si="14"/>
        <v>290760</v>
      </c>
    </row>
    <row r="23" spans="1:44" x14ac:dyDescent="0.25">
      <c r="A23" s="22" t="s">
        <v>3</v>
      </c>
      <c r="B23" s="22">
        <v>1</v>
      </c>
      <c r="C23" s="22">
        <v>11</v>
      </c>
      <c r="D23" s="22">
        <v>6</v>
      </c>
      <c r="E23" s="22">
        <v>11</v>
      </c>
      <c r="F23" s="22">
        <v>1</v>
      </c>
      <c r="G23">
        <v>43</v>
      </c>
      <c r="H23" s="1">
        <v>218</v>
      </c>
      <c r="I23">
        <v>21</v>
      </c>
      <c r="J23" s="1" t="s">
        <v>55</v>
      </c>
      <c r="K23" s="6">
        <v>21</v>
      </c>
      <c r="L23" s="26" t="s">
        <v>55</v>
      </c>
      <c r="M23" s="7">
        <v>43</v>
      </c>
      <c r="N23" s="7">
        <v>218</v>
      </c>
      <c r="O23" s="6">
        <v>1</v>
      </c>
      <c r="P23">
        <f t="shared" si="27"/>
        <v>88583.904296875</v>
      </c>
      <c r="Q23">
        <f t="shared" si="28"/>
        <v>44473.625732421875</v>
      </c>
      <c r="R23" s="19">
        <f t="shared" si="29"/>
        <v>44110</v>
      </c>
      <c r="S23" s="29">
        <f t="shared" si="30"/>
        <v>67307</v>
      </c>
      <c r="T23" s="29">
        <f t="shared" si="41"/>
        <v>66699</v>
      </c>
      <c r="U23" s="29">
        <f t="shared" si="38"/>
        <v>62420.395935058594</v>
      </c>
      <c r="V23" s="29">
        <f t="shared" si="39"/>
        <v>62420.395935058594</v>
      </c>
      <c r="W23" s="29">
        <f t="shared" si="40"/>
        <v>71075</v>
      </c>
      <c r="X23" s="1" t="str">
        <f t="shared" si="36"/>
        <v>115A3</v>
      </c>
      <c r="Y23" s="21">
        <f t="shared" si="8"/>
        <v>17769</v>
      </c>
      <c r="Z23">
        <v>-2048</v>
      </c>
      <c r="AA23" s="1">
        <v>-123</v>
      </c>
      <c r="AB23" s="9">
        <v>16</v>
      </c>
      <c r="AC23" s="11">
        <v>-32</v>
      </c>
      <c r="AD23" s="11">
        <v>-120</v>
      </c>
      <c r="AE23" s="11">
        <v>-86</v>
      </c>
      <c r="AF23" s="13">
        <v>-64</v>
      </c>
      <c r="AG23" s="13">
        <v>-2038</v>
      </c>
      <c r="AH23" s="13">
        <v>-1880</v>
      </c>
      <c r="AI23" s="13">
        <v>-2040</v>
      </c>
      <c r="AJ23" s="15">
        <v>8</v>
      </c>
      <c r="AK23" s="17">
        <v>127</v>
      </c>
      <c r="AL23" s="17">
        <v>-120</v>
      </c>
      <c r="AM23">
        <f t="shared" si="31"/>
        <v>44473.625732421875</v>
      </c>
      <c r="AN23">
        <f t="shared" si="32"/>
        <v>88583.904296875</v>
      </c>
      <c r="AO23">
        <f t="shared" si="33"/>
        <v>-44110</v>
      </c>
      <c r="AP23">
        <f t="shared" si="34"/>
        <v>44110</v>
      </c>
      <c r="AQ23">
        <f t="shared" si="13"/>
        <v>-2423</v>
      </c>
      <c r="AR23">
        <f t="shared" si="14"/>
        <v>290760</v>
      </c>
    </row>
    <row r="24" spans="1:44" x14ac:dyDescent="0.25">
      <c r="A24" s="22" t="s">
        <v>3</v>
      </c>
      <c r="B24" s="22">
        <v>1</v>
      </c>
      <c r="C24" s="22">
        <v>11</v>
      </c>
      <c r="D24" s="22">
        <v>6</v>
      </c>
      <c r="E24" s="22">
        <v>11</v>
      </c>
      <c r="F24" s="22">
        <v>1</v>
      </c>
      <c r="G24">
        <v>47</v>
      </c>
      <c r="H24" s="1" t="s">
        <v>56</v>
      </c>
      <c r="I24">
        <v>17</v>
      </c>
      <c r="J24" s="1" t="s">
        <v>57</v>
      </c>
      <c r="K24" s="6">
        <v>17</v>
      </c>
      <c r="L24" s="25" t="s">
        <v>57</v>
      </c>
      <c r="M24" s="7">
        <v>47</v>
      </c>
      <c r="N24" s="25" t="s">
        <v>56</v>
      </c>
      <c r="O24" s="6">
        <v>1</v>
      </c>
      <c r="P24">
        <f t="shared" si="27"/>
        <v>97219.180908203125</v>
      </c>
      <c r="Q24">
        <f t="shared" si="28"/>
        <v>35838.34912109375</v>
      </c>
      <c r="R24" s="19">
        <f t="shared" si="29"/>
        <v>61381</v>
      </c>
      <c r="S24" s="29">
        <f t="shared" si="30"/>
        <v>93660</v>
      </c>
      <c r="T24" s="29">
        <f>S24+(IF(AB24&gt;18,AE24,AC24+AD24))*4</f>
        <v>93052</v>
      </c>
      <c r="U24" s="29">
        <f t="shared" si="38"/>
        <v>87082.905029296875</v>
      </c>
      <c r="V24" s="29">
        <f t="shared" si="39"/>
        <v>87082.905029296875</v>
      </c>
      <c r="W24" s="29">
        <f t="shared" si="40"/>
        <v>99157</v>
      </c>
      <c r="X24" s="1" t="str">
        <f t="shared" si="36"/>
        <v>18355</v>
      </c>
      <c r="Y24" s="21">
        <f t="shared" si="8"/>
        <v>24789</v>
      </c>
      <c r="Z24">
        <v>-2048</v>
      </c>
      <c r="AA24" s="1">
        <v>-123</v>
      </c>
      <c r="AB24" s="9">
        <v>15</v>
      </c>
      <c r="AC24" s="11">
        <v>-32</v>
      </c>
      <c r="AD24" s="11">
        <v>-120</v>
      </c>
      <c r="AE24" s="11">
        <v>-86</v>
      </c>
      <c r="AF24" s="13">
        <v>-64</v>
      </c>
      <c r="AG24" s="13">
        <v>-2038</v>
      </c>
      <c r="AH24" s="13">
        <v>-1880</v>
      </c>
      <c r="AI24" s="13">
        <v>-2040</v>
      </c>
      <c r="AJ24" s="15">
        <v>8</v>
      </c>
      <c r="AK24" s="17">
        <v>127</v>
      </c>
      <c r="AL24" s="17">
        <v>-120</v>
      </c>
      <c r="AM24">
        <f t="shared" si="31"/>
        <v>35838.34912109375</v>
      </c>
      <c r="AN24">
        <f t="shared" si="32"/>
        <v>97219.180908203125</v>
      </c>
      <c r="AO24">
        <f t="shared" si="33"/>
        <v>-61381</v>
      </c>
      <c r="AP24">
        <f t="shared" si="34"/>
        <v>61381</v>
      </c>
      <c r="AQ24">
        <f t="shared" si="13"/>
        <v>-2423</v>
      </c>
      <c r="AR24">
        <f t="shared" si="14"/>
        <v>290760</v>
      </c>
    </row>
    <row r="25" spans="1:44" x14ac:dyDescent="0.25">
      <c r="A25" s="22" t="s">
        <v>3</v>
      </c>
      <c r="B25" s="22">
        <v>1</v>
      </c>
      <c r="C25" s="22">
        <v>11</v>
      </c>
      <c r="D25" s="22">
        <v>6</v>
      </c>
      <c r="E25" s="22">
        <v>11</v>
      </c>
      <c r="F25" s="22">
        <v>1</v>
      </c>
      <c r="G25">
        <v>9</v>
      </c>
      <c r="H25" s="1" t="s">
        <v>58</v>
      </c>
      <c r="I25">
        <v>55</v>
      </c>
      <c r="J25" s="1">
        <v>164</v>
      </c>
      <c r="K25" s="6">
        <v>55</v>
      </c>
      <c r="L25" s="7">
        <v>164</v>
      </c>
      <c r="M25" s="7">
        <v>9</v>
      </c>
      <c r="N25" s="7" t="s">
        <v>58</v>
      </c>
      <c r="O25" s="6">
        <v>1</v>
      </c>
      <c r="P25">
        <f t="shared" si="27"/>
        <v>20072.220458984375</v>
      </c>
      <c r="Q25">
        <f t="shared" si="28"/>
        <v>112985.3095703125</v>
      </c>
      <c r="R25" s="19">
        <f t="shared" si="29"/>
        <v>-92913</v>
      </c>
      <c r="S25" s="29">
        <f t="shared" si="30"/>
        <v>-141774</v>
      </c>
      <c r="T25" s="29">
        <f t="shared" ref="T25:T27" si="42">S25+(IF(AB25&gt;18,AE25,AC25+AD25))*4</f>
        <v>-142382</v>
      </c>
      <c r="U25" s="29">
        <f t="shared" si="38"/>
        <v>-133248.48669433594</v>
      </c>
      <c r="V25" s="29">
        <f t="shared" si="39"/>
        <v>-133248.48669433594</v>
      </c>
      <c r="W25" s="29">
        <f t="shared" si="40"/>
        <v>-151723</v>
      </c>
      <c r="X25" s="1" t="str">
        <f t="shared" si="36"/>
        <v>FFFFFDAF55</v>
      </c>
      <c r="Y25" s="21">
        <f t="shared" si="8"/>
        <v>-32767</v>
      </c>
      <c r="Z25">
        <v>-2048</v>
      </c>
      <c r="AA25" s="1">
        <v>-123</v>
      </c>
      <c r="AB25" s="9">
        <v>14</v>
      </c>
      <c r="AC25" s="11">
        <v>-32</v>
      </c>
      <c r="AD25" s="11">
        <v>-120</v>
      </c>
      <c r="AE25" s="11">
        <v>-86</v>
      </c>
      <c r="AF25" s="13">
        <v>-64</v>
      </c>
      <c r="AG25" s="13">
        <v>-2038</v>
      </c>
      <c r="AH25" s="13">
        <v>-1880</v>
      </c>
      <c r="AI25" s="13">
        <v>-2040</v>
      </c>
      <c r="AJ25" s="15">
        <v>8</v>
      </c>
      <c r="AK25" s="17">
        <v>127</v>
      </c>
      <c r="AL25" s="17">
        <v>-120</v>
      </c>
      <c r="AM25">
        <f t="shared" si="31"/>
        <v>112985.3095703125</v>
      </c>
      <c r="AN25">
        <f t="shared" si="32"/>
        <v>20072.220458984375</v>
      </c>
      <c r="AO25">
        <f t="shared" si="33"/>
        <v>92913</v>
      </c>
      <c r="AP25">
        <f t="shared" si="34"/>
        <v>-92913</v>
      </c>
      <c r="AQ25">
        <f t="shared" si="13"/>
        <v>-2423</v>
      </c>
      <c r="AR25">
        <f t="shared" si="14"/>
        <v>290760</v>
      </c>
    </row>
    <row r="26" spans="1:44" x14ac:dyDescent="0.25">
      <c r="A26" s="22" t="s">
        <v>3</v>
      </c>
      <c r="B26" s="22">
        <v>1</v>
      </c>
      <c r="C26" s="22">
        <v>11</v>
      </c>
      <c r="D26" s="22">
        <v>6</v>
      </c>
      <c r="E26" s="22">
        <v>11</v>
      </c>
      <c r="F26" s="22">
        <v>1</v>
      </c>
      <c r="G26">
        <v>0</v>
      </c>
      <c r="H26" s="1" t="s">
        <v>59</v>
      </c>
      <c r="I26">
        <v>64</v>
      </c>
      <c r="J26" s="1">
        <v>209</v>
      </c>
      <c r="K26" s="6">
        <v>64</v>
      </c>
      <c r="L26" s="7">
        <v>209</v>
      </c>
      <c r="M26" s="25" t="s">
        <v>60</v>
      </c>
      <c r="N26" s="7" t="s">
        <v>59</v>
      </c>
      <c r="O26" s="6">
        <v>1</v>
      </c>
      <c r="P26">
        <f t="shared" si="27"/>
        <v>1480.17529296875</v>
      </c>
      <c r="Q26">
        <f t="shared" si="28"/>
        <v>131577.35473632813</v>
      </c>
      <c r="R26" s="19">
        <f t="shared" si="29"/>
        <v>-130097</v>
      </c>
      <c r="S26" s="29">
        <f t="shared" si="30"/>
        <v>-198512</v>
      </c>
      <c r="T26" s="29">
        <f t="shared" si="42"/>
        <v>-199120</v>
      </c>
      <c r="U26" s="29">
        <f t="shared" si="38"/>
        <v>-186346.8603515625</v>
      </c>
      <c r="V26" s="29">
        <f t="shared" si="39"/>
        <v>-186346.8603515625</v>
      </c>
      <c r="W26" s="29">
        <f t="shared" si="40"/>
        <v>-212183</v>
      </c>
      <c r="X26" s="1" t="str">
        <f t="shared" si="36"/>
        <v>FFFFFCC329</v>
      </c>
      <c r="Y26" s="21">
        <f t="shared" si="8"/>
        <v>-32767</v>
      </c>
      <c r="Z26">
        <v>-2048</v>
      </c>
      <c r="AA26" s="1">
        <v>-123</v>
      </c>
      <c r="AB26" s="9">
        <v>13</v>
      </c>
      <c r="AC26" s="11">
        <v>-32</v>
      </c>
      <c r="AD26" s="11">
        <v>-120</v>
      </c>
      <c r="AE26" s="11">
        <v>-86</v>
      </c>
      <c r="AF26" s="13">
        <v>-64</v>
      </c>
      <c r="AG26" s="13">
        <v>-2038</v>
      </c>
      <c r="AH26" s="13">
        <v>-1880</v>
      </c>
      <c r="AI26" s="13">
        <v>-2040</v>
      </c>
      <c r="AJ26" s="15">
        <v>8</v>
      </c>
      <c r="AK26" s="17">
        <v>127</v>
      </c>
      <c r="AL26" s="17">
        <v>-120</v>
      </c>
      <c r="AM26">
        <f t="shared" si="31"/>
        <v>131577.35473632813</v>
      </c>
      <c r="AN26">
        <f t="shared" si="32"/>
        <v>1480.17529296875</v>
      </c>
      <c r="AO26">
        <f t="shared" si="33"/>
        <v>130097</v>
      </c>
      <c r="AP26">
        <f t="shared" si="34"/>
        <v>-130097</v>
      </c>
      <c r="AQ26">
        <f t="shared" si="13"/>
        <v>-2423</v>
      </c>
      <c r="AR26">
        <f t="shared" si="14"/>
        <v>290760</v>
      </c>
    </row>
    <row r="27" spans="1:44" x14ac:dyDescent="0.25">
      <c r="A27" s="22" t="s">
        <v>3</v>
      </c>
      <c r="B27" s="22">
        <v>1</v>
      </c>
      <c r="C27" s="22">
        <v>11</v>
      </c>
      <c r="D27" s="22">
        <v>6</v>
      </c>
      <c r="E27" s="22">
        <v>11</v>
      </c>
      <c r="F27" s="22">
        <v>1</v>
      </c>
      <c r="G27">
        <v>54</v>
      </c>
      <c r="H27" s="1" t="s">
        <v>61</v>
      </c>
      <c r="I27">
        <v>10</v>
      </c>
      <c r="J27">
        <v>542</v>
      </c>
      <c r="K27" s="6">
        <v>10</v>
      </c>
      <c r="L27" s="26" t="s">
        <v>62</v>
      </c>
      <c r="M27" s="7">
        <v>54</v>
      </c>
      <c r="N27" s="7" t="s">
        <v>61</v>
      </c>
      <c r="O27" s="6">
        <v>1</v>
      </c>
      <c r="P27">
        <f t="shared" ref="P27:P36" si="43">G27*2^C27+HEX2DEC(H27)+(HEX2DEC(H27)*AA27)/2^12</f>
        <v>111271.94946289063</v>
      </c>
      <c r="Q27">
        <f t="shared" ref="Q27:Q36" si="44">I27*2^C27+HEX2DEC(J27)+(HEX2DEC(J27)*AA27/2^12)</f>
        <v>21785.58056640625</v>
      </c>
      <c r="R27" s="19">
        <f t="shared" ref="R27:R36" si="45">ROUND((AP27-AO27)/2^O27,0)</f>
        <v>89486</v>
      </c>
      <c r="S27" s="29">
        <f t="shared" ref="S27:S36" si="46">ROUND(R27*(IF(AB27=31,3750,3125)/2048),0)</f>
        <v>136545</v>
      </c>
      <c r="T27" s="29">
        <f t="shared" si="42"/>
        <v>136201</v>
      </c>
      <c r="U27" s="29">
        <f t="shared" ref="U27:U36" si="47">T27+T27*(IF(AB27&lt;19,AF27+AG27,IF(AB27=31,AI27,AH27)))/2^15</f>
        <v>128386.73364257813</v>
      </c>
      <c r="V27" s="29">
        <f t="shared" ref="V27:V36" si="48">U27</f>
        <v>128386.73364257813</v>
      </c>
      <c r="W27" s="29">
        <f t="shared" ref="W27:W36" si="49">ROUND(V27+V27*AR27/2^21,0)</f>
        <v>146187</v>
      </c>
      <c r="X27" s="1" t="str">
        <f t="shared" ref="X27:X36" si="50">DEC2HEX(ROUND(W27,0))</f>
        <v>23B0B</v>
      </c>
      <c r="Y27" s="21">
        <f t="shared" ref="Y27:Y36" si="51">IF(ROUND(W27/2^2,0)&gt;32767,32767,IF(ROUND(W27/2^2,0)&lt;-32768,-32767,ROUND(W27/2^2,0)))</f>
        <v>32767</v>
      </c>
      <c r="Z27">
        <v>-2048</v>
      </c>
      <c r="AA27" s="1">
        <v>-123</v>
      </c>
      <c r="AB27" s="9">
        <v>30</v>
      </c>
      <c r="AC27" s="11">
        <v>-32</v>
      </c>
      <c r="AD27" s="11">
        <v>-120</v>
      </c>
      <c r="AE27" s="11">
        <v>-86</v>
      </c>
      <c r="AF27" s="13">
        <v>-64</v>
      </c>
      <c r="AG27" s="13">
        <v>-2038</v>
      </c>
      <c r="AH27" s="13">
        <v>-1880</v>
      </c>
      <c r="AI27" s="13">
        <v>-2040</v>
      </c>
      <c r="AJ27" s="15">
        <v>8</v>
      </c>
      <c r="AK27" s="17">
        <v>127</v>
      </c>
      <c r="AL27" s="17">
        <v>-120</v>
      </c>
      <c r="AM27">
        <f t="shared" ref="AM27:AM36" si="52">IF(O27=0,0,K27*2^C27+HEX2DEC(L27)+(HEX2DEC(L27)*AA27)/2^12)</f>
        <v>21785.58056640625</v>
      </c>
      <c r="AN27">
        <f t="shared" ref="AN27:AN36" si="53">IF(O27=0,0,M27*2^C27+HEX2DEC(N27)+(HEX2DEC(N27)*AA27/2^12))</f>
        <v>111271.94946289063</v>
      </c>
      <c r="AO27">
        <f t="shared" ref="AO27:AO36" si="54">ROUND(AM27-AN27,0)</f>
        <v>-89486</v>
      </c>
      <c r="AP27">
        <f t="shared" ref="AP27:AP36" si="55">ROUND(P27-Q27,0)</f>
        <v>89486</v>
      </c>
      <c r="AQ27">
        <f t="shared" ref="AQ27:AQ36" si="56">Z27-375</f>
        <v>-2423</v>
      </c>
      <c r="AR27">
        <f t="shared" ref="AR27:AR36" si="57">AQ27*IF(Z27&gt;375,AK27,AL27)</f>
        <v>290760</v>
      </c>
    </row>
    <row r="28" spans="1:44" x14ac:dyDescent="0.25">
      <c r="A28" s="22" t="s">
        <v>3</v>
      </c>
      <c r="B28" s="22">
        <v>1</v>
      </c>
      <c r="C28" s="22">
        <v>11</v>
      </c>
      <c r="D28" s="22">
        <v>6</v>
      </c>
      <c r="E28" s="22">
        <v>11</v>
      </c>
      <c r="F28" s="22">
        <v>1</v>
      </c>
      <c r="G28">
        <v>43</v>
      </c>
      <c r="H28" s="1" t="s">
        <v>63</v>
      </c>
      <c r="I28">
        <v>21</v>
      </c>
      <c r="J28" s="1">
        <v>729</v>
      </c>
      <c r="K28" s="6">
        <v>21</v>
      </c>
      <c r="L28" s="25">
        <v>729</v>
      </c>
      <c r="M28" s="7">
        <v>43</v>
      </c>
      <c r="N28" s="25" t="s">
        <v>63</v>
      </c>
      <c r="O28" s="6">
        <v>1</v>
      </c>
      <c r="P28">
        <f t="shared" si="43"/>
        <v>88271.57373046875</v>
      </c>
      <c r="Q28">
        <f t="shared" si="44"/>
        <v>44785.956298828125</v>
      </c>
      <c r="R28" s="19">
        <f t="shared" si="45"/>
        <v>43486</v>
      </c>
      <c r="S28" s="29">
        <f t="shared" si="46"/>
        <v>79625</v>
      </c>
      <c r="T28" s="29">
        <f>S28+(IF(AB28&gt;18,AE28,AC28+AD28))*4</f>
        <v>79281</v>
      </c>
      <c r="U28" s="29">
        <f t="shared" si="47"/>
        <v>74345.293212890625</v>
      </c>
      <c r="V28" s="29">
        <f t="shared" si="48"/>
        <v>74345.293212890625</v>
      </c>
      <c r="W28" s="29">
        <f t="shared" si="49"/>
        <v>74345</v>
      </c>
      <c r="X28" s="1" t="str">
        <f t="shared" si="50"/>
        <v>12269</v>
      </c>
      <c r="Y28" s="21">
        <f t="shared" si="51"/>
        <v>18586</v>
      </c>
      <c r="Z28">
        <v>375</v>
      </c>
      <c r="AA28" s="1">
        <v>-123</v>
      </c>
      <c r="AB28" s="9">
        <v>31</v>
      </c>
      <c r="AC28" s="11">
        <v>-32</v>
      </c>
      <c r="AD28" s="11">
        <v>-120</v>
      </c>
      <c r="AE28" s="11">
        <v>-86</v>
      </c>
      <c r="AF28" s="13">
        <v>-64</v>
      </c>
      <c r="AG28" s="13">
        <v>-2038</v>
      </c>
      <c r="AH28" s="13">
        <v>-1880</v>
      </c>
      <c r="AI28" s="13">
        <v>-2040</v>
      </c>
      <c r="AJ28" s="15">
        <v>8</v>
      </c>
      <c r="AK28" s="17">
        <v>127</v>
      </c>
      <c r="AL28" s="17">
        <v>-120</v>
      </c>
      <c r="AM28">
        <f t="shared" si="52"/>
        <v>44785.956298828125</v>
      </c>
      <c r="AN28">
        <f t="shared" si="53"/>
        <v>88271.57373046875</v>
      </c>
      <c r="AO28">
        <f t="shared" si="54"/>
        <v>-43486</v>
      </c>
      <c r="AP28">
        <f t="shared" si="55"/>
        <v>43486</v>
      </c>
      <c r="AQ28">
        <f t="shared" si="56"/>
        <v>0</v>
      </c>
      <c r="AR28">
        <f t="shared" si="57"/>
        <v>0</v>
      </c>
    </row>
    <row r="29" spans="1:44" x14ac:dyDescent="0.25">
      <c r="A29" s="22" t="s">
        <v>3</v>
      </c>
      <c r="B29" s="22">
        <v>1</v>
      </c>
      <c r="C29" s="22">
        <v>11</v>
      </c>
      <c r="D29" s="22">
        <v>6</v>
      </c>
      <c r="E29" s="22">
        <v>11</v>
      </c>
      <c r="F29" s="22">
        <v>1</v>
      </c>
      <c r="G29">
        <v>35</v>
      </c>
      <c r="H29" s="1">
        <v>739</v>
      </c>
      <c r="I29">
        <v>29</v>
      </c>
      <c r="J29" s="1" t="s">
        <v>64</v>
      </c>
      <c r="K29" s="6">
        <v>29</v>
      </c>
      <c r="L29" s="7" t="s">
        <v>64</v>
      </c>
      <c r="M29" s="7">
        <v>35</v>
      </c>
      <c r="N29" s="7">
        <v>739</v>
      </c>
      <c r="O29" s="6">
        <v>1</v>
      </c>
      <c r="P29">
        <f t="shared" si="43"/>
        <v>73473.475830078125</v>
      </c>
      <c r="Q29">
        <f t="shared" si="44"/>
        <v>59584.05419921875</v>
      </c>
      <c r="R29" s="19">
        <f t="shared" si="45"/>
        <v>13889</v>
      </c>
      <c r="S29" s="29">
        <f t="shared" si="46"/>
        <v>21193</v>
      </c>
      <c r="T29" s="29">
        <f t="shared" ref="T29:T30" si="58">S29+(IF(AB29&gt;18,AE29,AC29+AD29))*4</f>
        <v>20849</v>
      </c>
      <c r="U29" s="29">
        <f t="shared" si="47"/>
        <v>19652.829345703125</v>
      </c>
      <c r="V29" s="29">
        <f t="shared" si="48"/>
        <v>19652.829345703125</v>
      </c>
      <c r="W29" s="29">
        <f t="shared" si="49"/>
        <v>20588</v>
      </c>
      <c r="X29" s="1" t="str">
        <f t="shared" si="50"/>
        <v>506C</v>
      </c>
      <c r="Y29" s="21">
        <f t="shared" si="51"/>
        <v>5147</v>
      </c>
      <c r="Z29">
        <v>1161</v>
      </c>
      <c r="AA29" s="1">
        <v>-123</v>
      </c>
      <c r="AB29" s="9">
        <v>32</v>
      </c>
      <c r="AC29" s="11">
        <v>-32</v>
      </c>
      <c r="AD29" s="11">
        <v>-120</v>
      </c>
      <c r="AE29" s="11">
        <v>-86</v>
      </c>
      <c r="AF29" s="13">
        <v>-64</v>
      </c>
      <c r="AG29" s="13">
        <v>-2038</v>
      </c>
      <c r="AH29" s="13">
        <v>-1880</v>
      </c>
      <c r="AI29" s="13">
        <v>-2040</v>
      </c>
      <c r="AJ29" s="15">
        <v>8</v>
      </c>
      <c r="AK29" s="17">
        <v>127</v>
      </c>
      <c r="AL29" s="17">
        <v>-120</v>
      </c>
      <c r="AM29">
        <f t="shared" si="52"/>
        <v>59584.05419921875</v>
      </c>
      <c r="AN29">
        <f t="shared" si="53"/>
        <v>73473.475830078125</v>
      </c>
      <c r="AO29">
        <f t="shared" si="54"/>
        <v>-13889</v>
      </c>
      <c r="AP29">
        <f t="shared" si="55"/>
        <v>13889</v>
      </c>
      <c r="AQ29">
        <f t="shared" si="56"/>
        <v>786</v>
      </c>
      <c r="AR29">
        <f t="shared" si="57"/>
        <v>99822</v>
      </c>
    </row>
    <row r="30" spans="1:44" x14ac:dyDescent="0.25">
      <c r="A30" s="22" t="s">
        <v>3</v>
      </c>
      <c r="B30" s="22">
        <v>1</v>
      </c>
      <c r="C30" s="22">
        <v>11</v>
      </c>
      <c r="D30" s="22">
        <v>6</v>
      </c>
      <c r="E30" s="22">
        <v>11</v>
      </c>
      <c r="F30" s="22">
        <v>1</v>
      </c>
      <c r="G30">
        <v>5</v>
      </c>
      <c r="H30" s="1" t="s">
        <v>65</v>
      </c>
      <c r="I30">
        <v>59</v>
      </c>
      <c r="J30" s="1" t="s">
        <v>66</v>
      </c>
      <c r="K30" s="6">
        <v>59</v>
      </c>
      <c r="L30" s="25" t="s">
        <v>66</v>
      </c>
      <c r="M30" s="25">
        <v>5</v>
      </c>
      <c r="N30" s="25" t="s">
        <v>65</v>
      </c>
      <c r="O30" s="6">
        <v>1</v>
      </c>
      <c r="P30">
        <f t="shared" si="43"/>
        <v>12201.28076171875</v>
      </c>
      <c r="Q30">
        <f t="shared" si="44"/>
        <v>120856.24926757813</v>
      </c>
      <c r="R30" s="19">
        <f t="shared" si="45"/>
        <v>-108655</v>
      </c>
      <c r="S30" s="29">
        <f t="shared" si="46"/>
        <v>-165794</v>
      </c>
      <c r="T30" s="29">
        <f t="shared" si="58"/>
        <v>-166138</v>
      </c>
      <c r="U30" s="29">
        <f t="shared" si="47"/>
        <v>-156606.15673828125</v>
      </c>
      <c r="V30" s="29">
        <f t="shared" si="48"/>
        <v>-156606.15673828125</v>
      </c>
      <c r="W30" s="29">
        <f t="shared" si="49"/>
        <v>-164060</v>
      </c>
      <c r="X30" s="1" t="str">
        <f t="shared" si="50"/>
        <v>FFFFFD7F24</v>
      </c>
      <c r="Y30" s="21">
        <f t="shared" si="51"/>
        <v>-32767</v>
      </c>
      <c r="Z30">
        <v>1161</v>
      </c>
      <c r="AA30" s="1">
        <v>-123</v>
      </c>
      <c r="AB30" s="9">
        <v>33</v>
      </c>
      <c r="AC30" s="11">
        <v>-32</v>
      </c>
      <c r="AD30" s="11">
        <v>-120</v>
      </c>
      <c r="AE30" s="11">
        <v>-86</v>
      </c>
      <c r="AF30" s="13">
        <v>-64</v>
      </c>
      <c r="AG30" s="13">
        <v>-2038</v>
      </c>
      <c r="AH30" s="13">
        <v>-1880</v>
      </c>
      <c r="AI30" s="13">
        <v>-2040</v>
      </c>
      <c r="AJ30" s="15">
        <v>8</v>
      </c>
      <c r="AK30" s="17">
        <v>127</v>
      </c>
      <c r="AL30" s="17">
        <v>-120</v>
      </c>
      <c r="AM30">
        <f t="shared" si="52"/>
        <v>120856.24926757813</v>
      </c>
      <c r="AN30">
        <f t="shared" si="53"/>
        <v>12201.28076171875</v>
      </c>
      <c r="AO30">
        <f t="shared" si="54"/>
        <v>108655</v>
      </c>
      <c r="AP30">
        <f t="shared" si="55"/>
        <v>-108655</v>
      </c>
      <c r="AQ30">
        <f t="shared" si="56"/>
        <v>786</v>
      </c>
      <c r="AR30">
        <f t="shared" si="57"/>
        <v>99822</v>
      </c>
    </row>
    <row r="31" spans="1:44" x14ac:dyDescent="0.25">
      <c r="A31" s="22" t="s">
        <v>3</v>
      </c>
      <c r="B31" s="22">
        <v>1</v>
      </c>
      <c r="C31" s="22">
        <v>11</v>
      </c>
      <c r="D31" s="22">
        <v>6</v>
      </c>
      <c r="E31" s="22">
        <v>11</v>
      </c>
      <c r="F31" s="22">
        <v>1</v>
      </c>
      <c r="G31">
        <v>0</v>
      </c>
      <c r="H31" s="1">
        <v>227</v>
      </c>
      <c r="I31">
        <v>64</v>
      </c>
      <c r="J31" s="1" t="s">
        <v>67</v>
      </c>
      <c r="K31" s="6">
        <v>0</v>
      </c>
      <c r="L31" s="7">
        <v>0</v>
      </c>
      <c r="M31" s="7">
        <v>0</v>
      </c>
      <c r="N31" s="7">
        <v>0</v>
      </c>
      <c r="O31" s="6">
        <v>0</v>
      </c>
      <c r="P31">
        <f t="shared" si="43"/>
        <v>568.084228515625</v>
      </c>
      <c r="Q31">
        <f t="shared" si="44"/>
        <v>132614.384765625</v>
      </c>
      <c r="R31" s="19">
        <f t="shared" si="45"/>
        <v>-132046</v>
      </c>
      <c r="S31" s="29">
        <f t="shared" si="46"/>
        <v>-201486</v>
      </c>
      <c r="T31" s="29">
        <f>S31+(IF(AB31&gt;18,AE31,AC31+AD31))*4</f>
        <v>-200874</v>
      </c>
      <c r="U31" s="29">
        <f t="shared" si="47"/>
        <v>-213808.69665527344</v>
      </c>
      <c r="V31" s="29">
        <f t="shared" si="48"/>
        <v>-213808.69665527344</v>
      </c>
      <c r="W31" s="29">
        <f t="shared" si="49"/>
        <v>-223986</v>
      </c>
      <c r="X31" s="1" t="str">
        <f t="shared" si="50"/>
        <v>FFFFFC950E</v>
      </c>
      <c r="Y31" s="21">
        <f t="shared" si="51"/>
        <v>-32767</v>
      </c>
      <c r="Z31">
        <v>1161</v>
      </c>
      <c r="AA31" s="1">
        <v>127</v>
      </c>
      <c r="AB31" s="9">
        <v>18</v>
      </c>
      <c r="AC31" s="11">
        <v>31</v>
      </c>
      <c r="AD31" s="11">
        <v>122</v>
      </c>
      <c r="AE31" s="11">
        <v>-86</v>
      </c>
      <c r="AF31" s="13">
        <v>63</v>
      </c>
      <c r="AG31" s="13">
        <v>2047</v>
      </c>
      <c r="AH31" s="13">
        <v>2047</v>
      </c>
      <c r="AI31" s="13">
        <v>2047</v>
      </c>
      <c r="AJ31" s="15">
        <v>-1</v>
      </c>
      <c r="AK31" s="17">
        <v>127</v>
      </c>
      <c r="AL31" s="17">
        <v>-128</v>
      </c>
      <c r="AM31">
        <f t="shared" si="52"/>
        <v>0</v>
      </c>
      <c r="AN31">
        <f t="shared" si="53"/>
        <v>0</v>
      </c>
      <c r="AO31">
        <f t="shared" si="54"/>
        <v>0</v>
      </c>
      <c r="AP31">
        <f t="shared" si="55"/>
        <v>-132046</v>
      </c>
      <c r="AQ31">
        <f t="shared" si="56"/>
        <v>786</v>
      </c>
      <c r="AR31">
        <f t="shared" si="57"/>
        <v>99822</v>
      </c>
    </row>
    <row r="32" spans="1:44" x14ac:dyDescent="0.25">
      <c r="A32" s="22" t="s">
        <v>3</v>
      </c>
      <c r="B32" s="22">
        <v>1</v>
      </c>
      <c r="C32" s="22">
        <v>11</v>
      </c>
      <c r="D32" s="22">
        <v>6</v>
      </c>
      <c r="E32" s="22">
        <v>11</v>
      </c>
      <c r="F32" s="22">
        <v>1</v>
      </c>
      <c r="G32">
        <v>44</v>
      </c>
      <c r="H32" s="1" t="s">
        <v>68</v>
      </c>
      <c r="I32">
        <v>20</v>
      </c>
      <c r="J32" s="1">
        <v>726</v>
      </c>
      <c r="K32" s="6">
        <v>0</v>
      </c>
      <c r="L32" s="7">
        <v>0</v>
      </c>
      <c r="M32" s="7">
        <v>0</v>
      </c>
      <c r="N32" s="7">
        <v>0</v>
      </c>
      <c r="O32" s="6">
        <v>0</v>
      </c>
      <c r="P32">
        <f t="shared" si="43"/>
        <v>90335.728271484375</v>
      </c>
      <c r="Q32">
        <f t="shared" si="44"/>
        <v>42846.74072265625</v>
      </c>
      <c r="R32" s="19">
        <f t="shared" si="45"/>
        <v>47489</v>
      </c>
      <c r="S32" s="29">
        <f t="shared" si="46"/>
        <v>72462</v>
      </c>
      <c r="T32" s="29">
        <f t="shared" ref="T32:T33" si="59">S32+(IF(AB32&gt;18,AE32,AC32+AD32))*4</f>
        <v>73074</v>
      </c>
      <c r="U32" s="29">
        <f t="shared" si="47"/>
        <v>77779.387573242188</v>
      </c>
      <c r="V32" s="29">
        <f t="shared" si="48"/>
        <v>77779.387573242188</v>
      </c>
      <c r="W32" s="29">
        <f t="shared" si="49"/>
        <v>81482</v>
      </c>
      <c r="X32" s="1" t="str">
        <f t="shared" si="50"/>
        <v>13E4A</v>
      </c>
      <c r="Y32" s="21">
        <f t="shared" si="51"/>
        <v>20371</v>
      </c>
      <c r="Z32">
        <v>1161</v>
      </c>
      <c r="AA32" s="1">
        <v>127</v>
      </c>
      <c r="AB32" s="9">
        <v>17</v>
      </c>
      <c r="AC32" s="11">
        <v>31</v>
      </c>
      <c r="AD32" s="11">
        <v>122</v>
      </c>
      <c r="AE32" s="11">
        <v>-86</v>
      </c>
      <c r="AF32" s="13">
        <v>63</v>
      </c>
      <c r="AG32" s="13">
        <v>2047</v>
      </c>
      <c r="AH32" s="13">
        <v>2047</v>
      </c>
      <c r="AI32" s="13">
        <v>2047</v>
      </c>
      <c r="AJ32" s="15">
        <v>-1</v>
      </c>
      <c r="AK32" s="17">
        <v>127</v>
      </c>
      <c r="AL32" s="17">
        <v>-128</v>
      </c>
      <c r="AM32">
        <f t="shared" si="52"/>
        <v>0</v>
      </c>
      <c r="AN32">
        <f t="shared" si="53"/>
        <v>0</v>
      </c>
      <c r="AO32">
        <f t="shared" si="54"/>
        <v>0</v>
      </c>
      <c r="AP32">
        <f t="shared" si="55"/>
        <v>47489</v>
      </c>
      <c r="AQ32">
        <f t="shared" si="56"/>
        <v>786</v>
      </c>
      <c r="AR32">
        <f t="shared" si="57"/>
        <v>99822</v>
      </c>
    </row>
    <row r="33" spans="1:44" x14ac:dyDescent="0.25">
      <c r="A33" s="22" t="s">
        <v>3</v>
      </c>
      <c r="B33" s="22">
        <v>1</v>
      </c>
      <c r="C33" s="22">
        <v>11</v>
      </c>
      <c r="D33" s="22">
        <v>6</v>
      </c>
      <c r="E33" s="22">
        <v>11</v>
      </c>
      <c r="F33" s="22">
        <v>1</v>
      </c>
      <c r="G33">
        <v>14</v>
      </c>
      <c r="H33" s="1" t="s">
        <v>69</v>
      </c>
      <c r="I33">
        <v>50</v>
      </c>
      <c r="J33" s="1">
        <v>438</v>
      </c>
      <c r="K33" s="6">
        <v>0</v>
      </c>
      <c r="L33" s="7">
        <v>0</v>
      </c>
      <c r="M33" s="7">
        <v>0</v>
      </c>
      <c r="N33" s="7">
        <v>0</v>
      </c>
      <c r="O33" s="6">
        <v>0</v>
      </c>
      <c r="P33">
        <f t="shared" si="43"/>
        <v>29668.982666015625</v>
      </c>
      <c r="Q33">
        <f t="shared" si="44"/>
        <v>103513.486328125</v>
      </c>
      <c r="R33" s="19">
        <f t="shared" si="45"/>
        <v>-73845</v>
      </c>
      <c r="S33" s="29">
        <f t="shared" si="46"/>
        <v>-112679</v>
      </c>
      <c r="T33" s="29">
        <f t="shared" si="59"/>
        <v>-112067</v>
      </c>
      <c r="U33" s="29">
        <f t="shared" si="47"/>
        <v>-119283.22833251953</v>
      </c>
      <c r="V33" s="29">
        <f t="shared" si="48"/>
        <v>-119283.22833251953</v>
      </c>
      <c r="W33" s="29">
        <f t="shared" si="49"/>
        <v>-124961</v>
      </c>
      <c r="X33" s="1" t="str">
        <f t="shared" si="50"/>
        <v>FFFFFE17DF</v>
      </c>
      <c r="Y33" s="21">
        <f t="shared" si="51"/>
        <v>-31240</v>
      </c>
      <c r="Z33">
        <v>1161</v>
      </c>
      <c r="AA33" s="1">
        <v>127</v>
      </c>
      <c r="AB33" s="9">
        <v>16</v>
      </c>
      <c r="AC33" s="11">
        <v>31</v>
      </c>
      <c r="AD33" s="11">
        <v>122</v>
      </c>
      <c r="AE33" s="11">
        <v>-86</v>
      </c>
      <c r="AF33" s="13">
        <v>63</v>
      </c>
      <c r="AG33" s="13">
        <v>2047</v>
      </c>
      <c r="AH33" s="13">
        <v>2047</v>
      </c>
      <c r="AI33" s="13">
        <v>2047</v>
      </c>
      <c r="AJ33" s="15">
        <v>-1</v>
      </c>
      <c r="AK33" s="17">
        <v>127</v>
      </c>
      <c r="AL33" s="17">
        <v>-128</v>
      </c>
      <c r="AM33">
        <f t="shared" si="52"/>
        <v>0</v>
      </c>
      <c r="AN33">
        <f t="shared" si="53"/>
        <v>0</v>
      </c>
      <c r="AO33">
        <f t="shared" si="54"/>
        <v>0</v>
      </c>
      <c r="AP33">
        <f t="shared" si="55"/>
        <v>-73845</v>
      </c>
      <c r="AQ33">
        <f t="shared" si="56"/>
        <v>786</v>
      </c>
      <c r="AR33">
        <f t="shared" si="57"/>
        <v>99822</v>
      </c>
    </row>
    <row r="34" spans="1:44" x14ac:dyDescent="0.25">
      <c r="A34" s="22" t="s">
        <v>3</v>
      </c>
      <c r="B34" s="22">
        <v>1</v>
      </c>
      <c r="C34" s="22">
        <v>11</v>
      </c>
      <c r="D34" s="22">
        <v>6</v>
      </c>
      <c r="E34" s="22">
        <v>11</v>
      </c>
      <c r="F34" s="22">
        <v>1</v>
      </c>
      <c r="G34">
        <v>4</v>
      </c>
      <c r="H34" s="1" t="s">
        <v>70</v>
      </c>
      <c r="I34">
        <v>60</v>
      </c>
      <c r="J34" s="1">
        <v>702</v>
      </c>
      <c r="K34" s="6">
        <v>0</v>
      </c>
      <c r="L34" s="7">
        <v>0</v>
      </c>
      <c r="M34" s="7">
        <v>0</v>
      </c>
      <c r="N34" s="7">
        <v>0</v>
      </c>
      <c r="O34" s="6">
        <v>0</v>
      </c>
      <c r="P34">
        <f t="shared" si="43"/>
        <v>8452.844482421875</v>
      </c>
      <c r="Q34">
        <f t="shared" si="44"/>
        <v>124729.62451171875</v>
      </c>
      <c r="R34" s="19">
        <f t="shared" si="45"/>
        <v>-116277</v>
      </c>
      <c r="S34" s="29">
        <f t="shared" si="46"/>
        <v>-177425</v>
      </c>
      <c r="T34" s="29">
        <f>S34+(IF(AB34&gt;18,AE34,AC34+AD34))*4</f>
        <v>-176813</v>
      </c>
      <c r="U34" s="29">
        <f t="shared" si="47"/>
        <v>-188198.35858154297</v>
      </c>
      <c r="V34" s="29">
        <f t="shared" si="48"/>
        <v>-188198.35858154297</v>
      </c>
      <c r="W34" s="29">
        <f t="shared" si="49"/>
        <v>-197156</v>
      </c>
      <c r="X34" s="1" t="str">
        <f t="shared" si="50"/>
        <v>FFFFFCFDDC</v>
      </c>
      <c r="Y34" s="21">
        <f t="shared" si="51"/>
        <v>-32767</v>
      </c>
      <c r="Z34">
        <v>1161</v>
      </c>
      <c r="AA34" s="1">
        <v>127</v>
      </c>
      <c r="AB34" s="9">
        <v>15</v>
      </c>
      <c r="AC34" s="11">
        <v>31</v>
      </c>
      <c r="AD34" s="11">
        <v>122</v>
      </c>
      <c r="AE34" s="11">
        <v>-86</v>
      </c>
      <c r="AF34" s="13">
        <v>63</v>
      </c>
      <c r="AG34" s="13">
        <v>2047</v>
      </c>
      <c r="AH34" s="13">
        <v>2047</v>
      </c>
      <c r="AI34" s="13">
        <v>2047</v>
      </c>
      <c r="AJ34" s="15">
        <v>-1</v>
      </c>
      <c r="AK34" s="17">
        <v>127</v>
      </c>
      <c r="AL34" s="17">
        <v>-128</v>
      </c>
      <c r="AM34">
        <f t="shared" si="52"/>
        <v>0</v>
      </c>
      <c r="AN34">
        <f t="shared" si="53"/>
        <v>0</v>
      </c>
      <c r="AO34">
        <f t="shared" si="54"/>
        <v>0</v>
      </c>
      <c r="AP34">
        <f t="shared" si="55"/>
        <v>-116277</v>
      </c>
      <c r="AQ34">
        <f t="shared" si="56"/>
        <v>786</v>
      </c>
      <c r="AR34">
        <f t="shared" si="57"/>
        <v>99822</v>
      </c>
    </row>
    <row r="35" spans="1:44" x14ac:dyDescent="0.25">
      <c r="A35" s="22" t="s">
        <v>3</v>
      </c>
      <c r="B35" s="22">
        <v>1</v>
      </c>
      <c r="C35" s="22">
        <v>11</v>
      </c>
      <c r="D35" s="22">
        <v>6</v>
      </c>
      <c r="E35" s="22">
        <v>11</v>
      </c>
      <c r="F35" s="22">
        <v>1</v>
      </c>
      <c r="G35">
        <v>38</v>
      </c>
      <c r="H35" s="1">
        <v>716</v>
      </c>
      <c r="I35">
        <v>26</v>
      </c>
      <c r="J35" s="27" t="s">
        <v>71</v>
      </c>
      <c r="K35" s="6">
        <v>0</v>
      </c>
      <c r="L35" s="7">
        <v>0</v>
      </c>
      <c r="M35" s="7">
        <v>0</v>
      </c>
      <c r="N35" s="7">
        <v>0</v>
      </c>
      <c r="O35" s="6">
        <v>0</v>
      </c>
      <c r="P35">
        <f t="shared" si="43"/>
        <v>79694.24462890625</v>
      </c>
      <c r="Q35">
        <f t="shared" si="44"/>
        <v>53488.224365234375</v>
      </c>
      <c r="R35" s="19">
        <f t="shared" si="45"/>
        <v>26206</v>
      </c>
      <c r="S35" s="29">
        <f t="shared" si="46"/>
        <v>39987</v>
      </c>
      <c r="T35" s="29">
        <f t="shared" ref="T35:T37" si="60">S35+(IF(AB35&gt;18,AE35,AC35+AD35))*4</f>
        <v>40599</v>
      </c>
      <c r="U35" s="29">
        <f t="shared" si="47"/>
        <v>43213.254455566406</v>
      </c>
      <c r="V35" s="29">
        <f t="shared" si="48"/>
        <v>43213.254455566406</v>
      </c>
      <c r="W35" s="29">
        <f t="shared" si="49"/>
        <v>45270</v>
      </c>
      <c r="X35" s="1" t="str">
        <f t="shared" si="50"/>
        <v>B0D6</v>
      </c>
      <c r="Y35" s="21">
        <f t="shared" si="51"/>
        <v>11318</v>
      </c>
      <c r="Z35">
        <v>1161</v>
      </c>
      <c r="AA35" s="1">
        <v>127</v>
      </c>
      <c r="AB35" s="9">
        <v>14</v>
      </c>
      <c r="AC35" s="11">
        <v>31</v>
      </c>
      <c r="AD35" s="11">
        <v>122</v>
      </c>
      <c r="AE35" s="11">
        <v>-86</v>
      </c>
      <c r="AF35" s="13">
        <v>63</v>
      </c>
      <c r="AG35" s="13">
        <v>2047</v>
      </c>
      <c r="AH35" s="13">
        <v>2047</v>
      </c>
      <c r="AI35" s="13">
        <v>2047</v>
      </c>
      <c r="AJ35" s="15">
        <v>-1</v>
      </c>
      <c r="AK35" s="17">
        <v>127</v>
      </c>
      <c r="AL35" s="17">
        <v>-128</v>
      </c>
      <c r="AM35">
        <f t="shared" si="52"/>
        <v>0</v>
      </c>
      <c r="AN35">
        <f t="shared" si="53"/>
        <v>0</v>
      </c>
      <c r="AO35">
        <f t="shared" si="54"/>
        <v>0</v>
      </c>
      <c r="AP35">
        <f t="shared" si="55"/>
        <v>26206</v>
      </c>
      <c r="AQ35">
        <f t="shared" si="56"/>
        <v>786</v>
      </c>
      <c r="AR35">
        <f t="shared" si="57"/>
        <v>99822</v>
      </c>
    </row>
    <row r="36" spans="1:44" x14ac:dyDescent="0.25">
      <c r="A36" s="22" t="s">
        <v>3</v>
      </c>
      <c r="B36" s="22">
        <v>1</v>
      </c>
      <c r="C36" s="22">
        <v>11</v>
      </c>
      <c r="D36" s="22">
        <v>6</v>
      </c>
      <c r="E36" s="22">
        <v>11</v>
      </c>
      <c r="F36" s="22">
        <v>1</v>
      </c>
      <c r="H36" s="1"/>
      <c r="J36" s="1"/>
      <c r="K36" s="6">
        <v>0</v>
      </c>
      <c r="L36" s="7">
        <v>0</v>
      </c>
      <c r="M36" s="7">
        <v>0</v>
      </c>
      <c r="N36" s="7">
        <v>0</v>
      </c>
      <c r="O36" s="6">
        <v>0</v>
      </c>
      <c r="P36">
        <f t="shared" si="43"/>
        <v>0</v>
      </c>
      <c r="Q36">
        <f t="shared" si="44"/>
        <v>0</v>
      </c>
      <c r="R36" s="19">
        <f t="shared" si="45"/>
        <v>0</v>
      </c>
      <c r="S36" s="29">
        <f t="shared" si="46"/>
        <v>0</v>
      </c>
      <c r="T36" s="29">
        <f t="shared" si="60"/>
        <v>612</v>
      </c>
      <c r="U36" s="29">
        <f t="shared" si="47"/>
        <v>651.407958984375</v>
      </c>
      <c r="V36" s="29">
        <f t="shared" si="48"/>
        <v>651.407958984375</v>
      </c>
      <c r="W36" s="29">
        <f t="shared" si="49"/>
        <v>682</v>
      </c>
      <c r="X36" s="1" t="str">
        <f t="shared" si="50"/>
        <v>2AA</v>
      </c>
      <c r="Y36" s="21">
        <f t="shared" si="51"/>
        <v>171</v>
      </c>
      <c r="Z36">
        <v>1161</v>
      </c>
      <c r="AA36" s="1">
        <v>127</v>
      </c>
      <c r="AB36" s="9">
        <v>13</v>
      </c>
      <c r="AC36" s="11">
        <v>31</v>
      </c>
      <c r="AD36" s="11">
        <v>122</v>
      </c>
      <c r="AE36" s="11">
        <v>-86</v>
      </c>
      <c r="AF36" s="13">
        <v>63</v>
      </c>
      <c r="AG36" s="13">
        <v>2047</v>
      </c>
      <c r="AH36" s="13">
        <v>2047</v>
      </c>
      <c r="AI36" s="13">
        <v>2047</v>
      </c>
      <c r="AJ36" s="15">
        <v>-1</v>
      </c>
      <c r="AK36" s="17">
        <v>127</v>
      </c>
      <c r="AL36" s="17">
        <v>-128</v>
      </c>
      <c r="AM36">
        <f t="shared" si="52"/>
        <v>0</v>
      </c>
      <c r="AN36">
        <f t="shared" si="53"/>
        <v>0</v>
      </c>
      <c r="AO36">
        <f t="shared" si="54"/>
        <v>0</v>
      </c>
      <c r="AP36">
        <f t="shared" si="55"/>
        <v>0</v>
      </c>
      <c r="AQ36">
        <f t="shared" si="56"/>
        <v>786</v>
      </c>
      <c r="AR36">
        <f t="shared" si="57"/>
        <v>99822</v>
      </c>
    </row>
    <row r="37" spans="1:44" x14ac:dyDescent="0.25">
      <c r="A37" s="22" t="s">
        <v>3</v>
      </c>
      <c r="B37" s="22">
        <v>1</v>
      </c>
      <c r="C37" s="22">
        <v>11</v>
      </c>
      <c r="D37" s="22">
        <v>6</v>
      </c>
      <c r="E37" s="22">
        <v>11</v>
      </c>
      <c r="F37" s="22">
        <v>1</v>
      </c>
      <c r="H37" s="1"/>
      <c r="K37" s="6">
        <v>0</v>
      </c>
      <c r="L37" s="7">
        <v>0</v>
      </c>
      <c r="M37" s="7">
        <v>0</v>
      </c>
      <c r="N37" s="7">
        <v>0</v>
      </c>
      <c r="O37" s="6">
        <v>0</v>
      </c>
      <c r="P37">
        <f t="shared" ref="P37:P48" si="61">G37*2^C37+HEX2DEC(H37)+(HEX2DEC(H37)*AA37)/2^12</f>
        <v>0</v>
      </c>
      <c r="Q37">
        <f t="shared" ref="Q37:Q48" si="62">I37*2^C37+HEX2DEC(J37)+(HEX2DEC(J37)*AA37/2^12)</f>
        <v>0</v>
      </c>
      <c r="R37" s="19">
        <f t="shared" ref="R37:R48" si="63">ROUND((AP37-AO37)/2^O37,0)</f>
        <v>0</v>
      </c>
      <c r="S37" s="29">
        <f t="shared" ref="S37:S48" si="64">ROUND(R37*(IF(AB37=31,3750,3125)/2048),0)</f>
        <v>0</v>
      </c>
      <c r="T37" s="29">
        <f t="shared" si="60"/>
        <v>-344</v>
      </c>
      <c r="U37" s="29">
        <f t="shared" ref="U37:U48" si="65">T37+T37*(IF(AB37&lt;19,AF37+AG37,IF(AB37=31,AI37,AH37)))/2^15</f>
        <v>-365.489501953125</v>
      </c>
      <c r="V37" s="29">
        <f t="shared" ref="V37:V48" si="66">U37</f>
        <v>-365.489501953125</v>
      </c>
      <c r="W37" s="29">
        <f t="shared" ref="W37:W48" si="67">ROUND(V37+V37*AR37/2^21,0)</f>
        <v>-383</v>
      </c>
      <c r="X37" s="1" t="str">
        <f t="shared" ref="X37:X48" si="68">DEC2HEX(ROUND(W37,0))</f>
        <v>FFFFFFFE81</v>
      </c>
      <c r="Y37" s="21">
        <f t="shared" ref="Y37:Y48" si="69">IF(ROUND(W37/2^2,0)&gt;32767,32767,IF(ROUND(W37/2^2,0)&lt;-32768,-32767,ROUND(W37/2^2,0)))</f>
        <v>-96</v>
      </c>
      <c r="Z37">
        <v>1161</v>
      </c>
      <c r="AA37" s="1">
        <v>127</v>
      </c>
      <c r="AB37" s="9">
        <v>30</v>
      </c>
      <c r="AC37" s="11">
        <v>31</v>
      </c>
      <c r="AD37" s="11">
        <v>122</v>
      </c>
      <c r="AE37" s="11">
        <v>-86</v>
      </c>
      <c r="AF37" s="13">
        <v>63</v>
      </c>
      <c r="AG37" s="13">
        <v>2047</v>
      </c>
      <c r="AH37" s="13">
        <v>2047</v>
      </c>
      <c r="AI37" s="13">
        <v>2047</v>
      </c>
      <c r="AJ37" s="15">
        <v>-1</v>
      </c>
      <c r="AK37" s="17">
        <v>127</v>
      </c>
      <c r="AL37" s="17">
        <v>-128</v>
      </c>
      <c r="AM37">
        <f t="shared" ref="AM37:AM48" si="70">IF(O37=0,0,K37*2^C37+HEX2DEC(L37)+(HEX2DEC(L37)*AA37)/2^12)</f>
        <v>0</v>
      </c>
      <c r="AN37">
        <f t="shared" ref="AN37:AN48" si="71">IF(O37=0,0,M37*2^C37+HEX2DEC(N37)+(HEX2DEC(N37)*AA37/2^12))</f>
        <v>0</v>
      </c>
      <c r="AO37">
        <f t="shared" ref="AO37:AO48" si="72">ROUND(AM37-AN37,0)</f>
        <v>0</v>
      </c>
      <c r="AP37">
        <f t="shared" ref="AP37:AP48" si="73">ROUND(P37-Q37,0)</f>
        <v>0</v>
      </c>
      <c r="AQ37">
        <f t="shared" ref="AQ37:AQ48" si="74">Z37-375</f>
        <v>786</v>
      </c>
      <c r="AR37">
        <f t="shared" ref="AR37:AR48" si="75">AQ37*IF(Z37&gt;375,AK37,AL37)</f>
        <v>99822</v>
      </c>
    </row>
    <row r="38" spans="1:44" x14ac:dyDescent="0.25">
      <c r="A38" s="22" t="s">
        <v>3</v>
      </c>
      <c r="B38" s="22">
        <v>1</v>
      </c>
      <c r="C38" s="22">
        <v>11</v>
      </c>
      <c r="D38" s="22">
        <v>6</v>
      </c>
      <c r="E38" s="22">
        <v>11</v>
      </c>
      <c r="F38" s="22">
        <v>1</v>
      </c>
      <c r="H38" s="1"/>
      <c r="J38" s="1"/>
      <c r="K38" s="6">
        <v>0</v>
      </c>
      <c r="L38" s="7">
        <v>0</v>
      </c>
      <c r="M38" s="7">
        <v>0</v>
      </c>
      <c r="N38" s="7">
        <v>0</v>
      </c>
      <c r="O38" s="6">
        <v>0</v>
      </c>
      <c r="P38">
        <f t="shared" si="61"/>
        <v>0</v>
      </c>
      <c r="Q38">
        <f t="shared" si="62"/>
        <v>0</v>
      </c>
      <c r="R38" s="19">
        <f t="shared" si="63"/>
        <v>0</v>
      </c>
      <c r="S38" s="29">
        <f t="shared" si="64"/>
        <v>0</v>
      </c>
      <c r="T38" s="29">
        <f>S38+(IF(AB38&gt;18,AE38,AC38+AD38))*4</f>
        <v>-344</v>
      </c>
      <c r="U38" s="29">
        <f t="shared" si="65"/>
        <v>-365.489501953125</v>
      </c>
      <c r="V38" s="29">
        <f t="shared" si="66"/>
        <v>-365.489501953125</v>
      </c>
      <c r="W38" s="29">
        <f t="shared" si="67"/>
        <v>-365</v>
      </c>
      <c r="X38" s="1" t="str">
        <f t="shared" si="68"/>
        <v>FFFFFFFE93</v>
      </c>
      <c r="Y38" s="21">
        <f t="shared" si="69"/>
        <v>-91</v>
      </c>
      <c r="Z38">
        <v>375</v>
      </c>
      <c r="AA38" s="1">
        <v>127</v>
      </c>
      <c r="AB38" s="9">
        <v>31</v>
      </c>
      <c r="AC38" s="11">
        <v>31</v>
      </c>
      <c r="AD38" s="11">
        <v>122</v>
      </c>
      <c r="AE38" s="11">
        <v>-86</v>
      </c>
      <c r="AF38" s="13">
        <v>63</v>
      </c>
      <c r="AG38" s="13">
        <v>2047</v>
      </c>
      <c r="AH38" s="13">
        <v>2047</v>
      </c>
      <c r="AI38" s="13">
        <v>2047</v>
      </c>
      <c r="AJ38" s="15">
        <v>-1</v>
      </c>
      <c r="AK38" s="17">
        <v>127</v>
      </c>
      <c r="AL38" s="17">
        <v>-128</v>
      </c>
      <c r="AM38">
        <f t="shared" si="70"/>
        <v>0</v>
      </c>
      <c r="AN38">
        <f t="shared" si="71"/>
        <v>0</v>
      </c>
      <c r="AO38">
        <f t="shared" si="72"/>
        <v>0</v>
      </c>
      <c r="AP38">
        <f t="shared" si="73"/>
        <v>0</v>
      </c>
      <c r="AQ38">
        <f t="shared" si="74"/>
        <v>0</v>
      </c>
      <c r="AR38">
        <f t="shared" si="75"/>
        <v>0</v>
      </c>
    </row>
    <row r="39" spans="1:44" x14ac:dyDescent="0.25">
      <c r="A39" s="22" t="s">
        <v>3</v>
      </c>
      <c r="B39" s="22">
        <v>1</v>
      </c>
      <c r="C39" s="22">
        <v>11</v>
      </c>
      <c r="D39" s="22">
        <v>6</v>
      </c>
      <c r="E39" s="22">
        <v>11</v>
      </c>
      <c r="F39" s="22">
        <v>1</v>
      </c>
      <c r="H39" s="1"/>
      <c r="J39" s="1"/>
      <c r="K39" s="6">
        <v>0</v>
      </c>
      <c r="L39" s="7">
        <v>0</v>
      </c>
      <c r="M39" s="7">
        <v>0</v>
      </c>
      <c r="N39" s="7">
        <v>0</v>
      </c>
      <c r="O39" s="6">
        <v>0</v>
      </c>
      <c r="P39">
        <f t="shared" si="61"/>
        <v>0</v>
      </c>
      <c r="Q39">
        <f t="shared" si="62"/>
        <v>0</v>
      </c>
      <c r="R39" s="19">
        <f t="shared" si="63"/>
        <v>0</v>
      </c>
      <c r="S39" s="29">
        <f t="shared" si="64"/>
        <v>0</v>
      </c>
      <c r="T39" s="29">
        <f t="shared" ref="T39:T40" si="76">S39+(IF(AB39&gt;18,AE39,AC39+AD39))*4</f>
        <v>-344</v>
      </c>
      <c r="U39" s="29">
        <f t="shared" si="65"/>
        <v>-365.489501953125</v>
      </c>
      <c r="V39" s="29">
        <f t="shared" si="66"/>
        <v>-365.489501953125</v>
      </c>
      <c r="W39" s="29">
        <f t="shared" si="67"/>
        <v>-383</v>
      </c>
      <c r="X39" s="1" t="str">
        <f t="shared" si="68"/>
        <v>FFFFFFFE81</v>
      </c>
      <c r="Y39" s="21">
        <f t="shared" si="69"/>
        <v>-96</v>
      </c>
      <c r="Z39">
        <v>1161</v>
      </c>
      <c r="AA39" s="1">
        <v>127</v>
      </c>
      <c r="AB39" s="9">
        <v>32</v>
      </c>
      <c r="AC39" s="11">
        <v>31</v>
      </c>
      <c r="AD39" s="11">
        <v>122</v>
      </c>
      <c r="AE39" s="11">
        <v>-86</v>
      </c>
      <c r="AF39" s="13">
        <v>63</v>
      </c>
      <c r="AG39" s="13">
        <v>2047</v>
      </c>
      <c r="AH39" s="13">
        <v>2047</v>
      </c>
      <c r="AI39" s="13">
        <v>2047</v>
      </c>
      <c r="AJ39" s="15">
        <v>-1</v>
      </c>
      <c r="AK39" s="17">
        <v>127</v>
      </c>
      <c r="AL39" s="17">
        <v>-128</v>
      </c>
      <c r="AM39">
        <f t="shared" si="70"/>
        <v>0</v>
      </c>
      <c r="AN39">
        <f t="shared" si="71"/>
        <v>0</v>
      </c>
      <c r="AO39">
        <f t="shared" si="72"/>
        <v>0</v>
      </c>
      <c r="AP39">
        <f t="shared" si="73"/>
        <v>0</v>
      </c>
      <c r="AQ39">
        <f t="shared" si="74"/>
        <v>786</v>
      </c>
      <c r="AR39">
        <f t="shared" si="75"/>
        <v>99822</v>
      </c>
    </row>
    <row r="40" spans="1:44" x14ac:dyDescent="0.25">
      <c r="A40" s="22" t="s">
        <v>3</v>
      </c>
      <c r="B40" s="22">
        <v>1</v>
      </c>
      <c r="C40" s="22">
        <v>11</v>
      </c>
      <c r="D40" s="22">
        <v>6</v>
      </c>
      <c r="E40" s="22">
        <v>11</v>
      </c>
      <c r="F40" s="22">
        <v>1</v>
      </c>
      <c r="H40" s="1"/>
      <c r="J40" s="1"/>
      <c r="K40" s="6">
        <v>0</v>
      </c>
      <c r="L40" s="7">
        <v>0</v>
      </c>
      <c r="M40" s="7">
        <v>0</v>
      </c>
      <c r="N40" s="7">
        <v>0</v>
      </c>
      <c r="O40" s="6">
        <v>0</v>
      </c>
      <c r="P40">
        <f t="shared" si="61"/>
        <v>0</v>
      </c>
      <c r="Q40">
        <f t="shared" si="62"/>
        <v>0</v>
      </c>
      <c r="R40" s="19">
        <f t="shared" si="63"/>
        <v>0</v>
      </c>
      <c r="S40" s="29">
        <f t="shared" si="64"/>
        <v>0</v>
      </c>
      <c r="T40" s="29">
        <f t="shared" si="76"/>
        <v>-344</v>
      </c>
      <c r="U40" s="29">
        <f t="shared" si="65"/>
        <v>-365.489501953125</v>
      </c>
      <c r="V40" s="29">
        <f t="shared" si="66"/>
        <v>-365.489501953125</v>
      </c>
      <c r="W40" s="29">
        <f t="shared" si="67"/>
        <v>-383</v>
      </c>
      <c r="X40" s="1" t="str">
        <f t="shared" si="68"/>
        <v>FFFFFFFE81</v>
      </c>
      <c r="Y40" s="21">
        <f t="shared" si="69"/>
        <v>-96</v>
      </c>
      <c r="Z40">
        <v>1161</v>
      </c>
      <c r="AA40" s="1">
        <v>127</v>
      </c>
      <c r="AB40" s="9">
        <v>33</v>
      </c>
      <c r="AC40" s="11">
        <v>31</v>
      </c>
      <c r="AD40" s="11">
        <v>122</v>
      </c>
      <c r="AE40" s="11">
        <v>-86</v>
      </c>
      <c r="AF40" s="13">
        <v>63</v>
      </c>
      <c r="AG40" s="13">
        <v>2047</v>
      </c>
      <c r="AH40" s="13">
        <v>2047</v>
      </c>
      <c r="AI40" s="13">
        <v>2047</v>
      </c>
      <c r="AJ40" s="15">
        <v>-1</v>
      </c>
      <c r="AK40" s="17">
        <v>127</v>
      </c>
      <c r="AL40" s="17">
        <v>-128</v>
      </c>
      <c r="AM40">
        <f t="shared" si="70"/>
        <v>0</v>
      </c>
      <c r="AN40">
        <f t="shared" si="71"/>
        <v>0</v>
      </c>
      <c r="AO40">
        <f t="shared" si="72"/>
        <v>0</v>
      </c>
      <c r="AP40">
        <f t="shared" si="73"/>
        <v>0</v>
      </c>
      <c r="AQ40">
        <f t="shared" si="74"/>
        <v>786</v>
      </c>
      <c r="AR40">
        <f t="shared" si="75"/>
        <v>99822</v>
      </c>
    </row>
    <row r="41" spans="1:44" x14ac:dyDescent="0.25">
      <c r="A41" s="30" t="s">
        <v>3</v>
      </c>
      <c r="B41" s="30">
        <v>1</v>
      </c>
      <c r="C41" s="30">
        <v>12</v>
      </c>
      <c r="D41" s="30">
        <v>4</v>
      </c>
      <c r="E41" s="30">
        <v>12</v>
      </c>
      <c r="F41" s="30">
        <v>0</v>
      </c>
      <c r="G41" s="30">
        <v>12</v>
      </c>
      <c r="H41" s="1" t="s">
        <v>72</v>
      </c>
      <c r="I41" s="30">
        <v>4</v>
      </c>
      <c r="J41" s="1" t="s">
        <v>73</v>
      </c>
      <c r="K41" s="6">
        <v>4</v>
      </c>
      <c r="L41" s="7" t="s">
        <v>73</v>
      </c>
      <c r="M41" s="7">
        <v>12</v>
      </c>
      <c r="N41" s="7" t="s">
        <v>72</v>
      </c>
      <c r="O41" s="6">
        <v>1</v>
      </c>
      <c r="P41">
        <f t="shared" si="61"/>
        <v>52010.503662109375</v>
      </c>
      <c r="Q41">
        <f t="shared" si="62"/>
        <v>17497.5263671875</v>
      </c>
      <c r="R41" s="19">
        <f t="shared" si="63"/>
        <v>34513</v>
      </c>
      <c r="S41" s="29">
        <f t="shared" si="64"/>
        <v>52663</v>
      </c>
      <c r="T41" s="29">
        <f>S41+(IF(AB41&gt;18,AE41,AC41+AD41))*4</f>
        <v>52055</v>
      </c>
      <c r="U41" s="29">
        <f t="shared" si="65"/>
        <v>48715.778503417969</v>
      </c>
      <c r="V41" s="29">
        <f t="shared" si="66"/>
        <v>48715.778503417969</v>
      </c>
      <c r="W41" s="29">
        <f t="shared" si="67"/>
        <v>53680</v>
      </c>
      <c r="X41" s="1" t="str">
        <f t="shared" si="68"/>
        <v>D1B0</v>
      </c>
      <c r="Y41" s="21">
        <f t="shared" si="69"/>
        <v>13420</v>
      </c>
      <c r="Z41">
        <v>-1406</v>
      </c>
      <c r="AA41" s="1">
        <v>-123</v>
      </c>
      <c r="AB41" s="9">
        <v>18</v>
      </c>
      <c r="AC41" s="11">
        <v>-32</v>
      </c>
      <c r="AD41" s="11">
        <v>-120</v>
      </c>
      <c r="AE41" s="11">
        <v>-86</v>
      </c>
      <c r="AF41" s="13">
        <v>-64</v>
      </c>
      <c r="AG41" s="13">
        <v>-2038</v>
      </c>
      <c r="AH41" s="13">
        <v>-1880</v>
      </c>
      <c r="AI41" s="13">
        <v>-2040</v>
      </c>
      <c r="AJ41" s="15">
        <v>8</v>
      </c>
      <c r="AK41" s="17">
        <v>127</v>
      </c>
      <c r="AL41" s="17">
        <v>-120</v>
      </c>
      <c r="AM41">
        <f t="shared" si="70"/>
        <v>17497.5263671875</v>
      </c>
      <c r="AN41">
        <f t="shared" si="71"/>
        <v>52010.503662109375</v>
      </c>
      <c r="AO41">
        <f t="shared" si="72"/>
        <v>-34513</v>
      </c>
      <c r="AP41">
        <f t="shared" si="73"/>
        <v>34513</v>
      </c>
      <c r="AQ41">
        <f t="shared" si="74"/>
        <v>-1781</v>
      </c>
      <c r="AR41">
        <f t="shared" si="75"/>
        <v>213720</v>
      </c>
    </row>
    <row r="42" spans="1:44" x14ac:dyDescent="0.25">
      <c r="A42" s="30" t="s">
        <v>3</v>
      </c>
      <c r="B42" s="30">
        <v>1</v>
      </c>
      <c r="C42" s="30">
        <v>12</v>
      </c>
      <c r="D42" s="30">
        <v>4</v>
      </c>
      <c r="E42" s="30">
        <v>12</v>
      </c>
      <c r="F42" s="30">
        <v>0</v>
      </c>
      <c r="G42" s="30">
        <v>7</v>
      </c>
      <c r="H42" s="1" t="s">
        <v>74</v>
      </c>
      <c r="I42" s="30">
        <v>9</v>
      </c>
      <c r="J42" s="1" t="s">
        <v>75</v>
      </c>
      <c r="K42" s="6">
        <v>9</v>
      </c>
      <c r="L42" s="7" t="s">
        <v>75</v>
      </c>
      <c r="M42" s="7">
        <v>7</v>
      </c>
      <c r="N42" s="7" t="s">
        <v>74</v>
      </c>
      <c r="O42" s="6">
        <v>1</v>
      </c>
      <c r="P42">
        <f t="shared" si="61"/>
        <v>32448.095947265625</v>
      </c>
      <c r="Q42">
        <f t="shared" si="62"/>
        <v>37059.93408203125</v>
      </c>
      <c r="R42" s="19">
        <f t="shared" si="63"/>
        <v>-4612</v>
      </c>
      <c r="S42" s="29">
        <f t="shared" si="64"/>
        <v>-7037</v>
      </c>
      <c r="T42" s="29">
        <f t="shared" ref="T42:T43" si="77">S42+(IF(AB42&gt;18,AE42,AC42+AD42))*4</f>
        <v>-7645</v>
      </c>
      <c r="U42" s="29">
        <f t="shared" si="65"/>
        <v>-7154.5889282226563</v>
      </c>
      <c r="V42" s="29">
        <f t="shared" si="66"/>
        <v>-7154.5889282226563</v>
      </c>
      <c r="W42" s="29">
        <f t="shared" si="67"/>
        <v>-7884</v>
      </c>
      <c r="X42" s="1" t="str">
        <f t="shared" si="68"/>
        <v>FFFFFFE134</v>
      </c>
      <c r="Y42" s="21">
        <f t="shared" si="69"/>
        <v>-1971</v>
      </c>
      <c r="Z42">
        <v>-1406</v>
      </c>
      <c r="AA42" s="1">
        <v>-123</v>
      </c>
      <c r="AB42" s="9">
        <v>17</v>
      </c>
      <c r="AC42" s="11">
        <v>-32</v>
      </c>
      <c r="AD42" s="11">
        <v>-120</v>
      </c>
      <c r="AE42" s="11">
        <v>-86</v>
      </c>
      <c r="AF42" s="13">
        <v>-64</v>
      </c>
      <c r="AG42" s="13">
        <v>-2038</v>
      </c>
      <c r="AH42" s="13">
        <v>-1880</v>
      </c>
      <c r="AI42" s="13">
        <v>-2040</v>
      </c>
      <c r="AJ42" s="15">
        <v>8</v>
      </c>
      <c r="AK42" s="17">
        <v>127</v>
      </c>
      <c r="AL42" s="17">
        <v>-120</v>
      </c>
      <c r="AM42">
        <f t="shared" si="70"/>
        <v>37059.93408203125</v>
      </c>
      <c r="AN42">
        <f t="shared" si="71"/>
        <v>32448.095947265625</v>
      </c>
      <c r="AO42">
        <f t="shared" si="72"/>
        <v>4612</v>
      </c>
      <c r="AP42">
        <f t="shared" si="73"/>
        <v>-4612</v>
      </c>
      <c r="AQ42">
        <f t="shared" si="74"/>
        <v>-1781</v>
      </c>
      <c r="AR42">
        <f t="shared" si="75"/>
        <v>213720</v>
      </c>
    </row>
    <row r="43" spans="1:44" x14ac:dyDescent="0.25">
      <c r="A43" s="30" t="s">
        <v>3</v>
      </c>
      <c r="B43" s="30">
        <v>1</v>
      </c>
      <c r="C43" s="30">
        <v>12</v>
      </c>
      <c r="D43" s="30">
        <v>4</v>
      </c>
      <c r="E43" s="30">
        <v>12</v>
      </c>
      <c r="F43" s="30">
        <v>0</v>
      </c>
      <c r="G43" s="30">
        <v>1</v>
      </c>
      <c r="H43" s="27" t="s">
        <v>76</v>
      </c>
      <c r="I43" s="30">
        <v>15</v>
      </c>
      <c r="J43" s="27" t="s">
        <v>77</v>
      </c>
      <c r="K43" s="6">
        <v>15</v>
      </c>
      <c r="L43" s="26" t="s">
        <v>77</v>
      </c>
      <c r="M43" s="7">
        <v>1</v>
      </c>
      <c r="N43" s="25" t="s">
        <v>76</v>
      </c>
      <c r="O43" s="6">
        <v>1</v>
      </c>
      <c r="P43">
        <f t="shared" si="61"/>
        <v>5276.454345703125</v>
      </c>
      <c r="Q43">
        <f t="shared" si="62"/>
        <v>64231.57568359375</v>
      </c>
      <c r="R43" s="19">
        <f t="shared" si="63"/>
        <v>-58955</v>
      </c>
      <c r="S43" s="29">
        <f t="shared" si="64"/>
        <v>-89958</v>
      </c>
      <c r="T43" s="29">
        <f t="shared" si="77"/>
        <v>-90566</v>
      </c>
      <c r="U43" s="29">
        <f t="shared" si="65"/>
        <v>-84756.376831054688</v>
      </c>
      <c r="V43" s="29">
        <f t="shared" si="66"/>
        <v>-84756.376831054688</v>
      </c>
      <c r="W43" s="29">
        <f t="shared" si="67"/>
        <v>-93394</v>
      </c>
      <c r="X43" s="1" t="str">
        <f t="shared" si="68"/>
        <v>FFFFFE932E</v>
      </c>
      <c r="Y43" s="21">
        <f t="shared" si="69"/>
        <v>-23349</v>
      </c>
      <c r="Z43">
        <v>-1406</v>
      </c>
      <c r="AA43" s="1">
        <v>-123</v>
      </c>
      <c r="AB43" s="9">
        <v>16</v>
      </c>
      <c r="AC43" s="11">
        <v>-32</v>
      </c>
      <c r="AD43" s="11">
        <v>-120</v>
      </c>
      <c r="AE43" s="11">
        <v>-86</v>
      </c>
      <c r="AF43" s="13">
        <v>-64</v>
      </c>
      <c r="AG43" s="13">
        <v>-2038</v>
      </c>
      <c r="AH43" s="13">
        <v>-1880</v>
      </c>
      <c r="AI43" s="13">
        <v>-2040</v>
      </c>
      <c r="AJ43" s="15">
        <v>8</v>
      </c>
      <c r="AK43" s="17">
        <v>127</v>
      </c>
      <c r="AL43" s="17">
        <v>-120</v>
      </c>
      <c r="AM43">
        <f t="shared" si="70"/>
        <v>64231.57568359375</v>
      </c>
      <c r="AN43">
        <f t="shared" si="71"/>
        <v>5276.454345703125</v>
      </c>
      <c r="AO43">
        <f t="shared" si="72"/>
        <v>58955</v>
      </c>
      <c r="AP43">
        <f t="shared" si="73"/>
        <v>-58955</v>
      </c>
      <c r="AQ43">
        <f t="shared" si="74"/>
        <v>-1781</v>
      </c>
      <c r="AR43">
        <f t="shared" si="75"/>
        <v>213720</v>
      </c>
    </row>
    <row r="44" spans="1:44" x14ac:dyDescent="0.25">
      <c r="A44" s="30" t="s">
        <v>3</v>
      </c>
      <c r="B44" s="30">
        <v>1</v>
      </c>
      <c r="C44" s="30">
        <v>12</v>
      </c>
      <c r="D44" s="30">
        <v>4</v>
      </c>
      <c r="E44" s="30">
        <v>12</v>
      </c>
      <c r="F44" s="30">
        <v>0</v>
      </c>
      <c r="G44" s="30">
        <v>6</v>
      </c>
      <c r="H44" s="27" t="s">
        <v>78</v>
      </c>
      <c r="I44" s="30">
        <v>10</v>
      </c>
      <c r="J44" s="1" t="s">
        <v>79</v>
      </c>
      <c r="K44" s="6">
        <v>10</v>
      </c>
      <c r="L44" s="25" t="s">
        <v>79</v>
      </c>
      <c r="M44" s="7">
        <v>6</v>
      </c>
      <c r="N44" s="25" t="s">
        <v>78</v>
      </c>
      <c r="O44" s="6">
        <v>1</v>
      </c>
      <c r="P44">
        <f t="shared" si="61"/>
        <v>28138.702392578125</v>
      </c>
      <c r="Q44">
        <f t="shared" si="62"/>
        <v>41369.32763671875</v>
      </c>
      <c r="R44" s="19">
        <f t="shared" si="63"/>
        <v>-13231</v>
      </c>
      <c r="S44" s="29">
        <f t="shared" si="64"/>
        <v>-20189</v>
      </c>
      <c r="T44" s="29">
        <f>S44+(IF(AB44&gt;18,AE44,AC44+AD44))*4</f>
        <v>-20797</v>
      </c>
      <c r="U44" s="29">
        <f t="shared" si="65"/>
        <v>-19462.915100097656</v>
      </c>
      <c r="V44" s="29">
        <f t="shared" si="66"/>
        <v>-19462.915100097656</v>
      </c>
      <c r="W44" s="29">
        <f t="shared" si="67"/>
        <v>-21446</v>
      </c>
      <c r="X44" s="1" t="str">
        <f t="shared" si="68"/>
        <v>FFFFFFAC3A</v>
      </c>
      <c r="Y44" s="21">
        <f t="shared" si="69"/>
        <v>-5362</v>
      </c>
      <c r="Z44">
        <v>-1406</v>
      </c>
      <c r="AA44" s="1">
        <v>-123</v>
      </c>
      <c r="AB44" s="9">
        <v>15</v>
      </c>
      <c r="AC44" s="11">
        <v>-32</v>
      </c>
      <c r="AD44" s="11">
        <v>-120</v>
      </c>
      <c r="AE44" s="11">
        <v>-86</v>
      </c>
      <c r="AF44" s="13">
        <v>-64</v>
      </c>
      <c r="AG44" s="13">
        <v>-2038</v>
      </c>
      <c r="AH44" s="13">
        <v>-1880</v>
      </c>
      <c r="AI44" s="13">
        <v>-2040</v>
      </c>
      <c r="AJ44" s="15">
        <v>8</v>
      </c>
      <c r="AK44" s="17">
        <v>127</v>
      </c>
      <c r="AL44" s="17">
        <v>-120</v>
      </c>
      <c r="AM44">
        <f t="shared" si="70"/>
        <v>41369.32763671875</v>
      </c>
      <c r="AN44">
        <f t="shared" si="71"/>
        <v>28138.702392578125</v>
      </c>
      <c r="AO44">
        <f t="shared" si="72"/>
        <v>13231</v>
      </c>
      <c r="AP44">
        <f t="shared" si="73"/>
        <v>-13231</v>
      </c>
      <c r="AQ44">
        <f t="shared" si="74"/>
        <v>-1781</v>
      </c>
      <c r="AR44">
        <f t="shared" si="75"/>
        <v>213720</v>
      </c>
    </row>
    <row r="45" spans="1:44" x14ac:dyDescent="0.25">
      <c r="A45" s="30" t="s">
        <v>3</v>
      </c>
      <c r="B45" s="30">
        <v>1</v>
      </c>
      <c r="C45" s="30">
        <v>12</v>
      </c>
      <c r="D45" s="30">
        <v>4</v>
      </c>
      <c r="E45" s="30">
        <v>12</v>
      </c>
      <c r="F45" s="30">
        <v>0</v>
      </c>
      <c r="G45" s="30">
        <v>11</v>
      </c>
      <c r="H45" s="27" t="s">
        <v>82</v>
      </c>
      <c r="I45" s="30">
        <v>5</v>
      </c>
      <c r="J45" s="27" t="s">
        <v>83</v>
      </c>
      <c r="K45" s="6">
        <v>5</v>
      </c>
      <c r="L45" s="26" t="s">
        <v>83</v>
      </c>
      <c r="M45" s="7">
        <v>11</v>
      </c>
      <c r="N45" s="25" t="s">
        <v>82</v>
      </c>
      <c r="O45" s="6">
        <v>1</v>
      </c>
      <c r="P45">
        <f t="shared" si="61"/>
        <v>48040.599853515625</v>
      </c>
      <c r="Q45">
        <f t="shared" si="62"/>
        <v>21467.43017578125</v>
      </c>
      <c r="R45" s="19">
        <f t="shared" si="63"/>
        <v>26573</v>
      </c>
      <c r="S45" s="29">
        <f t="shared" si="64"/>
        <v>40547</v>
      </c>
      <c r="T45" s="29">
        <f t="shared" ref="T45" si="78">S45+(IF(AB45&gt;18,AE45,AC45+AD45))*4</f>
        <v>40203</v>
      </c>
      <c r="U45" s="29">
        <f t="shared" si="65"/>
        <v>37896.431396484375</v>
      </c>
      <c r="V45" s="29">
        <f t="shared" si="66"/>
        <v>37896.431396484375</v>
      </c>
      <c r="W45" s="29">
        <f t="shared" si="67"/>
        <v>41758</v>
      </c>
      <c r="X45" s="1" t="str">
        <f t="shared" si="68"/>
        <v>A31E</v>
      </c>
      <c r="Y45" s="21">
        <f t="shared" si="69"/>
        <v>10440</v>
      </c>
      <c r="Z45">
        <v>-1406</v>
      </c>
      <c r="AA45" s="1">
        <v>-123</v>
      </c>
      <c r="AB45" s="9">
        <v>30</v>
      </c>
      <c r="AC45" s="11">
        <v>-32</v>
      </c>
      <c r="AD45" s="11">
        <v>-120</v>
      </c>
      <c r="AE45" s="11">
        <v>-86</v>
      </c>
      <c r="AF45" s="13">
        <v>-64</v>
      </c>
      <c r="AG45" s="13">
        <v>-2038</v>
      </c>
      <c r="AH45" s="13">
        <v>-1880</v>
      </c>
      <c r="AI45" s="13">
        <v>-2040</v>
      </c>
      <c r="AJ45" s="15">
        <v>8</v>
      </c>
      <c r="AK45" s="17">
        <v>127</v>
      </c>
      <c r="AL45" s="17">
        <v>-120</v>
      </c>
      <c r="AM45">
        <f t="shared" si="70"/>
        <v>21467.43017578125</v>
      </c>
      <c r="AN45">
        <f t="shared" si="71"/>
        <v>48040.599853515625</v>
      </c>
      <c r="AO45">
        <f t="shared" si="72"/>
        <v>-26573</v>
      </c>
      <c r="AP45">
        <f t="shared" si="73"/>
        <v>26573</v>
      </c>
      <c r="AQ45">
        <f t="shared" si="74"/>
        <v>-1781</v>
      </c>
      <c r="AR45">
        <f t="shared" si="75"/>
        <v>213720</v>
      </c>
    </row>
    <row r="46" spans="1:44" x14ac:dyDescent="0.25">
      <c r="A46" s="30" t="s">
        <v>3</v>
      </c>
      <c r="B46" s="30">
        <v>1</v>
      </c>
      <c r="C46" s="30">
        <v>12</v>
      </c>
      <c r="D46" s="30">
        <v>4</v>
      </c>
      <c r="E46" s="30">
        <v>12</v>
      </c>
      <c r="F46" s="30">
        <v>0</v>
      </c>
      <c r="G46" s="30">
        <v>7</v>
      </c>
      <c r="H46" s="27" t="s">
        <v>80</v>
      </c>
      <c r="I46" s="30">
        <v>9</v>
      </c>
      <c r="J46" s="27" t="s">
        <v>81</v>
      </c>
      <c r="K46" s="6">
        <v>9</v>
      </c>
      <c r="L46" s="26" t="s">
        <v>81</v>
      </c>
      <c r="M46" s="7">
        <v>7</v>
      </c>
      <c r="N46" s="25" t="s">
        <v>80</v>
      </c>
      <c r="O46" s="6">
        <v>1</v>
      </c>
      <c r="P46">
        <f t="shared" si="61"/>
        <v>30876.743408203125</v>
      </c>
      <c r="Q46">
        <f t="shared" si="62"/>
        <v>38631.28662109375</v>
      </c>
      <c r="R46" s="19">
        <f t="shared" si="63"/>
        <v>-7755</v>
      </c>
      <c r="S46" s="29">
        <f t="shared" si="64"/>
        <v>-14200</v>
      </c>
      <c r="T46" s="29">
        <f>S46+(IF(AB46&gt;18,AE46,AC46+AD46))*4</f>
        <v>-14544</v>
      </c>
      <c r="U46" s="29">
        <f t="shared" si="65"/>
        <v>-13638.55078125</v>
      </c>
      <c r="V46" s="29">
        <f t="shared" si="66"/>
        <v>-13638.55078125</v>
      </c>
      <c r="W46" s="29">
        <f t="shared" si="67"/>
        <v>-13639</v>
      </c>
      <c r="X46" s="1" t="str">
        <f t="shared" si="68"/>
        <v>FFFFFFCAB9</v>
      </c>
      <c r="Y46" s="21">
        <f t="shared" si="69"/>
        <v>-3410</v>
      </c>
      <c r="Z46">
        <v>375</v>
      </c>
      <c r="AA46" s="1">
        <v>-123</v>
      </c>
      <c r="AB46" s="9">
        <v>31</v>
      </c>
      <c r="AC46" s="11">
        <v>-32</v>
      </c>
      <c r="AD46" s="11">
        <v>-120</v>
      </c>
      <c r="AE46" s="11">
        <v>-86</v>
      </c>
      <c r="AF46" s="13">
        <v>-64</v>
      </c>
      <c r="AG46" s="13">
        <v>-2038</v>
      </c>
      <c r="AH46" s="13">
        <v>-1880</v>
      </c>
      <c r="AI46" s="13">
        <v>-2040</v>
      </c>
      <c r="AJ46" s="15">
        <v>8</v>
      </c>
      <c r="AK46" s="17">
        <v>127</v>
      </c>
      <c r="AL46" s="17">
        <v>-120</v>
      </c>
      <c r="AM46">
        <f t="shared" si="70"/>
        <v>38631.28662109375</v>
      </c>
      <c r="AN46">
        <f t="shared" si="71"/>
        <v>30876.743408203125</v>
      </c>
      <c r="AO46">
        <f t="shared" si="72"/>
        <v>7755</v>
      </c>
      <c r="AP46">
        <f t="shared" si="73"/>
        <v>-7755</v>
      </c>
      <c r="AQ46">
        <f t="shared" si="74"/>
        <v>0</v>
      </c>
      <c r="AR46">
        <f t="shared" si="75"/>
        <v>0</v>
      </c>
    </row>
    <row r="47" spans="1:44" x14ac:dyDescent="0.25">
      <c r="A47" s="30" t="s">
        <v>3</v>
      </c>
      <c r="B47" s="30">
        <v>1</v>
      </c>
      <c r="C47" s="30">
        <v>12</v>
      </c>
      <c r="D47" s="30">
        <v>4</v>
      </c>
      <c r="E47" s="30">
        <v>12</v>
      </c>
      <c r="F47" s="30">
        <v>0</v>
      </c>
      <c r="G47" s="30">
        <v>7</v>
      </c>
      <c r="H47" s="1" t="s">
        <v>84</v>
      </c>
      <c r="I47" s="30">
        <v>9</v>
      </c>
      <c r="J47" s="1" t="s">
        <v>85</v>
      </c>
      <c r="K47" s="6">
        <v>9</v>
      </c>
      <c r="L47" s="7" t="s">
        <v>85</v>
      </c>
      <c r="M47" s="7">
        <v>7</v>
      </c>
      <c r="N47" s="7" t="s">
        <v>84</v>
      </c>
      <c r="O47" s="6">
        <v>1</v>
      </c>
      <c r="P47">
        <f t="shared" si="61"/>
        <v>31197.8037109375</v>
      </c>
      <c r="Q47">
        <f t="shared" si="62"/>
        <v>38310.226318359375</v>
      </c>
      <c r="R47" s="19">
        <f t="shared" si="63"/>
        <v>-7112</v>
      </c>
      <c r="S47" s="29">
        <f t="shared" si="64"/>
        <v>-10852</v>
      </c>
      <c r="T47" s="29">
        <f t="shared" ref="T47:T48" si="79">S47+(IF(AB47&gt;18,AE47,AC47+AD47))*4</f>
        <v>-11196</v>
      </c>
      <c r="U47" s="29">
        <f t="shared" si="65"/>
        <v>-10553.6513671875</v>
      </c>
      <c r="V47" s="29">
        <f t="shared" si="66"/>
        <v>-10553.6513671875</v>
      </c>
      <c r="W47" s="29">
        <f t="shared" si="67"/>
        <v>-10909</v>
      </c>
      <c r="X47" s="1" t="str">
        <f t="shared" si="68"/>
        <v>FFFFFFD563</v>
      </c>
      <c r="Y47" s="21">
        <f t="shared" si="69"/>
        <v>-2727</v>
      </c>
      <c r="Z47">
        <v>-214</v>
      </c>
      <c r="AA47" s="1">
        <v>-123</v>
      </c>
      <c r="AB47" s="9">
        <v>32</v>
      </c>
      <c r="AC47" s="11">
        <v>-32</v>
      </c>
      <c r="AD47" s="11">
        <v>-120</v>
      </c>
      <c r="AE47" s="11">
        <v>-86</v>
      </c>
      <c r="AF47" s="13">
        <v>-64</v>
      </c>
      <c r="AG47" s="13">
        <v>-2038</v>
      </c>
      <c r="AH47" s="13">
        <v>-1880</v>
      </c>
      <c r="AI47" s="13">
        <v>-2040</v>
      </c>
      <c r="AJ47" s="15">
        <v>8</v>
      </c>
      <c r="AK47" s="17">
        <v>127</v>
      </c>
      <c r="AL47" s="17">
        <v>-120</v>
      </c>
      <c r="AM47">
        <f t="shared" si="70"/>
        <v>38310.226318359375</v>
      </c>
      <c r="AN47">
        <f t="shared" si="71"/>
        <v>31197.8037109375</v>
      </c>
      <c r="AO47">
        <f t="shared" si="72"/>
        <v>7112</v>
      </c>
      <c r="AP47">
        <f t="shared" si="73"/>
        <v>-7112</v>
      </c>
      <c r="AQ47">
        <f t="shared" si="74"/>
        <v>-589</v>
      </c>
      <c r="AR47">
        <f t="shared" si="75"/>
        <v>70680</v>
      </c>
    </row>
    <row r="48" spans="1:44" x14ac:dyDescent="0.25">
      <c r="A48" s="30" t="s">
        <v>3</v>
      </c>
      <c r="B48" s="30">
        <v>1</v>
      </c>
      <c r="C48" s="30">
        <v>12</v>
      </c>
      <c r="D48" s="30">
        <v>4</v>
      </c>
      <c r="E48" s="30">
        <v>12</v>
      </c>
      <c r="F48" s="30">
        <v>0</v>
      </c>
      <c r="G48" s="30">
        <v>13</v>
      </c>
      <c r="H48" s="1" t="s">
        <v>86</v>
      </c>
      <c r="I48" s="30">
        <v>3</v>
      </c>
      <c r="J48" s="1">
        <v>508</v>
      </c>
      <c r="K48" s="6">
        <v>3</v>
      </c>
      <c r="L48" s="25">
        <v>508</v>
      </c>
      <c r="M48" s="25">
        <v>13</v>
      </c>
      <c r="N48" s="25" t="s">
        <v>86</v>
      </c>
      <c r="O48" s="6">
        <v>1</v>
      </c>
      <c r="P48">
        <f t="shared" si="61"/>
        <v>55970.707763671875</v>
      </c>
      <c r="Q48">
        <f t="shared" si="62"/>
        <v>13537.322265625</v>
      </c>
      <c r="R48" s="19">
        <f t="shared" si="63"/>
        <v>42433</v>
      </c>
      <c r="S48" s="29">
        <f t="shared" si="64"/>
        <v>64748</v>
      </c>
      <c r="T48" s="29">
        <f t="shared" si="79"/>
        <v>64404</v>
      </c>
      <c r="U48" s="29">
        <f t="shared" si="65"/>
        <v>60708.9462890625</v>
      </c>
      <c r="V48" s="29">
        <f t="shared" si="66"/>
        <v>60708.9462890625</v>
      </c>
      <c r="W48" s="29">
        <f t="shared" si="67"/>
        <v>62755</v>
      </c>
      <c r="X48" s="1" t="str">
        <f t="shared" si="68"/>
        <v>F523</v>
      </c>
      <c r="Y48" s="21">
        <f t="shared" si="69"/>
        <v>15689</v>
      </c>
      <c r="Z48">
        <v>-214</v>
      </c>
      <c r="AA48" s="1">
        <v>-123</v>
      </c>
      <c r="AB48" s="9">
        <v>33</v>
      </c>
      <c r="AC48" s="11">
        <v>-32</v>
      </c>
      <c r="AD48" s="11">
        <v>-120</v>
      </c>
      <c r="AE48" s="11">
        <v>-86</v>
      </c>
      <c r="AF48" s="13">
        <v>-64</v>
      </c>
      <c r="AG48" s="13">
        <v>-2038</v>
      </c>
      <c r="AH48" s="13">
        <v>-1880</v>
      </c>
      <c r="AI48" s="13">
        <v>-2040</v>
      </c>
      <c r="AJ48" s="15">
        <v>8</v>
      </c>
      <c r="AK48" s="17">
        <v>127</v>
      </c>
      <c r="AL48" s="17">
        <v>-120</v>
      </c>
      <c r="AM48">
        <f t="shared" si="70"/>
        <v>13537.322265625</v>
      </c>
      <c r="AN48">
        <f t="shared" si="71"/>
        <v>55970.707763671875</v>
      </c>
      <c r="AO48">
        <f t="shared" si="72"/>
        <v>-42433</v>
      </c>
      <c r="AP48">
        <f t="shared" si="73"/>
        <v>42433</v>
      </c>
      <c r="AQ48">
        <f t="shared" si="74"/>
        <v>-589</v>
      </c>
      <c r="AR48">
        <f t="shared" si="75"/>
        <v>70680</v>
      </c>
    </row>
    <row r="49" spans="1:44" x14ac:dyDescent="0.25">
      <c r="A49" s="23" t="s">
        <v>3</v>
      </c>
      <c r="B49" s="23">
        <v>1</v>
      </c>
      <c r="C49" s="23">
        <v>10</v>
      </c>
      <c r="D49" s="23">
        <v>7</v>
      </c>
      <c r="E49" s="23">
        <v>10</v>
      </c>
      <c r="F49" s="23">
        <v>2</v>
      </c>
      <c r="G49" s="23">
        <v>73</v>
      </c>
      <c r="H49" s="1">
        <v>45</v>
      </c>
      <c r="I49" s="23">
        <v>55</v>
      </c>
      <c r="J49" s="1" t="s">
        <v>87</v>
      </c>
      <c r="K49" s="6">
        <v>55</v>
      </c>
      <c r="L49" s="7" t="s">
        <v>87</v>
      </c>
      <c r="M49" s="7">
        <v>73</v>
      </c>
      <c r="N49" s="7">
        <v>45</v>
      </c>
      <c r="O49" s="6">
        <v>1</v>
      </c>
      <c r="P49">
        <f t="shared" ref="P49:P56" si="80">G49*2^C49+HEX2DEC(H49)+(HEX2DEC(H49)*AA49)/2^12</f>
        <v>74818.927978515625</v>
      </c>
      <c r="Q49">
        <f t="shared" ref="Q49:Q56" si="81">I49*2^C49+HEX2DEC(J49)+(HEX2DEC(J49)*AA49/2^12)</f>
        <v>57245.35205078125</v>
      </c>
      <c r="R49" s="19">
        <f t="shared" ref="R49:R56" si="82">ROUND((AP49-AO49)/2^O49,0)</f>
        <v>17574</v>
      </c>
      <c r="S49" s="29">
        <f t="shared" ref="S49:S56" si="83">ROUND(R49*(IF(AB49=31,3750,3125)/2048),0)</f>
        <v>26816</v>
      </c>
      <c r="T49" s="29">
        <f>S49+(IF(AB49&gt;18,AE49,AC49+AD49))*4</f>
        <v>26208</v>
      </c>
      <c r="U49" s="29">
        <f t="shared" ref="U49:U56" si="84">T49+T49*(IF(AB49&lt;19,AF49+AG49,IF(AB49=31,AI49,AH49)))/2^15</f>
        <v>24526.810546875</v>
      </c>
      <c r="V49" s="29">
        <f t="shared" ref="V49:V56" si="85">U49</f>
        <v>24526.810546875</v>
      </c>
      <c r="W49" s="29">
        <f t="shared" ref="W49:W56" si="86">ROUND(V49+V49*AR49/2^21,0)</f>
        <v>25353</v>
      </c>
      <c r="X49" s="1" t="str">
        <f t="shared" ref="X49:X56" si="87">DEC2HEX(ROUND(W49,0))</f>
        <v>6309</v>
      </c>
      <c r="Y49" s="21">
        <f t="shared" ref="Y49:Y56" si="88">IF(ROUND(W49/2^2,0)&gt;32767,32767,IF(ROUND(W49/2^2,0)&lt;-32768,-32767,ROUND(W49/2^2,0)))</f>
        <v>6338</v>
      </c>
      <c r="Z49">
        <v>-214</v>
      </c>
      <c r="AA49" s="1">
        <v>-123</v>
      </c>
      <c r="AB49" s="9">
        <v>18</v>
      </c>
      <c r="AC49" s="11">
        <v>-32</v>
      </c>
      <c r="AD49" s="11">
        <v>-120</v>
      </c>
      <c r="AE49" s="11">
        <v>-86</v>
      </c>
      <c r="AF49" s="13">
        <v>-64</v>
      </c>
      <c r="AG49" s="13">
        <v>-2038</v>
      </c>
      <c r="AH49" s="13">
        <v>-1880</v>
      </c>
      <c r="AI49" s="13">
        <v>-2040</v>
      </c>
      <c r="AJ49" s="15">
        <v>8</v>
      </c>
      <c r="AK49" s="17">
        <v>127</v>
      </c>
      <c r="AL49" s="17">
        <v>-120</v>
      </c>
      <c r="AM49">
        <f t="shared" ref="AM49:AM56" si="89">IF(O49=0,0,K49*2^C49+HEX2DEC(L49)+(HEX2DEC(L49)*AA49)/2^12)</f>
        <v>57245.35205078125</v>
      </c>
      <c r="AN49">
        <f t="shared" ref="AN49:AN56" si="90">IF(O49=0,0,M49*2^C49+HEX2DEC(N49)+(HEX2DEC(N49)*AA49/2^12))</f>
        <v>74818.927978515625</v>
      </c>
      <c r="AO49">
        <f t="shared" ref="AO49:AO56" si="91">ROUND(AM49-AN49,0)</f>
        <v>-17574</v>
      </c>
      <c r="AP49">
        <f t="shared" ref="AP49:AP56" si="92">ROUND(P49-Q49,0)</f>
        <v>17574</v>
      </c>
      <c r="AQ49">
        <f t="shared" ref="AQ49:AQ56" si="93">Z49-375</f>
        <v>-589</v>
      </c>
      <c r="AR49">
        <f t="shared" ref="AR49:AR56" si="94">AQ49*IF(Z49&gt;375,AK49,AL49)</f>
        <v>70680</v>
      </c>
    </row>
    <row r="50" spans="1:44" x14ac:dyDescent="0.25">
      <c r="A50" s="23" t="s">
        <v>3</v>
      </c>
      <c r="B50" s="23">
        <v>1</v>
      </c>
      <c r="C50" s="23">
        <v>10</v>
      </c>
      <c r="D50" s="23">
        <v>7</v>
      </c>
      <c r="E50" s="23">
        <v>10</v>
      </c>
      <c r="F50" s="23">
        <v>2</v>
      </c>
      <c r="G50" s="23">
        <v>52</v>
      </c>
      <c r="H50" s="1">
        <v>11</v>
      </c>
      <c r="I50" s="23">
        <v>76</v>
      </c>
      <c r="J50" s="1" t="s">
        <v>88</v>
      </c>
      <c r="K50" s="6">
        <v>76</v>
      </c>
      <c r="L50" s="25" t="s">
        <v>88</v>
      </c>
      <c r="M50" s="7">
        <v>52</v>
      </c>
      <c r="N50" s="7">
        <v>11</v>
      </c>
      <c r="O50" s="6">
        <v>1</v>
      </c>
      <c r="P50">
        <f t="shared" si="80"/>
        <v>53264.489501953125</v>
      </c>
      <c r="Q50">
        <f t="shared" si="81"/>
        <v>78799.79052734375</v>
      </c>
      <c r="R50" s="19">
        <f t="shared" si="82"/>
        <v>-25535</v>
      </c>
      <c r="S50" s="29">
        <f t="shared" si="83"/>
        <v>-38963</v>
      </c>
      <c r="T50" s="29">
        <f t="shared" ref="T50:T51" si="95">S50+(IF(AB50&gt;18,AE50,AC50+AD50))*4</f>
        <v>-39571</v>
      </c>
      <c r="U50" s="29">
        <f t="shared" si="84"/>
        <v>-37032.601501464844</v>
      </c>
      <c r="V50" s="29">
        <f t="shared" si="85"/>
        <v>-37032.601501464844</v>
      </c>
      <c r="W50" s="29">
        <f t="shared" si="86"/>
        <v>-38281</v>
      </c>
      <c r="X50" s="1" t="str">
        <f t="shared" si="87"/>
        <v>FFFFFF6A77</v>
      </c>
      <c r="Y50" s="21">
        <f t="shared" si="88"/>
        <v>-9570</v>
      </c>
      <c r="Z50">
        <v>-214</v>
      </c>
      <c r="AA50" s="1">
        <v>-123</v>
      </c>
      <c r="AB50" s="9">
        <v>17</v>
      </c>
      <c r="AC50" s="11">
        <v>-32</v>
      </c>
      <c r="AD50" s="11">
        <v>-120</v>
      </c>
      <c r="AE50" s="11">
        <v>-86</v>
      </c>
      <c r="AF50" s="13">
        <v>-64</v>
      </c>
      <c r="AG50" s="13">
        <v>-2038</v>
      </c>
      <c r="AH50" s="13">
        <v>-1880</v>
      </c>
      <c r="AI50" s="13">
        <v>-2040</v>
      </c>
      <c r="AJ50" s="15">
        <v>8</v>
      </c>
      <c r="AK50" s="17">
        <v>127</v>
      </c>
      <c r="AL50" s="17">
        <v>-120</v>
      </c>
      <c r="AM50">
        <f t="shared" si="89"/>
        <v>78799.79052734375</v>
      </c>
      <c r="AN50">
        <f t="shared" si="90"/>
        <v>53264.489501953125</v>
      </c>
      <c r="AO50">
        <f t="shared" si="91"/>
        <v>25535</v>
      </c>
      <c r="AP50">
        <f t="shared" si="92"/>
        <v>-25535</v>
      </c>
      <c r="AQ50">
        <f t="shared" si="93"/>
        <v>-589</v>
      </c>
      <c r="AR50">
        <f t="shared" si="94"/>
        <v>70680</v>
      </c>
    </row>
    <row r="51" spans="1:44" x14ac:dyDescent="0.25">
      <c r="A51" s="23" t="s">
        <v>3</v>
      </c>
      <c r="B51" s="23">
        <v>1</v>
      </c>
      <c r="C51" s="23">
        <v>10</v>
      </c>
      <c r="D51" s="23">
        <v>7</v>
      </c>
      <c r="E51" s="23">
        <v>10</v>
      </c>
      <c r="F51" s="23">
        <v>2</v>
      </c>
      <c r="G51" s="23">
        <v>73</v>
      </c>
      <c r="H51" s="1" t="s">
        <v>89</v>
      </c>
      <c r="I51" s="23">
        <v>55</v>
      </c>
      <c r="J51" s="1">
        <v>115</v>
      </c>
      <c r="K51" s="6">
        <v>55</v>
      </c>
      <c r="L51" s="26" t="s">
        <v>91</v>
      </c>
      <c r="M51" s="7">
        <v>73</v>
      </c>
      <c r="N51" s="25" t="s">
        <v>89</v>
      </c>
      <c r="O51" s="6">
        <v>1</v>
      </c>
      <c r="P51">
        <f t="shared" si="80"/>
        <v>75475.59814453125</v>
      </c>
      <c r="Q51">
        <f t="shared" si="81"/>
        <v>56588.681884765625</v>
      </c>
      <c r="R51" s="19">
        <f t="shared" si="82"/>
        <v>18887</v>
      </c>
      <c r="S51" s="29">
        <f t="shared" si="83"/>
        <v>28819</v>
      </c>
      <c r="T51" s="29">
        <f t="shared" si="95"/>
        <v>28211</v>
      </c>
      <c r="U51" s="29">
        <f t="shared" si="84"/>
        <v>26401.322204589844</v>
      </c>
      <c r="V51" s="29">
        <f t="shared" si="85"/>
        <v>26401.322204589844</v>
      </c>
      <c r="W51" s="29">
        <f t="shared" si="86"/>
        <v>27291</v>
      </c>
      <c r="X51" s="1" t="str">
        <f t="shared" si="87"/>
        <v>6A9B</v>
      </c>
      <c r="Y51" s="21">
        <f t="shared" si="88"/>
        <v>6823</v>
      </c>
      <c r="Z51">
        <v>-214</v>
      </c>
      <c r="AA51" s="1">
        <v>-123</v>
      </c>
      <c r="AB51" s="9">
        <v>16</v>
      </c>
      <c r="AC51" s="11">
        <v>-32</v>
      </c>
      <c r="AD51" s="11">
        <v>-120</v>
      </c>
      <c r="AE51" s="11">
        <v>-86</v>
      </c>
      <c r="AF51" s="13">
        <v>-64</v>
      </c>
      <c r="AG51" s="13">
        <v>-2038</v>
      </c>
      <c r="AH51" s="13">
        <v>-1880</v>
      </c>
      <c r="AI51" s="13">
        <v>-2040</v>
      </c>
      <c r="AJ51" s="15">
        <v>8</v>
      </c>
      <c r="AK51" s="17">
        <v>127</v>
      </c>
      <c r="AL51" s="17">
        <v>-120</v>
      </c>
      <c r="AM51">
        <f t="shared" si="89"/>
        <v>56588.681884765625</v>
      </c>
      <c r="AN51">
        <f t="shared" si="90"/>
        <v>75475.59814453125</v>
      </c>
      <c r="AO51">
        <f t="shared" si="91"/>
        <v>-18887</v>
      </c>
      <c r="AP51">
        <f t="shared" si="92"/>
        <v>18887</v>
      </c>
      <c r="AQ51">
        <f t="shared" si="93"/>
        <v>-589</v>
      </c>
      <c r="AR51">
        <f t="shared" si="94"/>
        <v>70680</v>
      </c>
    </row>
    <row r="52" spans="1:44" x14ac:dyDescent="0.25">
      <c r="A52" s="23" t="s">
        <v>3</v>
      </c>
      <c r="B52" s="23">
        <v>1</v>
      </c>
      <c r="C52" s="23">
        <v>10</v>
      </c>
      <c r="D52" s="23">
        <v>7</v>
      </c>
      <c r="E52" s="23">
        <v>10</v>
      </c>
      <c r="F52" s="23">
        <v>2</v>
      </c>
      <c r="G52" s="23">
        <v>59</v>
      </c>
      <c r="H52" s="1" t="s">
        <v>90</v>
      </c>
      <c r="I52" s="23">
        <v>69</v>
      </c>
      <c r="J52" s="1">
        <v>106</v>
      </c>
      <c r="K52" s="6">
        <v>69</v>
      </c>
      <c r="L52" s="25">
        <v>106</v>
      </c>
      <c r="M52" s="7">
        <v>59</v>
      </c>
      <c r="N52" s="25" t="s">
        <v>90</v>
      </c>
      <c r="O52" s="6">
        <v>1</v>
      </c>
      <c r="P52">
        <f t="shared" si="80"/>
        <v>61154.147705078125</v>
      </c>
      <c r="Q52">
        <f t="shared" si="81"/>
        <v>70910.13232421875</v>
      </c>
      <c r="R52" s="19">
        <f t="shared" si="82"/>
        <v>-9756</v>
      </c>
      <c r="S52" s="29">
        <f t="shared" si="83"/>
        <v>-14886</v>
      </c>
      <c r="T52" s="29">
        <f>S52+(IF(AB52&gt;18,AE52,AC52+AD52))*4</f>
        <v>-15494</v>
      </c>
      <c r="U52" s="29">
        <f t="shared" si="84"/>
        <v>-14500.091674804688</v>
      </c>
      <c r="V52" s="29">
        <f t="shared" si="85"/>
        <v>-14500.091674804688</v>
      </c>
      <c r="W52" s="29">
        <f t="shared" si="86"/>
        <v>-14989</v>
      </c>
      <c r="X52" s="1" t="str">
        <f t="shared" si="87"/>
        <v>FFFFFFC573</v>
      </c>
      <c r="Y52" s="21">
        <f t="shared" si="88"/>
        <v>-3747</v>
      </c>
      <c r="Z52">
        <v>-214</v>
      </c>
      <c r="AA52" s="1">
        <v>-123</v>
      </c>
      <c r="AB52" s="9">
        <v>15</v>
      </c>
      <c r="AC52" s="11">
        <v>-32</v>
      </c>
      <c r="AD52" s="11">
        <v>-120</v>
      </c>
      <c r="AE52" s="11">
        <v>-86</v>
      </c>
      <c r="AF52" s="13">
        <v>-64</v>
      </c>
      <c r="AG52" s="13">
        <v>-2038</v>
      </c>
      <c r="AH52" s="13">
        <v>-1880</v>
      </c>
      <c r="AI52" s="13">
        <v>-2040</v>
      </c>
      <c r="AJ52" s="15">
        <v>8</v>
      </c>
      <c r="AK52" s="17">
        <v>127</v>
      </c>
      <c r="AL52" s="17">
        <v>-120</v>
      </c>
      <c r="AM52">
        <f t="shared" si="89"/>
        <v>70910.13232421875</v>
      </c>
      <c r="AN52">
        <f t="shared" si="90"/>
        <v>61154.147705078125</v>
      </c>
      <c r="AO52">
        <f t="shared" si="91"/>
        <v>9756</v>
      </c>
      <c r="AP52">
        <f t="shared" si="92"/>
        <v>-9756</v>
      </c>
      <c r="AQ52">
        <f t="shared" si="93"/>
        <v>-589</v>
      </c>
      <c r="AR52">
        <f t="shared" si="94"/>
        <v>70680</v>
      </c>
    </row>
    <row r="53" spans="1:44" x14ac:dyDescent="0.25">
      <c r="A53" s="23" t="s">
        <v>3</v>
      </c>
      <c r="B53" s="23">
        <v>1</v>
      </c>
      <c r="C53" s="23">
        <v>10</v>
      </c>
      <c r="D53" s="23">
        <v>7</v>
      </c>
      <c r="E53" s="23">
        <v>10</v>
      </c>
      <c r="F53" s="23">
        <v>2</v>
      </c>
      <c r="G53" s="23">
        <v>121</v>
      </c>
      <c r="H53" s="1" t="s">
        <v>92</v>
      </c>
      <c r="I53" s="23">
        <v>7</v>
      </c>
      <c r="J53" s="1">
        <v>224</v>
      </c>
      <c r="K53" s="6">
        <v>7</v>
      </c>
      <c r="L53" s="26" t="s">
        <v>97</v>
      </c>
      <c r="M53" s="7">
        <v>121</v>
      </c>
      <c r="N53" s="7" t="s">
        <v>92</v>
      </c>
      <c r="O53" s="6">
        <v>1</v>
      </c>
      <c r="P53">
        <f t="shared" si="80"/>
        <v>124364.73608398438</v>
      </c>
      <c r="Q53">
        <f t="shared" si="81"/>
        <v>7699.5439453125</v>
      </c>
      <c r="R53" s="19">
        <f t="shared" si="82"/>
        <v>116665</v>
      </c>
      <c r="S53" s="29">
        <f t="shared" si="83"/>
        <v>178017</v>
      </c>
      <c r="T53" s="29">
        <f t="shared" ref="T53" si="96">S53+(IF(AB53&gt;18,AE53,AC53+AD53))*4</f>
        <v>177673</v>
      </c>
      <c r="U53" s="29">
        <f t="shared" si="84"/>
        <v>167479.35864257813</v>
      </c>
      <c r="V53" s="29">
        <f t="shared" si="85"/>
        <v>167479.35864257813</v>
      </c>
      <c r="W53" s="29">
        <f t="shared" si="86"/>
        <v>173124</v>
      </c>
      <c r="X53" s="1" t="str">
        <f t="shared" si="87"/>
        <v>2A444</v>
      </c>
      <c r="Y53" s="21">
        <f t="shared" si="88"/>
        <v>32767</v>
      </c>
      <c r="Z53">
        <v>-214</v>
      </c>
      <c r="AA53" s="1">
        <v>-123</v>
      </c>
      <c r="AB53" s="9">
        <v>30</v>
      </c>
      <c r="AC53" s="11">
        <v>-32</v>
      </c>
      <c r="AD53" s="11">
        <v>-120</v>
      </c>
      <c r="AE53" s="11">
        <v>-86</v>
      </c>
      <c r="AF53" s="13">
        <v>-64</v>
      </c>
      <c r="AG53" s="13">
        <v>-2038</v>
      </c>
      <c r="AH53" s="13">
        <v>-1880</v>
      </c>
      <c r="AI53" s="13">
        <v>-2040</v>
      </c>
      <c r="AJ53" s="15">
        <v>8</v>
      </c>
      <c r="AK53" s="17">
        <v>127</v>
      </c>
      <c r="AL53" s="17">
        <v>-120</v>
      </c>
      <c r="AM53">
        <f t="shared" si="89"/>
        <v>7699.5439453125</v>
      </c>
      <c r="AN53">
        <f t="shared" si="90"/>
        <v>124364.73608398438</v>
      </c>
      <c r="AO53">
        <f t="shared" si="91"/>
        <v>-116665</v>
      </c>
      <c r="AP53">
        <f t="shared" si="92"/>
        <v>116665</v>
      </c>
      <c r="AQ53">
        <f t="shared" si="93"/>
        <v>-589</v>
      </c>
      <c r="AR53">
        <f t="shared" si="94"/>
        <v>70680</v>
      </c>
    </row>
    <row r="54" spans="1:44" x14ac:dyDescent="0.25">
      <c r="A54" s="23" t="s">
        <v>3</v>
      </c>
      <c r="B54" s="23">
        <v>1</v>
      </c>
      <c r="C54" s="23">
        <v>10</v>
      </c>
      <c r="D54" s="23">
        <v>7</v>
      </c>
      <c r="E54" s="23">
        <v>10</v>
      </c>
      <c r="F54" s="23">
        <v>2</v>
      </c>
      <c r="G54" s="23">
        <v>66</v>
      </c>
      <c r="H54" s="1" t="s">
        <v>93</v>
      </c>
      <c r="I54" s="23">
        <v>62</v>
      </c>
      <c r="J54" s="1" t="s">
        <v>94</v>
      </c>
      <c r="K54" s="6">
        <v>62</v>
      </c>
      <c r="L54" s="25" t="s">
        <v>94</v>
      </c>
      <c r="M54" s="7">
        <v>66</v>
      </c>
      <c r="N54" s="25" t="s">
        <v>93</v>
      </c>
      <c r="O54" s="6">
        <v>1</v>
      </c>
      <c r="P54">
        <f t="shared" si="80"/>
        <v>67657.7177734375</v>
      </c>
      <c r="Q54">
        <f t="shared" si="81"/>
        <v>64406.562255859375</v>
      </c>
      <c r="R54" s="19">
        <f t="shared" si="82"/>
        <v>3251</v>
      </c>
      <c r="S54" s="29">
        <f t="shared" si="83"/>
        <v>5953</v>
      </c>
      <c r="T54" s="29">
        <f>S54+(IF(AB54&gt;18,AE54,AC54+AD54))*4</f>
        <v>5609</v>
      </c>
      <c r="U54" s="29">
        <f t="shared" si="84"/>
        <v>5259.806884765625</v>
      </c>
      <c r="V54" s="29">
        <f t="shared" si="85"/>
        <v>5259.806884765625</v>
      </c>
      <c r="W54" s="29">
        <f t="shared" si="86"/>
        <v>5260</v>
      </c>
      <c r="X54" s="1" t="str">
        <f t="shared" si="87"/>
        <v>148C</v>
      </c>
      <c r="Y54" s="21">
        <f t="shared" si="88"/>
        <v>1315</v>
      </c>
      <c r="Z54">
        <v>375</v>
      </c>
      <c r="AA54" s="1">
        <v>-123</v>
      </c>
      <c r="AB54" s="9">
        <v>31</v>
      </c>
      <c r="AC54" s="11">
        <v>-32</v>
      </c>
      <c r="AD54" s="11">
        <v>-120</v>
      </c>
      <c r="AE54" s="11">
        <v>-86</v>
      </c>
      <c r="AF54" s="13">
        <v>-64</v>
      </c>
      <c r="AG54" s="13">
        <v>-2038</v>
      </c>
      <c r="AH54" s="13">
        <v>-1880</v>
      </c>
      <c r="AI54" s="13">
        <v>-2040</v>
      </c>
      <c r="AJ54" s="15">
        <v>8</v>
      </c>
      <c r="AK54" s="17">
        <v>127</v>
      </c>
      <c r="AL54" s="17">
        <v>-120</v>
      </c>
      <c r="AM54">
        <f t="shared" si="89"/>
        <v>64406.562255859375</v>
      </c>
      <c r="AN54">
        <f t="shared" si="90"/>
        <v>67657.7177734375</v>
      </c>
      <c r="AO54">
        <f t="shared" si="91"/>
        <v>-3251</v>
      </c>
      <c r="AP54">
        <f t="shared" si="92"/>
        <v>3251</v>
      </c>
      <c r="AQ54">
        <f t="shared" si="93"/>
        <v>0</v>
      </c>
      <c r="AR54">
        <f t="shared" si="94"/>
        <v>0</v>
      </c>
    </row>
    <row r="55" spans="1:44" x14ac:dyDescent="0.25">
      <c r="A55" s="23" t="s">
        <v>3</v>
      </c>
      <c r="B55" s="23">
        <v>1</v>
      </c>
      <c r="C55" s="23">
        <v>10</v>
      </c>
      <c r="D55" s="23">
        <v>7</v>
      </c>
      <c r="E55" s="23">
        <v>10</v>
      </c>
      <c r="F55" s="23">
        <v>2</v>
      </c>
      <c r="G55" s="23">
        <v>75</v>
      </c>
      <c r="H55" s="1" t="s">
        <v>95</v>
      </c>
      <c r="I55" s="23">
        <v>53</v>
      </c>
      <c r="J55" s="1" t="s">
        <v>96</v>
      </c>
      <c r="K55" s="6">
        <v>53</v>
      </c>
      <c r="L55" s="7" t="s">
        <v>96</v>
      </c>
      <c r="M55" s="7">
        <v>75</v>
      </c>
      <c r="N55" s="7" t="s">
        <v>95</v>
      </c>
      <c r="O55" s="6">
        <v>1</v>
      </c>
      <c r="P55">
        <f t="shared" si="80"/>
        <v>77352.88330078125</v>
      </c>
      <c r="Q55">
        <f t="shared" si="81"/>
        <v>54711.396728515625</v>
      </c>
      <c r="R55" s="19">
        <f t="shared" si="82"/>
        <v>22641</v>
      </c>
      <c r="S55" s="29">
        <f t="shared" si="83"/>
        <v>34547</v>
      </c>
      <c r="T55" s="29">
        <f t="shared" ref="T55:T56" si="97">S55+(IF(AB55&gt;18,AE55,AC55+AD55))*4</f>
        <v>34203</v>
      </c>
      <c r="U55" s="29">
        <f t="shared" si="84"/>
        <v>32240.669677734375</v>
      </c>
      <c r="V55" s="29">
        <f t="shared" si="85"/>
        <v>32240.669677734375</v>
      </c>
      <c r="W55" s="29">
        <f t="shared" si="86"/>
        <v>32781</v>
      </c>
      <c r="X55" s="1" t="str">
        <f t="shared" si="87"/>
        <v>800D</v>
      </c>
      <c r="Y55" s="21">
        <f t="shared" si="88"/>
        <v>8195</v>
      </c>
      <c r="Z55">
        <v>82</v>
      </c>
      <c r="AA55" s="1">
        <v>-123</v>
      </c>
      <c r="AB55" s="9">
        <v>32</v>
      </c>
      <c r="AC55" s="11">
        <v>-32</v>
      </c>
      <c r="AD55" s="11">
        <v>-120</v>
      </c>
      <c r="AE55" s="11">
        <v>-86</v>
      </c>
      <c r="AF55" s="13">
        <v>-64</v>
      </c>
      <c r="AG55" s="13">
        <v>-2038</v>
      </c>
      <c r="AH55" s="13">
        <v>-1880</v>
      </c>
      <c r="AI55" s="13">
        <v>-2040</v>
      </c>
      <c r="AJ55" s="15">
        <v>8</v>
      </c>
      <c r="AK55" s="17">
        <v>127</v>
      </c>
      <c r="AL55" s="17">
        <v>-120</v>
      </c>
      <c r="AM55">
        <f t="shared" si="89"/>
        <v>54711.396728515625</v>
      </c>
      <c r="AN55">
        <f t="shared" si="90"/>
        <v>77352.88330078125</v>
      </c>
      <c r="AO55">
        <f t="shared" si="91"/>
        <v>-22641</v>
      </c>
      <c r="AP55">
        <f t="shared" si="92"/>
        <v>22641</v>
      </c>
      <c r="AQ55">
        <f t="shared" si="93"/>
        <v>-293</v>
      </c>
      <c r="AR55">
        <f t="shared" si="94"/>
        <v>35160</v>
      </c>
    </row>
    <row r="56" spans="1:44" x14ac:dyDescent="0.25">
      <c r="A56" s="23" t="s">
        <v>3</v>
      </c>
      <c r="B56" s="23">
        <v>1</v>
      </c>
      <c r="C56" s="23">
        <v>10</v>
      </c>
      <c r="D56" s="23">
        <v>7</v>
      </c>
      <c r="E56" s="23">
        <v>10</v>
      </c>
      <c r="F56" s="23">
        <v>2</v>
      </c>
      <c r="G56" s="23">
        <v>109</v>
      </c>
      <c r="H56" s="1">
        <v>223</v>
      </c>
      <c r="I56" s="23">
        <v>19</v>
      </c>
      <c r="J56" s="1" t="s">
        <v>98</v>
      </c>
      <c r="K56" s="6">
        <v>19</v>
      </c>
      <c r="L56" s="25" t="s">
        <v>98</v>
      </c>
      <c r="M56" s="25">
        <v>109</v>
      </c>
      <c r="N56" s="25">
        <v>223</v>
      </c>
      <c r="O56" s="6">
        <v>1</v>
      </c>
      <c r="P56">
        <f t="shared" si="80"/>
        <v>112146.57397460938</v>
      </c>
      <c r="Q56">
        <f t="shared" si="81"/>
        <v>19917.7060546875</v>
      </c>
      <c r="R56" s="19">
        <f t="shared" si="82"/>
        <v>92229</v>
      </c>
      <c r="S56" s="29">
        <f t="shared" si="83"/>
        <v>140730</v>
      </c>
      <c r="T56" s="29">
        <f t="shared" si="97"/>
        <v>140386</v>
      </c>
      <c r="U56" s="29">
        <f t="shared" si="84"/>
        <v>132331.62744140625</v>
      </c>
      <c r="V56" s="29">
        <f t="shared" si="85"/>
        <v>132331.62744140625</v>
      </c>
      <c r="W56" s="29">
        <f t="shared" si="86"/>
        <v>134550</v>
      </c>
      <c r="X56" s="1" t="str">
        <f t="shared" si="87"/>
        <v>20D96</v>
      </c>
      <c r="Y56" s="21">
        <f t="shared" si="88"/>
        <v>32767</v>
      </c>
      <c r="Z56">
        <v>82</v>
      </c>
      <c r="AA56" s="1">
        <v>-123</v>
      </c>
      <c r="AB56" s="9">
        <v>33</v>
      </c>
      <c r="AC56" s="11">
        <v>-32</v>
      </c>
      <c r="AD56" s="11">
        <v>-120</v>
      </c>
      <c r="AE56" s="11">
        <v>-86</v>
      </c>
      <c r="AF56" s="13">
        <v>-64</v>
      </c>
      <c r="AG56" s="13">
        <v>-2038</v>
      </c>
      <c r="AH56" s="13">
        <v>-1880</v>
      </c>
      <c r="AI56" s="13">
        <v>-2040</v>
      </c>
      <c r="AJ56" s="15">
        <v>8</v>
      </c>
      <c r="AK56" s="17">
        <v>127</v>
      </c>
      <c r="AL56" s="17">
        <v>-120</v>
      </c>
      <c r="AM56">
        <f t="shared" si="89"/>
        <v>19917.7060546875</v>
      </c>
      <c r="AN56">
        <f t="shared" si="90"/>
        <v>112146.57397460938</v>
      </c>
      <c r="AO56">
        <f t="shared" si="91"/>
        <v>-92229</v>
      </c>
      <c r="AP56">
        <f t="shared" si="92"/>
        <v>92229</v>
      </c>
      <c r="AQ56">
        <f t="shared" si="93"/>
        <v>-293</v>
      </c>
      <c r="AR56">
        <f t="shared" si="94"/>
        <v>35160</v>
      </c>
    </row>
    <row r="57" spans="1:44" x14ac:dyDescent="0.25">
      <c r="A57" s="24" t="s">
        <v>3</v>
      </c>
      <c r="B57" s="24">
        <v>1</v>
      </c>
      <c r="C57" s="24">
        <v>8</v>
      </c>
      <c r="D57" s="24">
        <v>9</v>
      </c>
      <c r="E57" s="24">
        <v>8</v>
      </c>
      <c r="F57" s="24">
        <v>3</v>
      </c>
      <c r="G57" s="24">
        <v>141</v>
      </c>
      <c r="H57" s="32" t="s">
        <v>99</v>
      </c>
      <c r="I57" s="24">
        <v>371</v>
      </c>
      <c r="J57" s="32" t="s">
        <v>100</v>
      </c>
      <c r="K57" s="6">
        <v>371</v>
      </c>
      <c r="L57" s="7" t="s">
        <v>100</v>
      </c>
      <c r="M57" s="7">
        <v>141</v>
      </c>
      <c r="N57" s="7" t="s">
        <v>99</v>
      </c>
      <c r="O57" s="6">
        <v>1</v>
      </c>
      <c r="P57">
        <f t="shared" ref="P57:P64" si="98">G57*2^C57+HEX2DEC(H57)+(HEX2DEC(H57)*AA57)/2^12</f>
        <v>36105.69970703125</v>
      </c>
      <c r="Q57">
        <f t="shared" ref="Q57:Q64" si="99">I57*2^C57+HEX2DEC(J57)+(HEX2DEC(J57)*AA57/2^12)</f>
        <v>95213.642822265625</v>
      </c>
      <c r="R57" s="19">
        <f t="shared" ref="R57:R64" si="100">ROUND((AP57-AO57)/2^O57,0)</f>
        <v>-59108</v>
      </c>
      <c r="S57" s="29">
        <f t="shared" ref="S57:S64" si="101">ROUND(R57*(IF(AB57=31,3750,3125)/2048),0)</f>
        <v>-90192</v>
      </c>
      <c r="T57" s="29">
        <f>S57+(IF(AB57&gt;18,AE57,AC57+AD57))*4</f>
        <v>-90800</v>
      </c>
      <c r="U57" s="29">
        <f t="shared" ref="U57:U64" si="102">T57+T57*(IF(AB57&lt;19,AF57+AG57,IF(AB57=31,AI57,AH57)))/2^15</f>
        <v>-84975.3662109375</v>
      </c>
      <c r="V57" s="29">
        <f t="shared" ref="V57:V64" si="103">U57</f>
        <v>-84975.3662109375</v>
      </c>
      <c r="W57" s="29">
        <f t="shared" ref="W57:W64" si="104">ROUND(V57+V57*AR57/2^21,0)</f>
        <v>-86400</v>
      </c>
      <c r="X57" s="1" t="str">
        <f t="shared" ref="X57:X64" si="105">DEC2HEX(ROUND(W57,0))</f>
        <v>FFFFFEAE80</v>
      </c>
      <c r="Y57" s="21">
        <f t="shared" ref="Y57:Y64" si="106">IF(ROUND(W57/2^2,0)&gt;32767,32767,IF(ROUND(W57/2^2,0)&lt;-32768,-32767,ROUND(W57/2^2,0)))</f>
        <v>-21600</v>
      </c>
      <c r="Z57">
        <v>82</v>
      </c>
      <c r="AA57" s="1">
        <v>-123</v>
      </c>
      <c r="AB57" s="9">
        <v>18</v>
      </c>
      <c r="AC57" s="11">
        <v>-32</v>
      </c>
      <c r="AD57" s="11">
        <v>-120</v>
      </c>
      <c r="AE57" s="11">
        <v>-86</v>
      </c>
      <c r="AF57" s="13">
        <v>-64</v>
      </c>
      <c r="AG57" s="13">
        <v>-2038</v>
      </c>
      <c r="AH57" s="13">
        <v>-1880</v>
      </c>
      <c r="AI57" s="13">
        <v>-2040</v>
      </c>
      <c r="AJ57" s="15">
        <v>8</v>
      </c>
      <c r="AK57" s="17">
        <v>127</v>
      </c>
      <c r="AL57" s="17">
        <v>-120</v>
      </c>
      <c r="AM57">
        <f t="shared" ref="AM57:AM64" si="107">IF(O57=0,0,K57*2^C57+HEX2DEC(L57)+(HEX2DEC(L57)*AA57)/2^12)</f>
        <v>95213.642822265625</v>
      </c>
      <c r="AN57">
        <f t="shared" ref="AN57:AN64" si="108">IF(O57=0,0,M57*2^C57+HEX2DEC(N57)+(HEX2DEC(N57)*AA57/2^12))</f>
        <v>36105.69970703125</v>
      </c>
      <c r="AO57">
        <f t="shared" ref="AO57:AO64" si="109">ROUND(AM57-AN57,0)</f>
        <v>59108</v>
      </c>
      <c r="AP57">
        <f t="shared" ref="AP57:AP64" si="110">ROUND(P57-Q57,0)</f>
        <v>-59108</v>
      </c>
      <c r="AQ57">
        <f t="shared" ref="AQ57:AQ64" si="111">Z57-375</f>
        <v>-293</v>
      </c>
      <c r="AR57">
        <f t="shared" ref="AR57:AR64" si="112">AQ57*IF(Z57&gt;375,AK57,AL57)</f>
        <v>35160</v>
      </c>
    </row>
    <row r="58" spans="1:44" x14ac:dyDescent="0.25">
      <c r="A58" s="24" t="s">
        <v>3</v>
      </c>
      <c r="B58" s="24">
        <v>1</v>
      </c>
      <c r="C58" s="24">
        <v>8</v>
      </c>
      <c r="D58" s="24">
        <v>9</v>
      </c>
      <c r="E58" s="24">
        <v>8</v>
      </c>
      <c r="F58" s="24">
        <v>3</v>
      </c>
      <c r="G58" s="24">
        <v>195</v>
      </c>
      <c r="H58" s="32" t="s">
        <v>101</v>
      </c>
      <c r="I58" s="24">
        <v>317</v>
      </c>
      <c r="J58" s="31">
        <v>72</v>
      </c>
      <c r="K58" s="6">
        <v>317</v>
      </c>
      <c r="L58" s="7">
        <v>72</v>
      </c>
      <c r="M58" s="7">
        <v>195</v>
      </c>
      <c r="N58" s="7" t="s">
        <v>101</v>
      </c>
      <c r="O58" s="6">
        <v>1</v>
      </c>
      <c r="P58">
        <f t="shared" si="98"/>
        <v>50056.765869140625</v>
      </c>
      <c r="Q58">
        <f t="shared" si="99"/>
        <v>81262.57666015625</v>
      </c>
      <c r="R58" s="19">
        <f t="shared" si="100"/>
        <v>-31206</v>
      </c>
      <c r="S58" s="29">
        <f t="shared" si="101"/>
        <v>-47617</v>
      </c>
      <c r="T58" s="29">
        <f t="shared" ref="T58:T59" si="113">S58+(IF(AB58&gt;18,AE58,AC58+AD58))*4</f>
        <v>-48225</v>
      </c>
      <c r="U58" s="29">
        <f t="shared" si="102"/>
        <v>-45131.465148925781</v>
      </c>
      <c r="V58" s="29">
        <f t="shared" si="103"/>
        <v>-45131.465148925781</v>
      </c>
      <c r="W58" s="29">
        <f t="shared" si="104"/>
        <v>-45888</v>
      </c>
      <c r="X58" s="1" t="str">
        <f t="shared" si="105"/>
        <v>FFFFFF4CC0</v>
      </c>
      <c r="Y58" s="21">
        <f t="shared" si="106"/>
        <v>-11472</v>
      </c>
      <c r="Z58">
        <v>82</v>
      </c>
      <c r="AA58" s="1">
        <v>-123</v>
      </c>
      <c r="AB58" s="9">
        <v>17</v>
      </c>
      <c r="AC58" s="11">
        <v>-32</v>
      </c>
      <c r="AD58" s="11">
        <v>-120</v>
      </c>
      <c r="AE58" s="11">
        <v>-86</v>
      </c>
      <c r="AF58" s="13">
        <v>-64</v>
      </c>
      <c r="AG58" s="13">
        <v>-2038</v>
      </c>
      <c r="AH58" s="13">
        <v>-1880</v>
      </c>
      <c r="AI58" s="13">
        <v>-2040</v>
      </c>
      <c r="AJ58" s="15">
        <v>8</v>
      </c>
      <c r="AK58" s="17">
        <v>127</v>
      </c>
      <c r="AL58" s="17">
        <v>-120</v>
      </c>
      <c r="AM58">
        <f t="shared" si="107"/>
        <v>81262.57666015625</v>
      </c>
      <c r="AN58">
        <f t="shared" si="108"/>
        <v>50056.765869140625</v>
      </c>
      <c r="AO58">
        <f t="shared" si="109"/>
        <v>31206</v>
      </c>
      <c r="AP58">
        <f t="shared" si="110"/>
        <v>-31206</v>
      </c>
      <c r="AQ58">
        <f t="shared" si="111"/>
        <v>-293</v>
      </c>
      <c r="AR58">
        <f t="shared" si="112"/>
        <v>35160</v>
      </c>
    </row>
    <row r="59" spans="1:44" x14ac:dyDescent="0.25">
      <c r="A59" s="24" t="s">
        <v>3</v>
      </c>
      <c r="B59" s="24">
        <v>1</v>
      </c>
      <c r="C59" s="24">
        <v>8</v>
      </c>
      <c r="D59" s="24">
        <v>9</v>
      </c>
      <c r="E59" s="24">
        <v>8</v>
      </c>
      <c r="F59" s="24">
        <v>3</v>
      </c>
      <c r="G59" s="24">
        <v>119</v>
      </c>
      <c r="H59" s="31">
        <v>88</v>
      </c>
      <c r="I59" s="24">
        <v>393</v>
      </c>
      <c r="J59" s="31">
        <v>77</v>
      </c>
      <c r="K59" s="6">
        <v>393</v>
      </c>
      <c r="L59" s="26" t="s">
        <v>103</v>
      </c>
      <c r="M59" s="7">
        <v>119</v>
      </c>
      <c r="N59" s="7">
        <v>88</v>
      </c>
      <c r="O59" s="6">
        <v>1</v>
      </c>
      <c r="P59">
        <f t="shared" si="98"/>
        <v>30595.916015625</v>
      </c>
      <c r="Q59">
        <f t="shared" si="99"/>
        <v>100723.42651367188</v>
      </c>
      <c r="R59" s="19">
        <f t="shared" si="100"/>
        <v>-70128</v>
      </c>
      <c r="S59" s="29">
        <f t="shared" si="101"/>
        <v>-107007</v>
      </c>
      <c r="T59" s="29">
        <f t="shared" si="113"/>
        <v>-107615</v>
      </c>
      <c r="U59" s="29">
        <f t="shared" si="102"/>
        <v>-100711.71844482422</v>
      </c>
      <c r="V59" s="29">
        <f t="shared" si="103"/>
        <v>-100711.71844482422</v>
      </c>
      <c r="W59" s="29">
        <f t="shared" si="104"/>
        <v>-102400</v>
      </c>
      <c r="X59" s="1" t="str">
        <f t="shared" si="105"/>
        <v>FFFFFE7000</v>
      </c>
      <c r="Y59" s="21">
        <f t="shared" si="106"/>
        <v>-25600</v>
      </c>
      <c r="Z59">
        <v>82</v>
      </c>
      <c r="AA59" s="1">
        <v>-123</v>
      </c>
      <c r="AB59" s="9">
        <v>16</v>
      </c>
      <c r="AC59" s="11">
        <v>-32</v>
      </c>
      <c r="AD59" s="11">
        <v>-120</v>
      </c>
      <c r="AE59" s="11">
        <v>-86</v>
      </c>
      <c r="AF59" s="13">
        <v>-64</v>
      </c>
      <c r="AG59" s="13">
        <v>-2038</v>
      </c>
      <c r="AH59" s="13">
        <v>-1880</v>
      </c>
      <c r="AI59" s="13">
        <v>-2040</v>
      </c>
      <c r="AJ59" s="15">
        <v>8</v>
      </c>
      <c r="AK59" s="17">
        <v>127</v>
      </c>
      <c r="AL59" s="17">
        <v>-120</v>
      </c>
      <c r="AM59">
        <f t="shared" si="107"/>
        <v>100723.42651367188</v>
      </c>
      <c r="AN59">
        <f t="shared" si="108"/>
        <v>30595.916015625</v>
      </c>
      <c r="AO59">
        <f t="shared" si="109"/>
        <v>70128</v>
      </c>
      <c r="AP59">
        <f t="shared" si="110"/>
        <v>-70128</v>
      </c>
      <c r="AQ59">
        <f t="shared" si="111"/>
        <v>-293</v>
      </c>
      <c r="AR59">
        <f t="shared" si="112"/>
        <v>35160</v>
      </c>
    </row>
    <row r="60" spans="1:44" x14ac:dyDescent="0.25">
      <c r="A60" s="24" t="s">
        <v>3</v>
      </c>
      <c r="B60" s="24">
        <v>1</v>
      </c>
      <c r="C60" s="24">
        <v>8</v>
      </c>
      <c r="D60" s="24">
        <v>9</v>
      </c>
      <c r="E60" s="24">
        <v>8</v>
      </c>
      <c r="F60" s="24">
        <v>3</v>
      </c>
      <c r="G60" s="24">
        <v>249</v>
      </c>
      <c r="H60" s="32" t="s">
        <v>104</v>
      </c>
      <c r="I60" s="24">
        <v>263</v>
      </c>
      <c r="J60" s="32" t="s">
        <v>102</v>
      </c>
      <c r="K60" s="6">
        <v>263</v>
      </c>
      <c r="L60" s="25" t="s">
        <v>102</v>
      </c>
      <c r="M60" s="7">
        <v>249</v>
      </c>
      <c r="N60" s="25" t="s">
        <v>104</v>
      </c>
      <c r="O60" s="6">
        <v>1</v>
      </c>
      <c r="P60">
        <f t="shared" si="98"/>
        <v>63817.7177734375</v>
      </c>
      <c r="Q60">
        <f t="shared" si="99"/>
        <v>67501.624755859375</v>
      </c>
      <c r="R60" s="19">
        <f t="shared" si="100"/>
        <v>-3684</v>
      </c>
      <c r="S60" s="29">
        <f t="shared" si="101"/>
        <v>-5621</v>
      </c>
      <c r="T60" s="29">
        <f>S60+(IF(AB60&gt;18,AE60,AC60+AD60))*4</f>
        <v>-6229</v>
      </c>
      <c r="U60" s="29">
        <f t="shared" si="102"/>
        <v>-5829.4224243164063</v>
      </c>
      <c r="V60" s="29">
        <f t="shared" si="103"/>
        <v>-5829.4224243164063</v>
      </c>
      <c r="W60" s="29">
        <f t="shared" si="104"/>
        <v>-5927</v>
      </c>
      <c r="X60" s="1" t="str">
        <f t="shared" si="105"/>
        <v>FFFFFFE8D9</v>
      </c>
      <c r="Y60" s="21">
        <f t="shared" si="106"/>
        <v>-1482</v>
      </c>
      <c r="Z60">
        <v>82</v>
      </c>
      <c r="AA60" s="1">
        <v>-123</v>
      </c>
      <c r="AB60" s="9">
        <v>15</v>
      </c>
      <c r="AC60" s="11">
        <v>-32</v>
      </c>
      <c r="AD60" s="11">
        <v>-120</v>
      </c>
      <c r="AE60" s="11">
        <v>-86</v>
      </c>
      <c r="AF60" s="13">
        <v>-64</v>
      </c>
      <c r="AG60" s="13">
        <v>-2038</v>
      </c>
      <c r="AH60" s="13">
        <v>-1880</v>
      </c>
      <c r="AI60" s="13">
        <v>-2040</v>
      </c>
      <c r="AJ60" s="15">
        <v>8</v>
      </c>
      <c r="AK60" s="17">
        <v>127</v>
      </c>
      <c r="AL60" s="17">
        <v>-120</v>
      </c>
      <c r="AM60">
        <f t="shared" si="107"/>
        <v>67501.624755859375</v>
      </c>
      <c r="AN60">
        <f t="shared" si="108"/>
        <v>63817.7177734375</v>
      </c>
      <c r="AO60">
        <f t="shared" si="109"/>
        <v>3684</v>
      </c>
      <c r="AP60">
        <f t="shared" si="110"/>
        <v>-3684</v>
      </c>
      <c r="AQ60">
        <f t="shared" si="111"/>
        <v>-293</v>
      </c>
      <c r="AR60">
        <f t="shared" si="112"/>
        <v>35160</v>
      </c>
    </row>
    <row r="61" spans="1:44" x14ac:dyDescent="0.25">
      <c r="A61" s="24" t="s">
        <v>3</v>
      </c>
      <c r="B61" s="24">
        <v>1</v>
      </c>
      <c r="C61" s="24">
        <v>8</v>
      </c>
      <c r="D61" s="24">
        <v>9</v>
      </c>
      <c r="E61" s="24">
        <v>8</v>
      </c>
      <c r="F61" s="24">
        <v>3</v>
      </c>
      <c r="G61" s="24">
        <v>149</v>
      </c>
      <c r="H61" s="32">
        <v>62</v>
      </c>
      <c r="I61" s="24">
        <v>363</v>
      </c>
      <c r="J61" s="32" t="s">
        <v>105</v>
      </c>
      <c r="K61" s="6">
        <v>363</v>
      </c>
      <c r="L61" s="26" t="s">
        <v>105</v>
      </c>
      <c r="M61" s="7">
        <v>149</v>
      </c>
      <c r="N61" s="7">
        <v>62</v>
      </c>
      <c r="O61" s="6">
        <v>1</v>
      </c>
      <c r="P61">
        <f t="shared" si="98"/>
        <v>38239.05712890625</v>
      </c>
      <c r="Q61">
        <f t="shared" si="99"/>
        <v>93080.285400390625</v>
      </c>
      <c r="R61" s="19">
        <f t="shared" si="100"/>
        <v>-54841</v>
      </c>
      <c r="S61" s="29">
        <f t="shared" si="101"/>
        <v>-83681</v>
      </c>
      <c r="T61" s="29">
        <f t="shared" ref="T61" si="114">S61+(IF(AB61&gt;18,AE61,AC61+AD61))*4</f>
        <v>-84025</v>
      </c>
      <c r="U61" s="29">
        <f t="shared" si="102"/>
        <v>-79204.229736328125</v>
      </c>
      <c r="V61" s="29">
        <f t="shared" si="103"/>
        <v>-79204.229736328125</v>
      </c>
      <c r="W61" s="29">
        <f t="shared" si="104"/>
        <v>-80532</v>
      </c>
      <c r="X61" s="1" t="str">
        <f t="shared" si="105"/>
        <v>FFFFFEC56C</v>
      </c>
      <c r="Y61" s="21">
        <f t="shared" si="106"/>
        <v>-20133</v>
      </c>
      <c r="Z61">
        <v>82</v>
      </c>
      <c r="AA61" s="1">
        <v>-123</v>
      </c>
      <c r="AB61" s="9">
        <v>30</v>
      </c>
      <c r="AC61" s="11">
        <v>-32</v>
      </c>
      <c r="AD61" s="11">
        <v>-120</v>
      </c>
      <c r="AE61" s="11">
        <v>-86</v>
      </c>
      <c r="AF61" s="13">
        <v>-64</v>
      </c>
      <c r="AG61" s="13">
        <v>-2038</v>
      </c>
      <c r="AH61" s="13">
        <v>-1880</v>
      </c>
      <c r="AI61" s="13">
        <v>-2040</v>
      </c>
      <c r="AJ61" s="15">
        <v>8</v>
      </c>
      <c r="AK61" s="17">
        <v>127</v>
      </c>
      <c r="AL61" s="17">
        <v>-120</v>
      </c>
      <c r="AM61">
        <f t="shared" si="107"/>
        <v>93080.285400390625</v>
      </c>
      <c r="AN61">
        <f t="shared" si="108"/>
        <v>38239.05712890625</v>
      </c>
      <c r="AO61">
        <f t="shared" si="109"/>
        <v>54841</v>
      </c>
      <c r="AP61">
        <f t="shared" si="110"/>
        <v>-54841</v>
      </c>
      <c r="AQ61">
        <f t="shared" si="111"/>
        <v>-293</v>
      </c>
      <c r="AR61">
        <f t="shared" si="112"/>
        <v>35160</v>
      </c>
    </row>
    <row r="62" spans="1:44" x14ac:dyDescent="0.25">
      <c r="A62" s="24" t="s">
        <v>3</v>
      </c>
      <c r="B62" s="24">
        <v>1</v>
      </c>
      <c r="C62" s="24">
        <v>8</v>
      </c>
      <c r="D62" s="24">
        <v>9</v>
      </c>
      <c r="E62" s="24">
        <v>8</v>
      </c>
      <c r="F62" s="24">
        <v>3</v>
      </c>
      <c r="G62" s="24">
        <v>29</v>
      </c>
      <c r="H62" s="32" t="s">
        <v>106</v>
      </c>
      <c r="I62" s="24">
        <v>483</v>
      </c>
      <c r="J62" s="32" t="s">
        <v>107</v>
      </c>
      <c r="K62" s="6">
        <v>483</v>
      </c>
      <c r="L62" s="25" t="s">
        <v>107</v>
      </c>
      <c r="M62" s="7">
        <v>29</v>
      </c>
      <c r="N62" s="25" t="s">
        <v>106</v>
      </c>
      <c r="O62" s="6">
        <v>1</v>
      </c>
      <c r="P62">
        <f t="shared" si="98"/>
        <v>7434.669677734375</v>
      </c>
      <c r="Q62">
        <f t="shared" si="99"/>
        <v>123884.6728515625</v>
      </c>
      <c r="R62" s="19">
        <f t="shared" si="100"/>
        <v>-116450</v>
      </c>
      <c r="S62" s="29">
        <f t="shared" si="101"/>
        <v>-213226</v>
      </c>
      <c r="T62" s="29">
        <f>S62+(IF(AB62&gt;18,AE62,AC62+AD62))*4</f>
        <v>-213570</v>
      </c>
      <c r="U62" s="29">
        <f t="shared" si="102"/>
        <v>-200274.01611328125</v>
      </c>
      <c r="V62" s="29">
        <f t="shared" si="103"/>
        <v>-200274.01611328125</v>
      </c>
      <c r="W62" s="29">
        <f t="shared" si="104"/>
        <v>-200274</v>
      </c>
      <c r="X62" s="1" t="str">
        <f t="shared" si="105"/>
        <v>FFFFFCF1AE</v>
      </c>
      <c r="Y62" s="21">
        <f t="shared" si="106"/>
        <v>-32767</v>
      </c>
      <c r="Z62">
        <v>375</v>
      </c>
      <c r="AA62" s="1">
        <v>-123</v>
      </c>
      <c r="AB62" s="9">
        <v>31</v>
      </c>
      <c r="AC62" s="11">
        <v>-32</v>
      </c>
      <c r="AD62" s="11">
        <v>-120</v>
      </c>
      <c r="AE62" s="11">
        <v>-86</v>
      </c>
      <c r="AF62" s="13">
        <v>-64</v>
      </c>
      <c r="AG62" s="13">
        <v>-2038</v>
      </c>
      <c r="AH62" s="13">
        <v>-1880</v>
      </c>
      <c r="AI62" s="13">
        <v>-2040</v>
      </c>
      <c r="AJ62" s="15">
        <v>8</v>
      </c>
      <c r="AK62" s="17">
        <v>127</v>
      </c>
      <c r="AL62" s="17">
        <v>-120</v>
      </c>
      <c r="AM62">
        <f t="shared" si="107"/>
        <v>123884.6728515625</v>
      </c>
      <c r="AN62">
        <f t="shared" si="108"/>
        <v>7434.669677734375</v>
      </c>
      <c r="AO62">
        <f t="shared" si="109"/>
        <v>116450</v>
      </c>
      <c r="AP62">
        <f t="shared" si="110"/>
        <v>-116450</v>
      </c>
      <c r="AQ62">
        <f t="shared" si="111"/>
        <v>0</v>
      </c>
      <c r="AR62">
        <f t="shared" si="112"/>
        <v>0</v>
      </c>
    </row>
    <row r="63" spans="1:44" x14ac:dyDescent="0.25">
      <c r="A63" s="24" t="s">
        <v>3</v>
      </c>
      <c r="B63" s="24">
        <v>1</v>
      </c>
      <c r="C63" s="24">
        <v>8</v>
      </c>
      <c r="D63" s="24">
        <v>9</v>
      </c>
      <c r="E63" s="24">
        <v>8</v>
      </c>
      <c r="F63" s="24">
        <v>3</v>
      </c>
      <c r="G63" s="24">
        <v>141</v>
      </c>
      <c r="H63" s="31">
        <v>21</v>
      </c>
      <c r="I63" s="24">
        <v>371</v>
      </c>
      <c r="J63" s="33" t="s">
        <v>108</v>
      </c>
      <c r="K63" s="6">
        <v>371</v>
      </c>
      <c r="L63" s="25" t="s">
        <v>108</v>
      </c>
      <c r="M63" s="7">
        <v>141</v>
      </c>
      <c r="N63" s="7">
        <v>21</v>
      </c>
      <c r="O63" s="6">
        <v>1</v>
      </c>
      <c r="P63">
        <f t="shared" si="98"/>
        <v>36128.009033203125</v>
      </c>
      <c r="Q63">
        <f t="shared" si="99"/>
        <v>95191.33349609375</v>
      </c>
      <c r="R63" s="19">
        <f t="shared" si="100"/>
        <v>-59063</v>
      </c>
      <c r="S63" s="29">
        <f t="shared" si="101"/>
        <v>-90123</v>
      </c>
      <c r="T63" s="29">
        <f t="shared" ref="T63:T64" si="115">S63+(IF(AB63&gt;18,AE63,AC63+AD63))*4</f>
        <v>-90467</v>
      </c>
      <c r="U63" s="29">
        <f t="shared" si="102"/>
        <v>-85276.632568359375</v>
      </c>
      <c r="V63" s="29">
        <f t="shared" si="103"/>
        <v>-85276.632568359375</v>
      </c>
      <c r="W63" s="29">
        <f t="shared" si="104"/>
        <v>-97100</v>
      </c>
      <c r="X63" s="1" t="str">
        <f t="shared" si="105"/>
        <v>FFFFFE84B4</v>
      </c>
      <c r="Y63" s="21">
        <f t="shared" si="106"/>
        <v>-24275</v>
      </c>
      <c r="Z63">
        <v>-2048</v>
      </c>
      <c r="AA63" s="1">
        <v>-123</v>
      </c>
      <c r="AB63" s="9">
        <v>32</v>
      </c>
      <c r="AC63" s="11">
        <v>-32</v>
      </c>
      <c r="AD63" s="11">
        <v>-120</v>
      </c>
      <c r="AE63" s="11">
        <v>-86</v>
      </c>
      <c r="AF63" s="13">
        <v>-64</v>
      </c>
      <c r="AG63" s="13">
        <v>-2038</v>
      </c>
      <c r="AH63" s="13">
        <v>-1880</v>
      </c>
      <c r="AI63" s="13">
        <v>-2040</v>
      </c>
      <c r="AJ63" s="15">
        <v>8</v>
      </c>
      <c r="AK63" s="17">
        <v>127</v>
      </c>
      <c r="AL63" s="17">
        <v>-120</v>
      </c>
      <c r="AM63">
        <f t="shared" si="107"/>
        <v>95191.33349609375</v>
      </c>
      <c r="AN63">
        <f t="shared" si="108"/>
        <v>36128.009033203125</v>
      </c>
      <c r="AO63">
        <f t="shared" si="109"/>
        <v>59063</v>
      </c>
      <c r="AP63">
        <f t="shared" si="110"/>
        <v>-59063</v>
      </c>
      <c r="AQ63">
        <f t="shared" si="111"/>
        <v>-2423</v>
      </c>
      <c r="AR63">
        <f t="shared" si="112"/>
        <v>290760</v>
      </c>
    </row>
    <row r="64" spans="1:44" x14ac:dyDescent="0.25">
      <c r="A64" s="24" t="s">
        <v>3</v>
      </c>
      <c r="B64" s="24">
        <v>1</v>
      </c>
      <c r="C64" s="24">
        <v>8</v>
      </c>
      <c r="D64" s="24">
        <v>9</v>
      </c>
      <c r="E64" s="24">
        <v>8</v>
      </c>
      <c r="F64" s="24">
        <v>3</v>
      </c>
      <c r="G64" s="24">
        <v>220</v>
      </c>
      <c r="H64" s="32" t="s">
        <v>109</v>
      </c>
      <c r="I64" s="24">
        <v>292</v>
      </c>
      <c r="J64" s="32">
        <v>3</v>
      </c>
      <c r="K64" s="6">
        <v>292</v>
      </c>
      <c r="L64" s="25">
        <v>3</v>
      </c>
      <c r="M64" s="25">
        <v>220</v>
      </c>
      <c r="N64" s="25" t="s">
        <v>109</v>
      </c>
      <c r="O64" s="6">
        <v>1</v>
      </c>
      <c r="P64">
        <f t="shared" si="98"/>
        <v>56564.4326171875</v>
      </c>
      <c r="Q64">
        <f t="shared" si="99"/>
        <v>74754.909912109375</v>
      </c>
      <c r="R64" s="19">
        <f t="shared" si="100"/>
        <v>-18190</v>
      </c>
      <c r="S64" s="29">
        <f t="shared" si="101"/>
        <v>-27756</v>
      </c>
      <c r="T64" s="29">
        <f t="shared" si="115"/>
        <v>-28100</v>
      </c>
      <c r="U64" s="29">
        <f t="shared" si="102"/>
        <v>-26487.8173828125</v>
      </c>
      <c r="V64" s="29">
        <f t="shared" si="103"/>
        <v>-26487.8173828125</v>
      </c>
      <c r="W64" s="29">
        <f t="shared" si="104"/>
        <v>-30160</v>
      </c>
      <c r="X64" s="1" t="str">
        <f t="shared" si="105"/>
        <v>FFFFFF8A30</v>
      </c>
      <c r="Y64" s="21">
        <f t="shared" si="106"/>
        <v>-7540</v>
      </c>
      <c r="Z64">
        <v>-2048</v>
      </c>
      <c r="AA64" s="1">
        <v>-123</v>
      </c>
      <c r="AB64" s="9">
        <v>33</v>
      </c>
      <c r="AC64" s="11">
        <v>-32</v>
      </c>
      <c r="AD64" s="11">
        <v>-120</v>
      </c>
      <c r="AE64" s="11">
        <v>-86</v>
      </c>
      <c r="AF64" s="13">
        <v>-64</v>
      </c>
      <c r="AG64" s="13">
        <v>-2038</v>
      </c>
      <c r="AH64" s="13">
        <v>-1880</v>
      </c>
      <c r="AI64" s="13">
        <v>-2040</v>
      </c>
      <c r="AJ64" s="15">
        <v>8</v>
      </c>
      <c r="AK64" s="17">
        <v>127</v>
      </c>
      <c r="AL64" s="17">
        <v>-120</v>
      </c>
      <c r="AM64">
        <f t="shared" si="107"/>
        <v>74754.909912109375</v>
      </c>
      <c r="AN64">
        <f t="shared" si="108"/>
        <v>56564.4326171875</v>
      </c>
      <c r="AO64">
        <f t="shared" si="109"/>
        <v>18190</v>
      </c>
      <c r="AP64">
        <f t="shared" si="110"/>
        <v>-18190</v>
      </c>
      <c r="AQ64">
        <f t="shared" si="111"/>
        <v>-2423</v>
      </c>
      <c r="AR64">
        <f t="shared" si="112"/>
        <v>290760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E8" sqref="E8"/>
    </sheetView>
  </sheetViews>
  <sheetFormatPr defaultRowHeight="14.4" x14ac:dyDescent="0.25"/>
  <cols>
    <col min="5" max="5" width="13.77734375" customWidth="1"/>
    <col min="6" max="6" width="14.33203125" customWidth="1"/>
    <col min="8" max="8" width="14.33203125" customWidth="1"/>
    <col min="9" max="9" width="13.77734375" customWidth="1"/>
  </cols>
  <sheetData>
    <row r="1" spans="1:14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12</v>
      </c>
      <c r="B2" s="3"/>
      <c r="C2" s="3">
        <v>1</v>
      </c>
      <c r="D2" s="3"/>
      <c r="E2" s="3"/>
      <c r="F2" s="3">
        <v>0</v>
      </c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>
        <f>1.22/1.024</f>
        <v>1.19140625</v>
      </c>
      <c r="D3" s="3"/>
      <c r="E3" s="3"/>
      <c r="F3" s="3">
        <v>2.112422429</v>
      </c>
      <c r="G3" s="3"/>
      <c r="H3" s="3"/>
      <c r="I3" s="3"/>
      <c r="J3" s="3"/>
      <c r="K3" s="3">
        <v>2.0963400000000001</v>
      </c>
      <c r="L3" s="3"/>
      <c r="M3" s="3"/>
      <c r="N3" s="3"/>
    </row>
    <row r="4" spans="1:14" x14ac:dyDescent="0.25">
      <c r="A4" s="3">
        <v>-1</v>
      </c>
      <c r="B4" s="3">
        <f>2^(-A4)</f>
        <v>2</v>
      </c>
      <c r="C4" s="3">
        <v>0</v>
      </c>
      <c r="D4" s="3">
        <f>B4*C4</f>
        <v>0</v>
      </c>
      <c r="E4" s="3">
        <f>D4-$C$3</f>
        <v>-1.19140625</v>
      </c>
      <c r="F4" s="3">
        <v>1</v>
      </c>
      <c r="G4" s="3">
        <f>B4*F4</f>
        <v>2</v>
      </c>
      <c r="H4" s="3">
        <f>G4-$F$3</f>
        <v>-0.11242242899999999</v>
      </c>
      <c r="I4" s="3"/>
      <c r="J4" s="3"/>
      <c r="K4" s="3">
        <v>1</v>
      </c>
      <c r="L4" s="3">
        <v>2</v>
      </c>
      <c r="M4" s="3">
        <f>L4-K3</f>
        <v>-9.6340000000000092E-2</v>
      </c>
      <c r="N4" s="4">
        <f>M4/2.09634</f>
        <v>-4.5956285717011595E-2</v>
      </c>
    </row>
    <row r="5" spans="1:14" x14ac:dyDescent="0.25">
      <c r="A5" s="3">
        <v>0</v>
      </c>
      <c r="B5" s="3">
        <f>2^(-A5)</f>
        <v>1</v>
      </c>
      <c r="C5" s="3">
        <v>1</v>
      </c>
      <c r="D5" s="3">
        <f>B5*C5</f>
        <v>1</v>
      </c>
      <c r="E5" s="3">
        <f t="shared" ref="E5:E13" si="0">D5-$C$3</f>
        <v>-0.19140625</v>
      </c>
      <c r="F5" s="3">
        <v>0</v>
      </c>
      <c r="G5" s="3">
        <f>G4+B5*F5</f>
        <v>2</v>
      </c>
      <c r="H5" s="3">
        <f t="shared" ref="H5:H19" si="1">G5-$F$3</f>
        <v>-0.11242242899999999</v>
      </c>
      <c r="I5" s="4">
        <f>H5/$F$15</f>
        <v>0.11242242899999999</v>
      </c>
      <c r="J5" s="3"/>
      <c r="K5" s="3">
        <v>0</v>
      </c>
      <c r="L5" s="3">
        <v>2</v>
      </c>
      <c r="M5" s="3">
        <f>L5-2.09634</f>
        <v>-9.6340000000000092E-2</v>
      </c>
      <c r="N5" s="4">
        <f t="shared" ref="N5:N14" si="2">M5/2.09634</f>
        <v>-4.5956285717011595E-2</v>
      </c>
    </row>
    <row r="6" spans="1:14" x14ac:dyDescent="0.25">
      <c r="A6" s="3">
        <v>1</v>
      </c>
      <c r="B6" s="3">
        <f t="shared" ref="B6:B19" si="3">2^(-A6)</f>
        <v>0.5</v>
      </c>
      <c r="C6" s="3">
        <v>0</v>
      </c>
      <c r="D6" s="3">
        <f>D5+B6*C6</f>
        <v>1</v>
      </c>
      <c r="E6" s="3">
        <f t="shared" si="0"/>
        <v>-0.19140625</v>
      </c>
      <c r="F6" s="3">
        <v>0</v>
      </c>
      <c r="G6" s="3">
        <f>G5+B6*F6</f>
        <v>2</v>
      </c>
      <c r="H6" s="3">
        <f t="shared" si="1"/>
        <v>-0.11242242899999999</v>
      </c>
      <c r="I6" s="4">
        <f t="shared" ref="I6:I19" si="4">H6/$F$15</f>
        <v>0.11242242899999999</v>
      </c>
      <c r="J6" s="3"/>
      <c r="K6" s="3">
        <v>0</v>
      </c>
      <c r="L6" s="3">
        <v>2</v>
      </c>
      <c r="M6" s="3">
        <f t="shared" ref="M6:M14" si="5">L6-2.09634</f>
        <v>-9.6340000000000092E-2</v>
      </c>
      <c r="N6" s="4">
        <f t="shared" si="2"/>
        <v>-4.5956285717011595E-2</v>
      </c>
    </row>
    <row r="7" spans="1:14" x14ac:dyDescent="0.25">
      <c r="A7" s="3">
        <v>2</v>
      </c>
      <c r="B7" s="3">
        <f t="shared" si="3"/>
        <v>0.25</v>
      </c>
      <c r="C7" s="3">
        <v>0</v>
      </c>
      <c r="D7" s="3">
        <f>D6+B7*C7</f>
        <v>1</v>
      </c>
      <c r="E7" s="3">
        <f t="shared" si="0"/>
        <v>-0.19140625</v>
      </c>
      <c r="F7" s="3">
        <v>0</v>
      </c>
      <c r="G7" s="3">
        <f t="shared" ref="G7:G19" si="6">G6+B7*F7</f>
        <v>2</v>
      </c>
      <c r="H7" s="3">
        <f t="shared" si="1"/>
        <v>-0.11242242899999999</v>
      </c>
      <c r="I7" s="4">
        <f t="shared" si="4"/>
        <v>0.11242242899999999</v>
      </c>
      <c r="J7" s="3"/>
      <c r="K7" s="3">
        <v>0</v>
      </c>
      <c r="L7" s="3">
        <v>2</v>
      </c>
      <c r="M7" s="3">
        <f t="shared" si="5"/>
        <v>-9.6340000000000092E-2</v>
      </c>
      <c r="N7" s="4">
        <f t="shared" si="2"/>
        <v>-4.5956285717011595E-2</v>
      </c>
    </row>
    <row r="8" spans="1:14" x14ac:dyDescent="0.25">
      <c r="A8" s="3">
        <v>3</v>
      </c>
      <c r="B8" s="3">
        <f t="shared" si="3"/>
        <v>0.125</v>
      </c>
      <c r="C8" s="3">
        <v>1</v>
      </c>
      <c r="D8" s="3">
        <f>D7+B8*C8</f>
        <v>1.125</v>
      </c>
      <c r="E8" s="3">
        <f t="shared" si="0"/>
        <v>-6.640625E-2</v>
      </c>
      <c r="F8" s="3">
        <v>1</v>
      </c>
      <c r="G8" s="3">
        <f t="shared" si="6"/>
        <v>2.125</v>
      </c>
      <c r="H8" s="3">
        <f t="shared" si="1"/>
        <v>1.257757100000001E-2</v>
      </c>
      <c r="I8" s="4">
        <f t="shared" si="4"/>
        <v>-1.257757100000001E-2</v>
      </c>
      <c r="J8" s="3"/>
      <c r="K8" s="3">
        <v>0</v>
      </c>
      <c r="L8" s="3">
        <v>2</v>
      </c>
      <c r="M8" s="3">
        <f t="shared" si="5"/>
        <v>-9.6340000000000092E-2</v>
      </c>
      <c r="N8" s="4">
        <f t="shared" si="2"/>
        <v>-4.5956285717011595E-2</v>
      </c>
    </row>
    <row r="9" spans="1:14" x14ac:dyDescent="0.25">
      <c r="A9" s="3">
        <v>4</v>
      </c>
      <c r="B9" s="3">
        <f t="shared" si="3"/>
        <v>6.25E-2</v>
      </c>
      <c r="C9" s="3">
        <v>1</v>
      </c>
      <c r="D9" s="3">
        <f>D8+B9*C9</f>
        <v>1.1875</v>
      </c>
      <c r="E9" s="3">
        <f t="shared" si="0"/>
        <v>-3.90625E-3</v>
      </c>
      <c r="F9" s="3">
        <v>0</v>
      </c>
      <c r="G9" s="3">
        <f t="shared" si="6"/>
        <v>2.125</v>
      </c>
      <c r="H9" s="3">
        <f t="shared" si="1"/>
        <v>1.257757100000001E-2</v>
      </c>
      <c r="I9" s="4">
        <f t="shared" si="4"/>
        <v>-1.257757100000001E-2</v>
      </c>
      <c r="J9" s="3"/>
      <c r="K9" s="3">
        <v>1</v>
      </c>
      <c r="L9" s="3">
        <v>2.0625</v>
      </c>
      <c r="M9" s="3">
        <f t="shared" si="5"/>
        <v>-3.3840000000000092E-2</v>
      </c>
      <c r="N9" s="4">
        <f t="shared" si="2"/>
        <v>-1.6142419645668208E-2</v>
      </c>
    </row>
    <row r="10" spans="1:14" x14ac:dyDescent="0.25">
      <c r="A10" s="3">
        <v>5</v>
      </c>
      <c r="B10" s="3">
        <f t="shared" si="3"/>
        <v>3.125E-2</v>
      </c>
      <c r="C10" s="3">
        <v>0</v>
      </c>
      <c r="D10" s="3">
        <f t="shared" ref="D10:D13" si="7">D9+B10*C10</f>
        <v>1.1875</v>
      </c>
      <c r="E10" s="3">
        <f t="shared" si="0"/>
        <v>-3.90625E-3</v>
      </c>
      <c r="F10" s="3">
        <v>0</v>
      </c>
      <c r="G10" s="3">
        <f t="shared" si="6"/>
        <v>2.125</v>
      </c>
      <c r="H10" s="3">
        <f t="shared" si="1"/>
        <v>1.257757100000001E-2</v>
      </c>
      <c r="I10" s="4">
        <f t="shared" si="4"/>
        <v>-1.257757100000001E-2</v>
      </c>
      <c r="J10" s="3"/>
      <c r="K10" s="3">
        <v>1</v>
      </c>
      <c r="L10" s="3">
        <v>2.0935700000000002</v>
      </c>
      <c r="M10" s="3">
        <f t="shared" si="5"/>
        <v>-2.7699999999999392E-3</v>
      </c>
      <c r="N10" s="4">
        <f t="shared" si="2"/>
        <v>-1.3213505442819099E-3</v>
      </c>
    </row>
    <row r="11" spans="1:14" x14ac:dyDescent="0.25">
      <c r="A11" s="3">
        <v>6</v>
      </c>
      <c r="B11" s="3">
        <f t="shared" si="3"/>
        <v>1.5625E-2</v>
      </c>
      <c r="C11" s="3">
        <v>0</v>
      </c>
      <c r="D11" s="3">
        <f t="shared" si="7"/>
        <v>1.1875</v>
      </c>
      <c r="E11" s="3">
        <f t="shared" si="0"/>
        <v>-3.90625E-3</v>
      </c>
      <c r="F11" s="3">
        <v>-1</v>
      </c>
      <c r="G11" s="3">
        <f t="shared" si="6"/>
        <v>2.109375</v>
      </c>
      <c r="H11" s="3">
        <f t="shared" si="1"/>
        <v>-3.0474289999999904E-3</v>
      </c>
      <c r="I11" s="4">
        <f t="shared" si="4"/>
        <v>3.0474289999999904E-3</v>
      </c>
      <c r="J11" s="3"/>
      <c r="K11" s="3">
        <v>0</v>
      </c>
      <c r="L11" s="3">
        <v>2.0935700000000002</v>
      </c>
      <c r="M11" s="3">
        <f t="shared" si="5"/>
        <v>-2.7699999999999392E-3</v>
      </c>
      <c r="N11" s="4">
        <f t="shared" si="2"/>
        <v>-1.3213505442819099E-3</v>
      </c>
    </row>
    <row r="12" spans="1:14" x14ac:dyDescent="0.25">
      <c r="A12" s="3">
        <v>7</v>
      </c>
      <c r="B12" s="3">
        <f t="shared" si="3"/>
        <v>7.8125E-3</v>
      </c>
      <c r="C12" s="3">
        <v>0</v>
      </c>
      <c r="D12" s="3">
        <f t="shared" si="7"/>
        <v>1.1875</v>
      </c>
      <c r="E12" s="3">
        <f t="shared" si="0"/>
        <v>-3.90625E-3</v>
      </c>
      <c r="F12" s="3">
        <v>0</v>
      </c>
      <c r="G12" s="3">
        <f t="shared" si="6"/>
        <v>2.109375</v>
      </c>
      <c r="H12" s="3">
        <f t="shared" si="1"/>
        <v>-3.0474289999999904E-3</v>
      </c>
      <c r="I12" s="4">
        <f t="shared" si="4"/>
        <v>3.0474289999999904E-3</v>
      </c>
      <c r="J12" s="3"/>
      <c r="K12" s="3">
        <v>0</v>
      </c>
      <c r="L12" s="3">
        <v>2.0935700000000002</v>
      </c>
      <c r="M12" s="3">
        <f t="shared" si="5"/>
        <v>-2.7699999999999392E-3</v>
      </c>
      <c r="N12" s="4">
        <f t="shared" si="2"/>
        <v>-1.3213505442819099E-3</v>
      </c>
    </row>
    <row r="13" spans="1:14" x14ac:dyDescent="0.25">
      <c r="A13" s="3">
        <v>8</v>
      </c>
      <c r="B13" s="3">
        <f t="shared" si="3"/>
        <v>3.90625E-3</v>
      </c>
      <c r="C13" s="3">
        <v>1</v>
      </c>
      <c r="D13" s="3">
        <f t="shared" si="7"/>
        <v>1.19140625</v>
      </c>
      <c r="E13" s="3">
        <f t="shared" si="0"/>
        <v>0</v>
      </c>
      <c r="F13" s="3">
        <v>1</v>
      </c>
      <c r="G13" s="3">
        <f t="shared" si="6"/>
        <v>2.11328125</v>
      </c>
      <c r="H13" s="3">
        <f t="shared" si="1"/>
        <v>8.588210000000096E-4</v>
      </c>
      <c r="I13" s="4">
        <f t="shared" si="4"/>
        <v>-8.588210000000096E-4</v>
      </c>
      <c r="J13" s="3"/>
      <c r="K13" s="3">
        <v>0</v>
      </c>
      <c r="L13" s="3">
        <v>2.0935700000000002</v>
      </c>
      <c r="M13" s="3">
        <f t="shared" si="5"/>
        <v>-2.7699999999999392E-3</v>
      </c>
      <c r="N13" s="4">
        <f t="shared" si="2"/>
        <v>-1.3213505442819099E-3</v>
      </c>
    </row>
    <row r="14" spans="1:14" x14ac:dyDescent="0.25">
      <c r="A14" s="3">
        <v>9</v>
      </c>
      <c r="B14" s="3">
        <f t="shared" si="3"/>
        <v>1.953125E-3</v>
      </c>
      <c r="C14" s="3"/>
      <c r="D14" s="3"/>
      <c r="E14" s="3"/>
      <c r="F14" s="3">
        <v>0</v>
      </c>
      <c r="G14" s="3">
        <f t="shared" si="6"/>
        <v>2.11328125</v>
      </c>
      <c r="H14" s="3">
        <f t="shared" si="1"/>
        <v>8.588210000000096E-4</v>
      </c>
      <c r="I14" s="4">
        <f t="shared" si="4"/>
        <v>-8.588210000000096E-4</v>
      </c>
      <c r="J14" s="3"/>
      <c r="K14" s="3">
        <v>1</v>
      </c>
      <c r="L14" s="3">
        <v>2.095703125</v>
      </c>
      <c r="M14" s="3">
        <f t="shared" si="5"/>
        <v>-6.3687500000009223E-4</v>
      </c>
      <c r="N14" s="4">
        <f t="shared" si="2"/>
        <v>-3.038032952670331E-4</v>
      </c>
    </row>
    <row r="15" spans="1:14" x14ac:dyDescent="0.25">
      <c r="A15" s="3">
        <v>10</v>
      </c>
      <c r="B15" s="3">
        <f t="shared" si="3"/>
        <v>9.765625E-4</v>
      </c>
      <c r="C15" s="3"/>
      <c r="D15" s="3"/>
      <c r="E15" s="3"/>
      <c r="F15" s="3">
        <v>-1</v>
      </c>
      <c r="G15" s="3">
        <f t="shared" si="6"/>
        <v>2.1123046875</v>
      </c>
      <c r="H15" s="3">
        <f t="shared" si="1"/>
        <v>-1.177414999999904E-4</v>
      </c>
      <c r="I15" s="4">
        <f t="shared" si="4"/>
        <v>1.177414999999904E-4</v>
      </c>
      <c r="J15" s="3"/>
      <c r="K15" s="3"/>
      <c r="L15" s="3"/>
      <c r="M15" s="4"/>
      <c r="N15" s="3"/>
    </row>
    <row r="16" spans="1:14" x14ac:dyDescent="0.25">
      <c r="A16" s="3">
        <v>11</v>
      </c>
      <c r="B16" s="3">
        <f t="shared" si="3"/>
        <v>4.8828125E-4</v>
      </c>
      <c r="C16" s="3"/>
      <c r="D16" s="3"/>
      <c r="E16" s="3"/>
      <c r="F16" s="3">
        <v>0</v>
      </c>
      <c r="G16" s="3">
        <f t="shared" si="6"/>
        <v>2.1123046875</v>
      </c>
      <c r="H16" s="3">
        <f t="shared" si="1"/>
        <v>-1.177414999999904E-4</v>
      </c>
      <c r="I16" s="4">
        <f t="shared" si="4"/>
        <v>1.177414999999904E-4</v>
      </c>
      <c r="J16" s="3"/>
      <c r="K16" s="3"/>
      <c r="L16" s="3"/>
      <c r="M16" s="4"/>
      <c r="N16" s="3"/>
    </row>
    <row r="17" spans="1:14" x14ac:dyDescent="0.25">
      <c r="A17" s="3">
        <v>12</v>
      </c>
      <c r="B17" s="3">
        <f t="shared" si="3"/>
        <v>2.44140625E-4</v>
      </c>
      <c r="C17" s="3"/>
      <c r="D17" s="3"/>
      <c r="E17" s="3"/>
      <c r="F17" s="3">
        <v>0</v>
      </c>
      <c r="G17" s="3">
        <f t="shared" si="6"/>
        <v>2.1123046875</v>
      </c>
      <c r="H17" s="3">
        <f t="shared" si="1"/>
        <v>-1.177414999999904E-4</v>
      </c>
      <c r="I17" s="4">
        <f t="shared" si="4"/>
        <v>1.177414999999904E-4</v>
      </c>
      <c r="J17" s="3"/>
      <c r="K17" s="3"/>
      <c r="L17" s="3"/>
      <c r="M17" s="4"/>
      <c r="N17" s="3"/>
    </row>
    <row r="18" spans="1:14" x14ac:dyDescent="0.25">
      <c r="A18" s="3">
        <v>13</v>
      </c>
      <c r="B18" s="3">
        <f t="shared" si="3"/>
        <v>1.220703125E-4</v>
      </c>
      <c r="C18" s="3"/>
      <c r="D18" s="3"/>
      <c r="E18" s="3"/>
      <c r="F18" s="3">
        <v>1</v>
      </c>
      <c r="G18" s="3">
        <f t="shared" si="6"/>
        <v>2.1124267578125</v>
      </c>
      <c r="H18" s="3">
        <f t="shared" si="1"/>
        <v>4.3288125000096045E-6</v>
      </c>
      <c r="I18" s="4">
        <f t="shared" si="4"/>
        <v>-4.3288125000096045E-6</v>
      </c>
      <c r="J18" s="3"/>
      <c r="K18" s="3"/>
      <c r="L18" s="3"/>
      <c r="M18" s="4"/>
      <c r="N18" s="3"/>
    </row>
    <row r="19" spans="1:14" x14ac:dyDescent="0.25">
      <c r="A19" s="3">
        <v>14</v>
      </c>
      <c r="B19" s="3">
        <f t="shared" si="3"/>
        <v>6.103515625E-5</v>
      </c>
      <c r="C19" s="3"/>
      <c r="D19" s="3"/>
      <c r="E19" s="3"/>
      <c r="F19" s="3">
        <v>0</v>
      </c>
      <c r="G19" s="3">
        <f t="shared" si="6"/>
        <v>2.1124267578125</v>
      </c>
      <c r="H19" s="3">
        <f t="shared" si="1"/>
        <v>4.3288125000096045E-6</v>
      </c>
      <c r="I19" s="4">
        <f t="shared" si="4"/>
        <v>-4.3288125000096045E-6</v>
      </c>
      <c r="J19" s="3"/>
      <c r="K19" s="3"/>
      <c r="L19" s="3"/>
      <c r="M19" s="4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Calcu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2022-07-26T09:26:03Z</dcterms:modified>
</cp:coreProperties>
</file>