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dibs\OneDrive - Planet Technologies, Inc\CO-CoT\"/>
    </mc:Choice>
  </mc:AlternateContent>
  <bookViews>
    <workbookView xWindow="0" yWindow="0" windowWidth="29010" windowHeight="11835" activeTab="1"/>
  </bookViews>
  <sheets>
    <sheet name="Index" sheetId="10" r:id="rId1"/>
    <sheet name="db Sizing" sheetId="1" r:id="rId2"/>
    <sheet name="Disk Config" sheetId="9" r:id="rId3"/>
    <sheet name="Max Server Memory Calcs" sheetId="7" r:id="rId4"/>
    <sheet name="Settings &amp; Maint" sheetId="8" r:id="rId5"/>
    <sheet name="Sheet1" sheetId="6" state="hidden" r:id="rId6"/>
  </sheets>
  <definedNames>
    <definedName name="___INDEX_SHEET___ASAP_Utilities">Index!$A$1</definedName>
    <definedName name="DB_Estimates">'db Sizing'!#REF!</definedName>
  </definedNames>
  <calcPr calcId="171027"/>
</workbook>
</file>

<file path=xl/calcChain.xml><?xml version="1.0" encoding="utf-8"?>
<calcChain xmlns="http://schemas.openxmlformats.org/spreadsheetml/2006/main">
  <c r="A7" i="7" l="1"/>
  <c r="G31" i="1"/>
  <c r="E34" i="1"/>
  <c r="F33" i="1"/>
  <c r="E33" i="1"/>
  <c r="E32" i="1"/>
  <c r="G33" i="1"/>
  <c r="E31" i="1"/>
  <c r="E13" i="1" l="1"/>
  <c r="F7" i="1"/>
  <c r="C24" i="7" l="1"/>
  <c r="A9" i="7"/>
  <c r="E28" i="1"/>
  <c r="F27" i="1"/>
  <c r="C26" i="1" s="1"/>
  <c r="E27" i="1"/>
  <c r="E26" i="1"/>
  <c r="G25" i="1"/>
  <c r="G27" i="1" s="1"/>
  <c r="C32" i="1" s="1"/>
  <c r="E25" i="1"/>
  <c r="E22" i="1"/>
  <c r="F21" i="1"/>
  <c r="C25" i="1" s="1"/>
  <c r="E21" i="1"/>
  <c r="E20" i="1"/>
  <c r="G19" i="1"/>
  <c r="G21" i="1" s="1"/>
  <c r="C31" i="1" s="1"/>
  <c r="E19" i="1"/>
  <c r="C18" i="1"/>
  <c r="C17" i="1"/>
  <c r="E16" i="1"/>
  <c r="E15" i="1"/>
  <c r="E14" i="1"/>
  <c r="F13" i="1"/>
  <c r="C22" i="1" s="1"/>
  <c r="F8" i="1"/>
  <c r="F9" i="1" s="1"/>
  <c r="C23" i="1" s="1"/>
  <c r="G7" i="1"/>
  <c r="G9" i="1" s="1"/>
  <c r="G10" i="1" s="1"/>
  <c r="A11" i="7" l="1"/>
  <c r="C29" i="1"/>
  <c r="G13" i="1"/>
  <c r="G15" i="1" s="1"/>
  <c r="C30" i="1" s="1"/>
  <c r="C28" i="1"/>
  <c r="F15" i="1"/>
  <c r="C24" i="1" s="1"/>
</calcChain>
</file>

<file path=xl/comments1.xml><?xml version="1.0" encoding="utf-8"?>
<comments xmlns="http://schemas.openxmlformats.org/spreadsheetml/2006/main">
  <authors>
    <author>Anthony Clendenen</author>
    <author>Raphael PEREZ</author>
  </authors>
  <commentList>
    <comment ref="F8" authorId="0" shapeId="0">
      <text>
        <r>
          <rPr>
            <b/>
            <sz val="9"/>
            <color indexed="81"/>
            <rFont val="Tahoma"/>
            <family val="2"/>
          </rPr>
          <t>Anthony Clendenen:</t>
        </r>
        <r>
          <rPr>
            <sz val="9"/>
            <color indexed="81"/>
            <rFont val="Tahoma"/>
            <family val="2"/>
          </rPr>
          <t xml:space="preserve">
This will depend greatly on the disk configuration and type.  For JBOD, single path SAN LUN, then typically no more than 2 user db files.  The max should be 8.</t>
        </r>
      </text>
    </comment>
    <comment ref="C9" authorId="1" shapeId="0">
      <text>
        <r>
          <rPr>
            <b/>
            <sz val="9"/>
            <color indexed="81"/>
            <rFont val="Tahoma"/>
            <family val="2"/>
          </rPr>
          <t>Use values between 3 and 5</t>
        </r>
      </text>
    </comment>
    <comment ref="F10" authorId="0" shapeId="0">
      <text>
        <r>
          <rPr>
            <b/>
            <sz val="9"/>
            <color indexed="81"/>
            <rFont val="Tahoma"/>
            <family val="2"/>
          </rPr>
          <t>Anthony Clendenen:</t>
        </r>
        <r>
          <rPr>
            <sz val="9"/>
            <color indexed="81"/>
            <rFont val="Tahoma"/>
            <family val="2"/>
          </rPr>
          <t xml:space="preserve">
1024 MB.  Uniform across all dbs.  Needs to be large enough to handle the largest single transaction.  With pre-creating files doesn't have much benefit any more.</t>
        </r>
      </text>
    </comment>
    <comment ref="C12" authorId="1" shapeId="0">
      <text>
        <r>
          <rPr>
            <b/>
            <sz val="9"/>
            <color indexed="81"/>
            <rFont val="Tahoma"/>
            <family val="2"/>
          </rPr>
          <t>C=CAS
P=Primary (Hierarchy)
PS=Primary (Stand Alone)
S=Secondary</t>
        </r>
      </text>
    </comment>
    <comment ref="F14" authorId="0" shapeId="0">
      <text>
        <r>
          <rPr>
            <b/>
            <sz val="9"/>
            <color indexed="81"/>
            <rFont val="Tahoma"/>
            <family val="2"/>
          </rPr>
          <t>Anthony Clendenen:</t>
        </r>
        <r>
          <rPr>
            <sz val="9"/>
            <color indexed="81"/>
            <rFont val="Tahoma"/>
            <family val="2"/>
          </rPr>
          <t xml:space="preserve">
The latest infromation from the product team is 4 files seems to be the ideal number.  Max of 8 files is still the rule.
</t>
        </r>
      </text>
    </comment>
    <comment ref="F19" authorId="0" shapeId="0">
      <text>
        <r>
          <rPr>
            <b/>
            <sz val="9"/>
            <color indexed="81"/>
            <rFont val="Tahoma"/>
            <family val="2"/>
          </rPr>
          <t>Anthony Clendenen:</t>
        </r>
        <r>
          <rPr>
            <sz val="9"/>
            <color indexed="81"/>
            <rFont val="Tahoma"/>
            <family val="2"/>
          </rPr>
          <t xml:space="preserve">
Microsoft reccomends that the WSUS (SUSDB) database be 30GB.  It can be much larger if not maintained.</t>
        </r>
      </text>
    </comment>
  </commentList>
</comments>
</file>

<file path=xl/sharedStrings.xml><?xml version="1.0" encoding="utf-8"?>
<sst xmlns="http://schemas.openxmlformats.org/spreadsheetml/2006/main" count="185" uniqueCount="146">
  <si>
    <t>Number of Files</t>
  </si>
  <si>
    <t>Local Installation</t>
  </si>
  <si>
    <t>Number of Clients</t>
  </si>
  <si>
    <t>Site Type</t>
  </si>
  <si>
    <t>Y</t>
  </si>
  <si>
    <t>WSUS Server</t>
  </si>
  <si>
    <t>PS</t>
  </si>
  <si>
    <t>WSUS</t>
  </si>
  <si>
    <t>Temp</t>
  </si>
  <si>
    <t>Configmgr</t>
  </si>
  <si>
    <t>Other</t>
  </si>
  <si>
    <t>N</t>
  </si>
  <si>
    <t>Inputs</t>
  </si>
  <si>
    <t>C</t>
  </si>
  <si>
    <t>P</t>
  </si>
  <si>
    <t>S</t>
  </si>
  <si>
    <t>Is WSUS DB Local?</t>
  </si>
  <si>
    <t>Trace Flags</t>
  </si>
  <si>
    <t>Cores</t>
  </si>
  <si>
    <t>Changes</t>
  </si>
  <si>
    <t>Changed math for SQL memory to 50-80 for on box SQL, 80-90% for off box SQL</t>
  </si>
  <si>
    <t>6/14/2106 Changed the user db reccomendastions from 1 file to 2 - 8 files based on feedback</t>
  </si>
  <si>
    <t>6/14/2016 Added comments, modified comments.</t>
  </si>
  <si>
    <t>The later is difficult to estimate.  Many varialbes will contribute to the memory allocations made directly to Windows including the hardware, number of worker threads, and third party dll's.</t>
  </si>
  <si>
    <t>For example, the x64 platform allocates 2MB per thread.  If the system has 16 cores the calucaltion would look like this.</t>
  </si>
  <si>
    <t>This should be taken into consideration when calculating the max server memory setting for SQL 2012+.</t>
  </si>
  <si>
    <t>In previsous versions of SQL server (pre-2012) the "max server memory" setting did not control the memory of multi-page allocations from SQL Server, these are allocations which request more than 8KB.  CLR allocations. These include the SQL CLR heaps and its global allocations created during startup.  Memory allocations for thread stacks within SQL Server process.  Memory allocation requests made directly to Windows. Examples: allocations from extended stored procedure dll's, objects created using OLE Automation procedures (sp_OA calls), allocations from linked server providers.</t>
  </si>
  <si>
    <r>
      <t>However to calculate the memory allocation for</t>
    </r>
    <r>
      <rPr>
        <b/>
        <sz val="11"/>
        <color theme="1"/>
        <rFont val="Segoe UI"/>
        <family val="2"/>
        <scheme val="minor"/>
      </rPr>
      <t xml:space="preserve"> thread stacks </t>
    </r>
    <r>
      <rPr>
        <sz val="11"/>
        <color theme="1"/>
        <rFont val="Segoe UI"/>
        <family val="2"/>
        <scheme val="minor"/>
      </rPr>
      <t>within SQL you can use the following formula</t>
    </r>
  </si>
  <si>
    <t>2MB (Max Worker Threads = (512 + ( core count -4) 16)</t>
  </si>
  <si>
    <r>
      <t>The two allocations still not controlled by the "max server memory" setting is memory allocations for</t>
    </r>
    <r>
      <rPr>
        <b/>
        <sz val="11"/>
        <color theme="1"/>
        <rFont val="Segoe UI"/>
        <family val="2"/>
        <scheme val="minor"/>
      </rPr>
      <t xml:space="preserve"> thread stacks</t>
    </r>
    <r>
      <rPr>
        <sz val="11"/>
        <color theme="1"/>
        <rFont val="Segoe UI"/>
        <family val="2"/>
        <scheme val="minor"/>
      </rPr>
      <t xml:space="preserve"> within the SQL server process, and memory allocations requests made directly to Windows (3rd party dll's, sp_OA_calls, extended stored procedure dll's.</t>
    </r>
  </si>
  <si>
    <t>In SQL Server 2012, the "max server memory" setting now controls all memory allocations that were previously made via the single_page_allocator AND multi_page_allocator.</t>
  </si>
  <si>
    <t>SQL Server Version</t>
  </si>
  <si>
    <t>NUMA</t>
  </si>
  <si>
    <t>WID for WSUS (SUSDB)</t>
  </si>
  <si>
    <t>This option requires that the server have sufficient disk space to store all needed updates. At a minimum, WSUS requires 20 GB to store updates locally; however, we recommend 30 GB based on tested variables.</t>
  </si>
  <si>
    <t>sqlcmd -S np:\\.\pipe\MSSQL$MICROSOFT##SSEE\sql\query -i &lt;scriptLocation&gt;\WsusDBMaintenance.sql</t>
  </si>
  <si>
    <t>Hardware Inventory Size (KB)</t>
  </si>
  <si>
    <t>S. No</t>
  </si>
  <si>
    <t>Parameter</t>
  </si>
  <si>
    <t>Value</t>
  </si>
  <si>
    <t>Expected Value</t>
  </si>
  <si>
    <t>Integer</t>
  </si>
  <si>
    <t>So MAXDOP to be set in SQL Server</t>
  </si>
  <si>
    <t>EXEC sp_configure 'show advanced options', 1</t>
  </si>
  <si>
    <t xml:space="preserve">GO </t>
  </si>
  <si>
    <t>RECONFIGURE WITH OVERRIDE</t>
  </si>
  <si>
    <t>EXEC sp_configure 'max degree of parallelism', 4</t>
  </si>
  <si>
    <t>RECONFIGURE WITH OVERRIDE;</t>
  </si>
  <si>
    <t>Log Files</t>
  </si>
  <si>
    <t>Using SQL instead of WID?</t>
  </si>
  <si>
    <r>
      <t xml:space="preserve">DB Size per client </t>
    </r>
    <r>
      <rPr>
        <b/>
        <sz val="10"/>
        <color theme="1" tint="-0.499984740745262"/>
        <rFont val="Segoe UI"/>
        <family val="2"/>
      </rPr>
      <t>(MB)</t>
    </r>
  </si>
  <si>
    <r>
      <t xml:space="preserve">Server Memory </t>
    </r>
    <r>
      <rPr>
        <b/>
        <sz val="10"/>
        <color theme="1" tint="-0.499984740745262"/>
        <rFont val="Segoe UI"/>
        <family val="2"/>
      </rPr>
      <t>(GB)</t>
    </r>
  </si>
  <si>
    <t>SQL Server Memory</t>
  </si>
  <si>
    <t>Disk Space Requirements</t>
  </si>
  <si>
    <t>Minimum Memory (MB)</t>
  </si>
  <si>
    <r>
      <t xml:space="preserve">Launch Powershell and get the output of following PS command:
</t>
    </r>
    <r>
      <rPr>
        <sz val="11"/>
        <rFont val="Courier New"/>
        <family val="3"/>
      </rPr>
      <t>Get-WmiObject -namespace "root\CIMV2" -class Win32_Processor -Property NumberOfCores | select NumberOfCores</t>
    </r>
  </si>
  <si>
    <r>
      <t xml:space="preserve">Output of following query from the SQL Server instance: 
</t>
    </r>
    <r>
      <rPr>
        <sz val="11"/>
        <rFont val="Courier New"/>
        <family val="3"/>
      </rPr>
      <t>SELECT COUNT(DISTINCT memory_node_id) AS NUMA_Nodes FROM sys.dm_os_memory_clerks WHERE memory_node_id!=64</t>
    </r>
  </si>
  <si>
    <t>MAX Threads</t>
  </si>
  <si>
    <r>
      <t xml:space="preserve">Where </t>
    </r>
    <r>
      <rPr>
        <b/>
        <sz val="11"/>
        <color theme="1"/>
        <rFont val="Segoe UI"/>
        <family val="2"/>
        <scheme val="minor"/>
      </rPr>
      <t>16</t>
    </r>
    <r>
      <rPr>
        <sz val="11"/>
        <color theme="1"/>
        <rFont val="Segoe UI"/>
        <family val="2"/>
        <scheme val="minor"/>
      </rPr>
      <t xml:space="preserve"> is the core count, </t>
    </r>
    <r>
      <rPr>
        <b/>
        <sz val="11"/>
        <color theme="1"/>
        <rFont val="Segoe UI"/>
        <family val="2"/>
        <scheme val="minor"/>
      </rPr>
      <t>-4</t>
    </r>
    <r>
      <rPr>
        <sz val="11"/>
        <color theme="1"/>
        <rFont val="Segoe UI"/>
        <family val="2"/>
        <scheme val="minor"/>
      </rPr>
      <t>,</t>
    </r>
    <r>
      <rPr>
        <sz val="11"/>
        <color rgb="FFC00000"/>
        <rFont val="Segoe UI"/>
        <family val="2"/>
        <scheme val="minor"/>
      </rPr>
      <t xml:space="preserve"> *</t>
    </r>
    <r>
      <rPr>
        <sz val="11"/>
        <color theme="1"/>
        <rFont val="Segoe UI"/>
        <family val="2"/>
        <scheme val="minor"/>
      </rPr>
      <t xml:space="preserve"> </t>
    </r>
    <r>
      <rPr>
        <b/>
        <sz val="11"/>
        <color theme="1"/>
        <rFont val="Segoe UI"/>
        <family val="2"/>
        <scheme val="minor"/>
      </rPr>
      <t>16</t>
    </r>
    <r>
      <rPr>
        <sz val="11"/>
        <color theme="1"/>
        <rFont val="Segoe UI"/>
        <family val="2"/>
        <scheme val="minor"/>
      </rPr>
      <t xml:space="preserve">, </t>
    </r>
    <r>
      <rPr>
        <sz val="11"/>
        <color rgb="FFC00000"/>
        <rFont val="Segoe UI"/>
        <family val="2"/>
        <scheme val="minor"/>
      </rPr>
      <t>+</t>
    </r>
    <r>
      <rPr>
        <sz val="11"/>
        <color theme="1"/>
        <rFont val="Segoe UI"/>
        <family val="2"/>
        <scheme val="minor"/>
      </rPr>
      <t xml:space="preserve"> </t>
    </r>
    <r>
      <rPr>
        <b/>
        <sz val="11"/>
        <color theme="1"/>
        <rFont val="Segoe UI"/>
        <family val="2"/>
        <scheme val="minor"/>
      </rPr>
      <t>512</t>
    </r>
    <r>
      <rPr>
        <sz val="11"/>
        <color theme="1"/>
        <rFont val="Segoe UI"/>
        <family val="2"/>
        <scheme val="minor"/>
      </rPr>
      <t xml:space="preserve"> </t>
    </r>
    <r>
      <rPr>
        <sz val="11"/>
        <color rgb="FFC00000"/>
        <rFont val="Segoe UI"/>
        <family val="2"/>
        <scheme val="minor"/>
      </rPr>
      <t>=</t>
    </r>
    <r>
      <rPr>
        <sz val="11"/>
        <color theme="1"/>
        <rFont val="Segoe UI"/>
        <family val="2"/>
        <scheme val="minor"/>
      </rPr>
      <t xml:space="preserve"> </t>
    </r>
    <r>
      <rPr>
        <b/>
        <sz val="11"/>
        <color theme="1"/>
        <rFont val="Segoe UI"/>
        <family val="2"/>
        <scheme val="minor"/>
      </rPr>
      <t>704</t>
    </r>
    <r>
      <rPr>
        <sz val="11"/>
        <color theme="1"/>
        <rFont val="Segoe UI"/>
        <family val="2"/>
        <scheme val="minor"/>
      </rPr>
      <t xml:space="preserve"> worker threads</t>
    </r>
    <r>
      <rPr>
        <sz val="11"/>
        <color rgb="FFC00000"/>
        <rFont val="Segoe UI"/>
        <family val="2"/>
        <scheme val="minor"/>
      </rPr>
      <t xml:space="preserve"> *</t>
    </r>
    <r>
      <rPr>
        <b/>
        <sz val="11"/>
        <color rgb="FFC00000"/>
        <rFont val="Segoe UI"/>
        <family val="2"/>
        <scheme val="minor"/>
      </rPr>
      <t xml:space="preserve"> </t>
    </r>
    <r>
      <rPr>
        <b/>
        <sz val="11"/>
        <color theme="1"/>
        <rFont val="Segoe UI"/>
        <family val="2"/>
        <scheme val="minor"/>
      </rPr>
      <t>2MB</t>
    </r>
    <r>
      <rPr>
        <sz val="11"/>
        <color theme="1"/>
        <rFont val="Segoe UI"/>
        <family val="2"/>
        <scheme val="minor"/>
      </rPr>
      <t xml:space="preserve"> per thread </t>
    </r>
    <r>
      <rPr>
        <sz val="11"/>
        <color rgb="FFC00000"/>
        <rFont val="Segoe UI"/>
        <family val="2"/>
        <scheme val="minor"/>
      </rPr>
      <t>=</t>
    </r>
    <r>
      <rPr>
        <sz val="11"/>
        <color theme="1"/>
        <rFont val="Segoe UI"/>
        <family val="2"/>
        <scheme val="minor"/>
      </rPr>
      <t xml:space="preserve"> </t>
    </r>
    <r>
      <rPr>
        <b/>
        <sz val="11"/>
        <color theme="1"/>
        <rFont val="Segoe UI"/>
        <family val="2"/>
        <scheme val="minor"/>
      </rPr>
      <t>1408MB</t>
    </r>
    <r>
      <rPr>
        <sz val="11"/>
        <color theme="1"/>
        <rFont val="Segoe UI"/>
        <family val="2"/>
        <scheme val="minor"/>
      </rPr>
      <t xml:space="preserve"> of additional memory used by the memory manager.</t>
    </r>
  </si>
  <si>
    <t>MAX SQL MEM</t>
  </si>
  <si>
    <t>Maximum Memory (MB)*</t>
  </si>
  <si>
    <t>CPU Cores</t>
  </si>
  <si>
    <t>Data Files</t>
  </si>
  <si>
    <t>Will you store the data files and log files on separate disks?</t>
  </si>
  <si>
    <t>Will you store the temp data files on their own disks?</t>
  </si>
  <si>
    <t>Are you using SSDs?</t>
  </si>
  <si>
    <t>What type of RAID are you using?</t>
  </si>
  <si>
    <t>Max Read IO?</t>
  </si>
  <si>
    <t>Max Write IO?</t>
  </si>
  <si>
    <t>OS</t>
  </si>
  <si>
    <t>File Type</t>
  </si>
  <si>
    <t>RAID Configuration</t>
  </si>
  <si>
    <t>RAID 1</t>
  </si>
  <si>
    <t>RAID 10 else RAID 5</t>
  </si>
  <si>
    <t>Transaction Logs</t>
  </si>
  <si>
    <t>SQL Backups</t>
  </si>
  <si>
    <t>NTFS 64KB</t>
  </si>
  <si>
    <t>Disk Spindle Count</t>
  </si>
  <si>
    <t>TempDB</t>
  </si>
  <si>
    <t>4+</t>
  </si>
  <si>
    <t>SSRS / pagefile</t>
  </si>
  <si>
    <t>Applications</t>
  </si>
  <si>
    <t>Sheet index:</t>
  </si>
  <si>
    <t>db Sizing</t>
  </si>
  <si>
    <t>Disk Config</t>
  </si>
  <si>
    <t>Max Server Memory Calcs</t>
  </si>
  <si>
    <t>Settings &amp; Maint</t>
  </si>
  <si>
    <t xml:space="preserve">SQL 2014 Requirements </t>
  </si>
  <si>
    <t>Dell SQL Advisor</t>
  </si>
  <si>
    <t>Default</t>
  </si>
  <si>
    <t xml:space="preserve">Reindex WSUS db </t>
  </si>
  <si>
    <r>
      <t>where </t>
    </r>
    <r>
      <rPr>
        <i/>
        <sz val="11"/>
        <color rgb="FF2A2A2A"/>
        <rFont val="Segoe UI"/>
        <family val="2"/>
        <scheme val="minor"/>
      </rPr>
      <t>&lt;scriptLocation&gt;</t>
    </r>
    <r>
      <rPr>
        <sz val="11"/>
        <color rgb="FF2A2A2A"/>
        <rFont val="Segoe UI"/>
        <family val="2"/>
        <scheme val="minor"/>
      </rPr>
      <t> is the directory that contains the WsusDBMaintenance script.</t>
    </r>
  </si>
  <si>
    <r>
      <rPr>
        <b/>
        <sz val="12"/>
        <color theme="1"/>
        <rFont val="Segoe UI"/>
        <family val="2"/>
        <scheme val="minor"/>
      </rPr>
      <t xml:space="preserve">16 </t>
    </r>
    <r>
      <rPr>
        <sz val="12"/>
        <color rgb="FFC00000"/>
        <rFont val="Segoe UI"/>
        <family val="2"/>
        <scheme val="minor"/>
      </rPr>
      <t xml:space="preserve">- </t>
    </r>
    <r>
      <rPr>
        <b/>
        <sz val="12"/>
        <color theme="1"/>
        <rFont val="Segoe UI"/>
        <family val="2"/>
        <scheme val="minor"/>
      </rPr>
      <t xml:space="preserve">4 </t>
    </r>
    <r>
      <rPr>
        <sz val="12"/>
        <color rgb="FFC00000"/>
        <rFont val="Segoe UI"/>
        <family val="2"/>
        <scheme val="minor"/>
      </rPr>
      <t xml:space="preserve">* </t>
    </r>
    <r>
      <rPr>
        <b/>
        <sz val="12"/>
        <color theme="1"/>
        <rFont val="Segoe UI"/>
        <family val="2"/>
        <scheme val="minor"/>
      </rPr>
      <t xml:space="preserve">16 </t>
    </r>
    <r>
      <rPr>
        <sz val="12"/>
        <color rgb="FFC00000"/>
        <rFont val="Segoe UI"/>
        <family val="2"/>
        <scheme val="minor"/>
      </rPr>
      <t xml:space="preserve">+ </t>
    </r>
    <r>
      <rPr>
        <b/>
        <sz val="12"/>
        <color theme="1"/>
        <rFont val="Segoe UI"/>
        <family val="2"/>
        <scheme val="minor"/>
      </rPr>
      <t xml:space="preserve">512 </t>
    </r>
    <r>
      <rPr>
        <sz val="12"/>
        <color rgb="FFC00000"/>
        <rFont val="Segoe UI"/>
        <family val="2"/>
        <scheme val="minor"/>
      </rPr>
      <t xml:space="preserve">* </t>
    </r>
    <r>
      <rPr>
        <b/>
        <sz val="12"/>
        <color theme="1"/>
        <rFont val="Segoe UI"/>
        <family val="2"/>
        <scheme val="minor"/>
      </rPr>
      <t xml:space="preserve">2 </t>
    </r>
    <r>
      <rPr>
        <sz val="12"/>
        <color rgb="FFC00000"/>
        <rFont val="Segoe UI"/>
        <family val="2"/>
        <scheme val="minor"/>
      </rPr>
      <t xml:space="preserve">= </t>
    </r>
    <r>
      <rPr>
        <b/>
        <sz val="12"/>
        <color theme="1"/>
        <rFont val="Segoe UI"/>
        <family val="2"/>
        <scheme val="minor"/>
      </rPr>
      <t>1408MB</t>
    </r>
  </si>
  <si>
    <t>Things you should consider when selecting your storage for CM and SQL</t>
  </si>
  <si>
    <t>Helpful links for storage sizing</t>
  </si>
  <si>
    <t>An ideal storage design may look something like this</t>
  </si>
  <si>
    <t>When choosing where to store files or how to use disk keep these things in mind:</t>
  </si>
  <si>
    <t>Allocation Unit Size</t>
  </si>
  <si>
    <t xml:space="preserve">Physically isolate data from log files by using separate disks.  </t>
  </si>
  <si>
    <t>If you cannot physically separate the file types group similar I/O characteristics on common spindles</t>
  </si>
  <si>
    <t>Physically separate tempdb data and log files from user data and log files</t>
  </si>
  <si>
    <t>When formatting disks the reccomendation is 64KB NTFS allocation unit size for spindles storing sql db files</t>
  </si>
  <si>
    <t xml:space="preserve">Analyzing I/O Characteristics and Sizing Storage Systems for SQL Server Database Applications </t>
  </si>
  <si>
    <t>What type of storage are you using? SAN, DAS, SMB?</t>
  </si>
  <si>
    <r>
      <t>Total db Size (</t>
    </r>
    <r>
      <rPr>
        <b/>
        <sz val="10"/>
        <color theme="1" tint="-0.499984740745262"/>
        <rFont val="Segoe UI"/>
        <family val="2"/>
      </rPr>
      <t>MB</t>
    </r>
    <r>
      <rPr>
        <sz val="10"/>
        <color theme="1" tint="-0.499984740745262"/>
        <rFont val="Segoe UI"/>
        <family val="2"/>
      </rPr>
      <t>)</t>
    </r>
  </si>
  <si>
    <r>
      <t>Size per file (</t>
    </r>
    <r>
      <rPr>
        <b/>
        <sz val="10"/>
        <color theme="1" tint="-0.499984740745262"/>
        <rFont val="Segoe UI"/>
        <family val="2"/>
      </rPr>
      <t>MB</t>
    </r>
    <r>
      <rPr>
        <sz val="10"/>
        <color theme="1" tint="-0.499984740745262"/>
        <rFont val="Segoe UI"/>
        <family val="2"/>
      </rPr>
      <t>)</t>
    </r>
  </si>
  <si>
    <r>
      <t>Autogrowth (</t>
    </r>
    <r>
      <rPr>
        <b/>
        <sz val="10"/>
        <color theme="1" tint="-0.499984740745262"/>
        <rFont val="Segoe UI"/>
        <family val="2"/>
      </rPr>
      <t>MB</t>
    </r>
    <r>
      <rPr>
        <sz val="10"/>
        <color theme="1" tint="-0.499984740745262"/>
        <rFont val="Segoe UI"/>
        <family val="2"/>
      </rPr>
      <t>)</t>
    </r>
  </si>
  <si>
    <t>Combined</t>
  </si>
  <si>
    <t>The performance difference between RAID 5 and RAID 10 is very easy to see in graph</t>
  </si>
  <si>
    <t>User Data Files</t>
  </si>
  <si>
    <t>TempDB Data Files</t>
  </si>
  <si>
    <t>RAID 1 else RAID 5</t>
  </si>
  <si>
    <t>Optimize for Ad Hoc Workloads - True</t>
  </si>
  <si>
    <t>Set the “AUTO_CLOSE” option to OFF</t>
  </si>
  <si>
    <t xml:space="preserve">When SQL reads and writes database files, it uses synchronous reads and writes (sequential) for the log files (ldf), but uses asynchronous (random) when reading and writing to the data files (mdf, ndf).  Because of this physically separating the data and log files will provide the best I/O performance.  Because SQL uses random reads and writes for data files read caching should be disabled on disks only containing data files. </t>
  </si>
  <si>
    <t>Performance Counters</t>
  </si>
  <si>
    <t>SQLServer:Buffer Manager -&gt; Buffer cache hit ratio(&gt;90-95%)</t>
  </si>
  <si>
    <t>SQLServer:Buffer Manager -&gt;Free pages(&gt;640)</t>
  </si>
  <si>
    <t>SQLServer:Buffer Manager -&gt;Lazy writes/sec (&lt;20)</t>
  </si>
  <si>
    <t>SQLServer:Buffer Manager -&gt;Page life expectancy (&gt;300)</t>
  </si>
  <si>
    <t>SQLServer:Buffer Manager -&gt;Page reads/sec (&lt;90)</t>
  </si>
  <si>
    <t>SQLServer:Buffer Manager -&gt;Page writes/sec (&lt;90)</t>
  </si>
  <si>
    <t>SQLServer:Memory Manager -&gt; Target Server Memory (KB) (Target &gt;= Total)</t>
  </si>
  <si>
    <t>SQLServer:Memory Manager -&gt; Total Server Memory (KB) (Target &gt;= Total)</t>
  </si>
  <si>
    <t>Rebuild Indexes Scheduled Tasks - SQL Query</t>
  </si>
  <si>
    <t>Update Statistics Scheduled Tasks or Auto</t>
  </si>
  <si>
    <t>Adjust Power Savings Plan to MAX</t>
  </si>
  <si>
    <t>HBA Drivers and Queue Depth</t>
  </si>
  <si>
    <t>Virtualized SQL requires additional consideration over physical</t>
  </si>
  <si>
    <t>Exclude SQL processes, folders, and files from AV just like Inbox folders</t>
  </si>
  <si>
    <t>Enable instant file initialization</t>
  </si>
  <si>
    <t>NIC performance and tweeks for RSS / vRSS, VMQ</t>
  </si>
  <si>
    <t>*This is mostly for a reminder when setting or tuning SQL so there is little to no depth with these tidbits</t>
  </si>
  <si>
    <t>WSUS and SUP db need love too</t>
  </si>
  <si>
    <t>Created by Anthony Clendenen</t>
  </si>
  <si>
    <t>anthony@configmgr.com</t>
  </si>
  <si>
    <t>Last updated:</t>
  </si>
  <si>
    <t>Orginal idea stolen from Kent A.'s SQL calculator spreadsheet</t>
  </si>
  <si>
    <t>CMMonitor</t>
  </si>
  <si>
    <t>Learn more about why the CMMontior db is needed for optimal SQL health</t>
  </si>
  <si>
    <t>CMMonitor database</t>
  </si>
  <si>
    <t>"The CMMonitor database is designed to; mitigate the out of date indexes and statistics, not make any changes to the existing ConfigMgr database and be configurable to address optimizing other databases as needed."</t>
  </si>
  <si>
    <t>Index and Statistics Maintenance</t>
  </si>
  <si>
    <t>Download maintenanceSolutioin.sql</t>
  </si>
  <si>
    <t>*See here for additional memory considerations</t>
  </si>
  <si>
    <t>Version: 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</si>
</sst>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Segoe UI"/>
      <family val="2"/>
      <scheme val="minor"/>
    </font>
    <font>
      <b/>
      <sz val="9"/>
      <color indexed="81"/>
      <name val="Tahoma"/>
      <family val="2"/>
    </font>
    <font>
      <sz val="9"/>
      <color indexed="81"/>
      <name val="Tahoma"/>
      <family val="2"/>
    </font>
    <font>
      <sz val="10"/>
      <color theme="1" tint="-0.499984740745262"/>
      <name val="Segoe UI"/>
      <family val="2"/>
    </font>
    <font>
      <b/>
      <sz val="10"/>
      <color theme="1" tint="-0.499984740745262"/>
      <name val="Segoe UI"/>
      <family val="2"/>
    </font>
    <font>
      <b/>
      <sz val="11"/>
      <color theme="1" tint="-0.499984740745262"/>
      <name val="Segoe UI"/>
      <family val="2"/>
    </font>
    <font>
      <b/>
      <sz val="11"/>
      <color theme="1"/>
      <name val="Segoe UI"/>
      <family val="2"/>
      <scheme val="minor"/>
    </font>
    <font>
      <sz val="11"/>
      <color theme="1"/>
      <name val="Courier New"/>
      <family val="3"/>
    </font>
    <font>
      <sz val="11"/>
      <color rgb="FF000000"/>
      <name val="Courier New"/>
      <family val="3"/>
    </font>
    <font>
      <sz val="11"/>
      <name val="Courier New"/>
      <family val="3"/>
    </font>
    <font>
      <sz val="11"/>
      <color rgb="FFC00000"/>
      <name val="Segoe UI"/>
      <family val="2"/>
      <scheme val="minor"/>
    </font>
    <font>
      <b/>
      <sz val="11"/>
      <color rgb="FFC00000"/>
      <name val="Segoe UI"/>
      <family val="2"/>
      <scheme val="minor"/>
    </font>
    <font>
      <b/>
      <sz val="11"/>
      <name val="Segoe UI"/>
      <family val="2"/>
      <scheme val="minor"/>
    </font>
    <font>
      <b/>
      <sz val="11"/>
      <color theme="9"/>
      <name val="Segoe UI"/>
      <family val="2"/>
      <scheme val="minor"/>
    </font>
    <font>
      <sz val="11"/>
      <color indexed="18"/>
      <name val="Segoe UI"/>
      <family val="2"/>
      <scheme val="minor"/>
    </font>
    <font>
      <u/>
      <sz val="11"/>
      <color theme="10"/>
      <name val="Segoe UI"/>
      <family val="2"/>
      <scheme val="minor"/>
    </font>
    <font>
      <b/>
      <sz val="11"/>
      <color theme="0"/>
      <name val="Segoe UI"/>
      <family val="2"/>
      <scheme val="minor"/>
    </font>
    <font>
      <sz val="11"/>
      <name val="Segoe UI"/>
      <family val="2"/>
      <scheme val="minor"/>
    </font>
    <font>
      <sz val="11"/>
      <color rgb="FF2A2A2A"/>
      <name val="Segoe UI"/>
      <family val="2"/>
      <scheme val="minor"/>
    </font>
    <font>
      <i/>
      <sz val="11"/>
      <color rgb="FF2A2A2A"/>
      <name val="Segoe UI"/>
      <family val="2"/>
      <scheme val="minor"/>
    </font>
    <font>
      <sz val="12"/>
      <color theme="1"/>
      <name val="Segoe UI"/>
      <family val="2"/>
      <scheme val="minor"/>
    </font>
    <font>
      <b/>
      <sz val="12"/>
      <color theme="1"/>
      <name val="Segoe UI"/>
      <family val="2"/>
      <scheme val="minor"/>
    </font>
    <font>
      <sz val="12"/>
      <color rgb="FFC00000"/>
      <name val="Segoe UI"/>
      <family val="2"/>
      <scheme val="minor"/>
    </font>
    <font>
      <sz val="11"/>
      <color theme="1"/>
      <name val="Segoe Pro"/>
      <family val="2"/>
    </font>
    <font>
      <u/>
      <sz val="9"/>
      <color theme="10"/>
      <name val="Segoe UI"/>
      <family val="2"/>
      <scheme val="minor"/>
    </font>
    <font>
      <sz val="10"/>
      <color theme="1"/>
      <name val="Segoe Pro"/>
      <family val="2"/>
    </font>
    <font>
      <i/>
      <sz val="11"/>
      <color theme="1"/>
      <name val="Segoe UI"/>
      <family val="2"/>
      <scheme val="minor"/>
    </font>
    <font>
      <b/>
      <sz val="13"/>
      <color theme="1"/>
      <name val="Segoe UI"/>
      <family val="2"/>
      <scheme val="minor"/>
    </font>
    <font>
      <u/>
      <sz val="11"/>
      <color theme="1"/>
      <name val="Segoe U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92D050"/>
      </patternFill>
    </fill>
    <fill>
      <patternFill patternType="solid">
        <fgColor rgb="FF00B0F0"/>
        <bgColor indexed="64"/>
      </patternFill>
    </fill>
    <fill>
      <patternFill patternType="solid">
        <fgColor rgb="FFC0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152">
    <xf numFmtId="0" fontId="0" fillId="0" borderId="0" xfId="0"/>
    <xf numFmtId="0" fontId="3" fillId="0" borderId="1" xfId="0" applyFont="1" applyBorder="1"/>
    <xf numFmtId="0" fontId="4" fillId="3" borderId="1" xfId="0" applyFont="1" applyFill="1" applyBorder="1"/>
    <xf numFmtId="1" fontId="4" fillId="3" borderId="1" xfId="0" applyNumberFormat="1" applyFont="1" applyFill="1" applyBorder="1"/>
    <xf numFmtId="0" fontId="4" fillId="3" borderId="1" xfId="0" applyFont="1" applyFill="1" applyBorder="1" applyAlignment="1">
      <alignment horizontal="center"/>
    </xf>
    <xf numFmtId="0" fontId="3" fillId="0" borderId="0" xfId="0" applyFont="1"/>
    <xf numFmtId="0" fontId="4" fillId="2" borderId="1" xfId="0" applyFont="1" applyFill="1" applyBorder="1"/>
    <xf numFmtId="0" fontId="4" fillId="2" borderId="1" xfId="0" applyFont="1" applyFill="1" applyBorder="1" applyAlignment="1">
      <alignment horizontal="center"/>
    </xf>
    <xf numFmtId="1" fontId="3" fillId="0" borderId="1" xfId="0" applyNumberFormat="1" applyFont="1" applyBorder="1"/>
    <xf numFmtId="0" fontId="3" fillId="0" borderId="0" xfId="0" applyFont="1" applyAlignment="1"/>
    <xf numFmtId="1" fontId="3" fillId="3" borderId="1" xfId="0" applyNumberFormat="1" applyFont="1" applyFill="1" applyBorder="1"/>
    <xf numFmtId="14" fontId="0" fillId="0" borderId="0" xfId="0" applyNumberFormat="1"/>
    <xf numFmtId="0" fontId="6" fillId="6" borderId="1" xfId="0" applyFont="1" applyFill="1" applyBorder="1" applyAlignment="1">
      <alignment horizontal="center"/>
    </xf>
    <xf numFmtId="0" fontId="0" fillId="0" borderId="1" xfId="0" applyBorder="1" applyAlignment="1">
      <alignment horizontal="center"/>
    </xf>
    <xf numFmtId="0" fontId="0" fillId="7" borderId="1" xfId="0" applyFill="1" applyBorder="1" applyAlignment="1" applyProtection="1">
      <alignment horizontal="center" vertical="center" wrapText="1"/>
      <protection locked="0"/>
    </xf>
    <xf numFmtId="0" fontId="0" fillId="0" borderId="1" xfId="0" applyBorder="1" applyAlignment="1">
      <alignment horizontal="center" vertical="center"/>
    </xf>
    <xf numFmtId="0" fontId="4" fillId="3" borderId="1" xfId="0" applyFont="1" applyFill="1" applyBorder="1" applyAlignment="1">
      <alignment horizontal="right"/>
    </xf>
    <xf numFmtId="0" fontId="6" fillId="0" borderId="0" xfId="0" applyFont="1"/>
    <xf numFmtId="0" fontId="0" fillId="0" borderId="0" xfId="0" applyAlignment="1">
      <alignment horizontal="center" vertical="center"/>
    </xf>
    <xf numFmtId="0" fontId="15" fillId="0" borderId="0" xfId="1"/>
    <xf numFmtId="0" fontId="0" fillId="4" borderId="0" xfId="0" applyFill="1"/>
    <xf numFmtId="0" fontId="6" fillId="4" borderId="0" xfId="0" applyFont="1" applyFill="1"/>
    <xf numFmtId="1" fontId="0" fillId="0" borderId="0" xfId="0" applyNumberFormat="1" applyAlignment="1">
      <alignment horizontal="center"/>
    </xf>
    <xf numFmtId="0" fontId="6" fillId="0" borderId="4" xfId="0" applyFont="1" applyBorder="1"/>
    <xf numFmtId="0" fontId="0" fillId="0" borderId="12" xfId="0" applyBorder="1"/>
    <xf numFmtId="0" fontId="0" fillId="0" borderId="5" xfId="0" applyBorder="1"/>
    <xf numFmtId="0" fontId="0" fillId="0" borderId="0" xfId="0" applyBorder="1"/>
    <xf numFmtId="0" fontId="0" fillId="0" borderId="7" xfId="0" applyBorder="1"/>
    <xf numFmtId="0" fontId="0" fillId="0" borderId="10" xfId="0" applyBorder="1"/>
    <xf numFmtId="0" fontId="0" fillId="0" borderId="9" xfId="0" applyBorder="1"/>
    <xf numFmtId="0" fontId="0" fillId="0" borderId="4" xfId="0" applyBorder="1"/>
    <xf numFmtId="0" fontId="0" fillId="0" borderId="6" xfId="0" applyBorder="1"/>
    <xf numFmtId="0" fontId="0" fillId="0" borderId="8" xfId="0" applyBorder="1"/>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7" fillId="0" borderId="0" xfId="0" applyFont="1" applyFill="1" applyBorder="1"/>
    <xf numFmtId="0" fontId="0" fillId="0" borderId="11" xfId="0" applyBorder="1"/>
    <xf numFmtId="0" fontId="0" fillId="4" borderId="13" xfId="0" applyFill="1" applyBorder="1"/>
    <xf numFmtId="0" fontId="0" fillId="4" borderId="14" xfId="0" applyFill="1" applyBorder="1"/>
    <xf numFmtId="0" fontId="0" fillId="4" borderId="0" xfId="0" applyFont="1" applyFill="1"/>
    <xf numFmtId="0" fontId="0" fillId="5" borderId="7" xfId="0" applyFill="1" applyBorder="1"/>
    <xf numFmtId="0" fontId="0" fillId="4" borderId="7" xfId="0" applyFill="1" applyBorder="1"/>
    <xf numFmtId="0" fontId="0" fillId="0" borderId="0" xfId="0" applyAlignment="1">
      <alignment vertical="center"/>
    </xf>
    <xf numFmtId="0" fontId="26" fillId="4" borderId="0" xfId="0" applyFont="1" applyFill="1"/>
    <xf numFmtId="0" fontId="14" fillId="4" borderId="0" xfId="0" applyFont="1" applyFill="1"/>
    <xf numFmtId="0" fontId="3" fillId="0" borderId="1" xfId="0" applyFont="1" applyBorder="1" applyProtection="1">
      <protection locked="0"/>
    </xf>
    <xf numFmtId="0" fontId="3" fillId="0" borderId="0" xfId="0" applyFont="1" applyProtection="1">
      <protection locked="0"/>
    </xf>
    <xf numFmtId="0" fontId="4" fillId="2" borderId="3" xfId="0" applyFont="1" applyFill="1" applyBorder="1" applyAlignment="1" applyProtection="1">
      <alignment horizontal="center"/>
      <protection locked="0"/>
    </xf>
    <xf numFmtId="1" fontId="4" fillId="0" borderId="0" xfId="0" applyNumberFormat="1" applyFont="1" applyBorder="1" applyProtection="1">
      <protection locked="0"/>
    </xf>
    <xf numFmtId="0" fontId="3" fillId="2" borderId="11" xfId="0" applyFont="1" applyFill="1" applyBorder="1" applyProtection="1">
      <protection locked="0"/>
    </xf>
    <xf numFmtId="0" fontId="4" fillId="3" borderId="5" xfId="0" applyFont="1" applyFill="1" applyBorder="1" applyAlignment="1" applyProtection="1">
      <alignment horizontal="center" vertical="center"/>
      <protection locked="0"/>
    </xf>
    <xf numFmtId="0" fontId="3" fillId="0" borderId="8" xfId="0" applyFont="1" applyBorder="1" applyProtection="1">
      <protection locked="0"/>
    </xf>
    <xf numFmtId="0" fontId="4" fillId="3" borderId="9" xfId="0" applyFont="1" applyFill="1" applyBorder="1" applyAlignment="1" applyProtection="1">
      <alignment horizontal="center" vertical="center"/>
      <protection locked="0"/>
    </xf>
    <xf numFmtId="0" fontId="3" fillId="0" borderId="6" xfId="0" applyFont="1" applyBorder="1" applyProtection="1">
      <protection locked="0"/>
    </xf>
    <xf numFmtId="0" fontId="3" fillId="3" borderId="7" xfId="0" applyFont="1" applyFill="1" applyBorder="1" applyAlignment="1" applyProtection="1">
      <alignment horizontal="center"/>
      <protection locked="0"/>
    </xf>
    <xf numFmtId="0" fontId="3" fillId="3" borderId="9" xfId="0" applyFont="1" applyFill="1" applyBorder="1" applyAlignment="1" applyProtection="1">
      <alignment horizontal="center"/>
      <protection locked="0"/>
    </xf>
    <xf numFmtId="1" fontId="3" fillId="0" borderId="1" xfId="0" applyNumberFormat="1" applyFont="1" applyBorder="1" applyProtection="1">
      <protection locked="0"/>
    </xf>
    <xf numFmtId="0" fontId="3" fillId="0" borderId="1" xfId="0" applyFont="1" applyBorder="1" applyProtection="1"/>
    <xf numFmtId="1" fontId="4" fillId="0" borderId="1" xfId="0" applyNumberFormat="1" applyFont="1" applyBorder="1" applyProtection="1"/>
    <xf numFmtId="1" fontId="3" fillId="0" borderId="1" xfId="0" applyNumberFormat="1" applyFont="1" applyBorder="1" applyProtection="1"/>
    <xf numFmtId="0" fontId="3" fillId="2" borderId="3" xfId="0" applyFont="1" applyFill="1" applyBorder="1" applyProtection="1">
      <protection locked="0"/>
    </xf>
    <xf numFmtId="0" fontId="5" fillId="2" borderId="2" xfId="0" applyFont="1" applyFill="1" applyBorder="1" applyAlignment="1" applyProtection="1">
      <alignment horizontal="center" vertical="center"/>
      <protection locked="0"/>
    </xf>
    <xf numFmtId="1" fontId="13" fillId="0" borderId="8" xfId="0" applyNumberFormat="1" applyFont="1" applyFill="1" applyBorder="1" applyAlignment="1" applyProtection="1">
      <alignment horizontal="center" vertical="center"/>
      <protection locked="0"/>
    </xf>
    <xf numFmtId="0" fontId="12" fillId="4" borderId="6" xfId="0" applyFont="1" applyFill="1" applyBorder="1" applyAlignment="1" applyProtection="1">
      <alignment horizontal="center" vertical="center"/>
      <protection locked="0"/>
    </xf>
    <xf numFmtId="1" fontId="6" fillId="3" borderId="6" xfId="0" applyNumberFormat="1" applyFont="1" applyFill="1" applyBorder="1" applyAlignment="1" applyProtection="1">
      <alignment horizontal="center" vertical="center"/>
      <protection locked="0"/>
    </xf>
    <xf numFmtId="0" fontId="6" fillId="8" borderId="1" xfId="0" applyFont="1" applyFill="1" applyBorder="1" applyAlignment="1" applyProtection="1">
      <alignment horizontal="center"/>
      <protection locked="0"/>
    </xf>
    <xf numFmtId="0" fontId="27" fillId="4" borderId="0" xfId="0" applyFont="1" applyFill="1"/>
    <xf numFmtId="0" fontId="28" fillId="4" borderId="0" xfId="1" quotePrefix="1" applyFont="1" applyFill="1"/>
    <xf numFmtId="0" fontId="28" fillId="4" borderId="0" xfId="1" applyFont="1" applyFill="1"/>
    <xf numFmtId="14" fontId="0" fillId="4" borderId="0" xfId="0" applyNumberFormat="1" applyFont="1" applyFill="1"/>
    <xf numFmtId="0" fontId="24" fillId="0" borderId="0" xfId="1" applyFont="1" applyAlignment="1"/>
    <xf numFmtId="0" fontId="24" fillId="0" borderId="0" xfId="1" applyFont="1" applyFill="1"/>
    <xf numFmtId="0" fontId="3" fillId="0" borderId="1" xfId="0" quotePrefix="1" applyFont="1" applyBorder="1" applyProtection="1"/>
    <xf numFmtId="0" fontId="3" fillId="0" borderId="1" xfId="0" applyFont="1" applyFill="1" applyBorder="1" applyProtection="1"/>
    <xf numFmtId="0" fontId="3" fillId="0" borderId="0" xfId="0" applyFont="1" applyProtection="1"/>
    <xf numFmtId="0" fontId="4" fillId="2" borderId="1" xfId="0" applyFont="1" applyFill="1" applyBorder="1" applyAlignment="1" applyProtection="1">
      <alignment horizontal="left"/>
    </xf>
    <xf numFmtId="0" fontId="4" fillId="4" borderId="1" xfId="0" applyFont="1" applyFill="1" applyBorder="1" applyProtection="1"/>
    <xf numFmtId="0" fontId="3" fillId="0" borderId="4" xfId="0" applyFont="1" applyFill="1" applyBorder="1" applyProtection="1"/>
    <xf numFmtId="0" fontId="3" fillId="0" borderId="6" xfId="0" applyFont="1" applyFill="1" applyBorder="1" applyProtection="1"/>
    <xf numFmtId="0" fontId="3" fillId="0" borderId="8" xfId="0" applyFont="1" applyFill="1" applyBorder="1" applyProtection="1"/>
    <xf numFmtId="0" fontId="4" fillId="2" borderId="2" xfId="0" applyFont="1" applyFill="1" applyBorder="1" applyAlignment="1" applyProtection="1">
      <alignment horizontal="left" vertical="top"/>
    </xf>
    <xf numFmtId="0" fontId="3" fillId="0" borderId="11" xfId="0" applyFont="1" applyFill="1" applyBorder="1" applyProtection="1"/>
    <xf numFmtId="0" fontId="3" fillId="0" borderId="13" xfId="0" applyFont="1" applyFill="1" applyBorder="1" applyProtection="1"/>
    <xf numFmtId="0" fontId="3" fillId="0" borderId="14" xfId="0" applyFont="1" applyFill="1" applyBorder="1" applyProtection="1"/>
    <xf numFmtId="0" fontId="5" fillId="2" borderId="11" xfId="0" applyFont="1" applyFill="1" applyBorder="1" applyAlignment="1" applyProtection="1">
      <alignment horizontal="center" vertical="center"/>
    </xf>
    <xf numFmtId="0" fontId="3" fillId="0" borderId="4" xfId="0" applyFont="1" applyBorder="1" applyProtection="1"/>
    <xf numFmtId="0" fontId="3" fillId="0" borderId="8" xfId="0" applyFont="1" applyBorder="1" applyProtection="1"/>
    <xf numFmtId="0" fontId="6" fillId="5" borderId="4" xfId="0" applyFont="1" applyFill="1" applyBorder="1" applyAlignment="1" applyProtection="1">
      <alignment horizontal="center"/>
      <protection locked="0"/>
    </xf>
    <xf numFmtId="0" fontId="6" fillId="9" borderId="6" xfId="0" applyFont="1" applyFill="1" applyBorder="1" applyAlignment="1" applyProtection="1">
      <alignment horizontal="center"/>
      <protection locked="0"/>
    </xf>
    <xf numFmtId="0" fontId="16" fillId="10" borderId="6" xfId="0" applyFont="1" applyFill="1" applyBorder="1" applyAlignment="1" applyProtection="1">
      <alignment horizontal="center"/>
      <protection locked="0"/>
    </xf>
    <xf numFmtId="0" fontId="0" fillId="0" borderId="0" xfId="0" applyProtection="1"/>
    <xf numFmtId="0" fontId="0" fillId="0" borderId="11" xfId="0" applyBorder="1" applyAlignment="1" applyProtection="1">
      <alignment wrapText="1"/>
    </xf>
    <xf numFmtId="0" fontId="0" fillId="0" borderId="13" xfId="0" applyBorder="1" applyAlignment="1" applyProtection="1">
      <alignment wrapText="1"/>
    </xf>
    <xf numFmtId="0" fontId="0" fillId="0" borderId="4" xfId="0" applyBorder="1" applyProtection="1"/>
    <xf numFmtId="0" fontId="6" fillId="5" borderId="6" xfId="0" applyFont="1" applyFill="1" applyBorder="1" applyProtection="1"/>
    <xf numFmtId="0" fontId="0" fillId="0" borderId="6" xfId="0" applyBorder="1" applyProtection="1"/>
    <xf numFmtId="0" fontId="20" fillId="4" borderId="6" xfId="0" applyFont="1" applyFill="1" applyBorder="1" applyAlignment="1" applyProtection="1">
      <alignment horizontal="left" vertical="center"/>
    </xf>
    <xf numFmtId="0" fontId="0" fillId="0" borderId="8" xfId="0" applyBorder="1" applyProtection="1"/>
    <xf numFmtId="0" fontId="6" fillId="0" borderId="4" xfId="0" applyFont="1" applyBorder="1" applyProtection="1"/>
    <xf numFmtId="0" fontId="18" fillId="0" borderId="6" xfId="0" applyFont="1" applyBorder="1" applyProtection="1"/>
    <xf numFmtId="0" fontId="15" fillId="0" borderId="6" xfId="1" applyBorder="1" applyProtection="1"/>
    <xf numFmtId="0" fontId="8" fillId="4" borderId="6" xfId="0" applyFont="1" applyFill="1" applyBorder="1" applyAlignment="1" applyProtection="1">
      <alignment vertical="center"/>
    </xf>
    <xf numFmtId="0" fontId="18" fillId="0" borderId="8" xfId="0" applyFont="1" applyBorder="1" applyProtection="1"/>
    <xf numFmtId="0" fontId="6" fillId="0" borderId="12" xfId="0" applyFont="1" applyBorder="1" applyProtection="1"/>
    <xf numFmtId="0" fontId="6" fillId="6" borderId="1" xfId="0" applyFont="1" applyFill="1" applyBorder="1" applyAlignment="1" applyProtection="1">
      <alignment horizontal="center"/>
    </xf>
    <xf numFmtId="0" fontId="17" fillId="4" borderId="1" xfId="0" applyFont="1" applyFill="1" applyBorder="1" applyAlignment="1" applyProtection="1">
      <alignment wrapText="1"/>
    </xf>
    <xf numFmtId="0" fontId="0" fillId="0" borderId="0" xfId="0" applyBorder="1" applyProtection="1"/>
    <xf numFmtId="0" fontId="6" fillId="0" borderId="1" xfId="0" applyFont="1" applyBorder="1" applyProtection="1"/>
    <xf numFmtId="0" fontId="7" fillId="4" borderId="0" xfId="0" applyFont="1" applyFill="1" applyBorder="1" applyProtection="1"/>
    <xf numFmtId="0" fontId="7" fillId="4" borderId="10" xfId="0" applyFont="1" applyFill="1" applyBorder="1" applyProtection="1"/>
    <xf numFmtId="0" fontId="26" fillId="4" borderId="0" xfId="0" applyFont="1" applyFill="1" applyProtection="1"/>
    <xf numFmtId="0" fontId="0" fillId="4" borderId="0" xfId="0" applyFill="1" applyProtection="1"/>
    <xf numFmtId="0" fontId="23" fillId="0" borderId="0" xfId="0" applyFont="1" applyAlignment="1" applyProtection="1">
      <alignment vertical="center"/>
    </xf>
    <xf numFmtId="0" fontId="25" fillId="0" borderId="0" xfId="0" applyFont="1" applyAlignment="1" applyProtection="1">
      <alignment vertical="center"/>
    </xf>
    <xf numFmtId="0" fontId="0" fillId="0" borderId="0" xfId="0" applyAlignment="1" applyProtection="1">
      <alignment vertical="center"/>
    </xf>
    <xf numFmtId="0" fontId="6" fillId="0" borderId="4" xfId="0" applyFont="1" applyBorder="1" applyAlignment="1" applyProtection="1">
      <alignment vertical="center"/>
    </xf>
    <xf numFmtId="0" fontId="0" fillId="0" borderId="12" xfId="0" applyBorder="1" applyProtection="1"/>
    <xf numFmtId="0" fontId="0" fillId="0" borderId="5" xfId="0" applyBorder="1" applyProtection="1"/>
    <xf numFmtId="0" fontId="0" fillId="0" borderId="6" xfId="0" applyFont="1" applyBorder="1" applyAlignment="1" applyProtection="1">
      <alignment vertical="center"/>
    </xf>
    <xf numFmtId="0" fontId="0" fillId="0" borderId="7" xfId="0" applyBorder="1" applyProtection="1"/>
    <xf numFmtId="0" fontId="0" fillId="0" borderId="6" xfId="0" applyFont="1" applyBorder="1" applyProtection="1"/>
    <xf numFmtId="0" fontId="0" fillId="0" borderId="8" xfId="0" applyFont="1" applyBorder="1" applyProtection="1"/>
    <xf numFmtId="0" fontId="0" fillId="0" borderId="10" xfId="0" applyBorder="1" applyProtection="1"/>
    <xf numFmtId="0" fontId="0" fillId="0" borderId="9" xfId="0" applyBorder="1" applyProtection="1"/>
    <xf numFmtId="0" fontId="6" fillId="3" borderId="0" xfId="0" applyFont="1" applyFill="1" applyAlignment="1" applyProtection="1">
      <alignment vertical="center"/>
    </xf>
    <xf numFmtId="0" fontId="0" fillId="3" borderId="0" xfId="0" applyFill="1" applyProtection="1"/>
    <xf numFmtId="0" fontId="0" fillId="0" borderId="0" xfId="0" applyFont="1" applyProtection="1"/>
    <xf numFmtId="0" fontId="15" fillId="0" borderId="0" xfId="1" applyAlignment="1" applyProtection="1">
      <alignment vertical="center"/>
    </xf>
    <xf numFmtId="1" fontId="4" fillId="4" borderId="1" xfId="0" applyNumberFormat="1" applyFont="1" applyFill="1" applyBorder="1" applyAlignment="1" applyProtection="1">
      <alignment horizontal="right"/>
    </xf>
    <xf numFmtId="1" fontId="3" fillId="0" borderId="5" xfId="0" applyNumberFormat="1" applyFont="1" applyFill="1" applyBorder="1" applyProtection="1"/>
    <xf numFmtId="1" fontId="3" fillId="0" borderId="7" xfId="0" applyNumberFormat="1" applyFont="1" applyFill="1" applyBorder="1" applyProtection="1"/>
    <xf numFmtId="1" fontId="3" fillId="0" borderId="9" xfId="0" applyNumberFormat="1" applyFont="1" applyFill="1" applyBorder="1" applyProtection="1"/>
    <xf numFmtId="1" fontId="3" fillId="2" borderId="3" xfId="0" applyNumberFormat="1" applyFont="1" applyFill="1" applyBorder="1" applyProtection="1"/>
    <xf numFmtId="1" fontId="3" fillId="0" borderId="11" xfId="0" applyNumberFormat="1" applyFont="1" applyFill="1" applyBorder="1" applyProtection="1"/>
    <xf numFmtId="1" fontId="3" fillId="0" borderId="13" xfId="0" applyNumberFormat="1" applyFont="1" applyFill="1" applyBorder="1" applyProtection="1"/>
    <xf numFmtId="1" fontId="3" fillId="0" borderId="14" xfId="0" applyNumberFormat="1" applyFont="1" applyFill="1" applyBorder="1" applyProtection="1"/>
    <xf numFmtId="0" fontId="5" fillId="2" borderId="1" xfId="0" applyFont="1" applyFill="1" applyBorder="1" applyAlignment="1">
      <alignment horizontal="center"/>
    </xf>
    <xf numFmtId="0" fontId="5" fillId="2" borderId="2" xfId="0" applyFont="1" applyFill="1" applyBorder="1" applyAlignment="1" applyProtection="1">
      <alignment horizontal="center"/>
      <protection locked="0"/>
    </xf>
    <xf numFmtId="0" fontId="5" fillId="2" borderId="3" xfId="0" applyFont="1" applyFill="1" applyBorder="1" applyAlignment="1" applyProtection="1">
      <alignment horizontal="center"/>
      <protection locked="0"/>
    </xf>
    <xf numFmtId="0" fontId="0" fillId="4" borderId="6" xfId="0" applyFont="1" applyFill="1" applyBorder="1" applyAlignment="1">
      <alignment horizontal="left"/>
    </xf>
    <xf numFmtId="0" fontId="0" fillId="4" borderId="0" xfId="0" applyFont="1" applyFill="1" applyBorder="1" applyAlignment="1">
      <alignment horizontal="left"/>
    </xf>
    <xf numFmtId="0" fontId="0" fillId="4" borderId="7" xfId="0" applyFont="1" applyFill="1" applyBorder="1" applyAlignment="1">
      <alignment horizontal="left"/>
    </xf>
    <xf numFmtId="0" fontId="0" fillId="0" borderId="6" xfId="0" applyFont="1" applyBorder="1" applyAlignment="1">
      <alignment horizontal="left"/>
    </xf>
    <xf numFmtId="0" fontId="0" fillId="0" borderId="0" xfId="0" applyFont="1" applyBorder="1" applyAlignment="1">
      <alignment horizontal="left"/>
    </xf>
    <xf numFmtId="0" fontId="0" fillId="0" borderId="7" xfId="0" applyFont="1" applyBorder="1" applyAlignment="1">
      <alignment horizontal="left"/>
    </xf>
    <xf numFmtId="0" fontId="0" fillId="0" borderId="6" xfId="0" applyFont="1" applyBorder="1" applyAlignment="1">
      <alignment horizontal="left" vertical="center" wrapText="1" readingOrder="1"/>
    </xf>
    <xf numFmtId="0" fontId="0" fillId="0" borderId="0" xfId="0" applyFont="1" applyBorder="1" applyAlignment="1">
      <alignment horizontal="left" vertical="center" wrapText="1" readingOrder="1"/>
    </xf>
    <xf numFmtId="0" fontId="0" fillId="0" borderId="7" xfId="0" applyFont="1" applyBorder="1" applyAlignment="1">
      <alignment horizontal="left" vertical="center" wrapText="1" readingOrder="1"/>
    </xf>
    <xf numFmtId="0" fontId="0" fillId="4" borderId="8" xfId="0" applyFont="1" applyFill="1" applyBorder="1" applyAlignment="1">
      <alignment horizontal="left"/>
    </xf>
    <xf numFmtId="0" fontId="0" fillId="4" borderId="10" xfId="0" applyFont="1" applyFill="1" applyBorder="1" applyAlignment="1">
      <alignment horizontal="left"/>
    </xf>
    <xf numFmtId="0" fontId="0" fillId="4" borderId="9" xfId="0" applyFont="1" applyFill="1" applyBorder="1" applyAlignment="1">
      <alignment horizontal="left"/>
    </xf>
  </cellXfs>
  <cellStyles count="2">
    <cellStyle name="Hyperlink" xfId="1" builtinId="8"/>
    <cellStyle name="Normal" xfId="0" builtinId="0"/>
  </cellStyles>
  <dxfs count="2">
    <dxf>
      <alignment horizontal="center" vertical="center" textRotation="0" wrapText="0" indent="0" justifyLastLine="0" shrinkToFit="0" readingOrder="0"/>
    </dxf>
    <dxf>
      <font>
        <b/>
        <family val="2"/>
      </font>
      <fill>
        <patternFill patternType="solid">
          <fgColor indexed="64"/>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DB Files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'db Sizing'!$B$23</c:f>
              <c:strCache>
                <c:ptCount val="1"/>
                <c:pt idx="0">
                  <c:v>Configmgr</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5DE-4800-A5E5-334B5C547374}"/>
              </c:ext>
            </c:extLst>
          </c:dPt>
          <c:dPt>
            <c:idx val="1"/>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5DE-4800-A5E5-334B5C547374}"/>
              </c:ext>
            </c:extLst>
          </c:dPt>
          <c:dPt>
            <c:idx val="2"/>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5DE-4800-A5E5-334B5C547374}"/>
              </c:ext>
            </c:extLst>
          </c:dPt>
          <c:dPt>
            <c:idx val="3"/>
            <c:invertIfNegative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5DE-4800-A5E5-334B5C5473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Sizing'!$C$23</c:f>
              <c:numCache>
                <c:formatCode>0</c:formatCode>
                <c:ptCount val="1"/>
                <c:pt idx="0">
                  <c:v>10000</c:v>
                </c:pt>
              </c:numCache>
            </c:numRef>
          </c:val>
          <c:extLst>
            <c:ext xmlns:c16="http://schemas.microsoft.com/office/drawing/2014/chart" uri="{C3380CC4-5D6E-409C-BE32-E72D297353CC}">
              <c16:uniqueId val="{00000000-07A4-480E-A0D1-F6FE7DA446A1}"/>
            </c:ext>
          </c:extLst>
        </c:ser>
        <c:ser>
          <c:idx val="1"/>
          <c:order val="1"/>
          <c:tx>
            <c:strRef>
              <c:f>'db Sizing'!$B$24</c:f>
              <c:strCache>
                <c:ptCount val="1"/>
                <c:pt idx="0">
                  <c:v>TempDB</c:v>
                </c:pt>
              </c:strCache>
            </c:strRef>
          </c:tx>
          <c:spPr>
            <a:solidFill>
              <a:schemeClr val="accent2"/>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Sizing'!$C$24</c:f>
              <c:numCache>
                <c:formatCode>0</c:formatCode>
                <c:ptCount val="1"/>
                <c:pt idx="0">
                  <c:v>3300</c:v>
                </c:pt>
              </c:numCache>
            </c:numRef>
          </c:val>
          <c:extLst>
            <c:ext xmlns:c16="http://schemas.microsoft.com/office/drawing/2014/chart" uri="{C3380CC4-5D6E-409C-BE32-E72D297353CC}">
              <c16:uniqueId val="{00000008-15DE-4800-A5E5-334B5C547374}"/>
            </c:ext>
          </c:extLst>
        </c:ser>
        <c:ser>
          <c:idx val="2"/>
          <c:order val="2"/>
          <c:tx>
            <c:strRef>
              <c:f>'db Sizing'!$B$25</c:f>
              <c:strCache>
                <c:ptCount val="1"/>
                <c:pt idx="0">
                  <c:v>WSUS</c:v>
                </c:pt>
              </c:strCache>
            </c:strRef>
          </c:tx>
          <c:spPr>
            <a:solidFill>
              <a:schemeClr val="accent3"/>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Sizing'!$C$25</c:f>
              <c:numCache>
                <c:formatCode>0</c:formatCode>
                <c:ptCount val="1"/>
                <c:pt idx="0">
                  <c:v>30720</c:v>
                </c:pt>
              </c:numCache>
            </c:numRef>
          </c:val>
          <c:extLst>
            <c:ext xmlns:c16="http://schemas.microsoft.com/office/drawing/2014/chart" uri="{C3380CC4-5D6E-409C-BE32-E72D297353CC}">
              <c16:uniqueId val="{00000009-15DE-4800-A5E5-334B5C547374}"/>
            </c:ext>
          </c:extLst>
        </c:ser>
        <c:ser>
          <c:idx val="3"/>
          <c:order val="3"/>
          <c:tx>
            <c:strRef>
              <c:f>'db Sizing'!$B$26</c:f>
              <c:strCache>
                <c:ptCount val="1"/>
                <c:pt idx="0">
                  <c:v>Other</c:v>
                </c:pt>
              </c:strCache>
            </c:strRef>
          </c:tx>
          <c:spPr>
            <a:solidFill>
              <a:schemeClr val="accent4"/>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Sizing'!$C$26</c:f>
              <c:numCache>
                <c:formatCode>0</c:formatCode>
                <c:ptCount val="1"/>
                <c:pt idx="0">
                  <c:v>30720</c:v>
                </c:pt>
              </c:numCache>
            </c:numRef>
          </c:val>
          <c:extLst>
            <c:ext xmlns:c16="http://schemas.microsoft.com/office/drawing/2014/chart" uri="{C3380CC4-5D6E-409C-BE32-E72D297353CC}">
              <c16:uniqueId val="{0000000A-15DE-4800-A5E5-334B5C547374}"/>
            </c:ext>
          </c:extLst>
        </c:ser>
        <c:dLbls>
          <c:dLblPos val="inEnd"/>
          <c:showLegendKey val="0"/>
          <c:showVal val="1"/>
          <c:showCatName val="0"/>
          <c:showSerName val="0"/>
          <c:showPercent val="0"/>
          <c:showBubbleSize val="0"/>
        </c:dLbls>
        <c:gapWidth val="100"/>
        <c:axId val="569937712"/>
        <c:axId val="799860816"/>
      </c:barChart>
      <c:catAx>
        <c:axId val="569937712"/>
        <c:scaling>
          <c:orientation val="minMax"/>
        </c:scaling>
        <c:delete val="1"/>
        <c:axPos val="b"/>
        <c:majorTickMark val="out"/>
        <c:minorTickMark val="none"/>
        <c:tickLblPos val="nextTo"/>
        <c:crossAx val="799860816"/>
        <c:crosses val="autoZero"/>
        <c:auto val="1"/>
        <c:lblAlgn val="ctr"/>
        <c:lblOffset val="100"/>
        <c:noMultiLvlLbl val="0"/>
      </c:catAx>
      <c:valAx>
        <c:axId val="79986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7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Log Files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'db Sizing'!$B$29</c:f>
              <c:strCache>
                <c:ptCount val="1"/>
                <c:pt idx="0">
                  <c:v>Configmgr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Sizing'!$C$29</c:f>
              <c:numCache>
                <c:formatCode>0</c:formatCode>
                <c:ptCount val="1"/>
                <c:pt idx="0">
                  <c:v>2500</c:v>
                </c:pt>
              </c:numCache>
            </c:numRef>
          </c:val>
          <c:extLst>
            <c:ext xmlns:c16="http://schemas.microsoft.com/office/drawing/2014/chart" uri="{C3380CC4-5D6E-409C-BE32-E72D297353CC}">
              <c16:uniqueId val="{00000000-CF82-4C75-9881-24DF8DF2727E}"/>
            </c:ext>
          </c:extLst>
        </c:ser>
        <c:ser>
          <c:idx val="1"/>
          <c:order val="1"/>
          <c:tx>
            <c:strRef>
              <c:f>'db Sizing'!$B$30</c:f>
              <c:strCache>
                <c:ptCount val="1"/>
                <c:pt idx="0">
                  <c:v>TempDB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Sizing'!$C$30</c:f>
              <c:numCache>
                <c:formatCode>0</c:formatCode>
                <c:ptCount val="1"/>
                <c:pt idx="0">
                  <c:v>825</c:v>
                </c:pt>
              </c:numCache>
            </c:numRef>
          </c:val>
          <c:extLst>
            <c:ext xmlns:c16="http://schemas.microsoft.com/office/drawing/2014/chart" uri="{C3380CC4-5D6E-409C-BE32-E72D297353CC}">
              <c16:uniqueId val="{00000001-CF82-4C75-9881-24DF8DF2727E}"/>
            </c:ext>
          </c:extLst>
        </c:ser>
        <c:ser>
          <c:idx val="2"/>
          <c:order val="2"/>
          <c:tx>
            <c:strRef>
              <c:f>'db Sizing'!$B$31</c:f>
              <c:strCache>
                <c:ptCount val="1"/>
                <c:pt idx="0">
                  <c:v>WSUS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Sizing'!$C$31</c:f>
              <c:numCache>
                <c:formatCode>0</c:formatCode>
                <c:ptCount val="1"/>
                <c:pt idx="0">
                  <c:v>7680</c:v>
                </c:pt>
              </c:numCache>
            </c:numRef>
          </c:val>
          <c:extLst>
            <c:ext xmlns:c16="http://schemas.microsoft.com/office/drawing/2014/chart" uri="{C3380CC4-5D6E-409C-BE32-E72D297353CC}">
              <c16:uniqueId val="{00000002-CF82-4C75-9881-24DF8DF2727E}"/>
            </c:ext>
          </c:extLst>
        </c:ser>
        <c:ser>
          <c:idx val="3"/>
          <c:order val="3"/>
          <c:tx>
            <c:strRef>
              <c:f>'db Sizing'!$B$32</c:f>
              <c:strCache>
                <c:ptCount val="1"/>
                <c:pt idx="0">
                  <c:v>Other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'db Sizing'!$C$32</c:f>
              <c:numCache>
                <c:formatCode>0</c:formatCode>
                <c:ptCount val="1"/>
                <c:pt idx="0">
                  <c:v>7680</c:v>
                </c:pt>
              </c:numCache>
            </c:numRef>
          </c:val>
          <c:extLst>
            <c:ext xmlns:c16="http://schemas.microsoft.com/office/drawing/2014/chart" uri="{C3380CC4-5D6E-409C-BE32-E72D297353CC}">
              <c16:uniqueId val="{00000003-CF82-4C75-9881-24DF8DF2727E}"/>
            </c:ext>
          </c:extLst>
        </c:ser>
        <c:dLbls>
          <c:dLblPos val="outEnd"/>
          <c:showLegendKey val="0"/>
          <c:showVal val="1"/>
          <c:showCatName val="0"/>
          <c:showSerName val="0"/>
          <c:showPercent val="0"/>
          <c:showBubbleSize val="0"/>
        </c:dLbls>
        <c:gapWidth val="219"/>
        <c:overlap val="-27"/>
        <c:axId val="846554560"/>
        <c:axId val="846551280"/>
      </c:barChart>
      <c:catAx>
        <c:axId val="846554560"/>
        <c:scaling>
          <c:orientation val="minMax"/>
        </c:scaling>
        <c:delete val="1"/>
        <c:axPos val="b"/>
        <c:majorTickMark val="none"/>
        <c:minorTickMark val="none"/>
        <c:tickLblPos val="nextTo"/>
        <c:crossAx val="846551280"/>
        <c:crosses val="autoZero"/>
        <c:auto val="1"/>
        <c:lblAlgn val="ctr"/>
        <c:lblOffset val="100"/>
        <c:noMultiLvlLbl val="0"/>
      </c:catAx>
      <c:valAx>
        <c:axId val="846551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5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9526</xdr:colOff>
      <xdr:row>0</xdr:row>
      <xdr:rowOff>152400</xdr:rowOff>
    </xdr:from>
    <xdr:to>
      <xdr:col>10</xdr:col>
      <xdr:colOff>83609</xdr:colOff>
      <xdr:row>4</xdr:row>
      <xdr:rowOff>265853</xdr:rowOff>
    </xdr:to>
    <xdr:sp macro="" textlink="">
      <xdr:nvSpPr>
        <xdr:cNvPr id="4" name="Title Artwork" descr="Rounded rectangle with a gradient fill." title="Calorie Amortization Schedule (Title and artwork)"/>
        <xdr:cNvSpPr/>
      </xdr:nvSpPr>
      <xdr:spPr>
        <a:xfrm>
          <a:off x="57151" y="152400"/>
          <a:ext cx="9008533" cy="837353"/>
        </a:xfrm>
        <a:prstGeom prst="round2SameRect">
          <a:avLst/>
        </a:prstGeom>
        <a:solidFill>
          <a:schemeClr val="tx2"/>
        </a:solidFill>
        <a:ln>
          <a:noFill/>
        </a:ln>
        <a:effectLst>
          <a:outerShdw blurRad="38100" dist="25400" dir="16200000" rotWithShape="0">
            <a:prstClr val="black">
              <a:alpha val="15000"/>
            </a:prstClr>
          </a:outerShdw>
        </a:effectLst>
        <a:scene3d>
          <a:camera prst="orthographicFront">
            <a:rot lat="0" lon="0" rev="0"/>
          </a:camera>
          <a:lightRig rig="brightRoom" dir="t">
            <a:rot lat="0" lon="0" rev="8700000"/>
          </a:lightRig>
        </a:scene3d>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500">
              <a:solidFill>
                <a:schemeClr val="bg1"/>
              </a:solidFill>
              <a:latin typeface="+mj-lt"/>
            </a:rPr>
            <a:t>DATABASE</a:t>
          </a:r>
          <a:r>
            <a:rPr lang="en-US" sz="2500" baseline="0">
              <a:solidFill>
                <a:schemeClr val="bg1"/>
              </a:solidFill>
              <a:latin typeface="+mj-lt"/>
            </a:rPr>
            <a:t> SIZING WORKSHEET</a:t>
          </a:r>
          <a:endParaRPr lang="en-US" sz="2500">
            <a:solidFill>
              <a:schemeClr val="bg1"/>
            </a:solidFill>
            <a:latin typeface="+mj-lt"/>
          </a:endParaRPr>
        </a:p>
      </xdr:txBody>
    </xdr:sp>
    <xdr:clientData/>
  </xdr:twoCellAnchor>
  <xdr:twoCellAnchor>
    <xdr:from>
      <xdr:col>7</xdr:col>
      <xdr:colOff>385938</xdr:colOff>
      <xdr:row>6</xdr:row>
      <xdr:rowOff>25929</xdr:rowOff>
    </xdr:from>
    <xdr:to>
      <xdr:col>10</xdr:col>
      <xdr:colOff>42332</xdr:colOff>
      <xdr:row>17</xdr:row>
      <xdr:rowOff>78317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17</xdr:row>
      <xdr:rowOff>161925</xdr:rowOff>
    </xdr:from>
    <xdr:to>
      <xdr:col>10</xdr:col>
      <xdr:colOff>47625</xdr:colOff>
      <xdr:row>27</xdr:row>
      <xdr:rowOff>171451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33</xdr:row>
      <xdr:rowOff>111457</xdr:rowOff>
    </xdr:from>
    <xdr:to>
      <xdr:col>4</xdr:col>
      <xdr:colOff>923925</xdr:colOff>
      <xdr:row>48</xdr:row>
      <xdr:rowOff>0</xdr:rowOff>
    </xdr:to>
    <xdr:pic>
      <xdr:nvPicPr>
        <xdr:cNvPr id="3" name="Picture 2" descr="http://weblogs.sqlteam.com/images/weblogs_sqlteam_com/billg/WindowsLiveWriter/RAID10vs.RAID5Performance_827C/image_3.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674307"/>
          <a:ext cx="4962525" cy="3031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180976</xdr:colOff>
      <xdr:row>15</xdr:row>
      <xdr:rowOff>19050</xdr:rowOff>
    </xdr:from>
    <xdr:to>
      <xdr:col>16</xdr:col>
      <xdr:colOff>285750</xdr:colOff>
      <xdr:row>28</xdr:row>
      <xdr:rowOff>142874</xdr:rowOff>
    </xdr:to>
    <xdr:pic>
      <xdr:nvPicPr>
        <xdr:cNvPr id="2" name="Picture 1" descr="http://cdn.ttgtmedia.com/rms/onlineImages/storage_raid_00_desktop.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15701" y="2952750"/>
          <a:ext cx="2847974" cy="2847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515707</xdr:colOff>
      <xdr:row>2</xdr:row>
      <xdr:rowOff>133350</xdr:rowOff>
    </xdr:from>
    <xdr:to>
      <xdr:col>19</xdr:col>
      <xdr:colOff>261171</xdr:colOff>
      <xdr:row>13</xdr:row>
      <xdr:rowOff>133350</xdr:rowOff>
    </xdr:to>
    <xdr:pic>
      <xdr:nvPicPr>
        <xdr:cNvPr id="4" name="Picture 3" descr="http://cdn.ttgtmedia.com/rms/onlineImages/storage_raid_05_desktop.png"/>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5469"/>
        <a:stretch/>
      </xdr:blipFill>
      <xdr:spPr bwMode="auto">
        <a:xfrm>
          <a:off x="11240857" y="552450"/>
          <a:ext cx="3860264"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676275</xdr:colOff>
      <xdr:row>0</xdr:row>
      <xdr:rowOff>9525</xdr:rowOff>
    </xdr:from>
    <xdr:to>
      <xdr:col>13</xdr:col>
      <xdr:colOff>447675</xdr:colOff>
      <xdr:row>13</xdr:row>
      <xdr:rowOff>135255</xdr:rowOff>
    </xdr:to>
    <xdr:pic>
      <xdr:nvPicPr>
        <xdr:cNvPr id="5" name="Picture 4" descr="http://cdn.ttgtmedia.com/rms/editorial/storage_raid_10_desktop.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286625" y="9525"/>
          <a:ext cx="3886200" cy="2849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676275</xdr:colOff>
      <xdr:row>15</xdr:row>
      <xdr:rowOff>38100</xdr:rowOff>
    </xdr:from>
    <xdr:to>
      <xdr:col>12</xdr:col>
      <xdr:colOff>85725</xdr:colOff>
      <xdr:row>28</xdr:row>
      <xdr:rowOff>152400</xdr:rowOff>
    </xdr:to>
    <xdr:pic>
      <xdr:nvPicPr>
        <xdr:cNvPr id="6" name="Picture 5" descr="http://cdn.ttgtmedia.com/rms/onlineImages/storage_raid_01_desktop.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82000" y="2971800"/>
          <a:ext cx="283845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B17:E24" totalsRowShown="0">
  <tableColumns count="4">
    <tableColumn id="1" name="File Type" dataDxfId="1"/>
    <tableColumn id="2" name="Disk Spindle Count" dataDxfId="0"/>
    <tableColumn id="3" name="RAID Configuration"/>
    <tableColumn id="4" name="Allocation Unit Size"/>
  </tableColumns>
  <tableStyleInfo name="TableStyleLight8" showFirstColumn="0" showLastColumn="0" showRowStripes="1" showColumnStripes="0"/>
</table>
</file>

<file path=xl/theme/theme1.xml><?xml version="1.0" encoding="utf-8"?>
<a:theme xmlns:a="http://schemas.openxmlformats.org/drawingml/2006/main" name="summer2015">
  <a:themeElements>
    <a:clrScheme name="MSVID White Brand template_10-14">
      <a:dk1>
        <a:srgbClr val="505050"/>
      </a:dk1>
      <a:lt1>
        <a:srgbClr val="FFFFFF"/>
      </a:lt1>
      <a:dk2>
        <a:srgbClr val="0078D7"/>
      </a:dk2>
      <a:lt2>
        <a:srgbClr val="00BCF2"/>
      </a:lt2>
      <a:accent1>
        <a:srgbClr val="0078D7"/>
      </a:accent1>
      <a:accent2>
        <a:srgbClr val="B4009E"/>
      </a:accent2>
      <a:accent3>
        <a:srgbClr val="107C10"/>
      </a:accent3>
      <a:accent4>
        <a:srgbClr val="5C2D91"/>
      </a:accent4>
      <a:accent5>
        <a:srgbClr val="008272"/>
      </a:accent5>
      <a:accent6>
        <a:srgbClr val="D83B01"/>
      </a:accent6>
      <a:hlink>
        <a:srgbClr val="0078D7"/>
      </a:hlink>
      <a:folHlink>
        <a:srgbClr val="0078D7"/>
      </a:folHlink>
    </a:clrScheme>
    <a:fontScheme name="Custom 1">
      <a:majorFont>
        <a:latin typeface="Segoe UI Light"/>
        <a:ea typeface=""/>
        <a:cs typeface=""/>
      </a:majorFont>
      <a:minorFont>
        <a:latin typeface="Segoe UI"/>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chemeClr val="accent1"/>
        </a:solidFill>
        <a:ln>
          <a:noFill/>
          <a:headEnd type="none" w="med" len="med"/>
          <a:tailEnd type="none" w="med" len="med"/>
        </a:ln>
        <a:effectLst/>
      </a:spPr>
      <a:bodyPr rot="0" spcFirstLastPara="0" vertOverflow="overflow" horzOverflow="overflow" vert="horz" wrap="square" lIns="182880" tIns="146304" rIns="182880" bIns="146304" numCol="1" spcCol="0" rtlCol="0" fromWordArt="0" anchor="t" anchorCtr="0" forceAA="0" compatLnSpc="1">
        <a:prstTxWarp prst="textNoShape">
          <a:avLst/>
        </a:prstTxWarp>
        <a:noAutofit/>
      </a:bodyPr>
      <a:lstStyle>
        <a:defPPr defTabSz="932472" fontAlgn="base">
          <a:lnSpc>
            <a:spcPct val="90000"/>
          </a:lnSpc>
          <a:spcBef>
            <a:spcPct val="0"/>
          </a:spcBef>
          <a:spcAft>
            <a:spcPct val="0"/>
          </a:spcAft>
          <a:defRPr sz="2400" dirty="0" err="1" smtClean="0">
            <a:gradFill>
              <a:gsLst>
                <a:gs pos="0">
                  <a:srgbClr val="FFFFFF"/>
                </a:gs>
                <a:gs pos="100000">
                  <a:srgbClr val="FFFFFF"/>
                </a:gs>
              </a:gsLst>
              <a:lin ang="5400000" scaled="0"/>
            </a:gradFill>
            <a:ea typeface="Segoe UI" pitchFamily="34" charset="0"/>
            <a:cs typeface="Segoe UI" pitchFamily="34" charset="0"/>
          </a:defRPr>
        </a:defPPr>
      </a:lstStyle>
      <a:style>
        <a:lnRef idx="1">
          <a:schemeClr val="accent2"/>
        </a:lnRef>
        <a:fillRef idx="3">
          <a:schemeClr val="accent2"/>
        </a:fillRef>
        <a:effectRef idx="2">
          <a:schemeClr val="accent2"/>
        </a:effectRef>
        <a:fontRef idx="minor">
          <a:schemeClr val="lt1"/>
        </a:fontRef>
      </a:style>
    </a:spDef>
    <a:lnDef>
      <a:spPr>
        <a:ln>
          <a:solidFill>
            <a:schemeClr val="tx1"/>
          </a:solidFill>
          <a:headEnd type="none"/>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182880" tIns="146304" rIns="182880" bIns="146304" rtlCol="0">
        <a:spAutoFit/>
      </a:bodyPr>
      <a:lstStyle>
        <a:defPPr>
          <a:lnSpc>
            <a:spcPct val="90000"/>
          </a:lnSpc>
          <a:spcAft>
            <a:spcPts val="600"/>
          </a:spcAft>
          <a:defRPr sz="2400" dirty="0" err="1" smtClean="0">
            <a:gradFill>
              <a:gsLst>
                <a:gs pos="2917">
                  <a:schemeClr val="tx1"/>
                </a:gs>
                <a:gs pos="30000">
                  <a:schemeClr val="tx1"/>
                </a:gs>
              </a:gsLst>
              <a:lin ang="5400000" scaled="0"/>
            </a:gradFill>
          </a:defRPr>
        </a:defPPr>
      </a:lstStyle>
    </a:txDef>
  </a:objectDefaults>
  <a:extraClrSchemeLst/>
  <a:extLst>
    <a:ext uri="{05A4C25C-085E-4340-85A3-A5531E510DB2}">
      <thm15:themeFamily xmlns:thm15="http://schemas.microsoft.com/office/thememl/2012/main" name="summer2015" id="{937A899F-087B-43A7-B8B5-3B6D86F59F88}" vid="{73C0B7CA-5F00-42E8-B587-B4E8D428ECC4}"/>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nthony@configmgr.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stevethompsonmvp.wordpress.com/2013/05/07/optimizing-configmgr-databa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msdn.microsoft.com/en-us/library/ee410782.aspx" TargetMode="External"/><Relationship Id="rId2" Type="http://schemas.openxmlformats.org/officeDocument/2006/relationships/hyperlink" Target="http://www.dell.com/solutions/advisors/us/en/g_5/SQLServer-Advisor/8/Start?s=biz" TargetMode="External"/><Relationship Id="rId1" Type="http://schemas.openxmlformats.org/officeDocument/2006/relationships/hyperlink" Target="https://msdn.microsoft.com/en-us/library/ms143506(v=sql.120).aspx"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chnet.microsoft.com/library/dd939795%28ws.10%29.aspx?f=255&amp;MSPPError=-2147217396"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ola.hallengren.com/scripts/MaintenanceSolution.sql" TargetMode="External"/><Relationship Id="rId1" Type="http://schemas.openxmlformats.org/officeDocument/2006/relationships/hyperlink" Target="https://ola.hallengren.com/sql-server-index-and-statistics-mainten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election activeCell="A2" sqref="A2"/>
    </sheetView>
  </sheetViews>
  <sheetFormatPr defaultRowHeight="16.5"/>
  <cols>
    <col min="1" max="1" width="22.5" style="45" bestFit="1" customWidth="1"/>
    <col min="2" max="2" width="9" style="45"/>
    <col min="3" max="3" width="12" style="45" bestFit="1" customWidth="1"/>
    <col min="4" max="4" width="9.375" style="45" bestFit="1" customWidth="1"/>
    <col min="5" max="16384" width="9" style="45"/>
  </cols>
  <sheetData>
    <row r="1" spans="1:5" ht="19.149999999999999">
      <c r="A1" s="67" t="s">
        <v>82</v>
      </c>
      <c r="B1" s="40"/>
      <c r="C1" s="40"/>
      <c r="D1" s="40"/>
      <c r="E1" s="40"/>
    </row>
    <row r="2" spans="1:5">
      <c r="A2" s="68" t="s">
        <v>83</v>
      </c>
      <c r="B2" s="40"/>
      <c r="C2" s="40"/>
      <c r="D2" s="40"/>
      <c r="E2" s="40"/>
    </row>
    <row r="3" spans="1:5">
      <c r="A3" s="68" t="s">
        <v>84</v>
      </c>
      <c r="B3" s="40"/>
      <c r="C3" s="40"/>
      <c r="D3" s="40"/>
      <c r="E3" s="40"/>
    </row>
    <row r="4" spans="1:5">
      <c r="A4" s="68" t="s">
        <v>85</v>
      </c>
      <c r="B4" s="40"/>
      <c r="C4" s="40"/>
      <c r="D4" s="40"/>
      <c r="E4" s="40"/>
    </row>
    <row r="5" spans="1:5">
      <c r="A5" s="68" t="s">
        <v>86</v>
      </c>
      <c r="B5" s="40"/>
      <c r="C5" s="40"/>
      <c r="D5" s="40"/>
      <c r="E5" s="40"/>
    </row>
    <row r="6" spans="1:5">
      <c r="A6" s="68"/>
      <c r="B6" s="40"/>
      <c r="C6" s="40"/>
      <c r="D6" s="40"/>
      <c r="E6" s="40"/>
    </row>
    <row r="7" spans="1:5">
      <c r="A7" s="40" t="s">
        <v>134</v>
      </c>
      <c r="B7" s="40"/>
      <c r="C7" s="40" t="s">
        <v>145</v>
      </c>
      <c r="D7" s="40"/>
      <c r="E7" s="40"/>
    </row>
    <row r="8" spans="1:5">
      <c r="A8" s="69" t="s">
        <v>135</v>
      </c>
      <c r="B8" s="40"/>
      <c r="C8" s="40" t="s">
        <v>136</v>
      </c>
      <c r="D8" s="70">
        <v>42563</v>
      </c>
      <c r="E8" s="40"/>
    </row>
    <row r="9" spans="1:5">
      <c r="A9" s="69"/>
      <c r="B9" s="40"/>
      <c r="C9" s="40"/>
      <c r="D9" s="40"/>
      <c r="E9" s="40"/>
    </row>
    <row r="10" spans="1:5">
      <c r="A10" s="69"/>
      <c r="B10" s="40"/>
      <c r="C10" s="40"/>
      <c r="D10" s="40"/>
      <c r="E10" s="40"/>
    </row>
    <row r="11" spans="1:5">
      <c r="A11" s="40"/>
      <c r="B11" s="40"/>
      <c r="C11" s="40"/>
      <c r="D11" s="40"/>
      <c r="E11" s="40"/>
    </row>
    <row r="12" spans="1:5">
      <c r="A12" s="44" t="s">
        <v>137</v>
      </c>
      <c r="B12" s="40"/>
      <c r="C12" s="40"/>
      <c r="D12" s="40"/>
      <c r="E12" s="40"/>
    </row>
    <row r="13" spans="1:5">
      <c r="A13" s="40"/>
      <c r="B13" s="40"/>
      <c r="C13" s="40"/>
      <c r="D13" s="40"/>
      <c r="E13" s="40"/>
    </row>
  </sheetData>
  <hyperlinks>
    <hyperlink ref="A2" location="'db Sizing'!A1" display="'db Sizing'!A1"/>
    <hyperlink ref="A3" location="'Disk Config'!A1" display="'Disk Config'!A1"/>
    <hyperlink ref="A4" location="'Max Server Memory Calcs'!A1" display="'Max Server Memory Calcs'!A1"/>
    <hyperlink ref="A5" location="'Settings &amp; Maint'!A1" display="'Settings &amp; Maint'!A1"/>
    <hyperlink ref="A8"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5:L41"/>
  <sheetViews>
    <sheetView showGridLines="0" tabSelected="1" topLeftCell="A6" zoomScaleNormal="100" workbookViewId="0">
      <selection activeCell="B19" sqref="B19"/>
    </sheetView>
  </sheetViews>
  <sheetFormatPr defaultColWidth="9" defaultRowHeight="15.4"/>
  <cols>
    <col min="1" max="1" width="0.625" style="5" customWidth="1"/>
    <col min="2" max="2" width="22.75" style="5" customWidth="1"/>
    <col min="3" max="3" width="10.5" style="5" customWidth="1"/>
    <col min="4" max="4" width="6.875" style="5" customWidth="1"/>
    <col min="5" max="5" width="16.875" style="5" customWidth="1"/>
    <col min="6" max="6" width="10.125" style="5" customWidth="1"/>
    <col min="7" max="7" width="9.25" style="5" customWidth="1"/>
    <col min="8" max="8" width="14.5" style="5" customWidth="1"/>
    <col min="9" max="9" width="13.375" style="5" customWidth="1"/>
    <col min="10" max="10" width="15" style="5" customWidth="1"/>
    <col min="11" max="11" width="13.875" style="5" customWidth="1"/>
    <col min="12" max="12" width="15" style="5" customWidth="1"/>
    <col min="13" max="13" width="13.875" style="5" customWidth="1"/>
    <col min="14" max="16384" width="9" style="5"/>
  </cols>
  <sheetData>
    <row r="5" spans="2:8" ht="21" customHeight="1"/>
    <row r="6" spans="2:8" ht="16.5">
      <c r="B6" s="137" t="s">
        <v>12</v>
      </c>
      <c r="C6" s="137"/>
      <c r="E6" s="6" t="s">
        <v>9</v>
      </c>
      <c r="F6" s="7" t="s">
        <v>62</v>
      </c>
      <c r="G6" s="7" t="s">
        <v>48</v>
      </c>
    </row>
    <row r="7" spans="2:8">
      <c r="B7" s="58" t="s">
        <v>36</v>
      </c>
      <c r="C7" s="1">
        <v>5</v>
      </c>
      <c r="E7" s="46" t="s">
        <v>104</v>
      </c>
      <c r="F7" s="57">
        <f>IF(($C$8*$C$9)/1024&lt;$C$7,($C$8*$C$9)/1024+$C$7,($C$8*$C$9))</f>
        <v>10000</v>
      </c>
      <c r="G7" s="57">
        <f>F7*0.25</f>
        <v>2500</v>
      </c>
    </row>
    <row r="8" spans="2:8">
      <c r="B8" s="58" t="s">
        <v>2</v>
      </c>
      <c r="C8" s="2">
        <v>2000</v>
      </c>
      <c r="E8" s="1" t="s">
        <v>0</v>
      </c>
      <c r="F8" s="8">
        <f>IF(($C$10)&lt;5,($C$10)*0.5,($C$10*0.25))</f>
        <v>2</v>
      </c>
      <c r="G8" s="8">
        <v>1</v>
      </c>
    </row>
    <row r="9" spans="2:8">
      <c r="B9" s="58" t="s">
        <v>50</v>
      </c>
      <c r="C9" s="2">
        <v>5</v>
      </c>
      <c r="E9" s="46" t="s">
        <v>105</v>
      </c>
      <c r="F9" s="57">
        <f>F7/F8</f>
        <v>5000</v>
      </c>
      <c r="G9" s="57">
        <f>G7/G8</f>
        <v>2500</v>
      </c>
    </row>
    <row r="10" spans="2:8">
      <c r="B10" s="73" t="s">
        <v>61</v>
      </c>
      <c r="C10" s="3">
        <v>4</v>
      </c>
      <c r="E10" s="1" t="s">
        <v>106</v>
      </c>
      <c r="F10" s="8">
        <v>1024</v>
      </c>
      <c r="G10" s="8">
        <f>$G$9*0.8</f>
        <v>2000</v>
      </c>
      <c r="H10" s="5">
        <v>1024</v>
      </c>
    </row>
    <row r="11" spans="2:8">
      <c r="B11" s="58" t="s">
        <v>51</v>
      </c>
      <c r="C11" s="3">
        <v>32</v>
      </c>
    </row>
    <row r="12" spans="2:8">
      <c r="B12" s="74" t="s">
        <v>3</v>
      </c>
      <c r="C12" s="4" t="s">
        <v>6</v>
      </c>
      <c r="E12" s="6" t="s">
        <v>8</v>
      </c>
      <c r="F12" s="7" t="s">
        <v>62</v>
      </c>
      <c r="G12" s="7" t="s">
        <v>48</v>
      </c>
    </row>
    <row r="13" spans="2:8">
      <c r="B13" s="75"/>
      <c r="E13" s="1" t="str">
        <f>$E$7</f>
        <v>Total db Size (MB)</v>
      </c>
      <c r="F13" s="8">
        <f>$F$7*0.33</f>
        <v>3300</v>
      </c>
      <c r="G13" s="8">
        <f>F13*0.25</f>
        <v>825</v>
      </c>
    </row>
    <row r="14" spans="2:8" ht="15.75" customHeight="1">
      <c r="B14" s="137" t="s">
        <v>52</v>
      </c>
      <c r="C14" s="137"/>
      <c r="E14" s="1" t="str">
        <f>$E$8</f>
        <v>Number of Files</v>
      </c>
      <c r="F14" s="8">
        <v>4</v>
      </c>
      <c r="G14" s="8">
        <v>1</v>
      </c>
    </row>
    <row r="15" spans="2:8">
      <c r="B15" s="1" t="s">
        <v>1</v>
      </c>
      <c r="C15" s="4" t="s">
        <v>4</v>
      </c>
      <c r="E15" s="46" t="str">
        <f>$E$9</f>
        <v>Size per file (MB)</v>
      </c>
      <c r="F15" s="57">
        <f>F13/F14</f>
        <v>825</v>
      </c>
      <c r="G15" s="57">
        <f>G13/G14</f>
        <v>825</v>
      </c>
    </row>
    <row r="16" spans="2:8">
      <c r="B16" s="1" t="s">
        <v>31</v>
      </c>
      <c r="C16" s="16">
        <v>2016</v>
      </c>
      <c r="E16" s="1" t="str">
        <f>$E$10</f>
        <v>Autogrowth (MB)</v>
      </c>
      <c r="F16" s="8">
        <v>1024</v>
      </c>
      <c r="G16" s="8">
        <v>1024</v>
      </c>
    </row>
    <row r="17" spans="2:7">
      <c r="B17" s="58" t="s">
        <v>54</v>
      </c>
      <c r="C17" s="59">
        <f>IF(C11&gt;=12,(IF(C15="Y",$C$11*50%,$C$11*80%))*1024,(IF(C15="Y",$C$11*20%,$C$11*50%))*1024)</f>
        <v>16384</v>
      </c>
    </row>
    <row r="18" spans="2:7">
      <c r="B18" s="58" t="s">
        <v>60</v>
      </c>
      <c r="C18" s="59">
        <f>(IF(C15="Y",$C$11*80%,$C$11*90%))*1024</f>
        <v>26214.400000000001</v>
      </c>
      <c r="E18" s="6" t="s">
        <v>7</v>
      </c>
      <c r="F18" s="7" t="s">
        <v>62</v>
      </c>
      <c r="G18" s="7" t="s">
        <v>48</v>
      </c>
    </row>
    <row r="19" spans="2:7">
      <c r="B19" s="72" t="s">
        <v>144</v>
      </c>
      <c r="C19" s="47"/>
      <c r="E19" s="1" t="str">
        <f>$E$7</f>
        <v>Total db Size (MB)</v>
      </c>
      <c r="F19" s="8">
        <v>30720</v>
      </c>
      <c r="G19" s="60">
        <f>F19*0.25</f>
        <v>7680</v>
      </c>
    </row>
    <row r="20" spans="2:7" ht="16.5">
      <c r="B20" s="138" t="s">
        <v>53</v>
      </c>
      <c r="C20" s="139"/>
      <c r="E20" s="1" t="str">
        <f>$E$8</f>
        <v>Number of Files</v>
      </c>
      <c r="F20" s="8">
        <v>2</v>
      </c>
      <c r="G20" s="8">
        <v>1</v>
      </c>
    </row>
    <row r="21" spans="2:7">
      <c r="B21" s="76" t="s">
        <v>62</v>
      </c>
      <c r="C21" s="48"/>
      <c r="E21" s="46" t="str">
        <f>$E$9</f>
        <v>Size per file (MB)</v>
      </c>
      <c r="F21" s="57">
        <f>$F19/$F20</f>
        <v>15360</v>
      </c>
      <c r="G21" s="57">
        <f>G19/G20</f>
        <v>7680</v>
      </c>
    </row>
    <row r="22" spans="2:7">
      <c r="B22" s="77" t="s">
        <v>107</v>
      </c>
      <c r="C22" s="129" t="str">
        <f>F7+F13+F19+F25&amp;" MB"</f>
        <v>74740 MB</v>
      </c>
      <c r="E22" s="1" t="str">
        <f>$E$10</f>
        <v>Autogrowth (MB)</v>
      </c>
      <c r="F22" s="8">
        <v>1024</v>
      </c>
      <c r="G22" s="8">
        <v>1024</v>
      </c>
    </row>
    <row r="23" spans="2:7">
      <c r="B23" s="78" t="s">
        <v>9</v>
      </c>
      <c r="C23" s="130">
        <f>F9*F8</f>
        <v>10000</v>
      </c>
    </row>
    <row r="24" spans="2:7">
      <c r="B24" s="79" t="s">
        <v>78</v>
      </c>
      <c r="C24" s="131">
        <f>F14*F15</f>
        <v>3300</v>
      </c>
      <c r="E24" s="6" t="s">
        <v>10</v>
      </c>
      <c r="F24" s="7" t="s">
        <v>62</v>
      </c>
      <c r="G24" s="7" t="s">
        <v>48</v>
      </c>
    </row>
    <row r="25" spans="2:7">
      <c r="B25" s="79" t="s">
        <v>7</v>
      </c>
      <c r="C25" s="131">
        <f>F20*F21</f>
        <v>30720</v>
      </c>
      <c r="E25" s="1" t="str">
        <f>$E$7</f>
        <v>Total db Size (MB)</v>
      </c>
      <c r="F25" s="10">
        <v>30720</v>
      </c>
      <c r="G25" s="10">
        <f>$F$25*0.25</f>
        <v>7680</v>
      </c>
    </row>
    <row r="26" spans="2:7">
      <c r="B26" s="80" t="s">
        <v>10</v>
      </c>
      <c r="C26" s="132">
        <f>F26*F27</f>
        <v>30720</v>
      </c>
      <c r="E26" s="1" t="str">
        <f>$E$8</f>
        <v>Number of Files</v>
      </c>
      <c r="F26" s="10">
        <v>1</v>
      </c>
      <c r="G26" s="10">
        <v>1</v>
      </c>
    </row>
    <row r="27" spans="2:7">
      <c r="B27" s="81" t="s">
        <v>48</v>
      </c>
      <c r="C27" s="133"/>
      <c r="E27" s="1" t="str">
        <f>$E$9</f>
        <v>Size per file (MB)</v>
      </c>
      <c r="F27" s="8">
        <f>F25/F26</f>
        <v>30720</v>
      </c>
      <c r="G27" s="8">
        <f>G25/G26</f>
        <v>7680</v>
      </c>
    </row>
    <row r="28" spans="2:7">
      <c r="B28" s="77" t="s">
        <v>107</v>
      </c>
      <c r="C28" s="129" t="str">
        <f>G7+G13+G19+G25&amp;" MB"</f>
        <v>18685 MB</v>
      </c>
      <c r="E28" s="1" t="str">
        <f>$E$10</f>
        <v>Autogrowth (MB)</v>
      </c>
      <c r="F28" s="8">
        <v>1024</v>
      </c>
      <c r="G28" s="8">
        <v>512</v>
      </c>
    </row>
    <row r="29" spans="2:7">
      <c r="B29" s="82" t="s">
        <v>9</v>
      </c>
      <c r="C29" s="134">
        <f>G8*G9</f>
        <v>2500</v>
      </c>
    </row>
    <row r="30" spans="2:7">
      <c r="B30" s="83" t="s">
        <v>78</v>
      </c>
      <c r="C30" s="135">
        <f>G14*G15</f>
        <v>825</v>
      </c>
      <c r="E30" s="6" t="s">
        <v>138</v>
      </c>
      <c r="F30" s="7" t="s">
        <v>62</v>
      </c>
      <c r="G30" s="7" t="s">
        <v>48</v>
      </c>
    </row>
    <row r="31" spans="2:7">
      <c r="B31" s="83" t="s">
        <v>7</v>
      </c>
      <c r="C31" s="135">
        <f>G20*G21</f>
        <v>7680</v>
      </c>
      <c r="E31" s="1" t="str">
        <f>$E$7</f>
        <v>Total db Size (MB)</v>
      </c>
      <c r="F31" s="10">
        <v>10240</v>
      </c>
      <c r="G31" s="10">
        <f>$F$31*0.25</f>
        <v>2560</v>
      </c>
    </row>
    <row r="32" spans="2:7">
      <c r="B32" s="84" t="s">
        <v>10</v>
      </c>
      <c r="C32" s="136">
        <f>G26*G27</f>
        <v>7680</v>
      </c>
      <c r="E32" s="1" t="str">
        <f>$E$8</f>
        <v>Number of Files</v>
      </c>
      <c r="F32" s="10">
        <v>1</v>
      </c>
      <c r="G32" s="10">
        <v>1</v>
      </c>
    </row>
    <row r="33" spans="2:12">
      <c r="B33" s="75"/>
      <c r="C33" s="49"/>
      <c r="E33" s="1" t="str">
        <f>$E$9</f>
        <v>Size per file (MB)</v>
      </c>
      <c r="F33" s="8">
        <f>F31/F32</f>
        <v>10240</v>
      </c>
      <c r="G33" s="8">
        <f>G31/G32</f>
        <v>2560</v>
      </c>
    </row>
    <row r="34" spans="2:12" ht="16.5">
      <c r="B34" s="85" t="s">
        <v>5</v>
      </c>
      <c r="C34" s="50"/>
      <c r="E34" s="1" t="str">
        <f>$E$10</f>
        <v>Autogrowth (MB)</v>
      </c>
      <c r="F34" s="8">
        <v>1024</v>
      </c>
      <c r="G34" s="8">
        <v>512</v>
      </c>
    </row>
    <row r="35" spans="2:12">
      <c r="B35" s="86" t="s">
        <v>16</v>
      </c>
      <c r="C35" s="51" t="s">
        <v>4</v>
      </c>
      <c r="E35" s="71" t="s">
        <v>139</v>
      </c>
      <c r="F35" s="9"/>
      <c r="G35" s="9"/>
      <c r="H35" s="9"/>
      <c r="I35" s="9"/>
      <c r="J35" s="9"/>
      <c r="K35" s="9"/>
      <c r="L35" s="9"/>
    </row>
    <row r="36" spans="2:12">
      <c r="B36" s="87" t="s">
        <v>49</v>
      </c>
      <c r="C36" s="53" t="s">
        <v>4</v>
      </c>
    </row>
    <row r="37" spans="2:12">
      <c r="B37" s="47"/>
      <c r="C37" s="47"/>
    </row>
    <row r="38" spans="2:12" ht="16.5">
      <c r="B38" s="62" t="s">
        <v>17</v>
      </c>
      <c r="C38" s="61"/>
    </row>
    <row r="39" spans="2:12">
      <c r="B39" s="54">
        <v>1117</v>
      </c>
      <c r="C39" s="55" t="s">
        <v>4</v>
      </c>
    </row>
    <row r="40" spans="2:12">
      <c r="B40" s="52">
        <v>1118</v>
      </c>
      <c r="C40" s="56" t="s">
        <v>4</v>
      </c>
    </row>
    <row r="41" spans="2:12">
      <c r="B41" s="47"/>
      <c r="C41" s="47"/>
    </row>
  </sheetData>
  <mergeCells count="3">
    <mergeCell ref="B6:C6"/>
    <mergeCell ref="B14:C14"/>
    <mergeCell ref="B20:C20"/>
  </mergeCells>
  <dataValidations count="1">
    <dataValidation showInputMessage="1" showErrorMessage="1" errorTitle="Required For All Calculations" promptTitle="Select the Inventory Size" prompt="This typically averages 5MB but it can be less or more depending on your clients inventory settings." sqref="C9"/>
  </dataValidations>
  <hyperlinks>
    <hyperlink ref="E35" r:id="rId1"/>
    <hyperlink ref="B19" location="'Max Server Memory Calcs'!A1" display="*See here additional memory considerations"/>
  </hyperlinks>
  <pageMargins left="0.25" right="0.25" top="0.75" bottom="0.75" header="0.3" footer="0.3"/>
  <pageSetup paperSize="9" scale="79" orientation="landscape" horizontalDpi="200" verticalDpi="200" r:id="rId2"/>
  <ignoredErrors>
    <ignoredError sqref="C28:C32 C17:C18 C22:C26 F7:G7 F9:G9" unlocked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iconSet" priority="8" id="{BABC7A68-030D-44EF-8B32-2FB1F5AB9E5C}">
            <x14:iconSet iconSet="3Flags" custom="1">
              <x14:cfvo type="percent">
                <xm:f>0</xm:f>
              </x14:cfvo>
              <x14:cfvo type="num">
                <xm:f>4</xm:f>
              </x14:cfvo>
              <x14:cfvo type="num" gte="0">
                <xm:f>8</xm:f>
              </x14:cfvo>
              <x14:cfIcon iconSet="3Symbols" iconId="0"/>
              <x14:cfIcon iconSet="3Symbols" iconId="2"/>
              <x14:cfIcon iconSet="3Symbols" iconId="0"/>
            </x14:iconSet>
          </x14:cfRule>
          <xm:sqref>F14</xm:sqref>
        </x14:conditionalFormatting>
        <x14:conditionalFormatting xmlns:xm="http://schemas.microsoft.com/office/excel/2006/main">
          <x14:cfRule type="iconSet" priority="7" id="{618B66A7-14CB-4D1F-9746-1D415B947E31}">
            <x14:iconSet custom="1">
              <x14:cfvo type="percent">
                <xm:f>0</xm:f>
              </x14:cfvo>
              <x14:cfvo type="num">
                <xm:f>2</xm:f>
              </x14:cfvo>
              <x14:cfvo type="num" gte="0">
                <xm:f>8</xm:f>
              </x14:cfvo>
              <x14:cfIcon iconSet="3Symbols" iconId="0"/>
              <x14:cfIcon iconSet="3Symbols" iconId="2"/>
              <x14:cfIcon iconSet="3Symbols" iconId="0"/>
            </x14:iconSet>
          </x14:cfRule>
          <xm:sqref>F8</xm:sqref>
        </x14:conditionalFormatting>
        <x14:conditionalFormatting xmlns:xm="http://schemas.microsoft.com/office/excel/2006/main">
          <x14:cfRule type="iconSet" priority="1" id="{D3478820-D809-4F9C-AB5C-006D2A336FAB}">
            <x14:iconSet custom="1">
              <x14:cfvo type="percent">
                <xm:f>0</xm:f>
              </x14:cfvo>
              <x14:cfvo type="num" gte="0">
                <xm:f>1</xm:f>
              </x14:cfvo>
              <x14:cfvo type="num">
                <xm:f>5</xm:f>
              </x14:cfvo>
              <x14:cfIcon iconSet="3Symbols" iconId="1"/>
              <x14:cfIcon iconSet="3Symbols" iconId="2"/>
              <x14:cfIcon iconSet="3Symbols" iconId="0"/>
            </x14:iconSet>
          </x14:cfRule>
          <xm:sqref>F20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Sheet1!$A$2:$A$3</xm:f>
          </x14:formula1>
          <xm:sqref>C39:C40 C15 C35:C36</xm:sqref>
        </x14:dataValidation>
        <x14:dataValidation type="list" allowBlank="1" showInputMessage="1" showErrorMessage="1">
          <x14:formula1>
            <xm:f>Sheet1!$A$5:$A$8</xm:f>
          </x14:formula1>
          <xm:sqref>C12</xm:sqref>
        </x14:dataValidation>
        <x14:dataValidation type="list" allowBlank="1" showInputMessage="1" showErrorMessage="1">
          <x14:formula1>
            <xm:f>Sheet1!$A$11:$A$14</xm:f>
          </x14:formula1>
          <xm:sqref>C16</xm:sqref>
        </x14:dataValidation>
        <x14:dataValidation type="list" showInputMessage="1" showErrorMessage="1" errorTitle="Required Input" promptTitle="Select HWINV Size" prompt="Choose the average inventory per client.  The default inventory is 5MB.  ">
          <x14:formula1>
            <xm:f>Sheet1!$A$18:$A$25</xm:f>
          </x14:formula1>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3"/>
  <sheetViews>
    <sheetView showGridLines="0" workbookViewId="0">
      <selection activeCell="H28" sqref="H28"/>
    </sheetView>
  </sheetViews>
  <sheetFormatPr defaultRowHeight="16.5"/>
  <cols>
    <col min="2" max="2" width="19" customWidth="1"/>
    <col min="3" max="3" width="16.125" bestFit="1" customWidth="1"/>
    <col min="4" max="4" width="18.375" customWidth="1"/>
    <col min="5" max="5" width="18.25" customWidth="1"/>
    <col min="6" max="6" width="15.125" customWidth="1"/>
  </cols>
  <sheetData>
    <row r="2" spans="2:6">
      <c r="B2" s="23" t="s">
        <v>93</v>
      </c>
      <c r="C2" s="24"/>
      <c r="D2" s="24"/>
      <c r="E2" s="24"/>
      <c r="F2" s="37"/>
    </row>
    <row r="3" spans="2:6">
      <c r="B3" s="31" t="s">
        <v>63</v>
      </c>
      <c r="C3" s="26"/>
      <c r="D3" s="26"/>
      <c r="E3" s="26"/>
      <c r="F3" s="38"/>
    </row>
    <row r="4" spans="2:6">
      <c r="B4" s="31" t="s">
        <v>64</v>
      </c>
      <c r="C4" s="26"/>
      <c r="D4" s="26"/>
      <c r="E4" s="26"/>
      <c r="F4" s="38"/>
    </row>
    <row r="5" spans="2:6">
      <c r="B5" s="31" t="s">
        <v>103</v>
      </c>
      <c r="C5" s="26"/>
      <c r="D5" s="26"/>
      <c r="E5" s="26"/>
      <c r="F5" s="38"/>
    </row>
    <row r="6" spans="2:6">
      <c r="B6" s="31" t="s">
        <v>65</v>
      </c>
      <c r="C6" s="26"/>
      <c r="D6" s="26"/>
      <c r="E6" s="26"/>
      <c r="F6" s="38"/>
    </row>
    <row r="7" spans="2:6">
      <c r="B7" s="31" t="s">
        <v>66</v>
      </c>
      <c r="C7" s="26"/>
      <c r="D7" s="26"/>
      <c r="E7" s="26"/>
      <c r="F7" s="38"/>
    </row>
    <row r="8" spans="2:6">
      <c r="B8" s="31" t="s">
        <v>67</v>
      </c>
      <c r="C8" s="26"/>
      <c r="D8" s="26"/>
      <c r="E8" s="26"/>
      <c r="F8" s="38"/>
    </row>
    <row r="9" spans="2:6">
      <c r="B9" s="32" t="s">
        <v>68</v>
      </c>
      <c r="C9" s="28"/>
      <c r="D9" s="28"/>
      <c r="E9" s="28"/>
      <c r="F9" s="39"/>
    </row>
    <row r="11" spans="2:6">
      <c r="B11" s="17" t="s">
        <v>94</v>
      </c>
    </row>
    <row r="12" spans="2:6">
      <c r="B12" s="19" t="s">
        <v>87</v>
      </c>
    </row>
    <row r="13" spans="2:6">
      <c r="B13" s="19" t="s">
        <v>88</v>
      </c>
    </row>
    <row r="14" spans="2:6">
      <c r="B14" s="19" t="s">
        <v>102</v>
      </c>
    </row>
    <row r="15" spans="2:6">
      <c r="B15" s="19"/>
    </row>
    <row r="16" spans="2:6">
      <c r="B16" s="21" t="s">
        <v>95</v>
      </c>
      <c r="C16" s="20"/>
      <c r="D16" s="20"/>
      <c r="E16" s="20"/>
    </row>
    <row r="17" spans="2:7">
      <c r="B17" t="s">
        <v>70</v>
      </c>
      <c r="C17" t="s">
        <v>77</v>
      </c>
      <c r="D17" t="s">
        <v>71</v>
      </c>
      <c r="E17" t="s">
        <v>97</v>
      </c>
    </row>
    <row r="18" spans="2:7">
      <c r="B18" s="21" t="s">
        <v>69</v>
      </c>
      <c r="C18" s="18">
        <v>2</v>
      </c>
      <c r="D18" t="s">
        <v>72</v>
      </c>
      <c r="E18" t="s">
        <v>89</v>
      </c>
    </row>
    <row r="19" spans="2:7">
      <c r="B19" s="21" t="s">
        <v>81</v>
      </c>
      <c r="C19" s="18">
        <v>3</v>
      </c>
      <c r="D19" t="s">
        <v>111</v>
      </c>
      <c r="E19" t="s">
        <v>89</v>
      </c>
    </row>
    <row r="20" spans="2:7">
      <c r="B20" s="21" t="s">
        <v>109</v>
      </c>
      <c r="C20" s="18" t="s">
        <v>79</v>
      </c>
      <c r="D20" t="s">
        <v>73</v>
      </c>
      <c r="E20" s="17" t="s">
        <v>76</v>
      </c>
    </row>
    <row r="21" spans="2:7">
      <c r="B21" s="21" t="s">
        <v>74</v>
      </c>
      <c r="C21" s="18" t="s">
        <v>79</v>
      </c>
      <c r="D21" t="s">
        <v>73</v>
      </c>
      <c r="E21" s="17" t="s">
        <v>76</v>
      </c>
    </row>
    <row r="22" spans="2:7">
      <c r="B22" s="21" t="s">
        <v>110</v>
      </c>
      <c r="C22" s="18" t="s">
        <v>79</v>
      </c>
      <c r="D22" t="s">
        <v>73</v>
      </c>
      <c r="E22" s="17" t="s">
        <v>76</v>
      </c>
    </row>
    <row r="23" spans="2:7">
      <c r="B23" s="21" t="s">
        <v>80</v>
      </c>
      <c r="C23" s="18" t="s">
        <v>79</v>
      </c>
      <c r="D23" t="s">
        <v>73</v>
      </c>
      <c r="E23" s="17" t="s">
        <v>76</v>
      </c>
    </row>
    <row r="24" spans="2:7">
      <c r="B24" s="21" t="s">
        <v>75</v>
      </c>
      <c r="C24" s="18">
        <v>4</v>
      </c>
      <c r="D24" t="s">
        <v>73</v>
      </c>
      <c r="E24" t="s">
        <v>89</v>
      </c>
    </row>
    <row r="26" spans="2:7">
      <c r="B26" s="23" t="s">
        <v>96</v>
      </c>
      <c r="C26" s="24"/>
      <c r="D26" s="24"/>
      <c r="E26" s="24"/>
      <c r="F26" s="24"/>
      <c r="G26" s="25"/>
    </row>
    <row r="27" spans="2:7">
      <c r="B27" s="140" t="s">
        <v>98</v>
      </c>
      <c r="C27" s="141"/>
      <c r="D27" s="141"/>
      <c r="E27" s="141"/>
      <c r="F27" s="141"/>
      <c r="G27" s="142"/>
    </row>
    <row r="28" spans="2:7">
      <c r="B28" s="143" t="s">
        <v>99</v>
      </c>
      <c r="C28" s="144"/>
      <c r="D28" s="144"/>
      <c r="E28" s="144"/>
      <c r="F28" s="144"/>
      <c r="G28" s="145"/>
    </row>
    <row r="29" spans="2:7">
      <c r="B29" s="140" t="s">
        <v>100</v>
      </c>
      <c r="C29" s="141"/>
      <c r="D29" s="141"/>
      <c r="E29" s="141"/>
      <c r="F29" s="141"/>
      <c r="G29" s="142"/>
    </row>
    <row r="30" spans="2:7" ht="67.5" customHeight="1">
      <c r="B30" s="146" t="s">
        <v>114</v>
      </c>
      <c r="C30" s="147"/>
      <c r="D30" s="147"/>
      <c r="E30" s="147"/>
      <c r="F30" s="147"/>
      <c r="G30" s="148"/>
    </row>
    <row r="31" spans="2:7">
      <c r="B31" s="149" t="s">
        <v>101</v>
      </c>
      <c r="C31" s="150"/>
      <c r="D31" s="150"/>
      <c r="E31" s="150"/>
      <c r="F31" s="150"/>
      <c r="G31" s="151"/>
    </row>
    <row r="33" spans="2:2">
      <c r="B33" t="s">
        <v>108</v>
      </c>
    </row>
  </sheetData>
  <mergeCells count="5">
    <mergeCell ref="B27:G27"/>
    <mergeCell ref="B28:G28"/>
    <mergeCell ref="B29:G29"/>
    <mergeCell ref="B30:G30"/>
    <mergeCell ref="B31:G31"/>
  </mergeCells>
  <hyperlinks>
    <hyperlink ref="B12" r:id="rId1"/>
    <hyperlink ref="B13" r:id="rId2"/>
    <hyperlink ref="B14" r:id="rId3"/>
  </hyperlinks>
  <pageMargins left="0.7" right="0.7" top="0.75" bottom="0.75" header="0.3" footer="0.3"/>
  <pageSetup orientation="portrait" horizontalDpi="1200" verticalDpi="1200" r:id="rId4"/>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topLeftCell="A13" workbookViewId="0">
      <selection activeCell="D4" sqref="D4"/>
    </sheetView>
  </sheetViews>
  <sheetFormatPr defaultRowHeight="16.5"/>
  <cols>
    <col min="1" max="1" width="15.875" customWidth="1"/>
    <col min="2" max="2" width="108.25" customWidth="1"/>
    <col min="3" max="3" width="16.125" customWidth="1"/>
    <col min="4" max="4" width="14.5" bestFit="1" customWidth="1"/>
  </cols>
  <sheetData>
    <row r="1" spans="1:9">
      <c r="B1" s="91"/>
    </row>
    <row r="2" spans="1:9" ht="82.5">
      <c r="B2" s="92" t="s">
        <v>26</v>
      </c>
    </row>
    <row r="3" spans="1:9" ht="33">
      <c r="B3" s="93" t="s">
        <v>30</v>
      </c>
    </row>
    <row r="4" spans="1:9" ht="49.5">
      <c r="B4" s="93" t="s">
        <v>29</v>
      </c>
    </row>
    <row r="5" spans="1:9" ht="33">
      <c r="B5" s="93" t="s">
        <v>23</v>
      </c>
    </row>
    <row r="6" spans="1:9">
      <c r="A6" s="88" t="s">
        <v>18</v>
      </c>
      <c r="B6" s="94" t="s">
        <v>27</v>
      </c>
      <c r="C6" s="25"/>
    </row>
    <row r="7" spans="1:9">
      <c r="A7" s="65">
        <f>'db Sizing'!C10</f>
        <v>4</v>
      </c>
      <c r="B7" s="95" t="s">
        <v>28</v>
      </c>
      <c r="C7" s="41"/>
    </row>
    <row r="8" spans="1:9">
      <c r="A8" s="89" t="s">
        <v>57</v>
      </c>
      <c r="B8" s="96" t="s">
        <v>24</v>
      </c>
      <c r="C8" s="27"/>
    </row>
    <row r="9" spans="1:9" ht="18.75">
      <c r="A9" s="64">
        <f>(((($A$7-4)*16)+512)*2)</f>
        <v>1024</v>
      </c>
      <c r="B9" s="97" t="s">
        <v>92</v>
      </c>
      <c r="C9" s="42"/>
    </row>
    <row r="10" spans="1:9">
      <c r="A10" s="90" t="s">
        <v>59</v>
      </c>
      <c r="B10" s="96" t="s">
        <v>58</v>
      </c>
      <c r="C10" s="27"/>
    </row>
    <row r="11" spans="1:9">
      <c r="A11" s="63">
        <f>'db Sizing'!C18 + $A$9</f>
        <v>27238.400000000001</v>
      </c>
      <c r="B11" s="98" t="s">
        <v>25</v>
      </c>
      <c r="C11" s="29"/>
    </row>
    <row r="12" spans="1:9">
      <c r="A12" s="22"/>
      <c r="B12" s="91"/>
    </row>
    <row r="13" spans="1:9">
      <c r="B13" s="99" t="s">
        <v>33</v>
      </c>
      <c r="C13" s="24"/>
      <c r="D13" s="24"/>
      <c r="E13" s="24"/>
      <c r="F13" s="24"/>
      <c r="G13" s="24"/>
      <c r="H13" s="24"/>
      <c r="I13" s="25"/>
    </row>
    <row r="14" spans="1:9">
      <c r="B14" s="100" t="s">
        <v>34</v>
      </c>
      <c r="C14" s="26"/>
      <c r="D14" s="26"/>
      <c r="E14" s="26"/>
      <c r="F14" s="26"/>
      <c r="G14" s="26"/>
      <c r="H14" s="26"/>
      <c r="I14" s="27"/>
    </row>
    <row r="15" spans="1:9">
      <c r="B15" s="101" t="s">
        <v>90</v>
      </c>
      <c r="C15" s="26"/>
      <c r="D15" s="26"/>
      <c r="E15" s="26"/>
      <c r="F15" s="26"/>
      <c r="G15" s="26"/>
      <c r="H15" s="26"/>
      <c r="I15" s="27"/>
    </row>
    <row r="16" spans="1:9">
      <c r="B16" s="102" t="s">
        <v>35</v>
      </c>
      <c r="C16" s="26"/>
      <c r="D16" s="26"/>
      <c r="E16" s="26"/>
      <c r="F16" s="26"/>
      <c r="G16" s="26"/>
      <c r="H16" s="26"/>
      <c r="I16" s="27"/>
    </row>
    <row r="17" spans="1:9">
      <c r="B17" s="103" t="s">
        <v>91</v>
      </c>
      <c r="C17" s="28"/>
      <c r="D17" s="28"/>
      <c r="E17" s="28"/>
      <c r="F17" s="28"/>
      <c r="G17" s="28"/>
      <c r="H17" s="28"/>
      <c r="I17" s="29"/>
    </row>
    <row r="18" spans="1:9">
      <c r="B18" s="91"/>
    </row>
    <row r="19" spans="1:9">
      <c r="A19" s="30"/>
      <c r="B19" s="104" t="s">
        <v>32</v>
      </c>
      <c r="C19" s="24"/>
      <c r="D19" s="25"/>
    </row>
    <row r="20" spans="1:9">
      <c r="A20" s="12" t="s">
        <v>37</v>
      </c>
      <c r="B20" s="105" t="s">
        <v>38</v>
      </c>
      <c r="C20" s="12" t="s">
        <v>39</v>
      </c>
      <c r="D20" s="12" t="s">
        <v>40</v>
      </c>
    </row>
    <row r="21" spans="1:9" ht="46.15">
      <c r="A21" s="13">
        <v>1</v>
      </c>
      <c r="B21" s="106" t="s">
        <v>56</v>
      </c>
      <c r="C21" s="14">
        <v>1</v>
      </c>
      <c r="D21" s="15" t="s">
        <v>41</v>
      </c>
    </row>
    <row r="22" spans="1:9" ht="46.15">
      <c r="A22" s="13">
        <v>2</v>
      </c>
      <c r="B22" s="106" t="s">
        <v>55</v>
      </c>
      <c r="C22" s="14">
        <v>8</v>
      </c>
      <c r="D22" s="15" t="s">
        <v>41</v>
      </c>
    </row>
    <row r="23" spans="1:9">
      <c r="A23" s="33"/>
      <c r="B23" s="107"/>
      <c r="C23" s="34"/>
      <c r="D23" s="35"/>
    </row>
    <row r="24" spans="1:9">
      <c r="A24" s="31"/>
      <c r="B24" s="108" t="s">
        <v>42</v>
      </c>
      <c r="C24" s="66">
        <f>IF(C21&gt;1,IF(C22/C21&gt;8,8,C22/C21),IF(C22&gt;8,8,C22))</f>
        <v>8</v>
      </c>
      <c r="D24" s="35"/>
    </row>
    <row r="25" spans="1:9">
      <c r="A25" s="31"/>
      <c r="B25" s="107"/>
      <c r="C25" s="26"/>
      <c r="D25" s="27"/>
    </row>
    <row r="26" spans="1:9">
      <c r="A26" s="31"/>
      <c r="B26" s="109" t="s">
        <v>43</v>
      </c>
      <c r="C26" s="36"/>
      <c r="D26" s="27"/>
    </row>
    <row r="27" spans="1:9">
      <c r="A27" s="31"/>
      <c r="B27" s="109" t="s">
        <v>44</v>
      </c>
      <c r="C27" s="26"/>
      <c r="D27" s="27"/>
    </row>
    <row r="28" spans="1:9">
      <c r="A28" s="31"/>
      <c r="B28" s="109" t="s">
        <v>45</v>
      </c>
      <c r="C28" s="26"/>
      <c r="D28" s="27"/>
    </row>
    <row r="29" spans="1:9">
      <c r="A29" s="31"/>
      <c r="B29" s="109" t="s">
        <v>44</v>
      </c>
      <c r="C29" s="26"/>
      <c r="D29" s="27"/>
    </row>
    <row r="30" spans="1:9">
      <c r="A30" s="31"/>
      <c r="B30" s="109" t="s">
        <v>46</v>
      </c>
      <c r="C30" s="26"/>
      <c r="D30" s="27"/>
    </row>
    <row r="31" spans="1:9">
      <c r="A31" s="31"/>
      <c r="B31" s="109" t="s">
        <v>44</v>
      </c>
      <c r="C31" s="26"/>
      <c r="D31" s="27"/>
    </row>
    <row r="32" spans="1:9">
      <c r="A32" s="32"/>
      <c r="B32" s="110" t="s">
        <v>47</v>
      </c>
      <c r="C32" s="28"/>
      <c r="D32" s="29"/>
    </row>
  </sheetData>
  <hyperlinks>
    <hyperlink ref="B15" r:id="rId1"/>
  </hyperlinks>
  <pageMargins left="0.7" right="0.7" top="0.75" bottom="0.75" header="0.3" footer="0.3"/>
  <pageSetup orientation="portrait" horizontalDpi="1200" verticalDpi="1200" r:id="rId2"/>
  <ignoredErrors>
    <ignoredError sqref="A9 A1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0"/>
  <sheetViews>
    <sheetView showGridLines="0" workbookViewId="0">
      <selection activeCell="B1" sqref="B1:K32"/>
    </sheetView>
  </sheetViews>
  <sheetFormatPr defaultRowHeight="16.5"/>
  <sheetData>
    <row r="1" spans="2:11">
      <c r="B1" s="91"/>
      <c r="C1" s="91"/>
      <c r="D1" s="91"/>
      <c r="E1" s="91"/>
      <c r="F1" s="91"/>
      <c r="G1" s="91"/>
      <c r="H1" s="91"/>
      <c r="I1" s="91"/>
      <c r="J1" s="91"/>
      <c r="K1" s="91"/>
    </row>
    <row r="2" spans="2:11">
      <c r="B2" s="111" t="s">
        <v>132</v>
      </c>
      <c r="C2" s="112"/>
      <c r="D2" s="112"/>
      <c r="E2" s="112"/>
      <c r="F2" s="112"/>
      <c r="G2" s="112"/>
      <c r="H2" s="112"/>
      <c r="I2" s="112"/>
      <c r="J2" s="112"/>
      <c r="K2" s="112"/>
    </row>
    <row r="3" spans="2:11">
      <c r="B3" s="91"/>
      <c r="C3" s="91"/>
      <c r="D3" s="91"/>
      <c r="E3" s="91"/>
      <c r="F3" s="91"/>
      <c r="G3" s="91"/>
      <c r="H3" s="91"/>
      <c r="I3" s="91"/>
      <c r="J3" s="91"/>
      <c r="K3" s="91"/>
    </row>
    <row r="4" spans="2:11">
      <c r="B4" s="113" t="s">
        <v>112</v>
      </c>
      <c r="C4" s="91"/>
      <c r="D4" s="91"/>
      <c r="E4" s="91"/>
      <c r="F4" s="91"/>
      <c r="G4" s="91"/>
      <c r="H4" s="91"/>
      <c r="I4" s="91"/>
      <c r="J4" s="91"/>
      <c r="K4" s="91"/>
    </row>
    <row r="5" spans="2:11">
      <c r="B5" s="114" t="s">
        <v>113</v>
      </c>
      <c r="C5" s="91"/>
      <c r="D5" s="91"/>
      <c r="E5" s="91"/>
      <c r="F5" s="91"/>
      <c r="G5" s="91"/>
      <c r="H5" s="91"/>
      <c r="I5" s="91"/>
      <c r="J5" s="91"/>
      <c r="K5" s="91"/>
    </row>
    <row r="6" spans="2:11">
      <c r="B6" s="115" t="s">
        <v>124</v>
      </c>
      <c r="C6" s="91"/>
      <c r="D6" s="91"/>
      <c r="E6" s="91"/>
      <c r="F6" s="91"/>
      <c r="G6" s="91"/>
      <c r="H6" s="91"/>
      <c r="I6" s="91"/>
      <c r="J6" s="91"/>
      <c r="K6" s="91"/>
    </row>
    <row r="7" spans="2:11">
      <c r="B7" s="115" t="s">
        <v>125</v>
      </c>
      <c r="C7" s="91"/>
      <c r="D7" s="91"/>
      <c r="E7" s="91"/>
      <c r="F7" s="91"/>
      <c r="G7" s="91"/>
      <c r="H7" s="91"/>
      <c r="I7" s="91"/>
      <c r="J7" s="91"/>
      <c r="K7" s="91"/>
    </row>
    <row r="8" spans="2:11">
      <c r="B8" s="115" t="s">
        <v>126</v>
      </c>
      <c r="C8" s="91"/>
      <c r="D8" s="91"/>
      <c r="E8" s="91"/>
      <c r="F8" s="91"/>
      <c r="G8" s="91"/>
      <c r="H8" s="91"/>
      <c r="I8" s="91"/>
      <c r="J8" s="91"/>
      <c r="K8" s="91"/>
    </row>
    <row r="9" spans="2:11">
      <c r="B9" s="115" t="s">
        <v>127</v>
      </c>
      <c r="C9" s="91"/>
      <c r="D9" s="91"/>
      <c r="E9" s="91"/>
      <c r="F9" s="91"/>
      <c r="G9" s="91"/>
      <c r="H9" s="91"/>
      <c r="I9" s="91"/>
      <c r="J9" s="91"/>
      <c r="K9" s="91"/>
    </row>
    <row r="10" spans="2:11">
      <c r="B10" s="115" t="s">
        <v>128</v>
      </c>
      <c r="C10" s="91"/>
      <c r="D10" s="91"/>
      <c r="E10" s="91"/>
      <c r="F10" s="91"/>
      <c r="G10" s="91"/>
      <c r="H10" s="91"/>
      <c r="I10" s="91"/>
      <c r="J10" s="91"/>
      <c r="K10" s="91"/>
    </row>
    <row r="11" spans="2:11">
      <c r="B11" s="115" t="s">
        <v>129</v>
      </c>
      <c r="C11" s="91"/>
      <c r="D11" s="91"/>
      <c r="E11" s="91"/>
      <c r="F11" s="91"/>
      <c r="G11" s="91"/>
      <c r="H11" s="91"/>
      <c r="I11" s="91"/>
      <c r="J11" s="91"/>
      <c r="K11" s="91"/>
    </row>
    <row r="12" spans="2:11">
      <c r="B12" s="115" t="s">
        <v>130</v>
      </c>
      <c r="C12" s="91"/>
      <c r="D12" s="91"/>
      <c r="E12" s="91"/>
      <c r="F12" s="91"/>
      <c r="G12" s="91"/>
      <c r="H12" s="91"/>
      <c r="I12" s="91"/>
      <c r="J12" s="91"/>
      <c r="K12" s="91"/>
    </row>
    <row r="13" spans="2:11">
      <c r="B13" s="115" t="s">
        <v>131</v>
      </c>
      <c r="C13" s="91"/>
      <c r="D13" s="91"/>
      <c r="E13" s="91"/>
      <c r="F13" s="91"/>
      <c r="G13" s="91"/>
      <c r="H13" s="91"/>
      <c r="I13" s="91"/>
      <c r="J13" s="91"/>
      <c r="K13" s="91"/>
    </row>
    <row r="14" spans="2:11">
      <c r="B14" s="115" t="s">
        <v>133</v>
      </c>
      <c r="C14" s="91"/>
      <c r="D14" s="91"/>
      <c r="E14" s="91"/>
      <c r="F14" s="91"/>
      <c r="G14" s="91"/>
      <c r="H14" s="91"/>
      <c r="I14" s="91"/>
      <c r="J14" s="91"/>
      <c r="K14" s="91"/>
    </row>
    <row r="15" spans="2:11">
      <c r="B15" s="115"/>
      <c r="C15" s="91"/>
      <c r="D15" s="91"/>
      <c r="E15" s="91"/>
      <c r="F15" s="91"/>
      <c r="G15" s="91"/>
      <c r="H15" s="91"/>
      <c r="I15" s="91"/>
      <c r="J15" s="91"/>
      <c r="K15" s="91"/>
    </row>
    <row r="16" spans="2:11">
      <c r="B16" s="115"/>
      <c r="C16" s="91"/>
      <c r="D16" s="91"/>
      <c r="E16" s="91"/>
      <c r="F16" s="91"/>
      <c r="G16" s="91"/>
      <c r="H16" s="91"/>
      <c r="I16" s="91"/>
      <c r="J16" s="91"/>
      <c r="K16" s="91"/>
    </row>
    <row r="17" spans="2:11">
      <c r="B17" s="116" t="s">
        <v>115</v>
      </c>
      <c r="C17" s="117"/>
      <c r="D17" s="117"/>
      <c r="E17" s="117"/>
      <c r="F17" s="117"/>
      <c r="G17" s="117"/>
      <c r="H17" s="117"/>
      <c r="I17" s="118"/>
      <c r="J17" s="91"/>
      <c r="K17" s="91"/>
    </row>
    <row r="18" spans="2:11">
      <c r="B18" s="119" t="s">
        <v>116</v>
      </c>
      <c r="C18" s="107"/>
      <c r="D18" s="107"/>
      <c r="E18" s="107"/>
      <c r="F18" s="107"/>
      <c r="G18" s="107"/>
      <c r="H18" s="107"/>
      <c r="I18" s="120"/>
      <c r="J18" s="91"/>
      <c r="K18" s="91"/>
    </row>
    <row r="19" spans="2:11">
      <c r="B19" s="121" t="s">
        <v>117</v>
      </c>
      <c r="C19" s="107"/>
      <c r="D19" s="107"/>
      <c r="E19" s="107"/>
      <c r="F19" s="107"/>
      <c r="G19" s="107"/>
      <c r="H19" s="107"/>
      <c r="I19" s="120"/>
      <c r="J19" s="91"/>
      <c r="K19" s="91"/>
    </row>
    <row r="20" spans="2:11">
      <c r="B20" s="119" t="s">
        <v>118</v>
      </c>
      <c r="C20" s="107"/>
      <c r="D20" s="107"/>
      <c r="E20" s="107"/>
      <c r="F20" s="107"/>
      <c r="G20" s="107"/>
      <c r="H20" s="107"/>
      <c r="I20" s="120"/>
      <c r="J20" s="91"/>
      <c r="K20" s="91"/>
    </row>
    <row r="21" spans="2:11">
      <c r="B21" s="121" t="s">
        <v>119</v>
      </c>
      <c r="C21" s="107"/>
      <c r="D21" s="107"/>
      <c r="E21" s="107"/>
      <c r="F21" s="107"/>
      <c r="G21" s="107"/>
      <c r="H21" s="107"/>
      <c r="I21" s="120"/>
      <c r="J21" s="91"/>
      <c r="K21" s="91"/>
    </row>
    <row r="22" spans="2:11">
      <c r="B22" s="121" t="s">
        <v>120</v>
      </c>
      <c r="C22" s="107"/>
      <c r="D22" s="107"/>
      <c r="E22" s="107"/>
      <c r="F22" s="107"/>
      <c r="G22" s="107"/>
      <c r="H22" s="107"/>
      <c r="I22" s="120"/>
      <c r="J22" s="91"/>
      <c r="K22" s="91"/>
    </row>
    <row r="23" spans="2:11">
      <c r="B23" s="121" t="s">
        <v>121</v>
      </c>
      <c r="C23" s="107"/>
      <c r="D23" s="107"/>
      <c r="E23" s="107"/>
      <c r="F23" s="107"/>
      <c r="G23" s="107"/>
      <c r="H23" s="107"/>
      <c r="I23" s="120"/>
      <c r="J23" s="91"/>
      <c r="K23" s="91"/>
    </row>
    <row r="24" spans="2:11">
      <c r="B24" s="121" t="s">
        <v>122</v>
      </c>
      <c r="C24" s="107"/>
      <c r="D24" s="107"/>
      <c r="E24" s="107"/>
      <c r="F24" s="107"/>
      <c r="G24" s="107"/>
      <c r="H24" s="107"/>
      <c r="I24" s="120"/>
      <c r="J24" s="91"/>
      <c r="K24" s="91"/>
    </row>
    <row r="25" spans="2:11">
      <c r="B25" s="122" t="s">
        <v>123</v>
      </c>
      <c r="C25" s="123"/>
      <c r="D25" s="123"/>
      <c r="E25" s="123"/>
      <c r="F25" s="123"/>
      <c r="G25" s="123"/>
      <c r="H25" s="123"/>
      <c r="I25" s="124"/>
      <c r="J25" s="91"/>
      <c r="K25" s="91"/>
    </row>
    <row r="26" spans="2:11">
      <c r="B26" s="115"/>
      <c r="C26" s="91"/>
      <c r="D26" s="91"/>
      <c r="E26" s="91"/>
      <c r="F26" s="91"/>
      <c r="G26" s="91"/>
      <c r="H26" s="91"/>
      <c r="I26" s="91"/>
      <c r="J26" s="91"/>
      <c r="K26" s="91"/>
    </row>
    <row r="27" spans="2:11">
      <c r="B27" s="115"/>
      <c r="C27" s="91"/>
      <c r="D27" s="91"/>
      <c r="E27" s="91"/>
      <c r="F27" s="91"/>
      <c r="G27" s="91"/>
      <c r="H27" s="91"/>
      <c r="I27" s="91"/>
      <c r="J27" s="91"/>
      <c r="K27" s="91"/>
    </row>
    <row r="28" spans="2:11">
      <c r="B28" s="125" t="s">
        <v>140</v>
      </c>
      <c r="C28" s="126"/>
      <c r="D28" s="126"/>
      <c r="E28" s="91"/>
      <c r="F28" s="91"/>
      <c r="G28" s="91"/>
      <c r="H28" s="91"/>
      <c r="I28" s="91"/>
      <c r="J28" s="91"/>
      <c r="K28" s="91"/>
    </row>
    <row r="29" spans="2:11">
      <c r="B29" s="127" t="s">
        <v>141</v>
      </c>
      <c r="C29" s="91"/>
      <c r="D29" s="91"/>
      <c r="E29" s="91"/>
      <c r="F29" s="91"/>
      <c r="G29" s="91"/>
      <c r="H29" s="91"/>
      <c r="I29" s="91"/>
      <c r="J29" s="91"/>
      <c r="K29" s="91"/>
    </row>
    <row r="30" spans="2:11">
      <c r="B30" s="128" t="s">
        <v>142</v>
      </c>
      <c r="C30" s="91"/>
      <c r="D30" s="91"/>
      <c r="E30" s="91"/>
      <c r="F30" s="91"/>
      <c r="G30" s="91"/>
      <c r="H30" s="91"/>
      <c r="I30" s="91"/>
      <c r="J30" s="91"/>
      <c r="K30" s="91"/>
    </row>
    <row r="31" spans="2:11">
      <c r="B31" s="128" t="s">
        <v>143</v>
      </c>
      <c r="C31" s="91"/>
      <c r="D31" s="91"/>
      <c r="E31" s="91"/>
      <c r="F31" s="91"/>
      <c r="G31" s="91"/>
      <c r="H31" s="91"/>
      <c r="I31" s="91"/>
      <c r="J31" s="91"/>
      <c r="K31" s="91"/>
    </row>
    <row r="32" spans="2:11">
      <c r="B32" s="115"/>
      <c r="C32" s="91"/>
      <c r="D32" s="91"/>
      <c r="E32" s="91"/>
      <c r="F32" s="91"/>
      <c r="G32" s="91"/>
      <c r="H32" s="91"/>
      <c r="I32" s="91"/>
      <c r="J32" s="91"/>
      <c r="K32" s="91"/>
    </row>
    <row r="33" spans="2:2">
      <c r="B33" s="43"/>
    </row>
    <row r="34" spans="2:2">
      <c r="B34" s="43"/>
    </row>
    <row r="35" spans="2:2">
      <c r="B35" s="43"/>
    </row>
    <row r="36" spans="2:2">
      <c r="B36" s="43"/>
    </row>
    <row r="37" spans="2:2">
      <c r="B37" s="43"/>
    </row>
    <row r="38" spans="2:2">
      <c r="B38" s="43"/>
    </row>
    <row r="39" spans="2:2">
      <c r="B39" s="43"/>
    </row>
    <row r="40" spans="2:2">
      <c r="B40" s="43"/>
    </row>
  </sheetData>
  <hyperlinks>
    <hyperlink ref="B30" r:id="rId1"/>
    <hyperlink ref="B31" r:id="rId2"/>
  </hyperlinks>
  <pageMargins left="0.7" right="0.7" top="0.75" bottom="0.75" header="0.3" footer="0.3"/>
  <pageSetup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workbookViewId="0">
      <selection activeCell="A26" sqref="A26"/>
    </sheetView>
  </sheetViews>
  <sheetFormatPr defaultRowHeight="16.5"/>
  <cols>
    <col min="1" max="1" width="9.5" bestFit="1" customWidth="1"/>
    <col min="4" max="4" width="9.375" bestFit="1" customWidth="1"/>
  </cols>
  <sheetData>
    <row r="2" spans="1:5">
      <c r="A2" t="s">
        <v>4</v>
      </c>
    </row>
    <row r="3" spans="1:5">
      <c r="A3" t="s">
        <v>11</v>
      </c>
    </row>
    <row r="4" spans="1:5">
      <c r="D4" t="s">
        <v>19</v>
      </c>
    </row>
    <row r="5" spans="1:5">
      <c r="A5" t="s">
        <v>13</v>
      </c>
      <c r="D5" s="11">
        <v>42499</v>
      </c>
      <c r="E5" t="s">
        <v>20</v>
      </c>
    </row>
    <row r="6" spans="1:5">
      <c r="A6" t="s">
        <v>14</v>
      </c>
      <c r="D6" t="s">
        <v>21</v>
      </c>
    </row>
    <row r="7" spans="1:5">
      <c r="A7" t="s">
        <v>6</v>
      </c>
      <c r="D7" s="11" t="s">
        <v>22</v>
      </c>
    </row>
    <row r="8" spans="1:5">
      <c r="A8" t="s">
        <v>15</v>
      </c>
    </row>
    <row r="11" spans="1:5">
      <c r="A11">
        <v>2008</v>
      </c>
    </row>
    <row r="12" spans="1:5">
      <c r="A12">
        <v>2012</v>
      </c>
    </row>
    <row r="13" spans="1:5">
      <c r="A13">
        <v>2014</v>
      </c>
    </row>
    <row r="14" spans="1:5">
      <c r="A14">
        <v>2016</v>
      </c>
    </row>
    <row r="18" spans="1:1">
      <c r="A18">
        <v>1024</v>
      </c>
    </row>
    <row r="19" spans="1:1">
      <c r="A19">
        <v>2048</v>
      </c>
    </row>
    <row r="20" spans="1:1">
      <c r="A20">
        <v>3072</v>
      </c>
    </row>
    <row r="21" spans="1:1">
      <c r="A21">
        <v>4096</v>
      </c>
    </row>
    <row r="22" spans="1:1">
      <c r="A22">
        <v>5120</v>
      </c>
    </row>
    <row r="23" spans="1:1">
      <c r="A23">
        <v>6144</v>
      </c>
    </row>
    <row r="24" spans="1:1">
      <c r="A24">
        <v>7168</v>
      </c>
    </row>
    <row r="25" spans="1:1">
      <c r="A25">
        <v>8192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75EF30E9A627428E2D02B1FDC2B8A1" ma:contentTypeVersion="0" ma:contentTypeDescription="Create a new document." ma:contentTypeScope="" ma:versionID="1547e308ce83e529bcf2323c4c61608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56EDE8-E63A-4118-B379-5DE5659ED0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AF766EB-4884-441F-AB19-134C72CB7D9A}">
  <ds:schemaRefs>
    <ds:schemaRef ds:uri="http://schemas.microsoft.com/sharepoint/v3/contenttype/forms"/>
  </ds:schemaRefs>
</ds:datastoreItem>
</file>

<file path=customXml/itemProps3.xml><?xml version="1.0" encoding="utf-8"?>
<ds:datastoreItem xmlns:ds="http://schemas.openxmlformats.org/officeDocument/2006/customXml" ds:itemID="{F31F519D-4301-4625-B4A3-AC2F19B94E92}">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Index</vt:lpstr>
      <vt:lpstr>db Sizing</vt:lpstr>
      <vt:lpstr>Disk Config</vt:lpstr>
      <vt:lpstr>Max Server Memory Calcs</vt:lpstr>
      <vt:lpstr>Settings &amp; Maint</vt:lpstr>
      <vt:lpstr>Sheet1</vt:lpstr>
      <vt:lpstr>___INDEX_SHEET___ASAP_Utilities</vt:lpstr>
    </vt:vector>
  </TitlesOfParts>
  <Company/>
  <LinksUpToDate>false</LinksUpToDate>
  <SharedDoc>false</SharedDoc>
  <HyperlinkBase>http://configmgr.com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Configmgr SQL Calc</dc:title>
  <dc:subject>Configmgr Database Sizing</dc:subject>
  <dc:creator>Anthony Clendenen</dc:creator>
  <cp:keywords>sccm, documentation, systemcenter, configmgr, sql, calculator</cp:keywords>
  <dc:description>SQL 2012 SP2 or later sizing</dc:description>
  <cp:lastModifiedBy>David Dyer</cp:lastModifiedBy>
  <cp:lastPrinted>2016-12-16T21:04:15Z</cp:lastPrinted>
  <dcterms:created xsi:type="dcterms:W3CDTF">2012-08-14T09:51:38Z</dcterms:created>
  <dcterms:modified xsi:type="dcterms:W3CDTF">2017-01-06T23:03:02Z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Email">
    <vt:lpwstr>anthony@configmgr.com</vt:lpwstr>
  </property>
  <property fmtid="{D5CDD505-2E9C-101B-9397-08002B2CF9AE}" pid="3" name="DocumentVersion">
    <vt:lpwstr>0.1</vt:lpwstr>
  </property>
  <property fmtid="{D5CDD505-2E9C-101B-9397-08002B2CF9AE}" pid="4" name="VersionDate">
    <vt:lpwstr>October 2015</vt:lpwstr>
  </property>
  <property fmtid="{D5CDD505-2E9C-101B-9397-08002B2CF9AE}" pid="5" name="ReviewedBy">
    <vt:lpwstr> </vt:lpwstr>
  </property>
  <property fmtid="{D5CDD505-2E9C-101B-9397-08002B2CF9AE}" pid="6" name="Releasedby">
    <vt:lpwstr> </vt:lpwstr>
  </property>
  <property fmtid="{D5CDD505-2E9C-101B-9397-08002B2CF9AE}" pid="7" name="ReleaseDate">
    <vt:lpwstr> </vt:lpwstr>
  </property>
  <property fmtid="{D5CDD505-2E9C-101B-9397-08002B2CF9AE}" pid="8" name="ContentTypeId">
    <vt:lpwstr>0x0101007775EF30E9A627428E2D02B1FDC2B8A1</vt:lpwstr>
  </property>
</Properties>
</file>