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skarlsruhede-my.sharepoint.com/personal/vole1014_hs-karlsruhe_de/Documents/Studium/12 2025-26 Sommersemester ENSMM/ENSMM/Projet PIST/mu-verCraft-II/0_Gestion/"/>
    </mc:Choice>
  </mc:AlternateContent>
  <xr:revisionPtr revIDLastSave="2056" documentId="8_{7D12700A-9C43-4BF3-893E-0451B741A28F}" xr6:coauthVersionLast="47" xr6:coauthVersionMax="47" xr10:uidLastSave="{486915DA-565F-4D9D-B6F3-E883AA9A85F2}"/>
  <bookViews>
    <workbookView xWindow="-120" yWindow="-120" windowWidth="38640" windowHeight="15720" activeTab="7" xr2:uid="{C5AC2997-1D15-4566-B31E-8AD62DD61985}"/>
  </bookViews>
  <sheets>
    <sheet name="Planification" sheetId="4" r:id="rId1"/>
    <sheet name="ListeDesExigences" sheetId="5" r:id="rId2"/>
    <sheet name="CycleEnV" sheetId="9" r:id="rId3"/>
    <sheet name="RecetteEtTestDeVal" sheetId="11" r:id="rId4"/>
    <sheet name="EvaluationDesFacteurs" sheetId="8" r:id="rId5"/>
    <sheet name="ChoixTypHovercraft" sheetId="6" r:id="rId6"/>
    <sheet name="MatriceDesSolutions" sheetId="3" r:id="rId7"/>
    <sheet name="BOM" sheetId="12" r:id="rId8"/>
  </sheets>
  <definedNames>
    <definedName name="ExterneDaten_1" localSheetId="1" hidden="1">ListeDesExigences!#REF!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2" l="1"/>
  <c r="P15" i="12"/>
  <c r="P16" i="12"/>
  <c r="P21" i="12"/>
  <c r="P20" i="12"/>
  <c r="P19" i="12"/>
  <c r="P18" i="12"/>
  <c r="P14" i="12"/>
  <c r="P13" i="12"/>
  <c r="P12" i="12"/>
  <c r="O11" i="12"/>
  <c r="P11" i="12" s="1"/>
  <c r="P10" i="12"/>
  <c r="M10" i="12"/>
  <c r="P9" i="12"/>
  <c r="M9" i="12"/>
  <c r="P8" i="12"/>
  <c r="P7" i="12"/>
  <c r="P6" i="12"/>
  <c r="M6" i="12"/>
  <c r="P5" i="12"/>
  <c r="P4" i="12"/>
  <c r="P22" i="12" l="1"/>
  <c r="M22" i="12"/>
  <c r="J27" i="6"/>
  <c r="E32" i="8"/>
  <c r="AG5" i="8" a="1"/>
  <c r="AG5" i="8"/>
  <c r="AH5" i="8"/>
  <c r="D32" i="8"/>
  <c r="AG4" i="8" a="1"/>
  <c r="AG4" i="8"/>
  <c r="AH4" i="8"/>
  <c r="F32" i="8"/>
  <c r="AG6" i="8" a="1"/>
  <c r="AG6" i="8"/>
  <c r="AH6" i="8"/>
  <c r="G32" i="8"/>
  <c r="AG7" i="8" a="1"/>
  <c r="AG7" i="8"/>
  <c r="AH7" i="8"/>
  <c r="H32" i="8"/>
  <c r="AG8" i="8" a="1"/>
  <c r="AG8" i="8"/>
  <c r="AH8" i="8"/>
  <c r="I32" i="8"/>
  <c r="AG9" i="8" a="1"/>
  <c r="AG9" i="8"/>
  <c r="AH9" i="8"/>
  <c r="J32" i="8"/>
  <c r="AG10" i="8" a="1"/>
  <c r="AG10" i="8"/>
  <c r="AH10" i="8"/>
  <c r="K32" i="8"/>
  <c r="AG11" i="8" a="1"/>
  <c r="AG11" i="8"/>
  <c r="AH11" i="8"/>
  <c r="L32" i="8"/>
  <c r="AG12" i="8" a="1"/>
  <c r="AG12" i="8"/>
  <c r="AH12" i="8"/>
  <c r="M32" i="8"/>
  <c r="AG13" i="8" a="1"/>
  <c r="AG13" i="8"/>
  <c r="AH13" i="8"/>
  <c r="N32" i="8"/>
  <c r="AG14" i="8" a="1"/>
  <c r="AG14" i="8"/>
  <c r="AH14" i="8"/>
  <c r="O32" i="8"/>
  <c r="AG15" i="8" a="1"/>
  <c r="AG15" i="8"/>
  <c r="AH15" i="8"/>
  <c r="P32" i="8"/>
  <c r="AG16" i="8" a="1"/>
  <c r="AG16" i="8"/>
  <c r="AH16" i="8"/>
  <c r="Q32" i="8"/>
  <c r="AG17" i="8" a="1"/>
  <c r="AG17" i="8"/>
  <c r="AH17" i="8"/>
  <c r="R32" i="8"/>
  <c r="AG18" i="8" a="1"/>
  <c r="AG18" i="8"/>
  <c r="AH18" i="8"/>
  <c r="S32" i="8"/>
  <c r="AG19" i="8" a="1"/>
  <c r="AG19" i="8"/>
  <c r="AH19" i="8"/>
  <c r="T32" i="8"/>
  <c r="AG20" i="8" a="1"/>
  <c r="AG20" i="8"/>
  <c r="AH20" i="8"/>
  <c r="U32" i="8"/>
  <c r="AG21" i="8" a="1"/>
  <c r="AG21" i="8"/>
  <c r="AH21" i="8"/>
  <c r="V32" i="8"/>
  <c r="AG22" i="8" a="1"/>
  <c r="AG22" i="8"/>
  <c r="AH22" i="8"/>
  <c r="AF23" i="8"/>
  <c r="W32" i="8"/>
  <c r="AG23" i="8" a="1"/>
  <c r="AG23" i="8"/>
  <c r="AH23" i="8"/>
  <c r="AF24" i="8"/>
  <c r="X32" i="8"/>
  <c r="AG24" i="8" a="1"/>
  <c r="AG24" i="8"/>
  <c r="AH24" i="8"/>
  <c r="AF25" i="8"/>
  <c r="Y32" i="8"/>
  <c r="AG25" i="8" a="1"/>
  <c r="AG25" i="8"/>
  <c r="AH25" i="8"/>
  <c r="AF26" i="8"/>
  <c r="Z32" i="8"/>
  <c r="AG26" i="8" a="1"/>
  <c r="AG26" i="8"/>
  <c r="AH26" i="8"/>
  <c r="AF27" i="8"/>
  <c r="AA32" i="8"/>
  <c r="AG27" i="8" a="1"/>
  <c r="AG27" i="8"/>
  <c r="AH27" i="8"/>
  <c r="AF28" i="8"/>
  <c r="AB32" i="8"/>
  <c r="AG28" i="8" a="1"/>
  <c r="AG28" i="8"/>
  <c r="AH28" i="8"/>
  <c r="AF29" i="8"/>
  <c r="AC32" i="8"/>
  <c r="AG29" i="8" a="1"/>
  <c r="AG29" i="8"/>
  <c r="AH29" i="8"/>
  <c r="AF30" i="8"/>
  <c r="AD32" i="8"/>
  <c r="AG30" i="8" a="1"/>
  <c r="AG30" i="8"/>
  <c r="AH30" i="8"/>
  <c r="AF31" i="8"/>
  <c r="AE32" i="8"/>
  <c r="AG31" i="8" a="1"/>
  <c r="AG31" i="8"/>
  <c r="AH31" i="8"/>
  <c r="AI5" i="8"/>
  <c r="AJ5" i="8"/>
  <c r="AK5" i="8"/>
  <c r="AL5" i="8"/>
  <c r="AJ6" i="8"/>
  <c r="AK6" i="8"/>
  <c r="AL6" i="8"/>
  <c r="AJ7" i="8"/>
  <c r="AK7" i="8"/>
  <c r="AL7" i="8"/>
  <c r="AJ8" i="8"/>
  <c r="AK8" i="8"/>
  <c r="AL8" i="8"/>
  <c r="AJ9" i="8"/>
  <c r="AK9" i="8"/>
  <c r="AL9" i="8"/>
  <c r="AJ10" i="8"/>
  <c r="AK10" i="8"/>
  <c r="AL10" i="8"/>
  <c r="AJ11" i="8"/>
  <c r="AK11" i="8"/>
  <c r="AL11" i="8"/>
  <c r="AJ12" i="8"/>
  <c r="AK12" i="8"/>
  <c r="AL12" i="8"/>
  <c r="AJ13" i="8"/>
  <c r="AK13" i="8"/>
  <c r="AL13" i="8"/>
  <c r="AJ14" i="8"/>
  <c r="AK14" i="8"/>
  <c r="AL14" i="8"/>
  <c r="AJ15" i="8"/>
  <c r="AK15" i="8"/>
  <c r="AL15" i="8"/>
  <c r="AJ16" i="8"/>
  <c r="AK16" i="8"/>
  <c r="AL16" i="8"/>
  <c r="AJ17" i="8"/>
  <c r="AK17" i="8"/>
  <c r="AL17" i="8"/>
  <c r="AJ18" i="8"/>
  <c r="AK18" i="8"/>
  <c r="AL18" i="8"/>
  <c r="AJ19" i="8"/>
  <c r="AK19" i="8"/>
  <c r="AL19" i="8"/>
  <c r="AJ20" i="8"/>
  <c r="AK20" i="8"/>
  <c r="AL20" i="8"/>
  <c r="AJ21" i="8"/>
  <c r="AK21" i="8"/>
  <c r="AL21" i="8"/>
  <c r="AJ22" i="8"/>
  <c r="AK22" i="8"/>
  <c r="AL22" i="8"/>
  <c r="AJ23" i="8"/>
  <c r="AK23" i="8"/>
  <c r="AL23" i="8"/>
  <c r="AJ24" i="8"/>
  <c r="AK24" i="8"/>
  <c r="AL24" i="8"/>
  <c r="AJ25" i="8"/>
  <c r="AK25" i="8"/>
  <c r="AL25" i="8"/>
  <c r="AJ26" i="8"/>
  <c r="AK26" i="8"/>
  <c r="AL26" i="8"/>
  <c r="AJ27" i="8"/>
  <c r="AK27" i="8"/>
  <c r="AL27" i="8"/>
  <c r="AJ28" i="8"/>
  <c r="AK28" i="8"/>
  <c r="AL28" i="8"/>
  <c r="AJ29" i="8"/>
  <c r="AK29" i="8"/>
  <c r="AL29" i="8"/>
  <c r="AJ30" i="8"/>
  <c r="AK30" i="8"/>
  <c r="AL30" i="8"/>
  <c r="AJ31" i="8"/>
  <c r="AK31" i="8"/>
  <c r="AL31" i="8"/>
  <c r="AK4" i="8"/>
  <c r="AL4" i="8"/>
  <c r="AJ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4" i="8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H19" i="6"/>
  <c r="I19" i="6"/>
  <c r="J19" i="6"/>
  <c r="H5" i="6"/>
  <c r="I5" i="6"/>
  <c r="J5" i="6"/>
  <c r="I6" i="6"/>
  <c r="J6" i="6"/>
  <c r="I7" i="6"/>
  <c r="J7" i="6"/>
  <c r="I8" i="6"/>
  <c r="J8" i="6"/>
  <c r="I9" i="6"/>
  <c r="J9" i="6"/>
  <c r="I20" i="6"/>
  <c r="J20" i="6"/>
  <c r="I21" i="6"/>
  <c r="J21" i="6"/>
  <c r="I22" i="6"/>
  <c r="J22" i="6"/>
  <c r="I23" i="6"/>
  <c r="J23" i="6"/>
  <c r="I24" i="6"/>
  <c r="J24" i="6"/>
  <c r="I25" i="6"/>
  <c r="J25" i="6"/>
  <c r="H6" i="6"/>
  <c r="H7" i="6"/>
  <c r="H8" i="6"/>
  <c r="H9" i="6"/>
  <c r="H20" i="6"/>
  <c r="H21" i="6"/>
  <c r="H22" i="6"/>
  <c r="H23" i="6"/>
  <c r="H24" i="6"/>
  <c r="H25" i="6"/>
  <c r="A13" i="4"/>
  <c r="A16" i="4"/>
  <c r="A19" i="4"/>
  <c r="A22" i="4"/>
  <c r="A25" i="4"/>
  <c r="A28" i="4"/>
  <c r="A31" i="4"/>
  <c r="A34" i="4"/>
  <c r="A37" i="4"/>
  <c r="AI29" i="8"/>
  <c r="AI28" i="8"/>
  <c r="AI20" i="8"/>
  <c r="AI12" i="8"/>
  <c r="AI31" i="8"/>
  <c r="AI27" i="8"/>
  <c r="AI19" i="8"/>
  <c r="AI11" i="8"/>
  <c r="AI26" i="8"/>
  <c r="AI18" i="8"/>
  <c r="AI10" i="8"/>
  <c r="AI25" i="8"/>
  <c r="AI17" i="8"/>
  <c r="AI9" i="8"/>
  <c r="AI24" i="8"/>
  <c r="AI16" i="8"/>
  <c r="AI8" i="8"/>
  <c r="AI4" i="8"/>
  <c r="AI23" i="8"/>
  <c r="AI15" i="8"/>
  <c r="AI7" i="8"/>
  <c r="AI30" i="8"/>
  <c r="AI22" i="8"/>
  <c r="AI14" i="8"/>
  <c r="AI6" i="8"/>
  <c r="AI21" i="8"/>
  <c r="AI13" i="8"/>
  <c r="H27" i="6"/>
  <c r="I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 Volles</author>
  </authors>
  <commentList>
    <comment ref="E12" authorId="0" shapeId="0" xr:uid="{2914181A-0781-4B2C-860A-8B5259A5337D}">
      <text>
        <r>
          <rPr>
            <b/>
            <sz val="9"/>
            <color indexed="81"/>
            <rFont val="Segoe UI"/>
            <family val="2"/>
          </rPr>
          <t>Leon Volles:</t>
        </r>
        <r>
          <rPr>
            <sz val="9"/>
            <color indexed="81"/>
            <rFont val="Segoe UI"/>
            <family val="2"/>
          </rPr>
          <t xml:space="preserve">
welcher ESP hat die beste Reichweite?</t>
        </r>
      </text>
    </comment>
    <comment ref="G13" authorId="0" shapeId="0" xr:uid="{BBEB914F-3012-4F65-99E4-1FBE75FD704D}">
      <text>
        <r>
          <rPr>
            <b/>
            <sz val="9"/>
            <color indexed="81"/>
            <rFont val="Segoe UI"/>
            <family val="2"/>
          </rPr>
          <t>Leon Volles:</t>
        </r>
        <r>
          <rPr>
            <sz val="9"/>
            <color indexed="81"/>
            <rFont val="Segoe UI"/>
            <family val="2"/>
          </rPr>
          <t xml:space="preserve">
müssten schnell genug abtsten und Focus müsste groß genug sein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27766-23F5-4B1F-B2B9-3F81A0C54BB4}" keepAlive="1" name="Abfrage - Nr-Bereich-AnforderungBeschreibung-Mindest-Soll-Ideal-PrfungErfllung" description="Verbindung mit der Abfrage 'Nr-Bereich-AnforderungBeschreibung-Mindest-Soll-Ideal-PrfungErfllung' in der Arbeitsmappe." type="5" refreshedVersion="8" background="1" saveData="1">
    <dbPr connection="Provider=Microsoft.Mashup.OleDb.1;Data Source=$Workbook$;Location=Nr-Bereich-AnforderungBeschreibung-Mindest-Soll-Ideal-PrfungErfllung;Extended Properties=&quot;&quot;" command="SELECT * FROM [Nr-Bereich-AnforderungBeschreibung-Mindest-Soll-Ideal-PrfungErfllung]"/>
  </connection>
  <connection id="2" xr16:uid="{8F286369-182D-41CD-9EBC-13CDE0F6E52C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<sst xmlns="http://schemas.openxmlformats.org/spreadsheetml/2006/main" count="798" uniqueCount="514">
  <si>
    <t>Phase</t>
  </si>
  <si>
    <t>Noms: Leon VOLLES, Luis GÖBES</t>
  </si>
  <si>
    <t>Titre du projet</t>
  </si>
  <si>
    <t>Date de statut</t>
  </si>
  <si>
    <t>Responsable:</t>
  </si>
  <si>
    <t>Mr. Emmanuel PIAT</t>
  </si>
  <si>
    <t>Projet PIST: µ-verCraft</t>
  </si>
  <si>
    <t>Nb.</t>
  </si>
  <si>
    <t>Statut de</t>
  </si>
  <si>
    <t>Année</t>
  </si>
  <si>
    <t>Activité</t>
  </si>
  <si>
    <t>traitement</t>
  </si>
  <si>
    <t>Mois</t>
  </si>
  <si>
    <t>Septembre</t>
  </si>
  <si>
    <t>Octobre</t>
  </si>
  <si>
    <t>Novembre</t>
  </si>
  <si>
    <t>Décembre</t>
  </si>
  <si>
    <t>Janvier</t>
  </si>
  <si>
    <t>Février</t>
  </si>
  <si>
    <t>Mars</t>
  </si>
  <si>
    <t>0-9</t>
  </si>
  <si>
    <t>Semaine calendaire</t>
  </si>
  <si>
    <t>Date de début:</t>
  </si>
  <si>
    <t>12.09.2025</t>
  </si>
  <si>
    <t>Définition du projet</t>
  </si>
  <si>
    <t>Familiarisation avec les bases</t>
  </si>
  <si>
    <t>Liste des exigences (CDCF)</t>
  </si>
  <si>
    <t>Matrice de décision et solution</t>
  </si>
  <si>
    <t>Concept (CAO approximative)</t>
  </si>
  <si>
    <t>Commande de matériel (Moteur, ESC, uControlleur, etc.)</t>
  </si>
  <si>
    <t>CAO précise</t>
  </si>
  <si>
    <t>Construction chassis et montage</t>
  </si>
  <si>
    <t>Programmation</t>
  </si>
  <si>
    <t>Tester et valider</t>
  </si>
  <si>
    <t>Écriture rapport et documentation</t>
  </si>
  <si>
    <t>~9/01/2026</t>
  </si>
  <si>
    <t>Etapes importantes</t>
  </si>
  <si>
    <t>Vacances scolaires</t>
  </si>
  <si>
    <t>Responsable indisponible</t>
  </si>
  <si>
    <t>Période d'examen et préparatifs</t>
  </si>
  <si>
    <t>Projet approuvé</t>
  </si>
  <si>
    <t>Consigne écrite</t>
  </si>
  <si>
    <t>Liste des exigences approuvée</t>
  </si>
  <si>
    <t>Concept développé</t>
  </si>
  <si>
    <t>Commande passée</t>
  </si>
  <si>
    <t>Construction finalisée</t>
  </si>
  <si>
    <t>Validation des toutes les testes</t>
  </si>
  <si>
    <t>Date limite de remise du projet</t>
  </si>
  <si>
    <t>Presentation final</t>
  </si>
  <si>
    <r>
      <rPr>
        <b/>
        <sz val="9"/>
        <rFont val="Arial"/>
        <family val="2"/>
      </rPr>
      <t xml:space="preserve">Prof. Piat
</t>
    </r>
    <r>
      <rPr>
        <sz val="8"/>
        <rFont val="Arial"/>
        <family val="2"/>
      </rPr>
      <t xml:space="preserve">Construction et gestion de produits
</t>
    </r>
    <r>
      <rPr>
        <b/>
        <sz val="9"/>
        <rFont val="Arial"/>
        <family val="2"/>
      </rPr>
      <t xml:space="preserve">
SUPMICROTECH-ENSMM</t>
    </r>
  </si>
  <si>
    <r>
      <rPr>
        <b/>
        <sz val="24"/>
        <rFont val="Arial"/>
        <family val="2"/>
      </rPr>
      <t xml:space="preserve">Liste des exigences
</t>
    </r>
    <r>
      <rPr>
        <sz val="10"/>
        <rFont val="Arial"/>
        <family val="2"/>
      </rPr>
      <t xml:space="preserve">pour
</t>
    </r>
    <r>
      <rPr>
        <b/>
        <sz val="16"/>
        <rFont val="Arial"/>
        <family val="2"/>
      </rPr>
      <t>µ-verCraft</t>
    </r>
  </si>
  <si>
    <r>
      <rPr>
        <b/>
        <sz val="12"/>
        <rFont val="Arial"/>
        <family val="2"/>
      </rPr>
      <t xml:space="preserve">Commande:
XXX
</t>
    </r>
    <r>
      <rPr>
        <b/>
        <sz val="10"/>
        <rFont val="Arial"/>
        <family val="2"/>
      </rPr>
      <t xml:space="preserve">Numéro de commande: /
</t>
    </r>
    <r>
      <rPr>
        <sz val="9"/>
        <rFont val="Arial"/>
        <family val="2"/>
      </rPr>
      <t>Semestre d'hiver 2025/26</t>
    </r>
  </si>
  <si>
    <t>Données organis.</t>
  </si>
  <si>
    <t>Données du processus</t>
  </si>
  <si>
    <t>Exigences</t>
  </si>
  <si>
    <t>Valeur - Données</t>
  </si>
  <si>
    <t>Nom</t>
  </si>
  <si>
    <t>Type</t>
  </si>
  <si>
    <t>Réalisation minimale</t>
  </si>
  <si>
    <t>Réalisation satisfaction</t>
  </si>
  <si>
    <t>Réalisation idéale</t>
  </si>
  <si>
    <t>Unité</t>
  </si>
  <si>
    <t>Fonction physique et technique</t>
  </si>
  <si>
    <t>F01</t>
  </si>
  <si>
    <t>mm</t>
  </si>
  <si>
    <t>Technologie - Fabrication et assemblage</t>
  </si>
  <si>
    <t>T01</t>
  </si>
  <si>
    <t>Économie</t>
  </si>
  <si>
    <t>E01</t>
  </si>
  <si>
    <t>&lt;100</t>
  </si>
  <si>
    <t>€</t>
  </si>
  <si>
    <t>Relation homme-produit</t>
  </si>
  <si>
    <t>R01</t>
  </si>
  <si>
    <t>Utilisation, entretien, maintenance</t>
  </si>
  <si>
    <t>U01</t>
  </si>
  <si>
    <t>&gt;6</t>
  </si>
  <si>
    <r>
      <rPr>
        <b/>
        <sz val="10"/>
        <rFont val="Arial"/>
        <family val="2"/>
      </rPr>
      <t xml:space="preserve">Remplace l'édition: /
</t>
    </r>
    <r>
      <rPr>
        <sz val="10"/>
        <rFont val="Arial"/>
        <family val="2"/>
      </rPr>
      <t>de: /</t>
    </r>
    <r>
      <rPr>
        <b/>
        <sz val="10"/>
        <color rgb="FF0070C0"/>
        <rFont val="Arial"/>
        <family val="2"/>
      </rPr>
      <t xml:space="preserve">
</t>
    </r>
    <r>
      <rPr>
        <b/>
        <sz val="10"/>
        <rFont val="Arial"/>
        <family val="2"/>
      </rPr>
      <t>Version: /</t>
    </r>
  </si>
  <si>
    <r>
      <rPr>
        <b/>
        <sz val="10"/>
        <rFont val="Arial"/>
        <family val="2"/>
      </rPr>
      <t>Édition actuelle:
de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17/09/2025</t>
    </r>
    <r>
      <rPr>
        <b/>
        <sz val="10"/>
        <color rgb="FF0070C0"/>
        <rFont val="Arial"/>
        <family val="2"/>
      </rPr>
      <t xml:space="preserve">
</t>
    </r>
    <r>
      <rPr>
        <b/>
        <sz val="10"/>
        <rFont val="Arial"/>
        <family val="2"/>
      </rPr>
      <t>Version: 01</t>
    </r>
  </si>
  <si>
    <t>Page 1 sur 1</t>
  </si>
  <si>
    <t xml:space="preserve">  Date d'enregistrement: 17/09/2025</t>
  </si>
  <si>
    <t>Critère</t>
  </si>
  <si>
    <t>De: Critère</t>
  </si>
  <si>
    <t>Brève description</t>
  </si>
  <si>
    <t>Efficacité énergétique du vol</t>
  </si>
  <si>
    <t>Robustesse en collision</t>
  </si>
  <si>
    <t>Coût</t>
  </si>
  <si>
    <t>Complexité de construction</t>
  </si>
  <si>
    <t>Compacité / Encombrement / intégration</t>
  </si>
  <si>
    <t>Poids ajouté</t>
  </si>
  <si>
    <t>Bruit (nuisances acoustiques)</t>
  </si>
  <si>
    <t>Vibrations transmises</t>
  </si>
  <si>
    <t>Sécurité des utilisateurs</t>
  </si>
  <si>
    <t>Facilité de maintenance</t>
  </si>
  <si>
    <t>Durabilité des matériaux</t>
  </si>
  <si>
    <t>Résistance poussière/humidité (IP)</t>
  </si>
  <si>
    <t>Complexité de commande</t>
  </si>
  <si>
    <t>Disponibilité des composants</t>
  </si>
  <si>
    <t>Temps &amp; risque de prototypage (TRL)</t>
  </si>
  <si>
    <t>Modularité / évolutivité</t>
  </si>
  <si>
    <t>Démontabilité / transport</t>
  </si>
  <si>
    <t>Impact sur le centre de gravité</t>
  </si>
  <si>
    <t>Aptitude/Capacité tout terrain</t>
  </si>
  <si>
    <t xml:space="preserve"> </t>
  </si>
  <si>
    <t>Somme verticale</t>
  </si>
  <si>
    <t>(copy) Somme horizontal</t>
  </si>
  <si>
    <t>Somme totale</t>
  </si>
  <si>
    <t>Score normalizé</t>
  </si>
  <si>
    <t>Flug-/Energieeffizienz</t>
  </si>
  <si>
    <t>Performance globale en vol (portance, traînée, endurance)</t>
  </si>
  <si>
    <t>Kollisionsrobustheit</t>
  </si>
  <si>
    <t>Résistance en cas de contact/accrochage</t>
  </si>
  <si>
    <t>Kosten</t>
  </si>
  <si>
    <t>Prix des composants et fabrication</t>
  </si>
  <si>
    <t>Konstruktionskomplexität</t>
  </si>
  <si>
    <t>Difficulté d’usinage/assemblage</t>
  </si>
  <si>
    <t>Kompaktheit</t>
  </si>
  <si>
    <t>Taille minimale possible/ Intégration dans l’enveloppe</t>
  </si>
  <si>
    <t>Zusätzliches Gewicht</t>
  </si>
  <si>
    <t>Masse supplémentaire intégrée au dirigeable</t>
  </si>
  <si>
    <t>Geräuschentwicklung (akustische Störungen)</t>
  </si>
  <si>
    <t>Niveau sonore en fonctionnement</t>
  </si>
  <si>
    <t>Übertragene Vibrationen</t>
  </si>
  <si>
    <t>Effets sur structure et capteurs</t>
  </si>
  <si>
    <t>Benutzersicherheit</t>
  </si>
  <si>
    <t>Risques d’aspiration, arêtes, contact</t>
  </si>
  <si>
    <t>Wartungsfreundlichkeit</t>
  </si>
  <si>
    <t>Accès, temps de remplacement</t>
  </si>
  <si>
    <t>Materialhaltbarkeit</t>
  </si>
  <si>
    <t>Usure, Cupe, …</t>
  </si>
  <si>
    <t>Staub- / Feuchtigkeitsbeständigkeit (IP)</t>
  </si>
  <si>
    <t>Robustesse environnementale</t>
  </si>
  <si>
    <t>Steuerungskomplexität</t>
  </si>
  <si>
    <t>Besoin en capteurs/algorithmes</t>
  </si>
  <si>
    <t>Verfügbarkeit der Komponenten</t>
  </si>
  <si>
    <t>Délais/chaîne d’approvisionnement</t>
  </si>
  <si>
    <t>Zeit &amp; Risiko beim Prototyping (TRL)</t>
  </si>
  <si>
    <t>Maturité technologique</t>
  </si>
  <si>
    <t>Modularität / Erweiterbarkeit</t>
  </si>
  <si>
    <t>Possibilité d’améliorations futures</t>
  </si>
  <si>
    <t>Demontierbarkeit / Transport</t>
  </si>
  <si>
    <t>Montage/démontage, stockage</t>
  </si>
  <si>
    <t>Einfluss auf den Schwerpunkt</t>
  </si>
  <si>
    <t>Effet sur la répartition des masses</t>
  </si>
  <si>
    <t>Geländefähigkeit</t>
  </si>
  <si>
    <t>Réaction aux perturbations telles que joints, bosses, …</t>
  </si>
  <si>
    <t>Somme horizontal</t>
  </si>
  <si>
    <t>Copy manually, then sort!!!</t>
  </si>
  <si>
    <t>Scrore de la solution  [0-10]</t>
  </si>
  <si>
    <t>Score pondéré</t>
  </si>
  <si>
    <t>Facteur d’importance [0–1]</t>
  </si>
  <si>
    <t>Opt1: Open plenum</t>
  </si>
  <si>
    <t>Opt2: Peripheral jet</t>
  </si>
  <si>
    <t>Opt3: Flexible skirt</t>
  </si>
  <si>
    <t>Temps de vol / mWh</t>
  </si>
  <si>
    <t xml:space="preserve">Scores moyennes: </t>
  </si>
  <si>
    <t>Anforderung</t>
  </si>
  <si>
    <t>Luftkissen erzeugen</t>
  </si>
  <si>
    <t>Luftkissen abdichten</t>
  </si>
  <si>
    <t>Luftkessen messen</t>
  </si>
  <si>
    <t>Schub erzeugen</t>
  </si>
  <si>
    <t>Schub bremsen</t>
  </si>
  <si>
    <t>Stabilisierung der rotation um die zAchse</t>
  </si>
  <si>
    <t>Servo + Airfoil</t>
  </si>
  <si>
    <t>Fernsteuern</t>
  </si>
  <si>
    <t>WiFi</t>
  </si>
  <si>
    <t>BT</t>
  </si>
  <si>
    <t>Energie Versorgung</t>
  </si>
  <si>
    <t>Steuereinheit</t>
  </si>
  <si>
    <t>ESP32</t>
  </si>
  <si>
    <t>Arduino</t>
  </si>
  <si>
    <t>Positionierung im Raum</t>
  </si>
  <si>
    <t>IMU</t>
  </si>
  <si>
    <t>Geschwindigkeit im Raum</t>
  </si>
  <si>
    <t xml:space="preserve">valeur necessaire </t>
  </si>
  <si>
    <t>idée de resoudre</t>
  </si>
  <si>
    <t>Définition des besions (cdc fonctionel / fonctions souhaité)</t>
  </si>
  <si>
    <t>Recette</t>
  </si>
  <si>
    <t>Allez tout droit jusqu'à la ligne, tourner ~180° autour du poteau</t>
  </si>
  <si>
    <t>+-20° bien tourné aprés</t>
  </si>
  <si>
    <t>Mode "telecommandé": Suivre des commandes à distance le mieux possible</t>
  </si>
  <si>
    <t>Spécification (cdc f -&gt; cdc t) "architecture de haut niveau"</t>
  </si>
  <si>
    <t>Valiation</t>
  </si>
  <si>
    <t>Rotation autour achse z avec une angle défini</t>
  </si>
  <si>
    <t>commander 90°, voir si le resultat et +-9° dans les valeur demandé</t>
  </si>
  <si>
    <t>+-10% erreur</t>
  </si>
  <si>
    <t>thrust-vectoring + PID sur angle IMU</t>
  </si>
  <si>
    <t>Télécommand des mouvement</t>
  </si>
  <si>
    <t>Envoy des signaux type "avace vitesse 10%, ...", verifier avec µC</t>
  </si>
  <si>
    <t>Approximer l'orientation/angle relative par un ligne passé</t>
  </si>
  <si>
    <t>Positionement dans l'éspace</t>
  </si>
  <si>
    <t>??? necessaire/comment???</t>
  </si>
  <si>
    <t>Informer utilisateur si tension faible par LED &amp;/ WiFi</t>
  </si>
  <si>
    <t>brancher un alimentation de laboratoire, valider que LED change l'état</t>
  </si>
  <si>
    <t>Conception générale ("modules")</t>
  </si>
  <si>
    <t>Tests d'intégration</t>
  </si>
  <si>
    <t xml:space="preserve">generation de poussée verticale (Schub/Hub erzeugen) </t>
  </si>
  <si>
    <t>generation de rotation autour achse z</t>
  </si>
  <si>
    <t>utilisation de 2 moteur pour faire tourner le hovercraft</t>
  </si>
  <si>
    <t>Stabilisation de la rotation autour de l'axe z</t>
  </si>
  <si>
    <t>mesure d'angle</t>
  </si>
  <si>
    <t>tourner IMU de qqc degrées, regarder le valeur sorti</t>
  </si>
  <si>
    <t>+-1% erreur</t>
  </si>
  <si>
    <t>avec IMU: intégration des accellerations autour achse z</t>
  </si>
  <si>
    <t>Créer des coussins d'air</t>
  </si>
  <si>
    <t>Sceller les coussins d'air</t>
  </si>
  <si>
    <t>Envoyer des signaux à distance</t>
  </si>
  <si>
    <t>envoyer des signaux par un appareil, recevoir les signaux sur le µC</t>
  </si>
  <si>
    <t>Alimentation en énergie</t>
  </si>
  <si>
    <t>Verifier si la source est dans la bonne plage, mettre un infor pour utiliateur si tension trop bas</t>
  </si>
  <si>
    <t>?? Measure du courant de la Source d'energie??</t>
  </si>
  <si>
    <t>?? Measure de la tension de la Source d'energie??</t>
  </si>
  <si>
    <t>LED flash si le niveau est bas ( warning), LED allumée en permanence si le niveau est extrêmement bas (utilisation des moteurs désactivée);   alternative: utilisation des coleurs de la LED</t>
  </si>
  <si>
    <t>Positionnement dans l'espace</t>
  </si>
  <si>
    <t>Vitesse dans l'espace</t>
  </si>
  <si>
    <t>Conception détaillée (composantes)</t>
  </si>
  <si>
    <t>Test unitaire</t>
  </si>
  <si>
    <t>Moteur électrique</t>
  </si>
  <si>
    <t>Faire tourner le moteur dans le sense souhaité</t>
  </si>
  <si>
    <t>Sortir des accelerations sur 6 achses</t>
  </si>
  <si>
    <t>Source d'energie</t>
  </si>
  <si>
    <t xml:space="preserve">Measurer la tension </t>
  </si>
  <si>
    <t>tension entre 3V et 8V</t>
  </si>
  <si>
    <t>LiPo 1s ou 2s</t>
  </si>
  <si>
    <t>Réalisation</t>
  </si>
  <si>
    <t>Revue de projet</t>
  </si>
  <si>
    <t>E</t>
  </si>
  <si>
    <t>Dimensions</t>
  </si>
  <si>
    <t>&lt;200x100</t>
  </si>
  <si>
    <t>&lt;180x90</t>
  </si>
  <si>
    <t>Poids</t>
  </si>
  <si>
    <t>g</t>
  </si>
  <si>
    <t>&lt;500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</si>
  <si>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</si>
  <si>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</si>
  <si>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</si>
  <si>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</si>
  <si>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</si>
  <si>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</si>
  <si>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</si>
  <si>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</si>
  <si>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</si>
  <si>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</si>
  <si>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</si>
  <si>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</si>
  <si>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</si>
  <si>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</si>
  <si>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Autonomie de la batterie</t>
  </si>
  <si>
    <t>min</t>
  </si>
  <si>
    <t>&gt;2</t>
  </si>
  <si>
    <t>&gt;4</t>
  </si>
  <si>
    <t>Fond de route</t>
  </si>
  <si>
    <t>Plane</t>
  </si>
  <si>
    <t>Légères irrégularités</t>
  </si>
  <si>
    <r>
      <rPr>
        <b/>
        <i/>
        <sz val="8"/>
        <rFont val="Arial"/>
        <family val="2"/>
      </rPr>
      <t xml:space="preserve">Types d'exigences: </t>
    </r>
    <r>
      <rPr>
        <b/>
        <sz val="8"/>
        <rFont val="Arial"/>
        <family val="2"/>
      </rPr>
      <t>O/N</t>
    </r>
    <r>
      <rPr>
        <sz val="8"/>
        <rFont val="Arial"/>
        <family val="2"/>
      </rPr>
      <t>-Oui/Non;</t>
    </r>
    <r>
      <rPr>
        <b/>
        <sz val="8"/>
        <rFont val="Arial"/>
        <family val="2"/>
      </rPr>
      <t xml:space="preserve"> E</t>
    </r>
    <r>
      <rPr>
        <sz val="8"/>
        <rFont val="Arial"/>
        <family val="2"/>
      </rPr>
      <t xml:space="preserve">-Exigence; </t>
    </r>
    <r>
      <rPr>
        <b/>
        <sz val="8"/>
        <rFont val="Arial"/>
        <family val="2"/>
      </rPr>
      <t>S</t>
    </r>
    <r>
      <rPr>
        <sz val="8"/>
        <rFont val="Arial"/>
        <family val="2"/>
      </rPr>
      <t xml:space="preserve">-Souhait     </t>
    </r>
    <r>
      <rPr>
        <b/>
        <i/>
        <sz val="8"/>
        <rFont val="Arial"/>
        <family val="2"/>
      </rPr>
      <t xml:space="preserve"> Phase de conception: P</t>
    </r>
    <r>
      <rPr>
        <i/>
        <sz val="8"/>
        <rFont val="Arial"/>
        <family val="2"/>
      </rPr>
      <t>-Principe ;</t>
    </r>
    <r>
      <rPr>
        <b/>
        <i/>
        <sz val="8"/>
        <rFont val="Arial"/>
        <family val="2"/>
      </rPr>
      <t xml:space="preserve"> C</t>
    </r>
    <r>
      <rPr>
        <i/>
        <sz val="8"/>
        <rFont val="Arial"/>
        <family val="2"/>
      </rPr>
      <t xml:space="preserve">-Concept ; </t>
    </r>
    <r>
      <rPr>
        <b/>
        <i/>
        <sz val="8"/>
        <rFont val="Arial"/>
        <family val="2"/>
      </rPr>
      <t>D</t>
    </r>
    <r>
      <rPr>
        <i/>
        <sz val="8"/>
        <rFont val="Arial"/>
        <family val="2"/>
      </rPr>
      <t>-Design ;</t>
    </r>
    <r>
      <rPr>
        <b/>
        <i/>
        <sz val="8"/>
        <rFont val="Arial"/>
        <family val="2"/>
      </rPr>
      <t xml:space="preserve"> R</t>
    </r>
    <r>
      <rPr>
        <i/>
        <sz val="8"/>
        <rFont val="Arial"/>
        <family val="2"/>
      </rPr>
      <t>-Réalisation</t>
    </r>
  </si>
  <si>
    <t xml:space="preserve">Fichier: XXX.xlsx
Registre: muVerCraft                                  </t>
  </si>
  <si>
    <t>T02</t>
  </si>
  <si>
    <t>S</t>
  </si>
  <si>
    <t>Course autonome sur circuit</t>
  </si>
  <si>
    <t>Télécommandée</t>
  </si>
  <si>
    <t>Localisation</t>
  </si>
  <si>
    <t>Marquages au sol</t>
  </si>
  <si>
    <t>Marquages + Suivi des mouvements</t>
  </si>
  <si>
    <t>Capteurs marquages</t>
  </si>
  <si>
    <t>3 capteurs IR</t>
  </si>
  <si>
    <t>3 capteur de flux optique</t>
  </si>
  <si>
    <t>2 capteur IR</t>
  </si>
  <si>
    <t>Capture 6-DOF</t>
  </si>
  <si>
    <t>Recalibrage de la pose avec des marquages</t>
  </si>
  <si>
    <t>1 paramètre</t>
  </si>
  <si>
    <t>2 paramètre</t>
  </si>
  <si>
    <t>3 paramètre</t>
  </si>
  <si>
    <t>Télécommande</t>
  </si>
  <si>
    <t>BT + application</t>
  </si>
  <si>
    <t>WiFi + site web</t>
  </si>
  <si>
    <t>Mises à jour micrologicielles</t>
  </si>
  <si>
    <t>Câble USB</t>
  </si>
  <si>
    <t>Sans fil</t>
  </si>
  <si>
    <t>R02</t>
  </si>
  <si>
    <t>Indicateur de niveau de batterie</t>
  </si>
  <si>
    <t>U02</t>
  </si>
  <si>
    <t>Prix des composants</t>
  </si>
  <si>
    <t>&lt;200</t>
  </si>
  <si>
    <t>6-DOF + Filtre intégré</t>
  </si>
  <si>
    <t>6-DOF + Filtre + Suivi de vie</t>
  </si>
  <si>
    <r>
      <rPr>
        <b/>
        <sz val="24"/>
        <rFont val="Arial"/>
        <family val="2"/>
      </rPr>
      <t xml:space="preserve">Matrice des Solutions
</t>
    </r>
    <r>
      <rPr>
        <sz val="10"/>
        <rFont val="Arial"/>
        <family val="2"/>
      </rPr>
      <t xml:space="preserve">pour
</t>
    </r>
    <r>
      <rPr>
        <b/>
        <sz val="16"/>
        <rFont val="Arial"/>
        <family val="2"/>
      </rPr>
      <t>µ-verCraft</t>
    </r>
  </si>
  <si>
    <t>Éléments problématiques</t>
  </si>
  <si>
    <t>Composantes de solution</t>
  </si>
  <si>
    <t>S1</t>
  </si>
  <si>
    <t>S2</t>
  </si>
  <si>
    <r>
      <rPr>
        <b/>
        <i/>
        <sz val="8"/>
        <rFont val="Arial"/>
        <family val="2"/>
      </rPr>
      <t xml:space="preserve">Types d'exigences: </t>
    </r>
    <r>
      <rPr>
        <b/>
        <sz val="8"/>
        <rFont val="Arial"/>
        <family val="2"/>
      </rPr>
      <t>O/N</t>
    </r>
    <r>
      <rPr>
        <sz val="8"/>
        <rFont val="Arial"/>
        <family val="2"/>
      </rPr>
      <t>-Oui/Non;</t>
    </r>
    <r>
      <rPr>
        <b/>
        <sz val="8"/>
        <rFont val="Arial"/>
        <family val="2"/>
      </rPr>
      <t xml:space="preserve"> E</t>
    </r>
    <r>
      <rPr>
        <sz val="8"/>
        <rFont val="Arial"/>
        <family val="2"/>
      </rPr>
      <t xml:space="preserve">-Exigence; </t>
    </r>
    <r>
      <rPr>
        <b/>
        <sz val="8"/>
        <rFont val="Arial"/>
        <family val="2"/>
      </rPr>
      <t>S</t>
    </r>
    <r>
      <rPr>
        <sz val="8"/>
        <rFont val="Arial"/>
        <family val="2"/>
      </rPr>
      <t>-Souhait</t>
    </r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</si>
  <si>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</si>
  <si>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</si>
  <si>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</si>
  <si>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</si>
  <si>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</si>
  <si>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</si>
  <si>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</si>
  <si>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</si>
  <si>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</si>
  <si>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1 hélice</t>
  </si>
  <si>
    <t>2 hélices tournant en sens inverse</t>
  </si>
  <si>
    <t>Mesurer l'abaissement de l'air</t>
  </si>
  <si>
    <t>Générer une poussée</t>
  </si>
  <si>
    <t>Freiner la poussée</t>
  </si>
  <si>
    <t>E10</t>
  </si>
  <si>
    <t>E11</t>
  </si>
  <si>
    <t>E12</t>
  </si>
  <si>
    <t>E13</t>
  </si>
  <si>
    <t>E14</t>
  </si>
  <si>
    <t>E15</t>
  </si>
  <si>
    <t>E16</t>
  </si>
  <si>
    <t>Approvisionnement en énergie</t>
  </si>
  <si>
    <t>Unité de contrôle</t>
  </si>
  <si>
    <t>S3</t>
  </si>
  <si>
    <t>S4</t>
  </si>
  <si>
    <t>Open plenum</t>
  </si>
  <si>
    <t>Flexible skirt</t>
  </si>
  <si>
    <t>Peripheral jet</t>
  </si>
  <si>
    <t>ne pas mesurer</t>
  </si>
  <si>
    <t>Distance IR</t>
  </si>
  <si>
    <t>Distance TOF</t>
  </si>
  <si>
    <t>&lt;140x90</t>
  </si>
  <si>
    <t>Unit Test</t>
  </si>
  <si>
    <t>&lt;300</t>
  </si>
  <si>
    <t>Autonome 180° autour d'un porteu</t>
  </si>
  <si>
    <t xml:space="preserve">Autonome un tour complet </t>
  </si>
  <si>
    <t>Tolerance rotation angulaire</t>
  </si>
  <si>
    <t>ne pas freiner</t>
  </si>
  <si>
    <t>-</t>
  </si>
  <si>
    <t>Faire tourner l'hélice à l'envers</t>
  </si>
  <si>
    <t>LED couleur</t>
  </si>
  <si>
    <t>Poussée différentielle -&gt; 2 Hélice</t>
  </si>
  <si>
    <t>measure</t>
  </si>
  <si>
    <t>Couple des moteurs à coussin d'air</t>
  </si>
  <si>
    <t xml:space="preserve">1S </t>
  </si>
  <si>
    <t>+-20% de la comand</t>
  </si>
  <si>
    <t>+-10% de la comand</t>
  </si>
  <si>
    <t>+-5% de la comand</t>
  </si>
  <si>
    <t>2S</t>
  </si>
  <si>
    <t>Capteur IR</t>
  </si>
  <si>
    <t>Capteur flux optique</t>
  </si>
  <si>
    <t>3 Capteurs IR</t>
  </si>
  <si>
    <t>Intégration données IMU</t>
  </si>
  <si>
    <t xml:space="preserve">BT/WiFi </t>
  </si>
  <si>
    <t>2 capteurs flux optique</t>
  </si>
  <si>
    <t>LED pulse/PWM</t>
  </si>
  <si>
    <t>test unitaire de foncionnment des capteurs</t>
  </si>
  <si>
    <t>passer sur un ligne, deduire la vitesse perpendiculaire, orientation/rotation ou pos./vitesse y</t>
  </si>
  <si>
    <t>donner des petites perturbations ext. Avec un stylo / simialire, voir si la pertubation est corrigé</t>
  </si>
  <si>
    <t>Active les cussion, faire glisser le aeroglisseur ext. Avec un stylo ou simialire</t>
  </si>
  <si>
    <t>Multimetre</t>
  </si>
  <si>
    <t>activer le moteur, regarder avec capteur et mulimetre</t>
  </si>
  <si>
    <t>definir un longeur specific au sol, measurer le temps de deplacement en ligne droit, comparer vitesse theorique et reel</t>
  </si>
  <si>
    <t>Bouger sur un ligne, regarder si cest enregistrer</t>
  </si>
  <si>
    <t>+-25%</t>
  </si>
  <si>
    <t>integration de la IMU?</t>
  </si>
  <si>
    <t>+-1% erreur, delais &lt; 250ms</t>
  </si>
  <si>
    <t>Envoy des signaux type "avace vitesse 10%, ...", verifier avec µC (delais par camera)</t>
  </si>
  <si>
    <t>suffisament reactive, que c'estfesable sans d'entrainement</t>
  </si>
  <si>
    <t>appareil explique au TD</t>
  </si>
  <si>
    <t>???</t>
  </si>
  <si>
    <t>voir CDC</t>
  </si>
  <si>
    <t>&gt;60gF/moteur avec helice, en cas de 2 moteur vertical; datasheet suffit</t>
  </si>
  <si>
    <t>Demande</t>
  </si>
  <si>
    <t>Test de validation</t>
  </si>
  <si>
    <t>Fonction</t>
  </si>
  <si>
    <t>valider les senses de rotation autour des 3 axes (qualitaive)</t>
  </si>
  <si>
    <t>ramp RPM 0% -&gt; 100% -&gt; 0% -&gt; -100% -&gt;0%</t>
  </si>
  <si>
    <t>Bouger sur un ligne, regarder si c'est enregistré</t>
  </si>
  <si>
    <t>test discuté au cours</t>
  </si>
  <si>
    <t>+-10°</t>
  </si>
  <si>
    <t>+-0,1V</t>
  </si>
  <si>
    <t>Measure de la tension de la Source d'energie</t>
  </si>
  <si>
    <t>Resisteur Shunt (sur ESC si possible), IO analogique sur µC</t>
  </si>
  <si>
    <t>Diviseur de tesion, IO analogique sur µC</t>
  </si>
  <si>
    <t>Measure du courant de la Source d'energie</t>
  </si>
  <si>
    <t>WiFi / Bluetooth</t>
  </si>
  <si>
    <t>PID</t>
  </si>
  <si>
    <t>validation qualitative</t>
  </si>
  <si>
    <t>datasheet suffit</t>
  </si>
  <si>
    <t>&gt;60gF/moteur avec helice, en cas de 2 moteur verticale</t>
  </si>
  <si>
    <t>Mesure d'angle</t>
  </si>
  <si>
    <t>validation qualitative, résultat de tts les autres fonctions enchaînées</t>
  </si>
  <si>
    <t>multimetre</t>
  </si>
  <si>
    <t>Mode "telecommand": Suivre des commandes à distance le mieux possible</t>
  </si>
  <si>
    <t>appareil/methode explique au TD</t>
  </si>
  <si>
    <t>Positionnement par rapport à une ligne</t>
  </si>
  <si>
    <t>combinasition ligne+IMU_angle+IMU_vitesse</t>
  </si>
  <si>
    <t>+-50% erreur</t>
  </si>
  <si>
    <t>validation qualitative, ideal: +-20° bien tourné aprés</t>
  </si>
  <si>
    <t>valeur necessaire</t>
  </si>
  <si>
    <t>Définition des besoins (cdc fonctionnel / fonctions souhaités)</t>
  </si>
  <si>
    <t>Aller tout droit jusqu'à la ligne, tourner ~180° autour du poteau</t>
  </si>
  <si>
    <t>validation qualitative, suffisament reactive, que c'est faisable sans d'entraînement</t>
  </si>
  <si>
    <t>Validation</t>
  </si>
  <si>
    <t>Rotation autour axe z avec une angle défini</t>
  </si>
  <si>
    <t>Envoyer des signaux type "avance vitesse 10%, ...", vérifier avec µC (délai par camera)</t>
  </si>
  <si>
    <t>+-1% erreur, délai &lt; 250ms</t>
  </si>
  <si>
    <t>Approximer l'orientation/angle relative par un ligne passée</t>
  </si>
  <si>
    <t>Positionement dans l'espace</t>
  </si>
  <si>
    <t>passer une ligne, comparerr position évaluée par µC avec réalité/measure externe</t>
  </si>
  <si>
    <t>brancher une alimentation de laboratoire, valider que LED change l'état</t>
  </si>
  <si>
    <t>LED flash si le niveau est bas ( warning), LED allumée en permanence si le niveau est extrêmement bas (utilisation des moteurs désactivée); alternative: utilisation des couleurs de la LED</t>
  </si>
  <si>
    <t>Generation de poussée verticale (Schub/Hub erzeugen)</t>
  </si>
  <si>
    <t>Generation de rotation autour axe z</t>
  </si>
  <si>
    <t>differential-thrust: utilisation de 2 moteurs pour faire tourner le hovercraft</t>
  </si>
  <si>
    <t>donner de petites perturbations ext. avec un stylo / similaire, voir si la perturbation est corrigée</t>
  </si>
  <si>
    <t>tourner IMU de qqc degrés, vreifier avec Geo-Triangle</t>
  </si>
  <si>
    <t>avec IMU: intégration des accélérations autour axe z</t>
  </si>
  <si>
    <t>Allumez l’aéroglisseur sur une planche. Inclinez la planche à partir de l’horizontale jusqu'à ce que l'aéroglisseur commence à planer</t>
  </si>
  <si>
    <t>Envoyerer des signaux à distance</t>
  </si>
  <si>
    <t>par ex. via serial-out</t>
  </si>
  <si>
    <t>definir un longeur specific au sol, measurer le temps de deplacement en ligne droit, comparerr vitesse theorique et reel</t>
  </si>
  <si>
    <t>Faire tourner le moteur dans le sense souhaités</t>
  </si>
  <si>
    <t>Dshot 600</t>
  </si>
  <si>
    <t>Sortir des accelerations sur 6 axes</t>
  </si>
  <si>
    <t>Name</t>
  </si>
  <si>
    <t>link</t>
  </si>
  <si>
    <t>IR Sens</t>
  </si>
  <si>
    <t>https://www.pololu.com/product/4241</t>
  </si>
  <si>
    <t>moteur</t>
  </si>
  <si>
    <t>nb. Pièces/Hovercraft</t>
  </si>
  <si>
    <t>nb. Pièces/Command</t>
  </si>
  <si>
    <t>Option1</t>
  </si>
  <si>
    <t>Moteur M2 1002 21000Kv | Sub250</t>
  </si>
  <si>
    <t>Flywoo | Moteur Robo 1003 14800Kv</t>
  </si>
  <si>
    <t>Moteur Brushless GTS V3 1002 - 14000KV - Rcinpower - Drone-FPV-Racer.com</t>
  </si>
  <si>
    <t>Batterie LiPo 2S 300mAh 75C (XT30) | Bonka</t>
  </si>
  <si>
    <t>batterie (2s ~300mAh-550mAh)</t>
  </si>
  <si>
    <t>7,4V-&gt;5V regulateur</t>
  </si>
  <si>
    <t>Régulateur de tension BEC V2.0 5V/12V 2A Flywoo</t>
  </si>
  <si>
    <t>Hélices 35mms tripales 1309 (1.3x0.96x3) shaft 1.5mm | Gemfan</t>
  </si>
  <si>
    <t>Hélices HQ Ultralight 1.4x1.1x3 (2CW+2CCW) - 1.5mm shaft - HQProp - Drone-FPV-Racer.com</t>
  </si>
  <si>
    <t>ESC 4in1, 16mm</t>
  </si>
  <si>
    <t>ESC 4en1 Goku BLS 35A V3 4S | Flywoo</t>
  </si>
  <si>
    <t>cables</t>
  </si>
  <si>
    <t>approx. Weight sum</t>
  </si>
  <si>
    <t>~32g  (18g-40g)</t>
  </si>
  <si>
    <t>Pack de 3 batteries LiPo HV 2S 450mAh 70C | CNHL</t>
  </si>
  <si>
    <t>Carte XIAO ESP32S3 113991114 - Gotronic</t>
  </si>
  <si>
    <t>Suiveur de ligne 4241 - Gotronic</t>
  </si>
  <si>
    <t>SOMME:</t>
  </si>
  <si>
    <t>GoTronic</t>
  </si>
  <si>
    <t xml:space="preserve"> CaméraEmbarquée</t>
  </si>
  <si>
    <t>CaméraEmbarquée</t>
  </si>
  <si>
    <t>DroneFPVRacer</t>
  </si>
  <si>
    <t>1x pack de 3</t>
  </si>
  <si>
    <t>BetaFPV | Lot de 2 batteries LiHV LAVA 2S 450mAh 75C</t>
  </si>
  <si>
    <t xml:space="preserve">helices (d=35mm) </t>
  </si>
  <si>
    <t>2+1</t>
  </si>
  <si>
    <t>Bois de 3mm (chassis)</t>
  </si>
  <si>
    <t>Mousse 10mm (Polystyrol)</t>
  </si>
  <si>
    <t>Contreplaqué en peuplier Pichler Modellbau C8634 (L x l x H) 600 x 300 x 3.0 mm 2 pc(s) - Conrad Electronic France</t>
  </si>
  <si>
    <t>Conrad</t>
  </si>
  <si>
    <t>Contreplaqué en peuplier Pichler Modellbau C8635 (L x l x H) 900 x 300 x 3.0 mm 2 pc(s) - Conrad Electronic France</t>
  </si>
  <si>
    <t>1x noir</t>
  </si>
  <si>
    <t>1x rouge</t>
  </si>
  <si>
    <t>1x jaune</t>
  </si>
  <si>
    <t>Câble silicone 28 AWG 1 mètre LemonFPV</t>
  </si>
  <si>
    <t>1x blanc</t>
  </si>
  <si>
    <t>https://www.leroymerlin.fr/produits/1-plaque-isolant-en-polystyrene-extrude-depron-l-1-m-x-l-1-m-x-ep-9-mm-1m2-69104756.html</t>
  </si>
  <si>
    <t>Nous même</t>
  </si>
  <si>
    <t>Quadrios 25CA526 Bande auto-agrippante à coller partie velours et partie agrippante noir Marchandise vendue au mètre - Conrad Electronic France</t>
  </si>
  <si>
    <t>Velcro / Bande auto-agrippante</t>
  </si>
  <si>
    <t>total cost</t>
  </si>
  <si>
    <t>Option2</t>
  </si>
  <si>
    <t>Option3</t>
  </si>
  <si>
    <t>g  en totale</t>
  </si>
  <si>
    <t>cost/piece</t>
  </si>
  <si>
    <t>g (CAO)</t>
  </si>
  <si>
    <t>~g</t>
  </si>
  <si>
    <t>1:2 grand resistance</t>
  </si>
  <si>
    <t>Adaptateur XT30 mâle vers XT60 femelle | LemonFPV</t>
  </si>
  <si>
    <t>Adaptateur XT30 mâle vers XT60 femelle avec câble 10cm | LemonFPV</t>
  </si>
  <si>
    <t>Adaptateur pour charger XT60/XT30</t>
  </si>
  <si>
    <t>https://www.gotronic.fr/art-module-10-dof-sen0140-19698.htm</t>
  </si>
  <si>
    <t>106x84mm</t>
  </si>
  <si>
    <t>Resultat /
Validation</t>
  </si>
  <si>
    <t>79,95g</t>
  </si>
  <si>
    <t>6-DOF + boussole!!</t>
  </si>
  <si>
    <t>resistance 100k Ohm</t>
  </si>
  <si>
    <t>resistance 220k Ohm</t>
  </si>
  <si>
    <t>1M Ω</t>
  </si>
  <si>
    <t>2M Ω</t>
  </si>
  <si>
    <t>Variable avec paramètre</t>
  </si>
  <si>
    <r>
      <rPr>
        <b/>
        <sz val="10"/>
        <rFont val="Arial"/>
        <family val="2"/>
      </rPr>
      <t>Édition actuelle:
de</t>
    </r>
    <r>
      <rPr>
        <sz val="10"/>
        <rFont val="Arial"/>
        <family val="2"/>
      </rPr>
      <t>: 17</t>
    </r>
    <r>
      <rPr>
        <b/>
        <sz val="10"/>
        <rFont val="Arial"/>
        <family val="2"/>
      </rPr>
      <t>/01/2026</t>
    </r>
  </si>
  <si>
    <r>
      <rPr>
        <b/>
        <sz val="10"/>
        <rFont val="Arial"/>
        <family val="2"/>
      </rPr>
      <t xml:space="preserve">Remplace l'édition: /
</t>
    </r>
    <r>
      <rPr>
        <sz val="10"/>
        <rFont val="Arial"/>
        <family val="2"/>
      </rPr>
      <t>de: /</t>
    </r>
  </si>
  <si>
    <t>ENSMM</t>
  </si>
  <si>
    <t>IMU (Module 10 DoF SEN0140)</t>
  </si>
  <si>
    <t>4-8 min</t>
  </si>
  <si>
    <t>PID sans oscillation</t>
  </si>
  <si>
    <t>orientation avec boussole, detection lignes</t>
  </si>
  <si>
    <t>Marquages + boussole</t>
  </si>
  <si>
    <t>Calculer Theta + vPerp</t>
  </si>
  <si>
    <t>LED + site web</t>
  </si>
  <si>
    <t>Résultats</t>
  </si>
  <si>
    <t>Séquence simple avec boussole comme point de consigne (après filtre complémentaire), correction possible par lignes</t>
  </si>
  <si>
    <t>Vitesse "Luis" copatible :D</t>
  </si>
  <si>
    <t>&lt;70,8 ms dèlai (SloMo-Vid 240 fps)</t>
  </si>
  <si>
    <t>45,0° -&gt; 46,5° mesuré</t>
  </si>
  <si>
    <t>Difficile à évaluer avec measurement externe</t>
  </si>
  <si>
    <t>envoyer signale, observer vitesse de rotation et dépassement</t>
  </si>
  <si>
    <t>reglable avec rates/html</t>
  </si>
  <si>
    <t>Filtre complementaire: rotation (-90°): depart 239° boussole, arrivée à 144° -&gt; 95°</t>
  </si>
  <si>
    <t>Commande (-90°): depart 239° boussole, arrivée à 144° -&gt; 95°; oscilaltion +-2°</t>
  </si>
  <si>
    <t>&gt;&gt;10mm (140g Pousse_Max/Moteuer * 2)</t>
  </si>
  <si>
    <t>Affichage Voltage Application</t>
  </si>
  <si>
    <t>-0.15 A</t>
  </si>
  <si>
    <t>Capteur courant intégré dans ESC</t>
  </si>
  <si>
    <t>Validation par règle triangulaire</t>
  </si>
  <si>
    <t>&lt;0.01V, ADC 12bit et diviseur de tension</t>
  </si>
  <si>
    <t>Datasheet: ~140gF/moteur</t>
  </si>
  <si>
    <t>Diffice de measusrer, vu que angle est bon, c'est aussi validé</t>
  </si>
  <si>
    <t>validé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</si>
</sst>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0.0000"/>
    <numFmt numFmtId="165" formatCode="0.000"/>
    <numFmt numFmtId="166" formatCode="_-* #,##0.00\ [$€-407]_-;\-* #,##0.00\ [$€-407]_-;_-* &quot;-&quot;??\ [$€-407]_-;_-@_-"/>
  </numFmts>
  <fonts count="5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i/>
      <sz val="8"/>
      <name val="Arial"/>
      <family val="2"/>
    </font>
    <font>
      <b/>
      <sz val="10"/>
      <color rgb="FF0070C0"/>
      <name val="Arial"/>
      <family val="2"/>
    </font>
    <font>
      <i/>
      <sz val="8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2"/>
      <color rgb="FF0066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Comic Sans MS"/>
      <family val="4"/>
    </font>
    <font>
      <b/>
      <sz val="11"/>
      <color theme="0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 Narrow"/>
      <family val="2"/>
    </font>
    <font>
      <b/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theme="3"/>
      <name val="Aptos Narrow"/>
      <family val="2"/>
    </font>
    <font>
      <sz val="8"/>
      <name val="Aptos Narrow"/>
      <family val="2"/>
      <scheme val="minor"/>
    </font>
    <font>
      <sz val="8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name val="Aptos Display"/>
      <family val="2"/>
      <scheme val="major"/>
    </font>
    <font>
      <b/>
      <sz val="36"/>
      <color rgb="FF000000"/>
      <name val="Aptos Narrow"/>
      <family val="2"/>
    </font>
    <font>
      <b/>
      <sz val="36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u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094A5"/>
        <bgColor indexed="64"/>
      </patternFill>
    </fill>
    <fill>
      <patternFill patternType="solid">
        <fgColor rgb="FF4D66BA"/>
        <bgColor indexed="64"/>
      </patternFill>
    </fill>
    <fill>
      <patternFill patternType="solid">
        <fgColor rgb="FF31306B"/>
        <bgColor indexed="64"/>
      </patternFill>
    </fill>
    <fill>
      <patternFill patternType="solid">
        <fgColor rgb="FF57A487"/>
        <bgColor indexed="64"/>
      </patternFill>
    </fill>
    <fill>
      <patternFill patternType="solid">
        <fgColor rgb="FF7EBE3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1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0" applyNumberFormat="0" applyBorder="0" applyAlignment="0" applyProtection="0"/>
    <xf numFmtId="0" fontId="53" fillId="0" borderId="0" applyNumberFormat="0" applyFill="0" applyBorder="0" applyAlignment="0" applyProtection="0"/>
  </cellStyleXfs>
  <cellXfs count="37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1" fillId="0" borderId="15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0" fillId="4" borderId="10" xfId="0" applyFont="1" applyFill="1" applyBorder="1" applyAlignment="1">
      <alignment horizontal="left" vertical="center"/>
    </xf>
    <xf numFmtId="0" fontId="20" fillId="4" borderId="16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49" fontId="4" fillId="0" borderId="36" xfId="0" applyNumberFormat="1" applyFont="1" applyBorder="1" applyAlignment="1">
      <alignment horizontal="center" vertical="center" wrapText="1"/>
    </xf>
    <xf numFmtId="0" fontId="10" fillId="0" borderId="40" xfId="0" applyFont="1" applyBorder="1" applyAlignment="1">
      <alignment horizontal="left" vertical="center"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43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20" fillId="0" borderId="0" xfId="0" applyFont="1" applyAlignment="1">
      <alignment horizontal="right"/>
    </xf>
    <xf numFmtId="0" fontId="20" fillId="0" borderId="43" xfId="0" applyFont="1" applyBorder="1"/>
    <xf numFmtId="0" fontId="26" fillId="0" borderId="0" xfId="0" applyFont="1"/>
    <xf numFmtId="0" fontId="1" fillId="0" borderId="43" xfId="0" applyFont="1" applyBorder="1"/>
    <xf numFmtId="0" fontId="27" fillId="0" borderId="0" xfId="0" applyFont="1"/>
    <xf numFmtId="0" fontId="31" fillId="0" borderId="0" xfId="0" applyFont="1"/>
    <xf numFmtId="0" fontId="27" fillId="0" borderId="47" xfId="0" applyFont="1" applyBorder="1"/>
    <xf numFmtId="0" fontId="27" fillId="0" borderId="50" xfId="0" applyFont="1" applyBorder="1"/>
    <xf numFmtId="0" fontId="28" fillId="0" borderId="44" xfId="0" applyFont="1" applyBorder="1"/>
    <xf numFmtId="0" fontId="29" fillId="0" borderId="45" xfId="0" applyFont="1" applyBorder="1" applyAlignment="1">
      <alignment horizontal="center"/>
    </xf>
    <xf numFmtId="0" fontId="29" fillId="0" borderId="43" xfId="0" applyFont="1" applyBorder="1"/>
    <xf numFmtId="0" fontId="30" fillId="0" borderId="45" xfId="0" applyFont="1" applyBorder="1"/>
    <xf numFmtId="0" fontId="25" fillId="0" borderId="0" xfId="0" applyFont="1"/>
    <xf numFmtId="0" fontId="20" fillId="0" borderId="0" xfId="0" applyFont="1"/>
    <xf numFmtId="165" fontId="29" fillId="0" borderId="45" xfId="0" applyNumberFormat="1" applyFont="1" applyBorder="1" applyAlignment="1">
      <alignment horizontal="center"/>
    </xf>
    <xf numFmtId="165" fontId="20" fillId="0" borderId="0" xfId="0" applyNumberFormat="1" applyFont="1"/>
    <xf numFmtId="2" fontId="0" fillId="0" borderId="45" xfId="0" applyNumberFormat="1" applyBorder="1"/>
    <xf numFmtId="164" fontId="20" fillId="0" borderId="0" xfId="0" applyNumberFormat="1" applyFont="1"/>
    <xf numFmtId="2" fontId="8" fillId="0" borderId="12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20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2" fontId="24" fillId="4" borderId="0" xfId="0" applyNumberFormat="1" applyFont="1" applyFill="1" applyAlignment="1">
      <alignment vertical="center"/>
    </xf>
    <xf numFmtId="0" fontId="0" fillId="4" borderId="0" xfId="0" applyFill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2" fontId="8" fillId="0" borderId="50" xfId="0" applyNumberFormat="1" applyFont="1" applyBorder="1" applyAlignment="1" applyProtection="1">
      <alignment horizontal="left" vertical="center"/>
      <protection locked="0"/>
    </xf>
    <xf numFmtId="0" fontId="0" fillId="0" borderId="61" xfId="0" applyBorder="1" applyAlignment="1">
      <alignment horizontal="left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0" fillId="4" borderId="50" xfId="0" applyFont="1" applyFill="1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1" fontId="24" fillId="4" borderId="50" xfId="0" applyNumberFormat="1" applyFont="1" applyFill="1" applyBorder="1" applyAlignment="1">
      <alignment horizontal="right" vertical="center"/>
    </xf>
    <xf numFmtId="0" fontId="0" fillId="0" borderId="51" xfId="0" applyBorder="1" applyAlignment="1">
      <alignment vertical="center"/>
    </xf>
    <xf numFmtId="1" fontId="24" fillId="4" borderId="52" xfId="0" applyNumberFormat="1" applyFont="1" applyFill="1" applyBorder="1" applyAlignment="1">
      <alignment horizontal="right" vertical="center"/>
    </xf>
    <xf numFmtId="0" fontId="24" fillId="4" borderId="53" xfId="0" applyFont="1" applyFill="1" applyBorder="1" applyAlignment="1">
      <alignment vertical="center"/>
    </xf>
    <xf numFmtId="0" fontId="0" fillId="0" borderId="53" xfId="0" applyBorder="1" applyAlignment="1">
      <alignment horizontal="center" vertical="center"/>
    </xf>
    <xf numFmtId="14" fontId="7" fillId="0" borderId="53" xfId="0" applyNumberFormat="1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8" borderId="26" xfId="0" applyFill="1" applyBorder="1" applyAlignment="1">
      <alignment horizontal="center" vertical="center"/>
    </xf>
    <xf numFmtId="0" fontId="32" fillId="5" borderId="26" xfId="1" applyBorder="1" applyAlignment="1">
      <alignment horizontal="center" vertical="center"/>
    </xf>
    <xf numFmtId="0" fontId="34" fillId="7" borderId="0" xfId="3"/>
    <xf numFmtId="0" fontId="34" fillId="7" borderId="26" xfId="3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70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72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68" xfId="0" applyFill="1" applyBorder="1" applyAlignment="1">
      <alignment horizontal="center" vertical="center"/>
    </xf>
    <xf numFmtId="0" fontId="0" fillId="8" borderId="70" xfId="0" applyFill="1" applyBorder="1" applyAlignment="1">
      <alignment horizontal="center" vertical="center"/>
    </xf>
    <xf numFmtId="0" fontId="33" fillId="6" borderId="26" xfId="2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35" fillId="10" borderId="0" xfId="0" applyFont="1" applyFill="1"/>
    <xf numFmtId="0" fontId="35" fillId="11" borderId="0" xfId="0" applyFont="1" applyFill="1"/>
    <xf numFmtId="0" fontId="41" fillId="12" borderId="0" xfId="0" applyFont="1" applyFill="1"/>
    <xf numFmtId="0" fontId="37" fillId="13" borderId="0" xfId="0" applyFont="1" applyFill="1"/>
    <xf numFmtId="0" fontId="0" fillId="14" borderId="0" xfId="0" applyFill="1"/>
    <xf numFmtId="0" fontId="11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0" fillId="0" borderId="17" xfId="0" applyBorder="1"/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49" fontId="4" fillId="0" borderId="77" xfId="0" applyNumberFormat="1" applyFont="1" applyBorder="1" applyAlignment="1">
      <alignment horizontal="center" vertical="center" wrapText="1"/>
    </xf>
    <xf numFmtId="49" fontId="4" fillId="0" borderId="80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49" fontId="15" fillId="0" borderId="2" xfId="0" quotePrefix="1" applyNumberFormat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3" fillId="0" borderId="5" xfId="0" applyFont="1" applyBorder="1" applyAlignment="1">
      <alignment horizontal="left" vertical="center" wrapText="1"/>
    </xf>
    <xf numFmtId="49" fontId="46" fillId="0" borderId="2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center" vertical="center" wrapText="1"/>
    </xf>
    <xf numFmtId="49" fontId="47" fillId="0" borderId="2" xfId="0" applyNumberFormat="1" applyFont="1" applyBorder="1" applyAlignment="1">
      <alignment horizontal="center" vertical="center" wrapText="1"/>
    </xf>
    <xf numFmtId="0" fontId="0" fillId="0" borderId="0" xfId="0" quotePrefix="1"/>
    <xf numFmtId="0" fontId="32" fillId="5" borderId="25" xfId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9" borderId="83" xfId="0" applyFill="1" applyBorder="1" applyAlignment="1">
      <alignment horizontal="center" vertical="center"/>
    </xf>
    <xf numFmtId="0" fontId="0" fillId="8" borderId="84" xfId="0" applyFill="1" applyBorder="1" applyAlignment="1">
      <alignment horizontal="center" vertical="center"/>
    </xf>
    <xf numFmtId="0" fontId="0" fillId="8" borderId="8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82" xfId="0" applyFont="1" applyBorder="1" applyAlignment="1">
      <alignment horizontal="left" vertical="center" wrapText="1"/>
    </xf>
    <xf numFmtId="0" fontId="27" fillId="0" borderId="51" xfId="0" applyFont="1" applyBorder="1"/>
    <xf numFmtId="0" fontId="0" fillId="0" borderId="10" xfId="0" applyBorder="1"/>
    <xf numFmtId="0" fontId="27" fillId="0" borderId="10" xfId="0" applyFont="1" applyBorder="1"/>
    <xf numFmtId="0" fontId="35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9" fillId="0" borderId="0" xfId="0" applyFont="1" applyAlignment="1">
      <alignment horizontal="left" vertical="top" wrapText="1"/>
    </xf>
    <xf numFmtId="0" fontId="50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41" fillId="12" borderId="0" xfId="0" applyFont="1" applyFill="1" applyAlignment="1">
      <alignment horizontal="left" vertical="top"/>
    </xf>
    <xf numFmtId="0" fontId="3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35" fillId="11" borderId="0" xfId="0" applyFont="1" applyFill="1" applyAlignment="1">
      <alignment horizontal="left" vertical="top"/>
    </xf>
    <xf numFmtId="0" fontId="35" fillId="10" borderId="0" xfId="0" applyFont="1" applyFill="1" applyAlignment="1">
      <alignment horizontal="left" vertical="top"/>
    </xf>
    <xf numFmtId="0" fontId="51" fillId="0" borderId="0" xfId="0" applyFont="1" applyAlignment="1">
      <alignment horizontal="left" vertical="top" wrapText="1"/>
    </xf>
    <xf numFmtId="0" fontId="37" fillId="13" borderId="0" xfId="0" applyFont="1" applyFill="1" applyAlignment="1">
      <alignment horizontal="left" vertical="top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0" fillId="14" borderId="0" xfId="0" applyFill="1" applyAlignment="1">
      <alignment horizontal="left" vertical="top"/>
    </xf>
    <xf numFmtId="0" fontId="0" fillId="0" borderId="85" xfId="0" applyBorder="1"/>
    <xf numFmtId="0" fontId="53" fillId="15" borderId="86" xfId="4" applyFill="1" applyBorder="1"/>
    <xf numFmtId="0" fontId="0" fillId="0" borderId="62" xfId="0" applyBorder="1"/>
    <xf numFmtId="0" fontId="53" fillId="15" borderId="50" xfId="4" applyFill="1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56" fillId="0" borderId="62" xfId="0" applyFont="1" applyBorder="1"/>
    <xf numFmtId="0" fontId="53" fillId="15" borderId="47" xfId="4" applyFill="1" applyBorder="1"/>
    <xf numFmtId="0" fontId="20" fillId="0" borderId="62" xfId="0" applyFont="1" applyBorder="1"/>
    <xf numFmtId="0" fontId="0" fillId="0" borderId="11" xfId="0" applyBorder="1"/>
    <xf numFmtId="0" fontId="57" fillId="15" borderId="86" xfId="4" applyFont="1" applyFill="1" applyBorder="1"/>
    <xf numFmtId="0" fontId="53" fillId="0" borderId="0" xfId="4" applyBorder="1"/>
    <xf numFmtId="0" fontId="55" fillId="0" borderId="0" xfId="4" applyFont="1" applyBorder="1"/>
    <xf numFmtId="0" fontId="53" fillId="15" borderId="52" xfId="4" applyFill="1" applyBorder="1"/>
    <xf numFmtId="0" fontId="20" fillId="0" borderId="47" xfId="0" applyFont="1" applyBorder="1"/>
    <xf numFmtId="0" fontId="20" fillId="0" borderId="48" xfId="0" applyFont="1" applyBorder="1"/>
    <xf numFmtId="0" fontId="20" fillId="0" borderId="49" xfId="0" applyFont="1" applyBorder="1"/>
    <xf numFmtId="166" fontId="0" fillId="0" borderId="0" xfId="0" applyNumberFormat="1"/>
    <xf numFmtId="166" fontId="0" fillId="17" borderId="51" xfId="0" applyNumberFormat="1" applyFill="1" applyBorder="1"/>
    <xf numFmtId="0" fontId="0" fillId="0" borderId="0" xfId="0" applyAlignment="1">
      <alignment horizontal="right"/>
    </xf>
    <xf numFmtId="0" fontId="58" fillId="0" borderId="50" xfId="0" applyFont="1" applyBorder="1"/>
    <xf numFmtId="0" fontId="58" fillId="0" borderId="0" xfId="0" quotePrefix="1" applyFont="1" applyAlignment="1">
      <alignment horizontal="right"/>
    </xf>
    <xf numFmtId="0" fontId="58" fillId="0" borderId="0" xfId="0" applyFont="1"/>
    <xf numFmtId="0" fontId="54" fillId="16" borderId="53" xfId="0" applyFont="1" applyFill="1" applyBorder="1" applyAlignment="1">
      <alignment horizontal="right"/>
    </xf>
    <xf numFmtId="166" fontId="54" fillId="18" borderId="54" xfId="0" applyNumberFormat="1" applyFont="1" applyFill="1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1" xfId="0" quotePrefix="1" applyBorder="1" applyAlignment="1">
      <alignment horizontal="right"/>
    </xf>
    <xf numFmtId="0" fontId="0" fillId="0" borderId="12" xfId="0" quotePrefix="1" applyBorder="1"/>
    <xf numFmtId="0" fontId="20" fillId="0" borderId="59" xfId="0" applyFont="1" applyBorder="1"/>
    <xf numFmtId="0" fontId="20" fillId="0" borderId="58" xfId="0" applyFont="1" applyBorder="1"/>
    <xf numFmtId="0" fontId="54" fillId="16" borderId="90" xfId="0" applyFont="1" applyFill="1" applyBorder="1"/>
    <xf numFmtId="0" fontId="54" fillId="16" borderId="91" xfId="0" applyFont="1" applyFill="1" applyBorder="1"/>
    <xf numFmtId="0" fontId="11" fillId="19" borderId="5" xfId="0" applyFont="1" applyFill="1" applyBorder="1" applyAlignment="1">
      <alignment horizontal="center" vertical="center" wrapText="1"/>
    </xf>
    <xf numFmtId="0" fontId="1" fillId="0" borderId="50" xfId="0" applyFont="1" applyBorder="1"/>
    <xf numFmtId="0" fontId="0" fillId="20" borderId="0" xfId="0" applyFill="1"/>
    <xf numFmtId="0" fontId="53" fillId="0" borderId="86" xfId="4" applyBorder="1"/>
    <xf numFmtId="49" fontId="46" fillId="0" borderId="0" xfId="0" applyNumberFormat="1" applyFont="1" applyAlignment="1">
      <alignment horizontal="center" vertical="top" wrapText="1"/>
    </xf>
    <xf numFmtId="8" fontId="0" fillId="0" borderId="0" xfId="0" applyNumberFormat="1"/>
    <xf numFmtId="49" fontId="4" fillId="21" borderId="7" xfId="0" applyNumberFormat="1" applyFont="1" applyFill="1" applyBorder="1" applyAlignment="1">
      <alignment horizontal="center" vertical="center" wrapText="1"/>
    </xf>
    <xf numFmtId="49" fontId="11" fillId="19" borderId="7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0" fontId="0" fillId="21" borderId="0" xfId="0" applyFill="1" applyAlignment="1">
      <alignment horizontal="left" vertical="top"/>
    </xf>
    <xf numFmtId="0" fontId="0" fillId="21" borderId="0" xfId="0" quotePrefix="1" applyFill="1" applyAlignment="1">
      <alignment horizontal="left" vertical="top"/>
    </xf>
    <xf numFmtId="0" fontId="38" fillId="21" borderId="0" xfId="0" applyFont="1" applyFill="1" applyAlignment="1">
      <alignment horizontal="left" vertical="top"/>
    </xf>
    <xf numFmtId="0" fontId="1" fillId="15" borderId="50" xfId="4" quotePrefix="1" applyFont="1" applyFill="1" applyBorder="1"/>
    <xf numFmtId="0" fontId="4" fillId="21" borderId="5" xfId="0" applyFont="1" applyFill="1" applyBorder="1" applyAlignment="1">
      <alignment horizontal="center" vertical="center" wrapText="1"/>
    </xf>
    <xf numFmtId="0" fontId="4" fillId="21" borderId="5" xfId="0" quotePrefix="1" applyFont="1" applyFill="1" applyBorder="1" applyAlignment="1">
      <alignment horizontal="center" vertical="center" wrapText="1"/>
    </xf>
    <xf numFmtId="49" fontId="15" fillId="21" borderId="2" xfId="0" applyNumberFormat="1" applyFont="1" applyFill="1" applyBorder="1" applyAlignment="1">
      <alignment horizontal="center" vertical="center" wrapText="1"/>
    </xf>
    <xf numFmtId="49" fontId="47" fillId="19" borderId="2" xfId="0" applyNumberFormat="1" applyFont="1" applyFill="1" applyBorder="1" applyAlignment="1">
      <alignment horizontal="center" vertical="center" wrapText="1"/>
    </xf>
    <xf numFmtId="0" fontId="0" fillId="19" borderId="0" xfId="0" applyFill="1" applyAlignment="1">
      <alignment horizontal="left" vertical="top"/>
    </xf>
    <xf numFmtId="0" fontId="0" fillId="3" borderId="0" xfId="0" quotePrefix="1" applyFill="1" applyAlignment="1">
      <alignment horizontal="left" vertical="top"/>
    </xf>
    <xf numFmtId="49" fontId="10" fillId="0" borderId="92" xfId="0" applyNumberFormat="1" applyFont="1" applyBorder="1" applyAlignment="1">
      <alignment horizontal="center" vertical="center" wrapText="1"/>
    </xf>
    <xf numFmtId="49" fontId="15" fillId="0" borderId="92" xfId="0" applyNumberFormat="1" applyFont="1" applyBorder="1" applyAlignment="1">
      <alignment horizontal="center" vertical="center" wrapText="1"/>
    </xf>
    <xf numFmtId="49" fontId="48" fillId="0" borderId="0" xfId="0" applyNumberFormat="1" applyFont="1" applyAlignment="1">
      <alignment horizontal="center" vertical="center" wrapText="1"/>
    </xf>
    <xf numFmtId="0" fontId="2" fillId="0" borderId="96" xfId="0" applyFont="1" applyBorder="1" applyAlignment="1">
      <alignment horizontal="center" vertical="top" wrapText="1"/>
    </xf>
    <xf numFmtId="49" fontId="7" fillId="0" borderId="49" xfId="0" applyNumberFormat="1" applyFont="1" applyBorder="1" applyAlignment="1">
      <alignment horizontal="center" vertical="center" wrapText="1"/>
    </xf>
    <xf numFmtId="49" fontId="13" fillId="0" borderId="100" xfId="0" applyNumberFormat="1" applyFont="1" applyBorder="1" applyAlignment="1">
      <alignment horizontal="left" vertical="top" wrapText="1" indent="4"/>
    </xf>
    <xf numFmtId="0" fontId="4" fillId="0" borderId="101" xfId="0" applyFont="1" applyBorder="1" applyAlignment="1">
      <alignment horizontal="center" vertical="center" wrapText="1"/>
    </xf>
    <xf numFmtId="49" fontId="11" fillId="0" borderId="60" xfId="0" applyNumberFormat="1" applyFont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 wrapText="1"/>
    </xf>
    <xf numFmtId="49" fontId="46" fillId="0" borderId="62" xfId="0" applyNumberFormat="1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11" fillId="21" borderId="62" xfId="0" applyFont="1" applyFill="1" applyBorder="1" applyAlignment="1">
      <alignment horizontal="center" vertical="center" wrapText="1"/>
    </xf>
    <xf numFmtId="0" fontId="11" fillId="19" borderId="62" xfId="0" applyFont="1" applyFill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4" fillId="0" borderId="102" xfId="0" applyFont="1" applyBorder="1" applyAlignment="1">
      <alignment horizontal="center" vertical="center" wrapText="1"/>
    </xf>
    <xf numFmtId="8" fontId="11" fillId="19" borderId="62" xfId="0" applyNumberFormat="1" applyFont="1" applyFill="1" applyBorder="1" applyAlignment="1">
      <alignment horizontal="center" vertical="center" wrapText="1"/>
    </xf>
    <xf numFmtId="49" fontId="47" fillId="21" borderId="62" xfId="0" applyNumberFormat="1" applyFont="1" applyFill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 wrapText="1"/>
    </xf>
    <xf numFmtId="49" fontId="47" fillId="14" borderId="62" xfId="0" applyNumberFormat="1" applyFont="1" applyFill="1" applyBorder="1" applyAlignment="1">
      <alignment horizontal="center" vertical="center" wrapText="1"/>
    </xf>
    <xf numFmtId="49" fontId="47" fillId="0" borderId="62" xfId="0" applyNumberFormat="1" applyFont="1" applyBorder="1" applyAlignment="1">
      <alignment horizontal="center" vertical="center" wrapText="1"/>
    </xf>
    <xf numFmtId="0" fontId="46" fillId="0" borderId="100" xfId="0" applyFont="1" applyBorder="1" applyAlignment="1">
      <alignment horizontal="left" vertical="top" wrapText="1" indent="2"/>
    </xf>
    <xf numFmtId="0" fontId="10" fillId="0" borderId="108" xfId="0" applyFont="1" applyBorder="1" applyAlignment="1">
      <alignment horizontal="left" vertical="center" wrapText="1"/>
    </xf>
    <xf numFmtId="49" fontId="46" fillId="0" borderId="111" xfId="0" applyNumberFormat="1" applyFont="1" applyBorder="1" applyAlignment="1">
      <alignment horizontal="center" vertical="top" wrapText="1"/>
    </xf>
    <xf numFmtId="0" fontId="8" fillId="0" borderId="47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7" fillId="0" borderId="11" xfId="0" applyFont="1" applyBorder="1" applyAlignment="1" applyProtection="1">
      <alignment horizontal="center" vertical="center" readingOrder="1"/>
      <protection locked="0"/>
    </xf>
    <xf numFmtId="0" fontId="0" fillId="0" borderId="0" xfId="0" applyAlignment="1" applyProtection="1">
      <alignment horizontal="center" vertical="center" readingOrder="1"/>
      <protection locked="0"/>
    </xf>
    <xf numFmtId="0" fontId="0" fillId="0" borderId="12" xfId="0" applyBorder="1" applyAlignment="1" applyProtection="1">
      <alignment horizontal="center" vertical="center" readingOrder="1"/>
      <protection locked="0"/>
    </xf>
    <xf numFmtId="0" fontId="0" fillId="0" borderId="14" xfId="0" applyBorder="1" applyAlignment="1" applyProtection="1">
      <alignment horizontal="center" vertical="center" readingOrder="1"/>
      <protection locked="0"/>
    </xf>
    <xf numFmtId="0" fontId="0" fillId="0" borderId="16" xfId="0" applyBorder="1" applyAlignment="1" applyProtection="1">
      <alignment horizontal="center" vertical="center" readingOrder="1"/>
      <protection locked="0"/>
    </xf>
    <xf numFmtId="0" fontId="0" fillId="0" borderId="15" xfId="0" applyBorder="1" applyAlignment="1" applyProtection="1">
      <alignment horizontal="center" vertical="center" readingOrder="1"/>
      <protection locked="0"/>
    </xf>
    <xf numFmtId="14" fontId="7" fillId="0" borderId="13" xfId="0" quotePrefix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64" xfId="0" applyFont="1" applyFill="1" applyBorder="1" applyAlignment="1">
      <alignment horizontal="center" vertical="center"/>
    </xf>
    <xf numFmtId="0" fontId="22" fillId="2" borderId="19" xfId="0" applyFont="1" applyFill="1" applyBorder="1" applyAlignment="1" applyProtection="1">
      <alignment horizontal="center" vertical="center"/>
      <protection locked="0"/>
    </xf>
    <xf numFmtId="0" fontId="22" fillId="2" borderId="20" xfId="0" applyFont="1" applyFill="1" applyBorder="1" applyAlignment="1" applyProtection="1">
      <alignment horizontal="center" vertical="center"/>
      <protection locked="0"/>
    </xf>
    <xf numFmtId="0" fontId="22" fillId="2" borderId="21" xfId="0" applyFont="1" applyFill="1" applyBorder="1" applyAlignment="1" applyProtection="1">
      <alignment horizontal="center" vertical="center"/>
      <protection locked="0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20" fillId="0" borderId="23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5" xfId="0" applyFont="1" applyBorder="1" applyAlignment="1">
      <alignment horizontal="right" vertical="center"/>
    </xf>
    <xf numFmtId="0" fontId="20" fillId="0" borderId="12" xfId="0" applyFont="1" applyBorder="1" applyAlignment="1">
      <alignment horizontal="right" vertical="center"/>
    </xf>
    <xf numFmtId="0" fontId="20" fillId="0" borderId="27" xfId="0" applyFont="1" applyBorder="1" applyAlignment="1">
      <alignment horizontal="right" vertical="center"/>
    </xf>
    <xf numFmtId="0" fontId="20" fillId="0" borderId="15" xfId="0" applyFont="1" applyBorder="1" applyAlignment="1">
      <alignment horizontal="right" vertical="center"/>
    </xf>
    <xf numFmtId="14" fontId="20" fillId="8" borderId="8" xfId="0" applyNumberFormat="1" applyFont="1" applyFill="1" applyBorder="1" applyAlignment="1">
      <alignment horizontal="center" vertical="center"/>
    </xf>
    <xf numFmtId="14" fontId="20" fillId="8" borderId="9" xfId="0" applyNumberFormat="1" applyFont="1" applyFill="1" applyBorder="1" applyAlignment="1">
      <alignment horizontal="center" vertical="center"/>
    </xf>
    <xf numFmtId="14" fontId="20" fillId="8" borderId="11" xfId="0" applyNumberFormat="1" applyFont="1" applyFill="1" applyBorder="1" applyAlignment="1">
      <alignment horizontal="center" vertical="center"/>
    </xf>
    <xf numFmtId="14" fontId="20" fillId="8" borderId="12" xfId="0" applyNumberFormat="1" applyFont="1" applyFill="1" applyBorder="1" applyAlignment="1">
      <alignment horizontal="center" vertical="center"/>
    </xf>
    <xf numFmtId="14" fontId="20" fillId="8" borderId="14" xfId="0" applyNumberFormat="1" applyFont="1" applyFill="1" applyBorder="1" applyAlignment="1">
      <alignment horizontal="center" vertical="center"/>
    </xf>
    <xf numFmtId="14" fontId="20" fillId="8" borderId="15" xfId="0" applyNumberFormat="1" applyFont="1" applyFill="1" applyBorder="1" applyAlignment="1">
      <alignment horizontal="center" vertical="center"/>
    </xf>
    <xf numFmtId="0" fontId="23" fillId="2" borderId="19" xfId="0" applyFont="1" applyFill="1" applyBorder="1" applyAlignment="1" applyProtection="1">
      <alignment horizontal="center" vertical="center"/>
      <protection locked="0"/>
    </xf>
    <xf numFmtId="0" fontId="52" fillId="0" borderId="73" xfId="0" applyFont="1" applyBorder="1" applyAlignment="1">
      <alignment horizontal="center" vertical="center"/>
    </xf>
    <xf numFmtId="0" fontId="52" fillId="0" borderId="23" xfId="0" applyFont="1" applyBorder="1" applyAlignment="1">
      <alignment horizontal="left" vertical="center"/>
    </xf>
    <xf numFmtId="0" fontId="52" fillId="0" borderId="9" xfId="0" applyFont="1" applyBorder="1" applyAlignment="1">
      <alignment horizontal="left" vertical="center"/>
    </xf>
    <xf numFmtId="0" fontId="52" fillId="0" borderId="25" xfId="0" applyFont="1" applyBorder="1" applyAlignment="1">
      <alignment horizontal="left" vertical="center"/>
    </xf>
    <xf numFmtId="0" fontId="52" fillId="0" borderId="12" xfId="0" applyFont="1" applyBorder="1" applyAlignment="1">
      <alignment horizontal="left" vertical="center"/>
    </xf>
    <xf numFmtId="0" fontId="52" fillId="0" borderId="27" xfId="0" applyFont="1" applyBorder="1" applyAlignment="1">
      <alignment horizontal="left" vertical="center"/>
    </xf>
    <xf numFmtId="0" fontId="52" fillId="0" borderId="15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2" fillId="0" borderId="24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28" xfId="0" applyFont="1" applyBorder="1" applyAlignment="1">
      <alignment horizontal="left" vertical="center"/>
    </xf>
    <xf numFmtId="0" fontId="0" fillId="4" borderId="73" xfId="0" applyFill="1" applyBorder="1" applyAlignment="1">
      <alignment horizontal="center" vertical="center"/>
    </xf>
    <xf numFmtId="0" fontId="20" fillId="4" borderId="24" xfId="0" applyFont="1" applyFill="1" applyBorder="1" applyAlignment="1">
      <alignment horizontal="left" vertical="center"/>
    </xf>
    <xf numFmtId="0" fontId="20" fillId="4" borderId="23" xfId="0" applyFont="1" applyFill="1" applyBorder="1" applyAlignment="1">
      <alignment horizontal="left" vertical="center"/>
    </xf>
    <xf numFmtId="0" fontId="20" fillId="4" borderId="26" xfId="0" applyFont="1" applyFill="1" applyBorder="1" applyAlignment="1">
      <alignment horizontal="left" vertical="center"/>
    </xf>
    <xf numFmtId="0" fontId="20" fillId="4" borderId="25" xfId="0" applyFont="1" applyFill="1" applyBorder="1" applyAlignment="1">
      <alignment horizontal="left" vertical="center"/>
    </xf>
    <xf numFmtId="0" fontId="20" fillId="4" borderId="28" xfId="0" applyFont="1" applyFill="1" applyBorder="1" applyAlignment="1">
      <alignment horizontal="left" vertical="center"/>
    </xf>
    <xf numFmtId="0" fontId="20" fillId="4" borderId="27" xfId="0" applyFont="1" applyFill="1" applyBorder="1" applyAlignment="1">
      <alignment horizontal="left" vertical="center"/>
    </xf>
    <xf numFmtId="0" fontId="52" fillId="0" borderId="67" xfId="0" applyFont="1" applyBorder="1" applyAlignment="1">
      <alignment horizontal="center" vertical="center"/>
    </xf>
    <xf numFmtId="0" fontId="52" fillId="0" borderId="69" xfId="0" applyFont="1" applyBorder="1" applyAlignment="1">
      <alignment horizontal="center" vertical="center"/>
    </xf>
    <xf numFmtId="0" fontId="52" fillId="0" borderId="71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0" fillId="4" borderId="62" xfId="0" applyFont="1" applyFill="1" applyBorder="1" applyAlignment="1">
      <alignment horizontal="center" vertical="center"/>
    </xf>
    <xf numFmtId="0" fontId="2" fillId="0" borderId="93" xfId="0" applyFont="1" applyBorder="1" applyAlignment="1">
      <alignment horizontal="center" vertical="top" wrapText="1"/>
    </xf>
    <xf numFmtId="0" fontId="2" fillId="0" borderId="94" xfId="0" applyFont="1" applyBorder="1" applyAlignment="1">
      <alignment horizontal="center" vertical="top" wrapText="1"/>
    </xf>
    <xf numFmtId="0" fontId="2" fillId="0" borderId="95" xfId="0" applyFont="1" applyBorder="1" applyAlignment="1">
      <alignment horizontal="center" vertical="top" wrapText="1"/>
    </xf>
    <xf numFmtId="0" fontId="11" fillId="0" borderId="99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49" fontId="13" fillId="0" borderId="3" xfId="0" applyNumberFormat="1" applyFont="1" applyBorder="1" applyAlignment="1">
      <alignment horizontal="left" vertical="top" wrapText="1" indent="4"/>
    </xf>
    <xf numFmtId="49" fontId="13" fillId="0" borderId="6" xfId="0" applyNumberFormat="1" applyFont="1" applyBorder="1" applyAlignment="1">
      <alignment horizontal="left" vertical="top" wrapText="1" indent="4"/>
    </xf>
    <xf numFmtId="49" fontId="13" fillId="0" borderId="35" xfId="0" applyNumberFormat="1" applyFont="1" applyBorder="1" applyAlignment="1">
      <alignment horizontal="left" vertical="top" wrapText="1" indent="4"/>
    </xf>
    <xf numFmtId="49" fontId="2" fillId="0" borderId="97" xfId="0" applyNumberFormat="1" applyFont="1" applyBorder="1" applyAlignment="1">
      <alignment horizontal="center" vertical="top" wrapText="1"/>
    </xf>
    <xf numFmtId="49" fontId="2" fillId="0" borderId="94" xfId="0" applyNumberFormat="1" applyFont="1" applyBorder="1" applyAlignment="1">
      <alignment horizontal="center" vertical="top" wrapText="1"/>
    </xf>
    <xf numFmtId="49" fontId="2" fillId="0" borderId="98" xfId="0" applyNumberFormat="1" applyFont="1" applyBorder="1" applyAlignment="1">
      <alignment horizontal="center" vertical="top" wrapText="1"/>
    </xf>
    <xf numFmtId="0" fontId="4" fillId="0" borderId="104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0" fillId="0" borderId="37" xfId="0" applyFont="1" applyBorder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49" fontId="10" fillId="0" borderId="0" xfId="0" applyNumberFormat="1" applyFont="1" applyAlignment="1">
      <alignment horizontal="center" vertical="top" wrapText="1"/>
    </xf>
    <xf numFmtId="0" fontId="2" fillId="0" borderId="105" xfId="0" applyFont="1" applyBorder="1" applyAlignment="1">
      <alignment horizontal="center" vertical="top" wrapText="1"/>
    </xf>
    <xf numFmtId="0" fontId="10" fillId="0" borderId="106" xfId="0" applyFont="1" applyBorder="1" applyAlignment="1">
      <alignment horizontal="center" vertical="top" wrapText="1"/>
    </xf>
    <xf numFmtId="0" fontId="10" fillId="0" borderId="107" xfId="0" applyFont="1" applyBorder="1" applyAlignment="1">
      <alignment horizontal="center" vertical="top" wrapText="1"/>
    </xf>
    <xf numFmtId="49" fontId="2" fillId="0" borderId="109" xfId="0" applyNumberFormat="1" applyFont="1" applyBorder="1" applyAlignment="1">
      <alignment horizontal="center" vertical="top" wrapText="1"/>
    </xf>
    <xf numFmtId="49" fontId="10" fillId="0" borderId="106" xfId="0" applyNumberFormat="1" applyFont="1" applyBorder="1" applyAlignment="1">
      <alignment horizontal="center" vertical="top" wrapText="1"/>
    </xf>
    <xf numFmtId="49" fontId="10" fillId="0" borderId="110" xfId="0" applyNumberFormat="1" applyFont="1" applyBorder="1" applyAlignment="1">
      <alignment horizontal="center" vertical="top" wrapText="1"/>
    </xf>
    <xf numFmtId="0" fontId="31" fillId="3" borderId="0" xfId="0" applyFont="1" applyFill="1" applyAlignment="1">
      <alignment horizontal="center"/>
    </xf>
    <xf numFmtId="0" fontId="0" fillId="0" borderId="53" xfId="0" applyBorder="1" applyAlignment="1">
      <alignment horizontal="center"/>
    </xf>
    <xf numFmtId="0" fontId="2" fillId="0" borderId="29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49" fontId="2" fillId="0" borderId="32" xfId="0" applyNumberFormat="1" applyFont="1" applyBorder="1" applyAlignment="1">
      <alignment horizontal="center" vertical="top" wrapText="1"/>
    </xf>
    <xf numFmtId="49" fontId="2" fillId="0" borderId="30" xfId="0" applyNumberFormat="1" applyFont="1" applyBorder="1" applyAlignment="1">
      <alignment horizontal="center" vertical="top" wrapText="1"/>
    </xf>
    <xf numFmtId="49" fontId="2" fillId="0" borderId="33" xfId="0" applyNumberFormat="1" applyFont="1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12" fillId="0" borderId="77" xfId="0" applyFont="1" applyBorder="1" applyAlignment="1">
      <alignment horizontal="center" vertical="top" wrapText="1"/>
    </xf>
    <xf numFmtId="0" fontId="4" fillId="0" borderId="78" xfId="0" applyFont="1" applyBorder="1" applyAlignment="1">
      <alignment horizontal="left" vertical="top" wrapText="1" indent="2"/>
    </xf>
    <xf numFmtId="0" fontId="10" fillId="0" borderId="79" xfId="0" applyFont="1" applyBorder="1" applyAlignment="1">
      <alignment horizontal="left" vertical="top" wrapText="1" indent="2"/>
    </xf>
    <xf numFmtId="0" fontId="10" fillId="0" borderId="81" xfId="0" applyFont="1" applyBorder="1" applyAlignment="1">
      <alignment horizontal="left" vertical="top" wrapText="1" indent="2"/>
    </xf>
    <xf numFmtId="0" fontId="10" fillId="0" borderId="38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49" fontId="10" fillId="0" borderId="41" xfId="0" applyNumberFormat="1" applyFont="1" applyBorder="1" applyAlignment="1">
      <alignment horizontal="center" vertical="top" wrapText="1"/>
    </xf>
    <xf numFmtId="49" fontId="10" fillId="0" borderId="39" xfId="0" applyNumberFormat="1" applyFont="1" applyBorder="1" applyAlignment="1">
      <alignment horizontal="center" vertical="top" wrapText="1"/>
    </xf>
    <xf numFmtId="49" fontId="10" fillId="0" borderId="42" xfId="0" applyNumberFormat="1" applyFont="1" applyBorder="1" applyAlignment="1">
      <alignment horizontal="center" vertical="top" wrapText="1"/>
    </xf>
  </cellXfs>
  <cellStyles count="5">
    <cellStyle name="Gut" xfId="1" builtinId="26"/>
    <cellStyle name="Link" xfId="4" builtinId="8"/>
    <cellStyle name="Neutral" xfId="3" builtinId="28"/>
    <cellStyle name="Schlecht" xfId="2" builtinId="27"/>
    <cellStyle name="Standard" xfId="0" builtinId="0"/>
  </cellStyles>
  <dxfs count="8">
    <dxf>
      <border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bottom/>
      </border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Medium9"/>
  <colors>
    <mruColors>
      <color rgb="FF7EBE3C"/>
      <color rgb="FF57A487"/>
      <color rgb="FF31306B"/>
      <color rgb="FF4D66BA"/>
      <color rgb="FF5094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31539</xdr:colOff>
      <xdr:row>6</xdr:row>
      <xdr:rowOff>13368</xdr:rowOff>
    </xdr:from>
    <xdr:to>
      <xdr:col>25</xdr:col>
      <xdr:colOff>1976</xdr:colOff>
      <xdr:row>60</xdr:row>
      <xdr:rowOff>21073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6DCF95A-91A5-4CB4-F18C-D2D5F8709661}"/>
            </a:ext>
          </a:extLst>
        </xdr:cNvPr>
        <xdr:cNvGrpSpPr/>
      </xdr:nvGrpSpPr>
      <xdr:grpSpPr>
        <a:xfrm>
          <a:off x="12752706" y="1166951"/>
          <a:ext cx="213853" cy="6865705"/>
          <a:chOff x="8809865" y="1165288"/>
          <a:chExt cx="218381" cy="6613994"/>
        </a:xfrm>
      </xdr:grpSpPr>
      <xdr:cxnSp macro="">
        <xdr:nvCxnSpPr>
          <xdr:cNvPr id="2" name="Gerade Verbindung 1">
            <a:extLst>
              <a:ext uri="{FF2B5EF4-FFF2-40B4-BE49-F238E27FC236}">
                <a16:creationId xmlns:a16="http://schemas.microsoft.com/office/drawing/2014/main" id="{DF906A98-7D03-4106-8BF6-810B954CB5BB}"/>
              </a:ext>
            </a:extLst>
          </xdr:cNvPr>
          <xdr:cNvCxnSpPr/>
        </xdr:nvCxnSpPr>
        <xdr:spPr>
          <a:xfrm>
            <a:off x="9022012" y="1165288"/>
            <a:ext cx="6234" cy="6613994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098C094-650F-4758-84FB-3A09C35DE3DC}"/>
              </a:ext>
            </a:extLst>
          </xdr:cNvPr>
          <xdr:cNvSpPr txBox="1"/>
        </xdr:nvSpPr>
        <xdr:spPr>
          <a:xfrm rot="16200000">
            <a:off x="8495127" y="7315454"/>
            <a:ext cx="770282" cy="1408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r>
              <a:rPr lang="de-DE" sz="1000" b="1">
                <a:solidFill>
                  <a:srgbClr val="FF0000"/>
                </a:solidFill>
              </a:rPr>
              <a:t>Date actuelle</a:t>
            </a:r>
          </a:p>
        </xdr:txBody>
      </xdr:sp>
    </xdr:grpSp>
    <xdr:clientData/>
  </xdr:twoCellAnchor>
  <xdr:twoCellAnchor editAs="oneCell">
    <xdr:from>
      <xdr:col>35</xdr:col>
      <xdr:colOff>443163</xdr:colOff>
      <xdr:row>9</xdr:row>
      <xdr:rowOff>6852</xdr:rowOff>
    </xdr:from>
    <xdr:to>
      <xdr:col>41</xdr:col>
      <xdr:colOff>451184</xdr:colOff>
      <xdr:row>36</xdr:row>
      <xdr:rowOff>82049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BF837-3179-7E32-F601-32F24DB9D278}"/>
            </a:ext>
            <a:ext uri="{147F2762-F138-4A5C-976F-8EAC2B608ADB}">
              <a16:predDERef xmlns:a16="http://schemas.microsoft.com/office/drawing/2014/main" pred="{C6DCF95A-91A5-4CB4-F18C-D2D5F8709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7505" y="1544220"/>
          <a:ext cx="4569995" cy="34590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57150</xdr:rowOff>
    </xdr:from>
    <xdr:to>
      <xdr:col>12</xdr:col>
      <xdr:colOff>466725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E0426-0E50-EDC7-D5BD-9EBE24E5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57150"/>
          <a:ext cx="7496175" cy="3219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3161044</xdr:colOff>
      <xdr:row>30</xdr:row>
      <xdr:rowOff>90715</xdr:rowOff>
    </xdr:from>
    <xdr:to>
      <xdr:col>3</xdr:col>
      <xdr:colOff>3175977</xdr:colOff>
      <xdr:row>31</xdr:row>
      <xdr:rowOff>174451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878B7E9-EAB2-B684-707B-945AE396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0494" y="6950111"/>
          <a:ext cx="5785757" cy="272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2709768</xdr:colOff>
      <xdr:row>0</xdr:row>
      <xdr:rowOff>150335</xdr:rowOff>
    </xdr:from>
    <xdr:to>
      <xdr:col>5</xdr:col>
      <xdr:colOff>347206</xdr:colOff>
      <xdr:row>0</xdr:row>
      <xdr:rowOff>1590335</xdr:rowOff>
    </xdr:to>
    <xdr:pic>
      <xdr:nvPicPr>
        <xdr:cNvPr id="2" name="Grafik 1" descr="How do hovercraft work? - Explain that Stuff">
          <a:extLst>
            <a:ext uri="{FF2B5EF4-FFF2-40B4-BE49-F238E27FC236}">
              <a16:creationId xmlns:a16="http://schemas.microsoft.com/office/drawing/2014/main" id="{C52D3016-5E18-934B-A38B-E45E18B4B2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3333"/>
        <a:stretch>
          <a:fillRect/>
        </a:stretch>
      </xdr:blipFill>
      <xdr:spPr bwMode="auto">
        <a:xfrm>
          <a:off x="9463859" y="150335"/>
          <a:ext cx="3419783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555947</xdr:colOff>
      <xdr:row>0</xdr:row>
      <xdr:rowOff>167654</xdr:rowOff>
    </xdr:from>
    <xdr:to>
      <xdr:col>7</xdr:col>
      <xdr:colOff>873459</xdr:colOff>
      <xdr:row>0</xdr:row>
      <xdr:rowOff>1607654</xdr:rowOff>
    </xdr:to>
    <xdr:pic>
      <xdr:nvPicPr>
        <xdr:cNvPr id="3" name="Grafik 2" descr="How do hovercraft work? - Explain that Stuff">
          <a:extLst>
            <a:ext uri="{FF2B5EF4-FFF2-40B4-BE49-F238E27FC236}">
              <a16:creationId xmlns:a16="http://schemas.microsoft.com/office/drawing/2014/main" id="{CFD5C8C8-49B3-4765-9FF6-15AA1A0700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403" b="38421"/>
        <a:stretch>
          <a:fillRect/>
        </a:stretch>
      </xdr:blipFill>
      <xdr:spPr bwMode="auto">
        <a:xfrm>
          <a:off x="13821674" y="167654"/>
          <a:ext cx="3019148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176318</xdr:colOff>
      <xdr:row>0</xdr:row>
      <xdr:rowOff>184971</xdr:rowOff>
    </xdr:from>
    <xdr:to>
      <xdr:col>9</xdr:col>
      <xdr:colOff>1329838</xdr:colOff>
      <xdr:row>1</xdr:row>
      <xdr:rowOff>360</xdr:rowOff>
    </xdr:to>
    <xdr:pic>
      <xdr:nvPicPr>
        <xdr:cNvPr id="4" name="Grafik 3" descr="How do hovercraft work? - Explain that Stuff">
          <a:extLst>
            <a:ext uri="{FF2B5EF4-FFF2-40B4-BE49-F238E27FC236}">
              <a16:creationId xmlns:a16="http://schemas.microsoft.com/office/drawing/2014/main" id="{4FF16DF9-5B30-47C5-A498-B6CCBF749D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386"/>
        <a:stretch>
          <a:fillRect/>
        </a:stretch>
      </xdr:blipFill>
      <xdr:spPr bwMode="auto">
        <a:xfrm>
          <a:off x="17477182" y="184971"/>
          <a:ext cx="2556292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163035</xdr:colOff>
      <xdr:row>23</xdr:row>
      <xdr:rowOff>140677</xdr:rowOff>
    </xdr:from>
    <xdr:to>
      <xdr:col>12</xdr:col>
      <xdr:colOff>451067</xdr:colOff>
      <xdr:row>50</xdr:row>
      <xdr:rowOff>36972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6659233-B98F-DBF4-AD73-F958DFDA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0516" y="4397619"/>
          <a:ext cx="5622032" cy="50397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4B5397-0F0E-4C0D-B0CE-88DF7B20E80B}" name="Tabelle2" displayName="Tabelle2" ref="AH40:AL64" totalsRowShown="0" headerRowDxfId="7">
  <autoFilter ref="AH40:AL64" xr:uid="{214B5397-0F0E-4C0D-B0CE-88DF7B20E80B}"/>
  <sortState xmlns:xlrd2="http://schemas.microsoft.com/office/spreadsheetml/2017/richdata2" ref="AH41:AL64">
    <sortCondition descending="1" ref="AH40:AH64"/>
  </sortState>
  <tableColumns count="5">
    <tableColumn id="1" xr3:uid="{913F1C01-DE40-46B5-846C-7D9935F413D4}" name="Somme totale" dataDxfId="6"/>
    <tableColumn id="5" xr3:uid="{45EB1DDA-1BCD-4BE4-8F1A-233BDDF15798}" name="Score normalizé" dataDxfId="5"/>
    <tableColumn id="2" xr3:uid="{08D962B7-3931-471F-8E0A-FB151164353B}" name="Critère"/>
    <tableColumn id="3" xr3:uid="{C60627B0-31B1-4003-8417-6AD0D0A20C63}" name="De: Critère"/>
    <tableColumn id="4" xr3:uid="{C2569DC8-85E3-4693-A3E8-6FCE13390233}" name="Brève descriptio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95A722-AE5D-4BD2-BFA0-A07FF9FD0D16}" name="Tabelle3" displayName="Tabelle3" ref="J3:J17" totalsRowShown="0" dataDxfId="4">
  <autoFilter ref="J3:J17" xr:uid="{4E95A722-AE5D-4BD2-BFA0-A07FF9FD0D16}"/>
  <tableColumns count="1">
    <tableColumn id="1" xr3:uid="{92E94CB1-185A-4D83-AD14-6558F9556439}" name="Anforderung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ne-fpv-racer.com/helices-hq-ultralight-14x11x3-2cw2ccw-15mm-shaft-hqprop-14120.html" TargetMode="External"/><Relationship Id="rId13" Type="http://schemas.openxmlformats.org/officeDocument/2006/relationships/hyperlink" Target="https://www.conrad.fr/fr/p/contreplaque-en-peuplier-pichler-modellbau-c8634-l-x-l-x-h-600-x-300-x-3-0-mm-2-pc-s-1612054.html" TargetMode="External"/><Relationship Id="rId18" Type="http://schemas.openxmlformats.org/officeDocument/2006/relationships/hyperlink" Target="https://www.lacameraembarquee.fr/cables-adaptateurs-connecteurs-fpv/14505-6315-cable-silicone-lemonfpv-28-awg-1-metre.html?quantity_wanted=1&amp;preview=0" TargetMode="External"/><Relationship Id="rId3" Type="http://schemas.openxmlformats.org/officeDocument/2006/relationships/hyperlink" Target="https://www.lacameraembarquee.fr/batteries-fpv/15924-pack-de-3-batteries-lipo-cnhl-hv-2s-450mah-70c.html?_gl=1*nz1ma0*_up*MQ..&amp;gclid=CjwKCAjwxrLHBhA2EiwAu9EdMxDTObuKgucT1vCROvPMq1aJBog0VaYd0-uKZp9MdbzAC1au34UiYxoCIWkQAvD_BwE&amp;gbraid=0AAAAADr3K4EvjYtMxX5q6bsmvpT_e3M1b" TargetMode="External"/><Relationship Id="rId21" Type="http://schemas.openxmlformats.org/officeDocument/2006/relationships/hyperlink" Target="https://www.lacameraembarquee.fr/cables-adaptateurs-connecteurs-fpv/15039-adaptateur-xt30-male-vers-xt60-femelle-lemonfpv.html?_gl=1*1ak6ool*_up*MQ..&amp;gclid=CjwKCAjwxrLHBhA2EiwAu9EdMxDTObuKgucT1vCROvPMq1aJBog0VaYd0-uKZp9MdbzAC1au34UiYxoCIWkQAvD_BwE&amp;gbraid=0AAAAADr3K4EvjYtMxX5q6bsmvpT_e3M1b" TargetMode="External"/><Relationship Id="rId7" Type="http://schemas.openxmlformats.org/officeDocument/2006/relationships/hyperlink" Target="https://www.drone-fpv-racer.com/moteur-brushless-gts-v3-1002-14000kv-rcinpower-9807.html" TargetMode="External"/><Relationship Id="rId12" Type="http://schemas.openxmlformats.org/officeDocument/2006/relationships/hyperlink" Target="https://www.lacameraembarquee.fr/esc-fpv/18795-esc-4en1-flywoo-goku-bls-35a-v3-4s.html" TargetMode="External"/><Relationship Id="rId17" Type="http://schemas.openxmlformats.org/officeDocument/2006/relationships/hyperlink" Target="https://www.lacameraembarquee.fr/cables-adaptateurs-connecteurs-fpv/14505-6313-cable-silicone-lemonfpv-28-awg-1-metre.html?quantity_wanted=1&amp;preview=0" TargetMode="External"/><Relationship Id="rId2" Type="http://schemas.openxmlformats.org/officeDocument/2006/relationships/hyperlink" Target="https://www.lacameraembarquee.fr/pdb-bec-led-fpv/14437-bec-v20-flywoo-5v12v-2a.html?_gl=1*1cknmla*_up*MQ..*_gs*MQ..&amp;gclid=CjwKCAjwxrLHBhA2EiwAu9EdMxDTObuKgucT1vCROvPMq1aJBog0VaYd0-uKZp9MdbzAC1au34UiYxoCIWkQAvD_BwE&amp;gbraid=0AAAAADr3K4EvjYtMxX5q6bsmvpT_e3M1b" TargetMode="External"/><Relationship Id="rId16" Type="http://schemas.openxmlformats.org/officeDocument/2006/relationships/hyperlink" Target="https://www.lacameraembarquee.fr/cables-adaptateurs-connecteurs-fpv/14505-6314-cable-silicone-lemonfpv-28-awg-1-metre.html?quantity_wanted=1&amp;preview=0" TargetMode="External"/><Relationship Id="rId20" Type="http://schemas.openxmlformats.org/officeDocument/2006/relationships/hyperlink" Target="https://www.conrad.fr/fr/p/quadrios-25ca526-bande-auto-agrippante-a-coller-partie-velours-et-partie-agrippante-noir-marchandise-vendue-au-metre-3450029.html" TargetMode="External"/><Relationship Id="rId1" Type="http://schemas.openxmlformats.org/officeDocument/2006/relationships/hyperlink" Target="https://www.lacameraembarquee.fr/moteurs-fpv/15628-moteur-flywoo-robo-1003-14800kv.html?_gl=1*132hvak*_up*MQ..*_gs*MQ..&amp;gclid=CjwKCAjwxrLHBhA2EiwAu9EdMxDTObuKgucT1vCROvPMq1aJBog0VaYd0-uKZp9MdbzAC1au34UiYxoCIWkQAvD_BwE&amp;gbraid=0AAAAADr3K4EvjYtMxX5q6bsmvpT_e3M1b" TargetMode="External"/><Relationship Id="rId6" Type="http://schemas.openxmlformats.org/officeDocument/2006/relationships/hyperlink" Target="https://www.lacameraembarquee.fr/moteurs-fpv/18115-moteur-sub250-m2-1002-21000kv.html?_gl=1*1wxzzod*_up*MQ..*_gs*MQ..&amp;gclid=CjwKCAjwxrLHBhA2EiwAu9EdMxDTObuKgucT1vCROvPMq1aJBog0VaYd0-uKZp9MdbzAC1au34UiYxoCIWkQAvD_BwE&amp;gbraid=0AAAAADr3K4EvjYtMxX5q6bsmvpT_e3M1b" TargetMode="External"/><Relationship Id="rId11" Type="http://schemas.openxmlformats.org/officeDocument/2006/relationships/hyperlink" Target="https://www.lacameraembarquee.fr/helices-fpv/18886-helices-gemfan-35mms-tripales-1309-13x096x3-shaft-15mm-6936572228471.html?_gl=1*b0jmxh*_up*MQ..*_gs*MQ..&amp;gclid=CjwKCAjwxrLHBhA2EiwAu9EdMxDTObuKgucT1vCROvPMq1aJBog0VaYd0-uKZp9MdbzAC1au34UiYxoCIWkQAvD_BwE&amp;gbraid=0AAAAADr3K4EvjYtMxX5q6bsmvpT_e3M1b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https://www.gotronic.fr/art-suiveur-de-ligne-4241-31140.htm" TargetMode="External"/><Relationship Id="rId15" Type="http://schemas.openxmlformats.org/officeDocument/2006/relationships/hyperlink" Target="https://www.lacameraembarquee.fr/cables-adaptateurs-connecteurs-fpv/14505-6312-cable-silicone-lemonfpv-28-awg-1-metre.html?quantity_wanted=1&amp;preview=0" TargetMode="External"/><Relationship Id="rId23" Type="http://schemas.openxmlformats.org/officeDocument/2006/relationships/hyperlink" Target="https://www.gotronic.fr/art-module-10-dof-sen0140-19698.htm" TargetMode="External"/><Relationship Id="rId10" Type="http://schemas.openxmlformats.org/officeDocument/2006/relationships/hyperlink" Target="https://www.lacameraembarquee.fr/batteries-fpv/18528-batterie-lipo-bonka-2s-300mah-75c-xt30.html?_gl=1*ycwyb5*_up*MQ..&amp;gclid=CjwKCAjwxrLHBhA2EiwAu9EdMxDTObuKgucT1vCROvPMq1aJBog0VaYd0-uKZp9MdbzAC1au34UiYxoCIWkQAvD_BwE&amp;gbraid=0AAAAADr3K4EvjYtMxX5q6bsmvpT_e3M1b" TargetMode="External"/><Relationship Id="rId19" Type="http://schemas.openxmlformats.org/officeDocument/2006/relationships/hyperlink" Target="https://www.leroymerlin.fr/produits/1-plaque-isolant-en-polystyrene-extrude-depron-l-1-m-x-l-1-m-x-ep-9-mm-1m2-69104756.html" TargetMode="External"/><Relationship Id="rId4" Type="http://schemas.openxmlformats.org/officeDocument/2006/relationships/hyperlink" Target="https://www.gotronic.fr/art-carte-xiao-esp32s3-36954.htm" TargetMode="External"/><Relationship Id="rId9" Type="http://schemas.openxmlformats.org/officeDocument/2006/relationships/hyperlink" Target="https://www.lacameraembarquee.fr/batteries-fpv/16179-pack-de-2-batteries-lihv-betafpv-lava-2s-450mah-75c-0725764458675.html?_gl=1*1b1lwud*_up*MQ..&amp;gclid=CjwKCAjwxrLHBhA2EiwAu9EdMxDTObuKgucT1vCROvPMq1aJBog0VaYd0-uKZp9MdbzAC1au34UiYxoCIWkQAvD_BwE&amp;gbraid=0AAAAADr3K4EvjYtMxX5q6bsmvpT_e3M1b" TargetMode="External"/><Relationship Id="rId14" Type="http://schemas.openxmlformats.org/officeDocument/2006/relationships/hyperlink" Target="https://www.conrad.fr/fr/p/contreplaque-en-peuplier-pichler-modellbau-c8635-l-x-l-x-h-900-x-300-x-3-0-mm-2-pc-s-1612055.html" TargetMode="External"/><Relationship Id="rId22" Type="http://schemas.openxmlformats.org/officeDocument/2006/relationships/hyperlink" Target="https://www.lacameraembarquee.fr/cables-adaptateurs-connecteurs-fpv/15036-adaptateur-xt30-male-vers-xt60-femelle-avec-cable-10cm-lemonfpv.html?_gl=1*1ak6ool*_up*MQ..&amp;gclid=CjwKCAjwxrLHBhA2EiwAu9EdMxDTObuKgucT1vCROvPMq1aJBog0VaYd0-uKZp9MdbzAC1au34UiYxoCIWkQAvD_BwE&amp;gbraid=0AAAAADr3K4EvjYtMxX5q6bsmvpT_e3M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31C2-7982-4B3A-8E16-F1D0527A8FAB}">
  <dimension ref="A1:AI76"/>
  <sheetViews>
    <sheetView topLeftCell="A35" zoomScale="90" zoomScaleNormal="90" workbookViewId="0">
      <selection activeCell="AL57" sqref="AL57"/>
    </sheetView>
  </sheetViews>
  <sheetFormatPr baseColWidth="10" defaultColWidth="11.42578125" defaultRowHeight="15" x14ac:dyDescent="0.25"/>
  <cols>
    <col min="1" max="1" width="12.85546875" bestFit="1" customWidth="1"/>
    <col min="2" max="2" width="46.42578125" bestFit="1" customWidth="1"/>
    <col min="3" max="3" width="32.5703125" bestFit="1" customWidth="1"/>
    <col min="4" max="4" width="12.42578125" bestFit="1" customWidth="1"/>
    <col min="5" max="5" width="17.140625" customWidth="1"/>
    <col min="6" max="35" width="3.7109375" customWidth="1"/>
  </cols>
  <sheetData>
    <row r="1" spans="1:35" x14ac:dyDescent="0.25">
      <c r="A1" s="244" t="s">
        <v>1</v>
      </c>
      <c r="B1" s="245"/>
      <c r="C1" s="74" t="s">
        <v>2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246" t="s">
        <v>3</v>
      </c>
      <c r="AE1" s="247"/>
      <c r="AF1" s="247"/>
      <c r="AG1" s="247"/>
      <c r="AH1" s="247"/>
      <c r="AI1" s="248"/>
    </row>
    <row r="2" spans="1:35" x14ac:dyDescent="0.25">
      <c r="A2" s="76" t="s">
        <v>4</v>
      </c>
      <c r="B2" s="68" t="s">
        <v>5</v>
      </c>
      <c r="C2" s="249" t="s">
        <v>6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1"/>
      <c r="AD2" s="255">
        <v>46007</v>
      </c>
      <c r="AE2" s="256"/>
      <c r="AF2" s="256"/>
      <c r="AG2" s="256"/>
      <c r="AH2" s="256"/>
      <c r="AI2" s="257"/>
    </row>
    <row r="3" spans="1:35" ht="15.75" x14ac:dyDescent="0.25">
      <c r="A3" s="77"/>
      <c r="B3" s="13"/>
      <c r="C3" s="252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4"/>
      <c r="AD3" s="258"/>
      <c r="AE3" s="258"/>
      <c r="AF3" s="258"/>
      <c r="AG3" s="258"/>
      <c r="AH3" s="258"/>
      <c r="AI3" s="259"/>
    </row>
    <row r="4" spans="1:35" x14ac:dyDescent="0.25">
      <c r="A4" s="260" t="s">
        <v>7</v>
      </c>
      <c r="B4" s="15"/>
      <c r="C4" s="16"/>
      <c r="D4" s="14" t="s">
        <v>8</v>
      </c>
      <c r="E4" s="17" t="s">
        <v>9</v>
      </c>
      <c r="F4" s="263">
        <v>2025</v>
      </c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4">
        <v>2026</v>
      </c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5"/>
    </row>
    <row r="5" spans="1:35" x14ac:dyDescent="0.25">
      <c r="A5" s="261"/>
      <c r="B5" s="19" t="s">
        <v>10</v>
      </c>
      <c r="C5" s="20"/>
      <c r="D5" s="18" t="s">
        <v>11</v>
      </c>
      <c r="E5" s="17" t="s">
        <v>12</v>
      </c>
      <c r="F5" s="288" t="s">
        <v>13</v>
      </c>
      <c r="G5" s="271"/>
      <c r="H5" s="271"/>
      <c r="I5" s="272"/>
      <c r="J5" s="270" t="s">
        <v>14</v>
      </c>
      <c r="K5" s="271"/>
      <c r="L5" s="271"/>
      <c r="M5" s="271"/>
      <c r="N5" s="272"/>
      <c r="O5" s="270" t="s">
        <v>15</v>
      </c>
      <c r="P5" s="271"/>
      <c r="Q5" s="271"/>
      <c r="R5" s="272"/>
      <c r="S5" s="266" t="s">
        <v>16</v>
      </c>
      <c r="T5" s="267"/>
      <c r="U5" s="267"/>
      <c r="V5" s="267"/>
      <c r="W5" s="266" t="s">
        <v>17</v>
      </c>
      <c r="X5" s="267"/>
      <c r="Y5" s="267"/>
      <c r="Z5" s="267"/>
      <c r="AA5" s="268"/>
      <c r="AB5" s="266" t="s">
        <v>18</v>
      </c>
      <c r="AC5" s="267"/>
      <c r="AD5" s="267"/>
      <c r="AE5" s="268"/>
      <c r="AF5" s="266" t="s">
        <v>19</v>
      </c>
      <c r="AG5" s="267"/>
      <c r="AH5" s="267"/>
      <c r="AI5" s="269"/>
    </row>
    <row r="6" spans="1:35" x14ac:dyDescent="0.25">
      <c r="A6" s="262"/>
      <c r="B6" s="21"/>
      <c r="C6" s="22"/>
      <c r="D6" s="23" t="s">
        <v>20</v>
      </c>
      <c r="E6" s="17" t="s">
        <v>21</v>
      </c>
      <c r="F6" s="24">
        <v>36</v>
      </c>
      <c r="G6" s="24">
        <v>37</v>
      </c>
      <c r="H6" s="24">
        <v>38</v>
      </c>
      <c r="I6" s="24">
        <v>39</v>
      </c>
      <c r="J6" s="24">
        <v>40</v>
      </c>
      <c r="K6" s="24">
        <v>41</v>
      </c>
      <c r="L6" s="24">
        <v>42</v>
      </c>
      <c r="M6" s="24">
        <v>43</v>
      </c>
      <c r="N6" s="24">
        <v>44</v>
      </c>
      <c r="O6" s="24">
        <v>45</v>
      </c>
      <c r="P6" s="24">
        <v>46</v>
      </c>
      <c r="Q6" s="24">
        <v>47</v>
      </c>
      <c r="R6" s="24">
        <v>48</v>
      </c>
      <c r="S6" s="24">
        <v>49</v>
      </c>
      <c r="T6" s="24">
        <v>50</v>
      </c>
      <c r="U6" s="24">
        <v>51</v>
      </c>
      <c r="V6" s="24">
        <v>52</v>
      </c>
      <c r="W6" s="24">
        <v>1</v>
      </c>
      <c r="X6" s="24">
        <v>2</v>
      </c>
      <c r="Y6" s="24">
        <v>3</v>
      </c>
      <c r="Z6" s="24">
        <v>4</v>
      </c>
      <c r="AA6" s="24">
        <v>5</v>
      </c>
      <c r="AB6" s="24">
        <v>6</v>
      </c>
      <c r="AC6" s="24">
        <v>7</v>
      </c>
      <c r="AD6" s="24">
        <v>8</v>
      </c>
      <c r="AE6" s="24">
        <v>9</v>
      </c>
      <c r="AF6" s="24">
        <v>10</v>
      </c>
      <c r="AG6" s="24">
        <v>11</v>
      </c>
      <c r="AH6" s="24">
        <v>12</v>
      </c>
      <c r="AI6" s="24">
        <v>13</v>
      </c>
    </row>
    <row r="7" spans="1:35" ht="8.1" customHeight="1" x14ac:dyDescent="0.25">
      <c r="A7" s="273"/>
      <c r="B7" s="276" t="s">
        <v>22</v>
      </c>
      <c r="C7" s="277"/>
      <c r="D7" s="282" t="s">
        <v>23</v>
      </c>
      <c r="E7" s="283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78"/>
    </row>
    <row r="8" spans="1:35" x14ac:dyDescent="0.25">
      <c r="A8" s="274"/>
      <c r="B8" s="278"/>
      <c r="C8" s="279"/>
      <c r="D8" s="284"/>
      <c r="E8" s="28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79"/>
    </row>
    <row r="9" spans="1:35" ht="8.1" customHeight="1" x14ac:dyDescent="0.25">
      <c r="A9" s="275"/>
      <c r="B9" s="280"/>
      <c r="C9" s="281"/>
      <c r="D9" s="286"/>
      <c r="E9" s="28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80"/>
    </row>
    <row r="10" spans="1:35" ht="8.1" customHeight="1" x14ac:dyDescent="0.25">
      <c r="A10" s="289">
        <v>1</v>
      </c>
      <c r="B10" s="290" t="s">
        <v>24</v>
      </c>
      <c r="C10" s="291"/>
      <c r="D10" s="296">
        <v>9</v>
      </c>
      <c r="E10" s="297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78"/>
    </row>
    <row r="11" spans="1:35" x14ac:dyDescent="0.25">
      <c r="A11" s="289"/>
      <c r="B11" s="292"/>
      <c r="C11" s="293"/>
      <c r="D11" s="298"/>
      <c r="E11" s="299"/>
      <c r="F11" s="93"/>
      <c r="G11" s="94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97"/>
      <c r="AC11" s="97"/>
      <c r="AD11" s="97"/>
      <c r="AE11" s="97"/>
      <c r="AF11" s="97"/>
      <c r="AG11" s="97"/>
      <c r="AH11" s="97"/>
      <c r="AI11" s="98"/>
    </row>
    <row r="12" spans="1:35" ht="8.1" customHeight="1" x14ac:dyDescent="0.25">
      <c r="A12" s="289"/>
      <c r="B12" s="294"/>
      <c r="C12" s="295"/>
      <c r="D12" s="300"/>
      <c r="E12" s="301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99"/>
      <c r="AC12" s="99"/>
      <c r="AD12" s="99"/>
      <c r="AE12" s="99"/>
      <c r="AF12" s="99"/>
      <c r="AG12" s="99"/>
      <c r="AH12" s="99"/>
      <c r="AI12" s="100"/>
    </row>
    <row r="13" spans="1:35" ht="8.1" customHeight="1" x14ac:dyDescent="0.25">
      <c r="A13" s="289">
        <f>A10+1</f>
        <v>2</v>
      </c>
      <c r="B13" s="290" t="s">
        <v>25</v>
      </c>
      <c r="C13" s="291"/>
      <c r="D13" s="296">
        <v>9</v>
      </c>
      <c r="E13" s="297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101"/>
      <c r="AC13" s="101"/>
      <c r="AD13" s="101"/>
      <c r="AE13" s="101"/>
      <c r="AF13" s="101"/>
      <c r="AG13" s="101"/>
      <c r="AH13" s="101"/>
      <c r="AI13" s="102"/>
    </row>
    <row r="14" spans="1:35" x14ac:dyDescent="0.25">
      <c r="A14" s="289"/>
      <c r="B14" s="292"/>
      <c r="C14" s="293"/>
      <c r="D14" s="298"/>
      <c r="E14" s="299"/>
      <c r="F14" s="26"/>
      <c r="G14" s="94"/>
      <c r="H14" s="9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97"/>
      <c r="AC14" s="97"/>
      <c r="AD14" s="97"/>
      <c r="AE14" s="97"/>
      <c r="AF14" s="97"/>
      <c r="AG14" s="97"/>
      <c r="AH14" s="97"/>
      <c r="AI14" s="98"/>
    </row>
    <row r="15" spans="1:35" ht="8.1" customHeight="1" x14ac:dyDescent="0.25">
      <c r="A15" s="289"/>
      <c r="B15" s="294"/>
      <c r="C15" s="295"/>
      <c r="D15" s="300"/>
      <c r="E15" s="301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99"/>
      <c r="AC15" s="99"/>
      <c r="AD15" s="99"/>
      <c r="AE15" s="99"/>
      <c r="AF15" s="99"/>
      <c r="AG15" s="99"/>
      <c r="AH15" s="99"/>
      <c r="AI15" s="100"/>
    </row>
    <row r="16" spans="1:35" ht="8.1" customHeight="1" x14ac:dyDescent="0.25">
      <c r="A16" s="289">
        <f>A13+1</f>
        <v>3</v>
      </c>
      <c r="B16" s="302" t="s">
        <v>26</v>
      </c>
      <c r="C16" s="290"/>
      <c r="D16" s="296">
        <v>9</v>
      </c>
      <c r="E16" s="297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101"/>
      <c r="AC16" s="101"/>
      <c r="AD16" s="101"/>
      <c r="AE16" s="101"/>
      <c r="AF16" s="101"/>
      <c r="AG16" s="101"/>
      <c r="AH16" s="101"/>
      <c r="AI16" s="102"/>
    </row>
    <row r="17" spans="1:35" x14ac:dyDescent="0.25">
      <c r="A17" s="289"/>
      <c r="B17" s="303"/>
      <c r="C17" s="292"/>
      <c r="D17" s="298"/>
      <c r="E17" s="299"/>
      <c r="F17" s="26"/>
      <c r="G17" s="26"/>
      <c r="H17" s="9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97"/>
      <c r="AC17" s="97"/>
      <c r="AD17" s="97"/>
      <c r="AE17" s="97"/>
      <c r="AF17" s="97"/>
      <c r="AG17" s="97"/>
      <c r="AH17" s="97"/>
      <c r="AI17" s="98"/>
    </row>
    <row r="18" spans="1:35" ht="8.1" customHeight="1" x14ac:dyDescent="0.25">
      <c r="A18" s="289"/>
      <c r="B18" s="304"/>
      <c r="C18" s="294"/>
      <c r="D18" s="300"/>
      <c r="E18" s="301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99"/>
      <c r="AC18" s="99"/>
      <c r="AD18" s="99"/>
      <c r="AE18" s="99"/>
      <c r="AF18" s="99"/>
      <c r="AG18" s="99"/>
      <c r="AH18" s="99"/>
      <c r="AI18" s="100"/>
    </row>
    <row r="19" spans="1:35" ht="8.1" customHeight="1" x14ac:dyDescent="0.25">
      <c r="A19" s="289">
        <f>A16+1</f>
        <v>4</v>
      </c>
      <c r="B19" s="290" t="s">
        <v>27</v>
      </c>
      <c r="C19" s="291"/>
      <c r="D19" s="296">
        <v>9</v>
      </c>
      <c r="E19" s="297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101"/>
      <c r="AC19" s="101"/>
      <c r="AD19" s="101"/>
      <c r="AE19" s="101"/>
      <c r="AF19" s="101"/>
      <c r="AG19" s="101"/>
      <c r="AH19" s="101"/>
      <c r="AI19" s="102"/>
    </row>
    <row r="20" spans="1:35" x14ac:dyDescent="0.25">
      <c r="A20" s="289"/>
      <c r="B20" s="292"/>
      <c r="C20" s="293"/>
      <c r="D20" s="298"/>
      <c r="E20" s="299"/>
      <c r="F20" s="26"/>
      <c r="G20" s="26"/>
      <c r="H20" s="94"/>
      <c r="I20" s="94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97"/>
      <c r="AC20" s="97"/>
      <c r="AD20" s="97"/>
      <c r="AE20" s="97"/>
      <c r="AF20" s="97"/>
      <c r="AG20" s="97"/>
      <c r="AH20" s="97"/>
      <c r="AI20" s="98"/>
    </row>
    <row r="21" spans="1:35" ht="8.1" customHeight="1" x14ac:dyDescent="0.25">
      <c r="A21" s="289"/>
      <c r="B21" s="294"/>
      <c r="C21" s="295"/>
      <c r="D21" s="300"/>
      <c r="E21" s="301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99"/>
      <c r="AC21" s="99"/>
      <c r="AD21" s="99"/>
      <c r="AE21" s="99"/>
      <c r="AF21" s="99"/>
      <c r="AG21" s="99"/>
      <c r="AH21" s="99"/>
      <c r="AI21" s="100"/>
    </row>
    <row r="22" spans="1:35" ht="8.1" customHeight="1" x14ac:dyDescent="0.25">
      <c r="A22" s="289">
        <f>A19+1</f>
        <v>5</v>
      </c>
      <c r="B22" s="302" t="s">
        <v>28</v>
      </c>
      <c r="C22" s="290"/>
      <c r="D22" s="296">
        <v>9</v>
      </c>
      <c r="E22" s="297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101"/>
      <c r="AC22" s="101"/>
      <c r="AD22" s="101"/>
      <c r="AE22" s="101"/>
      <c r="AF22" s="101"/>
      <c r="AG22" s="101"/>
      <c r="AH22" s="101"/>
      <c r="AI22" s="102"/>
    </row>
    <row r="23" spans="1:35" x14ac:dyDescent="0.25">
      <c r="A23" s="289"/>
      <c r="B23" s="303"/>
      <c r="C23" s="292"/>
      <c r="D23" s="298"/>
      <c r="E23" s="299"/>
      <c r="F23" s="26"/>
      <c r="G23" s="26"/>
      <c r="H23" s="94"/>
      <c r="I23" s="94"/>
      <c r="J23" s="94"/>
      <c r="K23" s="9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97"/>
      <c r="AC23" s="97"/>
      <c r="AD23" s="97"/>
      <c r="AE23" s="97"/>
      <c r="AF23" s="97"/>
      <c r="AG23" s="97"/>
      <c r="AH23" s="97"/>
      <c r="AI23" s="98"/>
    </row>
    <row r="24" spans="1:35" ht="8.1" customHeight="1" x14ac:dyDescent="0.25">
      <c r="A24" s="289"/>
      <c r="B24" s="304"/>
      <c r="C24" s="294"/>
      <c r="D24" s="300"/>
      <c r="E24" s="301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99"/>
      <c r="AC24" s="99"/>
      <c r="AD24" s="99"/>
      <c r="AE24" s="99"/>
      <c r="AF24" s="99"/>
      <c r="AG24" s="99"/>
      <c r="AH24" s="99"/>
      <c r="AI24" s="100"/>
    </row>
    <row r="25" spans="1:35" ht="8.1" customHeight="1" x14ac:dyDescent="0.25">
      <c r="A25" s="289">
        <f>A22+1</f>
        <v>6</v>
      </c>
      <c r="B25" s="302" t="s">
        <v>29</v>
      </c>
      <c r="C25" s="290"/>
      <c r="D25" s="296">
        <v>8</v>
      </c>
      <c r="E25" s="297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101"/>
      <c r="AC25" s="101"/>
      <c r="AD25" s="101"/>
      <c r="AE25" s="101"/>
      <c r="AF25" s="101"/>
      <c r="AG25" s="101"/>
      <c r="AH25" s="101"/>
      <c r="AI25" s="102"/>
    </row>
    <row r="26" spans="1:35" x14ac:dyDescent="0.25">
      <c r="A26" s="289"/>
      <c r="B26" s="303"/>
      <c r="C26" s="292"/>
      <c r="D26" s="298"/>
      <c r="E26" s="299"/>
      <c r="F26" s="26"/>
      <c r="G26" s="26"/>
      <c r="H26" s="26"/>
      <c r="I26" s="26"/>
      <c r="J26" s="26"/>
      <c r="K26" s="94"/>
      <c r="L26" s="94"/>
      <c r="M26" s="94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97"/>
      <c r="AC26" s="97"/>
      <c r="AD26" s="97"/>
      <c r="AE26" s="97"/>
      <c r="AF26" s="97"/>
      <c r="AG26" s="97"/>
      <c r="AH26" s="97"/>
      <c r="AI26" s="98"/>
    </row>
    <row r="27" spans="1:35" ht="8.1" customHeight="1" x14ac:dyDescent="0.25">
      <c r="A27" s="289"/>
      <c r="B27" s="304"/>
      <c r="C27" s="294"/>
      <c r="D27" s="300"/>
      <c r="E27" s="301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99"/>
      <c r="AC27" s="99"/>
      <c r="AD27" s="99"/>
      <c r="AE27" s="99"/>
      <c r="AF27" s="99"/>
      <c r="AG27" s="99"/>
      <c r="AH27" s="99"/>
      <c r="AI27" s="100"/>
    </row>
    <row r="28" spans="1:35" ht="8.1" customHeight="1" x14ac:dyDescent="0.25">
      <c r="A28" s="289">
        <f>A25+1</f>
        <v>7</v>
      </c>
      <c r="B28" s="302" t="s">
        <v>30</v>
      </c>
      <c r="C28" s="290"/>
      <c r="D28" s="296">
        <v>8</v>
      </c>
      <c r="E28" s="29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101"/>
      <c r="AC28" s="101"/>
      <c r="AD28" s="101"/>
      <c r="AE28" s="101"/>
      <c r="AF28" s="101"/>
      <c r="AG28" s="101"/>
      <c r="AH28" s="101"/>
      <c r="AI28" s="102"/>
    </row>
    <row r="29" spans="1:35" x14ac:dyDescent="0.25">
      <c r="A29" s="289"/>
      <c r="B29" s="303"/>
      <c r="C29" s="292"/>
      <c r="D29" s="298"/>
      <c r="E29" s="299"/>
      <c r="F29" s="26"/>
      <c r="G29" s="26"/>
      <c r="H29" s="26"/>
      <c r="I29" s="26"/>
      <c r="J29" s="26"/>
      <c r="K29" s="26"/>
      <c r="L29" s="94"/>
      <c r="M29" s="94"/>
      <c r="N29" s="94"/>
      <c r="O29" s="94"/>
      <c r="P29" s="94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97"/>
      <c r="AC29" s="97"/>
      <c r="AD29" s="97"/>
      <c r="AE29" s="97"/>
      <c r="AF29" s="97"/>
      <c r="AG29" s="97"/>
      <c r="AH29" s="97"/>
      <c r="AI29" s="98"/>
    </row>
    <row r="30" spans="1:35" ht="8.1" customHeight="1" x14ac:dyDescent="0.25">
      <c r="A30" s="289"/>
      <c r="B30" s="304"/>
      <c r="C30" s="294"/>
      <c r="D30" s="300"/>
      <c r="E30" s="301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99"/>
      <c r="AC30" s="99"/>
      <c r="AD30" s="99"/>
      <c r="AE30" s="99"/>
      <c r="AF30" s="99"/>
      <c r="AG30" s="99"/>
      <c r="AH30" s="99"/>
      <c r="AI30" s="100"/>
    </row>
    <row r="31" spans="1:35" ht="8.1" customHeight="1" x14ac:dyDescent="0.25">
      <c r="A31" s="289">
        <f>A28+1</f>
        <v>8</v>
      </c>
      <c r="B31" s="302" t="s">
        <v>31</v>
      </c>
      <c r="C31" s="290"/>
      <c r="D31" s="296">
        <v>2</v>
      </c>
      <c r="E31" s="297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101"/>
      <c r="AC31" s="101"/>
      <c r="AD31" s="101"/>
      <c r="AE31" s="101"/>
      <c r="AF31" s="101"/>
      <c r="AG31" s="101"/>
      <c r="AH31" s="101"/>
      <c r="AI31" s="102"/>
    </row>
    <row r="32" spans="1:35" x14ac:dyDescent="0.25">
      <c r="A32" s="289"/>
      <c r="B32" s="303"/>
      <c r="C32" s="292"/>
      <c r="D32" s="298"/>
      <c r="E32" s="299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94"/>
      <c r="Q32" s="94"/>
      <c r="R32" s="94"/>
      <c r="S32" s="94"/>
      <c r="T32" s="26"/>
      <c r="U32" s="26"/>
      <c r="V32" s="26"/>
      <c r="W32" s="26"/>
      <c r="X32" s="26"/>
      <c r="Y32" s="26"/>
      <c r="Z32" s="26"/>
      <c r="AA32" s="26"/>
      <c r="AB32" s="97"/>
      <c r="AC32" s="97"/>
      <c r="AD32" s="97"/>
      <c r="AE32" s="97"/>
      <c r="AF32" s="97"/>
      <c r="AG32" s="97"/>
      <c r="AH32" s="97"/>
      <c r="AI32" s="98"/>
    </row>
    <row r="33" spans="1:35" ht="8.1" customHeight="1" x14ac:dyDescent="0.25">
      <c r="A33" s="289"/>
      <c r="B33" s="304"/>
      <c r="C33" s="294"/>
      <c r="D33" s="300"/>
      <c r="E33" s="301"/>
      <c r="F33" s="27"/>
      <c r="G33" s="27"/>
      <c r="H33" s="27"/>
      <c r="I33" s="27"/>
      <c r="J33" s="27"/>
      <c r="K33" s="27"/>
      <c r="L33" s="27"/>
      <c r="M33" s="27"/>
      <c r="N33" s="27"/>
      <c r="O33" s="27"/>
      <c r="T33" s="27"/>
      <c r="U33" s="27"/>
      <c r="V33" s="27"/>
      <c r="W33" s="27"/>
      <c r="X33" s="27"/>
      <c r="Y33" s="27"/>
      <c r="Z33" s="27"/>
      <c r="AA33" s="27"/>
      <c r="AB33" s="99"/>
      <c r="AC33" s="99"/>
      <c r="AD33" s="99"/>
      <c r="AE33" s="99"/>
      <c r="AF33" s="99"/>
      <c r="AG33" s="99"/>
      <c r="AH33" s="99"/>
      <c r="AI33" s="100"/>
    </row>
    <row r="34" spans="1:35" ht="8.1" customHeight="1" x14ac:dyDescent="0.25">
      <c r="A34" s="289">
        <f>A31+1</f>
        <v>9</v>
      </c>
      <c r="B34" s="302" t="s">
        <v>32</v>
      </c>
      <c r="C34" s="290"/>
      <c r="D34" s="296">
        <v>3</v>
      </c>
      <c r="E34" s="297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101"/>
      <c r="AC34" s="101"/>
      <c r="AD34" s="101"/>
      <c r="AE34" s="101"/>
      <c r="AF34" s="101"/>
      <c r="AG34" s="101"/>
      <c r="AH34" s="101"/>
      <c r="AI34" s="102"/>
    </row>
    <row r="35" spans="1:35" x14ac:dyDescent="0.25">
      <c r="A35" s="289"/>
      <c r="B35" s="303"/>
      <c r="C35" s="292"/>
      <c r="D35" s="298"/>
      <c r="E35" s="299"/>
      <c r="F35" s="26"/>
      <c r="G35" s="26"/>
      <c r="H35" s="26"/>
      <c r="I35" s="26"/>
      <c r="J35" s="26"/>
      <c r="K35" s="26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26"/>
      <c r="AA35" s="26"/>
      <c r="AB35" s="97"/>
      <c r="AC35" s="97"/>
      <c r="AD35" s="97"/>
      <c r="AE35" s="97"/>
      <c r="AF35" s="97"/>
      <c r="AG35" s="97"/>
      <c r="AH35" s="97"/>
      <c r="AI35" s="98"/>
    </row>
    <row r="36" spans="1:35" ht="8.1" customHeight="1" x14ac:dyDescent="0.25">
      <c r="A36" s="289"/>
      <c r="B36" s="304"/>
      <c r="C36" s="294"/>
      <c r="D36" s="300"/>
      <c r="E36" s="301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99"/>
      <c r="AC36" s="99"/>
      <c r="AD36" s="99"/>
      <c r="AE36" s="99"/>
      <c r="AF36" s="99"/>
      <c r="AG36" s="99"/>
      <c r="AH36" s="99"/>
      <c r="AI36" s="100"/>
    </row>
    <row r="37" spans="1:35" ht="8.1" customHeight="1" x14ac:dyDescent="0.25">
      <c r="A37" s="289">
        <f>A34+1</f>
        <v>10</v>
      </c>
      <c r="B37" s="290" t="s">
        <v>33</v>
      </c>
      <c r="C37" s="291"/>
      <c r="D37" s="296">
        <v>1</v>
      </c>
      <c r="E37" s="297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101"/>
      <c r="AC37" s="101"/>
      <c r="AD37" s="101"/>
      <c r="AE37" s="101"/>
      <c r="AF37" s="101"/>
      <c r="AG37" s="101"/>
      <c r="AH37" s="101"/>
      <c r="AI37" s="102"/>
    </row>
    <row r="38" spans="1:35" x14ac:dyDescent="0.25">
      <c r="A38" s="289"/>
      <c r="B38" s="292"/>
      <c r="C38" s="293"/>
      <c r="D38" s="298"/>
      <c r="E38" s="299"/>
      <c r="F38" s="26"/>
      <c r="G38" s="26"/>
      <c r="H38" s="26"/>
      <c r="I38" s="26"/>
      <c r="J38" s="26"/>
      <c r="K38" s="26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139"/>
      <c r="X38" s="94"/>
      <c r="Y38" s="94"/>
      <c r="AB38" s="142"/>
      <c r="AC38" s="97"/>
      <c r="AD38" s="97"/>
      <c r="AE38" s="97"/>
      <c r="AF38" s="97"/>
      <c r="AG38" s="97"/>
      <c r="AH38" s="97"/>
      <c r="AI38" s="98"/>
    </row>
    <row r="39" spans="1:35" ht="8.1" customHeight="1" x14ac:dyDescent="0.25">
      <c r="A39" s="289"/>
      <c r="B39" s="294"/>
      <c r="C39" s="295"/>
      <c r="D39" s="300"/>
      <c r="E39" s="301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140"/>
      <c r="X39" s="145"/>
      <c r="Y39" s="145"/>
      <c r="Z39" s="145"/>
      <c r="AA39" s="145"/>
      <c r="AB39" s="143"/>
      <c r="AC39" s="99"/>
      <c r="AD39" s="99"/>
      <c r="AE39" s="99"/>
      <c r="AF39" s="99"/>
      <c r="AG39" s="99"/>
      <c r="AH39" s="99"/>
      <c r="AI39" s="100"/>
    </row>
    <row r="40" spans="1:35" ht="8.1" customHeight="1" x14ac:dyDescent="0.25">
      <c r="A40" s="312">
        <v>11</v>
      </c>
      <c r="B40" s="290" t="s">
        <v>34</v>
      </c>
      <c r="C40" s="291"/>
      <c r="D40" s="296">
        <v>1</v>
      </c>
      <c r="E40" s="297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141"/>
      <c r="X40" s="31"/>
      <c r="Y40" s="31"/>
      <c r="Z40" s="31"/>
      <c r="AA40" s="31"/>
      <c r="AB40" s="144"/>
      <c r="AC40" s="93"/>
      <c r="AD40" s="93"/>
      <c r="AE40" s="93"/>
      <c r="AF40" s="93"/>
      <c r="AG40" s="93"/>
      <c r="AH40" s="93"/>
      <c r="AI40" s="103"/>
    </row>
    <row r="41" spans="1:35" ht="15" customHeight="1" x14ac:dyDescent="0.25">
      <c r="A41" s="313"/>
      <c r="B41" s="292"/>
      <c r="C41" s="293"/>
      <c r="D41" s="298"/>
      <c r="E41" s="299"/>
      <c r="F41" s="26"/>
      <c r="G41" s="94"/>
      <c r="H41" s="94"/>
      <c r="I41" s="26"/>
      <c r="J41" s="26"/>
      <c r="K41" s="26"/>
      <c r="L41" s="26"/>
      <c r="M41" s="26"/>
      <c r="N41" s="94"/>
      <c r="O41" s="94"/>
      <c r="P41" s="94"/>
      <c r="Q41" s="94"/>
      <c r="R41" s="94"/>
      <c r="S41" s="94"/>
      <c r="T41" s="94"/>
      <c r="U41" s="94"/>
      <c r="V41" s="94"/>
      <c r="W41" s="139"/>
      <c r="X41" s="94"/>
      <c r="Y41" s="94"/>
      <c r="AB41" s="142"/>
      <c r="AC41" s="97"/>
      <c r="AD41" s="97"/>
      <c r="AE41" s="97"/>
      <c r="AF41" s="97"/>
      <c r="AG41" s="97"/>
      <c r="AH41" s="97"/>
      <c r="AI41" s="98"/>
    </row>
    <row r="42" spans="1:35" ht="8.1" customHeight="1" x14ac:dyDescent="0.25">
      <c r="A42" s="314"/>
      <c r="B42" s="294"/>
      <c r="C42" s="295"/>
      <c r="D42" s="300"/>
      <c r="E42" s="301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79"/>
    </row>
    <row r="43" spans="1:35" ht="8.1" customHeight="1" x14ac:dyDescent="0.25">
      <c r="A43" s="315"/>
      <c r="B43" s="276"/>
      <c r="C43" s="277"/>
      <c r="D43" s="282" t="s">
        <v>35</v>
      </c>
      <c r="E43" s="283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78"/>
    </row>
    <row r="44" spans="1:35" x14ac:dyDescent="0.25">
      <c r="A44" s="315"/>
      <c r="B44" s="278"/>
      <c r="C44" s="279"/>
      <c r="D44" s="284"/>
      <c r="E44" s="285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79"/>
    </row>
    <row r="45" spans="1:35" ht="8.1" customHeight="1" x14ac:dyDescent="0.25">
      <c r="A45" s="315"/>
      <c r="B45" s="280"/>
      <c r="C45" s="281"/>
      <c r="D45" s="286"/>
      <c r="E45" s="28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80"/>
    </row>
    <row r="46" spans="1:35" ht="8.1" customHeight="1" x14ac:dyDescent="0.25">
      <c r="A46" s="305"/>
      <c r="B46" s="306" t="s">
        <v>36</v>
      </c>
      <c r="C46" s="307"/>
      <c r="D46" s="28"/>
      <c r="E46" s="28"/>
      <c r="F46" s="316"/>
      <c r="G46" s="316"/>
      <c r="H46" s="316"/>
      <c r="I46" s="316"/>
      <c r="J46" s="316"/>
      <c r="K46" s="316"/>
      <c r="L46" s="316"/>
      <c r="M46" s="317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7"/>
      <c r="AA46" s="316"/>
      <c r="AB46" s="316"/>
      <c r="AC46" s="316"/>
      <c r="AD46" s="316"/>
      <c r="AE46" s="316"/>
      <c r="AF46" s="316"/>
      <c r="AG46" s="316"/>
      <c r="AH46" s="316"/>
      <c r="AI46" s="329"/>
    </row>
    <row r="47" spans="1:35" x14ac:dyDescent="0.25">
      <c r="A47" s="305"/>
      <c r="B47" s="308"/>
      <c r="C47" s="309"/>
      <c r="D47" s="70"/>
      <c r="E47" s="70"/>
      <c r="F47" s="316"/>
      <c r="G47" s="316"/>
      <c r="H47" s="316"/>
      <c r="I47" s="316"/>
      <c r="J47" s="316"/>
      <c r="K47" s="316"/>
      <c r="L47" s="316"/>
      <c r="M47" s="318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8"/>
      <c r="AA47" s="316"/>
      <c r="AB47" s="316"/>
      <c r="AC47" s="316"/>
      <c r="AD47" s="316"/>
      <c r="AE47" s="316"/>
      <c r="AF47" s="316"/>
      <c r="AG47" s="316"/>
      <c r="AH47" s="316"/>
      <c r="AI47" s="329"/>
    </row>
    <row r="48" spans="1:35" ht="8.1" customHeight="1" x14ac:dyDescent="0.25">
      <c r="A48" s="305"/>
      <c r="B48" s="310"/>
      <c r="C48" s="311"/>
      <c r="D48" s="29"/>
      <c r="E48" s="29"/>
      <c r="F48" s="316"/>
      <c r="G48" s="316"/>
      <c r="H48" s="316"/>
      <c r="I48" s="316"/>
      <c r="J48" s="316"/>
      <c r="K48" s="316"/>
      <c r="L48" s="316"/>
      <c r="M48" s="319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9"/>
      <c r="AA48" s="316"/>
      <c r="AB48" s="316"/>
      <c r="AC48" s="316"/>
      <c r="AD48" s="316"/>
      <c r="AE48" s="316"/>
      <c r="AF48" s="316"/>
      <c r="AG48" s="316"/>
      <c r="AH48" s="316"/>
      <c r="AI48" s="329"/>
    </row>
    <row r="49" spans="1:35" ht="8.1" customHeight="1" x14ac:dyDescent="0.25">
      <c r="A49" s="315"/>
      <c r="B49" s="320" t="s">
        <v>37</v>
      </c>
      <c r="C49" s="321"/>
      <c r="D49" s="321"/>
      <c r="E49" s="3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78"/>
    </row>
    <row r="50" spans="1:35" ht="15" customHeight="1" x14ac:dyDescent="0.25">
      <c r="A50" s="315"/>
      <c r="B50" s="323"/>
      <c r="C50" s="324"/>
      <c r="D50" s="324"/>
      <c r="E50" s="325"/>
      <c r="F50" s="26"/>
      <c r="G50" s="26"/>
      <c r="H50" s="26"/>
      <c r="I50" s="26"/>
      <c r="J50" s="26"/>
      <c r="K50" s="26"/>
      <c r="L50" s="26"/>
      <c r="M50" s="31"/>
      <c r="N50" s="95"/>
      <c r="O50" s="26"/>
      <c r="P50" s="26"/>
      <c r="Q50" s="26"/>
      <c r="R50" s="26"/>
      <c r="S50" s="26"/>
      <c r="T50" s="26"/>
      <c r="U50" s="26"/>
      <c r="V50" s="96"/>
      <c r="W50" s="96"/>
      <c r="Z50" s="26"/>
      <c r="AA50" s="26"/>
      <c r="AB50" s="96"/>
      <c r="AC50" s="96"/>
      <c r="AD50" s="26"/>
      <c r="AE50" s="26"/>
      <c r="AF50" s="26"/>
      <c r="AG50" s="26"/>
      <c r="AH50" s="26"/>
      <c r="AI50" s="79"/>
    </row>
    <row r="51" spans="1:35" ht="8.1" customHeight="1" x14ac:dyDescent="0.25">
      <c r="A51" s="315"/>
      <c r="B51" s="326"/>
      <c r="C51" s="327"/>
      <c r="D51" s="327"/>
      <c r="E51" s="328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80"/>
    </row>
    <row r="52" spans="1:35" ht="8.1" customHeight="1" x14ac:dyDescent="0.25">
      <c r="A52" s="273"/>
      <c r="B52" s="320" t="s">
        <v>224</v>
      </c>
      <c r="C52" s="321"/>
      <c r="D52" s="321"/>
      <c r="E52" s="322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79"/>
    </row>
    <row r="53" spans="1:35" ht="15" customHeight="1" x14ac:dyDescent="0.25">
      <c r="A53" s="274"/>
      <c r="B53" s="323"/>
      <c r="C53" s="324"/>
      <c r="D53" s="324"/>
      <c r="E53" s="325"/>
      <c r="F53" s="26"/>
      <c r="G53" s="26"/>
      <c r="H53" s="26"/>
      <c r="I53" s="96">
        <v>1</v>
      </c>
      <c r="K53" s="26"/>
      <c r="L53" s="26"/>
      <c r="M53" s="96">
        <v>2</v>
      </c>
      <c r="O53" s="26"/>
      <c r="P53" s="26"/>
      <c r="Q53" s="26"/>
      <c r="R53" s="26"/>
      <c r="S53" s="26"/>
      <c r="T53" s="26"/>
      <c r="U53" s="96">
        <v>3</v>
      </c>
      <c r="V53" s="26"/>
      <c r="W53" s="26"/>
      <c r="X53" s="26"/>
      <c r="Y53" s="26"/>
      <c r="Z53" s="96">
        <v>4</v>
      </c>
      <c r="AA53" s="26"/>
      <c r="AB53" s="26"/>
      <c r="AC53" s="26"/>
      <c r="AD53" s="26"/>
      <c r="AE53" s="26"/>
      <c r="AF53" s="26"/>
      <c r="AG53" s="26"/>
      <c r="AH53" s="26"/>
      <c r="AI53" s="79"/>
    </row>
    <row r="54" spans="1:35" ht="8.1" customHeight="1" x14ac:dyDescent="0.25">
      <c r="A54" s="275"/>
      <c r="B54" s="326"/>
      <c r="C54" s="327"/>
      <c r="D54" s="327"/>
      <c r="E54" s="328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79"/>
    </row>
    <row r="55" spans="1:35" ht="8.1" customHeight="1" x14ac:dyDescent="0.25">
      <c r="A55" s="315"/>
      <c r="B55" s="320" t="s">
        <v>38</v>
      </c>
      <c r="C55" s="321"/>
      <c r="D55" s="321"/>
      <c r="E55" s="322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78"/>
    </row>
    <row r="56" spans="1:35" x14ac:dyDescent="0.25">
      <c r="A56" s="315"/>
      <c r="B56" s="323"/>
      <c r="C56" s="324"/>
      <c r="D56" s="324"/>
      <c r="E56" s="3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79"/>
    </row>
    <row r="57" spans="1:35" ht="8.1" customHeight="1" x14ac:dyDescent="0.25">
      <c r="A57" s="315"/>
      <c r="B57" s="326"/>
      <c r="C57" s="327"/>
      <c r="D57" s="327"/>
      <c r="E57" s="328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80"/>
    </row>
    <row r="58" spans="1:35" ht="8.1" customHeight="1" x14ac:dyDescent="0.25">
      <c r="A58" s="315"/>
      <c r="B58" s="320" t="s">
        <v>39</v>
      </c>
      <c r="C58" s="321"/>
      <c r="D58" s="321"/>
      <c r="E58" s="32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78"/>
    </row>
    <row r="59" spans="1:35" x14ac:dyDescent="0.25">
      <c r="A59" s="315"/>
      <c r="B59" s="323"/>
      <c r="C59" s="324"/>
      <c r="D59" s="324"/>
      <c r="E59" s="32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104"/>
      <c r="Y59" s="104"/>
      <c r="Z59" s="26"/>
      <c r="AA59" s="26"/>
      <c r="AB59" s="26"/>
      <c r="AC59" s="26"/>
      <c r="AD59" s="26"/>
      <c r="AE59" s="26"/>
      <c r="AF59" s="26"/>
      <c r="AG59" s="26"/>
      <c r="AH59" s="26"/>
      <c r="AI59" s="79"/>
    </row>
    <row r="60" spans="1:35" ht="8.1" customHeight="1" x14ac:dyDescent="0.25">
      <c r="A60" s="315"/>
      <c r="B60" s="326"/>
      <c r="C60" s="327"/>
      <c r="D60" s="327"/>
      <c r="E60" s="328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80"/>
    </row>
    <row r="61" spans="1:35" x14ac:dyDescent="0.25">
      <c r="A61" s="81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82"/>
    </row>
    <row r="62" spans="1:35" x14ac:dyDescent="0.25">
      <c r="A62" s="83" t="s">
        <v>36</v>
      </c>
      <c r="B62" s="7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84"/>
    </row>
    <row r="63" spans="1:35" x14ac:dyDescent="0.25">
      <c r="A63" s="85">
        <v>1</v>
      </c>
      <c r="B63" s="72" t="s">
        <v>40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84"/>
    </row>
    <row r="64" spans="1:35" x14ac:dyDescent="0.25">
      <c r="A64" s="85">
        <v>2</v>
      </c>
      <c r="B64" s="72" t="s">
        <v>41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84"/>
    </row>
    <row r="65" spans="1:35" x14ac:dyDescent="0.25">
      <c r="A65" s="85">
        <v>3</v>
      </c>
      <c r="B65" s="73" t="s">
        <v>42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84"/>
    </row>
    <row r="66" spans="1:35" x14ac:dyDescent="0.25">
      <c r="A66" s="85">
        <v>4</v>
      </c>
      <c r="B66" s="72" t="s">
        <v>43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84"/>
    </row>
    <row r="67" spans="1:35" x14ac:dyDescent="0.25">
      <c r="A67" s="85">
        <v>5</v>
      </c>
      <c r="B67" s="72" t="s">
        <v>44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84"/>
    </row>
    <row r="68" spans="1:35" x14ac:dyDescent="0.25">
      <c r="A68" s="85">
        <v>6</v>
      </c>
      <c r="B68" s="72" t="s">
        <v>45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84"/>
    </row>
    <row r="69" spans="1:35" x14ac:dyDescent="0.25">
      <c r="A69" s="85">
        <v>7</v>
      </c>
      <c r="B69" s="72" t="s">
        <v>32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84"/>
    </row>
    <row r="70" spans="1:35" x14ac:dyDescent="0.25">
      <c r="A70" s="85">
        <v>8</v>
      </c>
      <c r="B70" s="72" t="s">
        <v>46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84"/>
    </row>
    <row r="71" spans="1:35" x14ac:dyDescent="0.25">
      <c r="A71" s="85">
        <v>9</v>
      </c>
      <c r="B71" s="72" t="s">
        <v>47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69"/>
      <c r="AE71" s="69"/>
      <c r="AF71" s="69"/>
      <c r="AG71" s="69"/>
      <c r="AH71" s="69"/>
      <c r="AI71" s="86"/>
    </row>
    <row r="72" spans="1:35" ht="16.5" thickBot="1" x14ac:dyDescent="0.3">
      <c r="A72" s="87">
        <v>10</v>
      </c>
      <c r="B72" s="88" t="s">
        <v>48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90"/>
      <c r="AE72" s="91"/>
      <c r="AF72" s="91"/>
      <c r="AG72" s="91"/>
      <c r="AH72" s="91"/>
      <c r="AI72" s="92"/>
    </row>
    <row r="73" spans="1:35" x14ac:dyDescent="0.25">
      <c r="A73" s="31"/>
      <c r="B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</row>
    <row r="74" spans="1:35" x14ac:dyDescent="0.25">
      <c r="A74" s="31"/>
      <c r="B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</row>
    <row r="75" spans="1:35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</row>
    <row r="76" spans="1:35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</sheetData>
  <mergeCells count="93">
    <mergeCell ref="A52:A54"/>
    <mergeCell ref="B52:E54"/>
    <mergeCell ref="A58:A60"/>
    <mergeCell ref="B58:E60"/>
    <mergeCell ref="AI46:AI48"/>
    <mergeCell ref="A49:A51"/>
    <mergeCell ref="B49:E51"/>
    <mergeCell ref="A55:A57"/>
    <mergeCell ref="B55:E57"/>
    <mergeCell ref="AC46:AC48"/>
    <mergeCell ref="AD46:AD48"/>
    <mergeCell ref="AE46:AE48"/>
    <mergeCell ref="AF46:AF48"/>
    <mergeCell ref="AG46:AG48"/>
    <mergeCell ref="AH46:AH48"/>
    <mergeCell ref="W46:W48"/>
    <mergeCell ref="X46:X48"/>
    <mergeCell ref="Y46:Y48"/>
    <mergeCell ref="AA46:AA48"/>
    <mergeCell ref="AB46:AB48"/>
    <mergeCell ref="Q46:Q48"/>
    <mergeCell ref="R46:R48"/>
    <mergeCell ref="S46:S48"/>
    <mergeCell ref="T46:T48"/>
    <mergeCell ref="U46:U48"/>
    <mergeCell ref="V46:V48"/>
    <mergeCell ref="Z46:Z48"/>
    <mergeCell ref="P46:P48"/>
    <mergeCell ref="F46:F48"/>
    <mergeCell ref="G46:G48"/>
    <mergeCell ref="H46:H48"/>
    <mergeCell ref="I46:I48"/>
    <mergeCell ref="M46:M48"/>
    <mergeCell ref="J46:J48"/>
    <mergeCell ref="K46:K48"/>
    <mergeCell ref="L46:L48"/>
    <mergeCell ref="N46:N48"/>
    <mergeCell ref="O46:O48"/>
    <mergeCell ref="A46:A48"/>
    <mergeCell ref="B46:C48"/>
    <mergeCell ref="A40:A42"/>
    <mergeCell ref="B40:C42"/>
    <mergeCell ref="D40:E42"/>
    <mergeCell ref="A43:A45"/>
    <mergeCell ref="B43:C45"/>
    <mergeCell ref="D43:E45"/>
    <mergeCell ref="A34:A36"/>
    <mergeCell ref="B34:C36"/>
    <mergeCell ref="D34:E36"/>
    <mergeCell ref="A37:A39"/>
    <mergeCell ref="B37:C39"/>
    <mergeCell ref="D37:E39"/>
    <mergeCell ref="A28:A30"/>
    <mergeCell ref="B28:C30"/>
    <mergeCell ref="D28:E30"/>
    <mergeCell ref="A31:A33"/>
    <mergeCell ref="B31:C33"/>
    <mergeCell ref="D31:E33"/>
    <mergeCell ref="A22:A24"/>
    <mergeCell ref="B22:C24"/>
    <mergeCell ref="D22:E24"/>
    <mergeCell ref="A25:A27"/>
    <mergeCell ref="B25:C27"/>
    <mergeCell ref="D25:E27"/>
    <mergeCell ref="A16:A18"/>
    <mergeCell ref="B16:C18"/>
    <mergeCell ref="D16:E18"/>
    <mergeCell ref="A19:A21"/>
    <mergeCell ref="B19:C21"/>
    <mergeCell ref="D19:E21"/>
    <mergeCell ref="A10:A12"/>
    <mergeCell ref="B10:C12"/>
    <mergeCell ref="D10:E12"/>
    <mergeCell ref="A13:A15"/>
    <mergeCell ref="B13:C15"/>
    <mergeCell ref="D13:E15"/>
    <mergeCell ref="A7:A9"/>
    <mergeCell ref="B7:C9"/>
    <mergeCell ref="D7:E9"/>
    <mergeCell ref="F5:I5"/>
    <mergeCell ref="J5:N5"/>
    <mergeCell ref="A1:B1"/>
    <mergeCell ref="AD1:AI1"/>
    <mergeCell ref="C2:AC3"/>
    <mergeCell ref="AD2:AI3"/>
    <mergeCell ref="A4:A6"/>
    <mergeCell ref="F4:V4"/>
    <mergeCell ref="W4:AI4"/>
    <mergeCell ref="W5:AA5"/>
    <mergeCell ref="AB5:AE5"/>
    <mergeCell ref="AF5:AI5"/>
    <mergeCell ref="O5:R5"/>
    <mergeCell ref="S5:V5"/>
  </mergeCells>
  <conditionalFormatting sqref="A63:B64 A65 A66:B69 A71:B71">
    <cfRule type="cellIs" dxfId="2" priority="6" stopIfTrue="1" operator="greaterThanOrEqual">
      <formula>"S"</formula>
    </cfRule>
    <cfRule type="expression" dxfId="1" priority="7" stopIfTrue="1">
      <formula>LEFT($B63,1)="*"</formula>
    </cfRule>
    <cfRule type="expression" dxfId="0" priority="8" stopIfTrue="1">
      <formula>#REF!="So"</formula>
    </cfRule>
  </conditionalFormatting>
  <conditionalFormatting sqref="D10:E39 D40">
    <cfRule type="dataBar" priority="5">
      <dataBar>
        <cfvo type="num" val="0"/>
        <cfvo type="num" val="9"/>
        <color rgb="FF63C384"/>
      </dataBar>
      <extLst>
        <ext xmlns:x14="http://schemas.microsoft.com/office/spreadsheetml/2009/9/main" uri="{B025F937-C7B1-47D3-B67F-A62EFF666E3E}">
          <x14:id>{F6A39DC3-49BC-4517-B614-0050EFF60637}</x14:id>
        </ext>
      </extLst>
    </cfRule>
  </conditionalFormatting>
  <conditionalFormatting sqref="F47:L48 N47:Y48 F46:AI46 AA47:AI48">
    <cfRule type="colorScale" priority="1">
      <colorScale>
        <cfvo type="num" val="1"/>
        <cfvo type="num" val="5"/>
        <cfvo type="num" val="8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A39DC3-49BC-4517-B614-0050EFF60637}">
            <x14:dataBar minLength="0" maxLength="100" border="1" negativeBarBorderColorSameAsPositive="0">
              <x14:cfvo type="num">
                <xm:f>0</xm:f>
              </x14:cfvo>
              <x14:cfvo type="num">
                <xm:f>9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D10:E39 D40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9DD1-C332-41C8-AE4B-117002693FA3}">
  <dimension ref="A1:L33"/>
  <sheetViews>
    <sheetView zoomScale="62" zoomScaleNormal="115" workbookViewId="0">
      <selection activeCell="L17" sqref="L17"/>
    </sheetView>
  </sheetViews>
  <sheetFormatPr baseColWidth="10" defaultColWidth="11.42578125" defaultRowHeight="15" x14ac:dyDescent="0.25"/>
  <cols>
    <col min="1" max="1" width="4.7109375" style="12" customWidth="1"/>
    <col min="2" max="2" width="5" style="12" customWidth="1"/>
    <col min="3" max="3" width="4.140625" style="12" customWidth="1"/>
    <col min="4" max="4" width="6.140625" style="12" customWidth="1"/>
    <col min="5" max="5" width="47.140625" customWidth="1"/>
    <col min="6" max="8" width="12.7109375" customWidth="1"/>
    <col min="9" max="9" width="6.85546875" customWidth="1"/>
    <col min="10" max="10" width="12.140625" style="63" customWidth="1"/>
    <col min="11" max="11" width="74.85546875" customWidth="1"/>
  </cols>
  <sheetData>
    <row r="1" spans="1:12" ht="86.25" customHeight="1" x14ac:dyDescent="0.25">
      <c r="A1" s="330" t="s">
        <v>49</v>
      </c>
      <c r="B1" s="331"/>
      <c r="C1" s="331"/>
      <c r="D1" s="332"/>
      <c r="E1" s="224" t="s">
        <v>50</v>
      </c>
      <c r="F1" s="341" t="s">
        <v>51</v>
      </c>
      <c r="G1" s="342"/>
      <c r="H1" s="342"/>
      <c r="I1" s="343"/>
      <c r="J1" s="225" t="s">
        <v>477</v>
      </c>
    </row>
    <row r="2" spans="1:12" ht="26.25" customHeight="1" x14ac:dyDescent="0.25">
      <c r="A2" s="333" t="s">
        <v>52</v>
      </c>
      <c r="B2" s="334"/>
      <c r="C2" s="335" t="s">
        <v>53</v>
      </c>
      <c r="D2" s="334"/>
      <c r="E2" s="336" t="s">
        <v>54</v>
      </c>
      <c r="F2" s="338" t="s">
        <v>55</v>
      </c>
      <c r="G2" s="339"/>
      <c r="H2" s="339"/>
      <c r="I2" s="340"/>
      <c r="J2" s="226"/>
    </row>
    <row r="3" spans="1:12" ht="22.5" x14ac:dyDescent="0.25">
      <c r="A3" s="227" t="s">
        <v>7</v>
      </c>
      <c r="B3" s="3" t="s">
        <v>56</v>
      </c>
      <c r="C3" s="3" t="s">
        <v>57</v>
      </c>
      <c r="D3" s="3" t="s">
        <v>0</v>
      </c>
      <c r="E3" s="337"/>
      <c r="F3" s="210" t="s">
        <v>58</v>
      </c>
      <c r="G3" s="209" t="s">
        <v>59</v>
      </c>
      <c r="H3" s="208" t="s">
        <v>60</v>
      </c>
      <c r="I3" s="34" t="s">
        <v>61</v>
      </c>
      <c r="J3" s="228"/>
      <c r="K3" s="223" t="s">
        <v>322</v>
      </c>
    </row>
    <row r="4" spans="1:12" x14ac:dyDescent="0.25">
      <c r="A4" s="229"/>
      <c r="B4" s="4"/>
      <c r="C4" s="4"/>
      <c r="D4" s="128"/>
      <c r="E4" s="5" t="s">
        <v>62</v>
      </c>
      <c r="F4" s="6"/>
      <c r="G4" s="134"/>
      <c r="H4" s="6"/>
      <c r="I4" s="221"/>
      <c r="J4" s="230"/>
      <c r="K4" s="132"/>
      <c r="L4" t="s">
        <v>102</v>
      </c>
    </row>
    <row r="5" spans="1:12" x14ac:dyDescent="0.25">
      <c r="A5" s="231" t="s">
        <v>63</v>
      </c>
      <c r="B5" s="120"/>
      <c r="C5" s="126" t="s">
        <v>225</v>
      </c>
      <c r="D5" s="129"/>
      <c r="E5" s="127" t="s">
        <v>226</v>
      </c>
      <c r="F5" s="120" t="s">
        <v>227</v>
      </c>
      <c r="G5" s="135" t="s">
        <v>228</v>
      </c>
      <c r="H5" s="215" t="s">
        <v>321</v>
      </c>
      <c r="I5" s="126" t="s">
        <v>64</v>
      </c>
      <c r="J5" s="232" t="s">
        <v>476</v>
      </c>
      <c r="K5" s="146" t="s">
        <v>332</v>
      </c>
    </row>
    <row r="6" spans="1:12" x14ac:dyDescent="0.25">
      <c r="A6" s="231" t="s">
        <v>232</v>
      </c>
      <c r="B6" s="120"/>
      <c r="C6" s="126" t="s">
        <v>225</v>
      </c>
      <c r="D6" s="129"/>
      <c r="E6" s="127" t="s">
        <v>229</v>
      </c>
      <c r="F6" s="120" t="s">
        <v>231</v>
      </c>
      <c r="G6" s="135" t="s">
        <v>323</v>
      </c>
      <c r="H6" s="215" t="s">
        <v>69</v>
      </c>
      <c r="I6" s="126" t="s">
        <v>230</v>
      </c>
      <c r="J6" s="232" t="s">
        <v>478</v>
      </c>
      <c r="K6" s="132" t="s">
        <v>332</v>
      </c>
    </row>
    <row r="7" spans="1:12" x14ac:dyDescent="0.25">
      <c r="A7" s="231" t="s">
        <v>233</v>
      </c>
      <c r="B7" s="120"/>
      <c r="C7" s="126" t="s">
        <v>225</v>
      </c>
      <c r="D7" s="129"/>
      <c r="E7" s="127" t="s">
        <v>246</v>
      </c>
      <c r="F7" s="120" t="s">
        <v>248</v>
      </c>
      <c r="G7" s="202" t="s">
        <v>249</v>
      </c>
      <c r="H7" s="120" t="s">
        <v>75</v>
      </c>
      <c r="I7" s="126" t="s">
        <v>247</v>
      </c>
      <c r="J7" s="233" t="s">
        <v>489</v>
      </c>
      <c r="K7" s="132"/>
    </row>
    <row r="8" spans="1:12" ht="22.5" x14ac:dyDescent="0.25">
      <c r="A8" s="231" t="s">
        <v>234</v>
      </c>
      <c r="B8" s="120"/>
      <c r="C8" s="126" t="s">
        <v>225</v>
      </c>
      <c r="D8" s="129"/>
      <c r="E8" s="127" t="s">
        <v>250</v>
      </c>
      <c r="F8" s="120" t="s">
        <v>251</v>
      </c>
      <c r="G8" s="135" t="s">
        <v>251</v>
      </c>
      <c r="H8" s="120" t="s">
        <v>252</v>
      </c>
      <c r="I8" s="126"/>
      <c r="J8" s="232" t="s">
        <v>484</v>
      </c>
      <c r="K8" s="132"/>
    </row>
    <row r="9" spans="1:12" ht="32.450000000000003" customHeight="1" x14ac:dyDescent="0.25">
      <c r="A9" s="231" t="s">
        <v>235</v>
      </c>
      <c r="B9" s="120"/>
      <c r="C9" s="126" t="s">
        <v>256</v>
      </c>
      <c r="D9" s="129"/>
      <c r="E9" s="127" t="s">
        <v>257</v>
      </c>
      <c r="F9" s="120" t="s">
        <v>258</v>
      </c>
      <c r="G9" s="202" t="s">
        <v>324</v>
      </c>
      <c r="H9" s="120" t="s">
        <v>325</v>
      </c>
      <c r="I9" s="126"/>
      <c r="J9" s="233" t="s">
        <v>491</v>
      </c>
      <c r="K9" s="132"/>
    </row>
    <row r="10" spans="1:12" ht="22.5" x14ac:dyDescent="0.25">
      <c r="A10" s="231" t="s">
        <v>236</v>
      </c>
      <c r="B10" s="120"/>
      <c r="C10" s="126" t="s">
        <v>256</v>
      </c>
      <c r="D10" s="129"/>
      <c r="E10" s="127" t="s">
        <v>326</v>
      </c>
      <c r="F10" s="131" t="s">
        <v>335</v>
      </c>
      <c r="G10" s="136" t="s">
        <v>336</v>
      </c>
      <c r="H10" s="216" t="s">
        <v>337</v>
      </c>
      <c r="I10" s="126"/>
      <c r="J10" s="232" t="s">
        <v>490</v>
      </c>
      <c r="K10" s="132"/>
    </row>
    <row r="11" spans="1:12" ht="33.75" x14ac:dyDescent="0.25">
      <c r="A11" s="231" t="s">
        <v>237</v>
      </c>
      <c r="B11" s="120"/>
      <c r="C11" s="126" t="s">
        <v>225</v>
      </c>
      <c r="D11" s="129"/>
      <c r="E11" s="127" t="s">
        <v>259</v>
      </c>
      <c r="F11" s="120" t="s">
        <v>260</v>
      </c>
      <c r="G11" s="202" t="s">
        <v>260</v>
      </c>
      <c r="H11" s="120" t="s">
        <v>261</v>
      </c>
      <c r="I11" s="126"/>
      <c r="J11" s="232" t="s">
        <v>492</v>
      </c>
      <c r="K11" s="132"/>
    </row>
    <row r="12" spans="1:12" ht="22.5" x14ac:dyDescent="0.25">
      <c r="A12" s="231" t="s">
        <v>238</v>
      </c>
      <c r="B12" s="120"/>
      <c r="C12" s="126" t="s">
        <v>256</v>
      </c>
      <c r="D12" s="129"/>
      <c r="E12" s="127" t="s">
        <v>262</v>
      </c>
      <c r="F12" s="120" t="s">
        <v>265</v>
      </c>
      <c r="G12" s="202" t="s">
        <v>263</v>
      </c>
      <c r="H12" s="120" t="s">
        <v>264</v>
      </c>
      <c r="I12" s="126"/>
      <c r="J12" s="233" t="s">
        <v>263</v>
      </c>
      <c r="K12" s="132" t="s">
        <v>346</v>
      </c>
    </row>
    <row r="13" spans="1:12" ht="22.5" x14ac:dyDescent="0.25">
      <c r="A13" s="231" t="s">
        <v>239</v>
      </c>
      <c r="B13" s="120"/>
      <c r="C13" s="126" t="s">
        <v>225</v>
      </c>
      <c r="D13" s="129"/>
      <c r="E13" s="127" t="s">
        <v>171</v>
      </c>
      <c r="F13" s="120" t="s">
        <v>266</v>
      </c>
      <c r="G13" s="202" t="s">
        <v>282</v>
      </c>
      <c r="H13" s="120" t="s">
        <v>283</v>
      </c>
      <c r="I13" s="126"/>
      <c r="J13" s="232" t="s">
        <v>479</v>
      </c>
      <c r="K13" s="132"/>
    </row>
    <row r="14" spans="1:12" ht="22.5" x14ac:dyDescent="0.25">
      <c r="A14" s="231" t="s">
        <v>240</v>
      </c>
      <c r="B14" s="120"/>
      <c r="C14" s="126" t="s">
        <v>225</v>
      </c>
      <c r="D14" s="129"/>
      <c r="E14" s="127" t="s">
        <v>267</v>
      </c>
      <c r="F14" s="120" t="s">
        <v>268</v>
      </c>
      <c r="G14" s="202" t="s">
        <v>269</v>
      </c>
      <c r="H14" s="120" t="s">
        <v>270</v>
      </c>
      <c r="I14" s="126"/>
      <c r="J14" s="233" t="s">
        <v>493</v>
      </c>
      <c r="K14" s="132" t="s">
        <v>347</v>
      </c>
    </row>
    <row r="15" spans="1:12" x14ac:dyDescent="0.25">
      <c r="A15" s="231" t="s">
        <v>241</v>
      </c>
      <c r="B15" s="120"/>
      <c r="C15" s="120"/>
      <c r="D15" s="122"/>
      <c r="E15" s="117"/>
      <c r="F15" s="131"/>
      <c r="G15" s="135"/>
      <c r="H15" s="120"/>
      <c r="I15" s="126"/>
      <c r="J15" s="234"/>
      <c r="K15" s="132"/>
    </row>
    <row r="16" spans="1:12" x14ac:dyDescent="0.25">
      <c r="A16" s="231" t="s">
        <v>242</v>
      </c>
      <c r="B16" s="120"/>
      <c r="C16" s="120"/>
      <c r="D16" s="120"/>
      <c r="E16" s="133"/>
      <c r="F16" s="120"/>
      <c r="G16" s="135"/>
      <c r="H16" s="120"/>
      <c r="I16" s="126"/>
      <c r="J16" s="234"/>
      <c r="K16" s="132"/>
    </row>
    <row r="17" spans="1:11" x14ac:dyDescent="0.25">
      <c r="A17" s="231" t="s">
        <v>243</v>
      </c>
      <c r="B17" s="120"/>
      <c r="C17" s="120"/>
      <c r="D17" s="120"/>
      <c r="F17" s="120"/>
      <c r="G17" s="135"/>
      <c r="H17" s="120"/>
      <c r="I17" s="126"/>
      <c r="J17" s="234"/>
      <c r="K17" s="132"/>
    </row>
    <row r="18" spans="1:11" x14ac:dyDescent="0.25">
      <c r="A18" s="231" t="s">
        <v>244</v>
      </c>
      <c r="B18" s="120"/>
      <c r="C18" s="120"/>
      <c r="D18" s="120"/>
      <c r="E18" s="117"/>
      <c r="F18" s="120"/>
      <c r="G18" s="135"/>
      <c r="H18" s="120"/>
      <c r="I18" s="126"/>
      <c r="J18" s="234"/>
      <c r="K18" s="132"/>
    </row>
    <row r="19" spans="1:11" x14ac:dyDescent="0.25">
      <c r="A19" s="231" t="s">
        <v>245</v>
      </c>
      <c r="B19" s="120"/>
      <c r="C19" s="120"/>
      <c r="D19" s="120"/>
      <c r="E19" s="117"/>
      <c r="F19" s="120"/>
      <c r="G19" s="135"/>
      <c r="H19" s="120"/>
      <c r="I19" s="126"/>
      <c r="J19" s="234"/>
      <c r="K19" s="132"/>
    </row>
    <row r="20" spans="1:11" x14ac:dyDescent="0.25">
      <c r="A20" s="229"/>
      <c r="B20" s="4"/>
      <c r="C20" s="4"/>
      <c r="D20" s="4"/>
      <c r="E20" s="5" t="s">
        <v>65</v>
      </c>
      <c r="F20" s="6"/>
      <c r="G20" s="134"/>
      <c r="H20" s="6"/>
      <c r="I20" s="221"/>
      <c r="J20" s="230"/>
      <c r="K20" s="132"/>
    </row>
    <row r="21" spans="1:11" x14ac:dyDescent="0.25">
      <c r="A21" s="231" t="s">
        <v>66</v>
      </c>
      <c r="B21" s="120"/>
      <c r="C21" s="120"/>
      <c r="D21" s="120"/>
      <c r="E21" s="117"/>
      <c r="F21" s="120"/>
      <c r="G21" s="135"/>
      <c r="H21" s="120"/>
      <c r="I21" s="126"/>
      <c r="J21" s="234"/>
      <c r="K21" s="132"/>
    </row>
    <row r="22" spans="1:11" x14ac:dyDescent="0.25">
      <c r="A22" s="231" t="s">
        <v>255</v>
      </c>
      <c r="B22" s="120"/>
      <c r="C22" s="120"/>
      <c r="D22" s="120"/>
      <c r="E22" s="117"/>
      <c r="F22" s="120"/>
      <c r="G22" s="135"/>
      <c r="H22" s="120"/>
      <c r="I22" s="126"/>
      <c r="J22" s="234"/>
      <c r="K22" s="132"/>
    </row>
    <row r="23" spans="1:11" x14ac:dyDescent="0.25">
      <c r="A23" s="229"/>
      <c r="B23" s="4"/>
      <c r="C23" s="4"/>
      <c r="D23" s="4"/>
      <c r="E23" s="5" t="s">
        <v>67</v>
      </c>
      <c r="F23" s="6"/>
      <c r="G23" s="134"/>
      <c r="H23" s="6"/>
      <c r="I23" s="221"/>
      <c r="J23" s="230"/>
      <c r="K23" s="132"/>
    </row>
    <row r="24" spans="1:11" x14ac:dyDescent="0.25">
      <c r="A24" s="235" t="s">
        <v>68</v>
      </c>
      <c r="B24" s="4"/>
      <c r="C24" s="4"/>
      <c r="D24" s="4"/>
      <c r="E24" s="117" t="s">
        <v>280</v>
      </c>
      <c r="F24" s="120" t="s">
        <v>323</v>
      </c>
      <c r="G24" s="202" t="s">
        <v>281</v>
      </c>
      <c r="H24" s="120" t="s">
        <v>69</v>
      </c>
      <c r="I24" s="126" t="s">
        <v>70</v>
      </c>
      <c r="J24" s="236">
        <v>198.08</v>
      </c>
      <c r="K24" s="132"/>
    </row>
    <row r="25" spans="1:11" x14ac:dyDescent="0.25">
      <c r="A25" s="229"/>
      <c r="B25" s="4"/>
      <c r="C25" s="4"/>
      <c r="D25" s="4"/>
      <c r="E25" s="5" t="s">
        <v>71</v>
      </c>
      <c r="F25" s="6"/>
      <c r="G25" s="134"/>
      <c r="H25" s="6"/>
      <c r="I25" s="221"/>
      <c r="J25" s="230"/>
      <c r="K25" s="132"/>
    </row>
    <row r="26" spans="1:11" ht="22.5" x14ac:dyDescent="0.25">
      <c r="A26" s="235" t="s">
        <v>72</v>
      </c>
      <c r="B26" s="7"/>
      <c r="C26" s="7"/>
      <c r="D26" s="7"/>
      <c r="E26" s="8" t="s">
        <v>271</v>
      </c>
      <c r="F26" s="9" t="s">
        <v>272</v>
      </c>
      <c r="G26" s="137" t="s">
        <v>343</v>
      </c>
      <c r="H26" s="217" t="s">
        <v>273</v>
      </c>
      <c r="I26" s="222"/>
      <c r="J26" s="237" t="s">
        <v>273</v>
      </c>
      <c r="K26" s="132" t="s">
        <v>187</v>
      </c>
    </row>
    <row r="27" spans="1:11" ht="22.5" x14ac:dyDescent="0.25">
      <c r="A27" s="235" t="s">
        <v>277</v>
      </c>
      <c r="B27" s="7"/>
      <c r="C27" s="7"/>
      <c r="D27" s="7"/>
      <c r="E27" s="8" t="s">
        <v>278</v>
      </c>
      <c r="F27" s="131" t="s">
        <v>328</v>
      </c>
      <c r="G27" s="202" t="s">
        <v>345</v>
      </c>
      <c r="H27" s="120" t="s">
        <v>330</v>
      </c>
      <c r="I27" s="222"/>
      <c r="J27" s="237" t="s">
        <v>494</v>
      </c>
      <c r="K27" s="132" t="s">
        <v>192</v>
      </c>
    </row>
    <row r="28" spans="1:11" x14ac:dyDescent="0.25">
      <c r="A28" s="229"/>
      <c r="B28" s="4"/>
      <c r="C28" s="4"/>
      <c r="D28" s="4"/>
      <c r="E28" s="11" t="s">
        <v>73</v>
      </c>
      <c r="F28" s="6"/>
      <c r="G28" s="134"/>
      <c r="H28" s="6"/>
      <c r="I28" s="221"/>
      <c r="J28" s="230"/>
      <c r="K28" s="132"/>
    </row>
    <row r="29" spans="1:11" x14ac:dyDescent="0.25">
      <c r="A29" s="238" t="s">
        <v>74</v>
      </c>
      <c r="B29" s="4"/>
      <c r="C29" s="4"/>
      <c r="D29" s="4"/>
      <c r="E29" s="8" t="s">
        <v>274</v>
      </c>
      <c r="F29" s="9" t="s">
        <v>275</v>
      </c>
      <c r="G29" s="218" t="s">
        <v>275</v>
      </c>
      <c r="H29" s="9" t="s">
        <v>276</v>
      </c>
      <c r="I29" s="222"/>
      <c r="J29" s="239" t="s">
        <v>275</v>
      </c>
      <c r="K29" s="132"/>
    </row>
    <row r="30" spans="1:11" x14ac:dyDescent="0.25">
      <c r="A30" s="238" t="s">
        <v>279</v>
      </c>
      <c r="B30" s="7"/>
      <c r="C30" s="7"/>
      <c r="D30" s="7"/>
      <c r="E30" s="10"/>
      <c r="F30" s="130"/>
      <c r="G30" s="137"/>
      <c r="H30" s="9"/>
      <c r="I30" s="222"/>
      <c r="J30" s="240"/>
      <c r="K30" s="132"/>
    </row>
    <row r="31" spans="1:11" ht="21.75" customHeight="1" x14ac:dyDescent="0.25">
      <c r="A31" s="344" t="s">
        <v>253</v>
      </c>
      <c r="B31" s="345"/>
      <c r="C31" s="345"/>
      <c r="D31" s="345"/>
      <c r="E31" s="345"/>
      <c r="F31" s="345"/>
      <c r="G31" s="345"/>
      <c r="H31" s="345"/>
      <c r="I31" s="346"/>
      <c r="J31" s="241"/>
      <c r="K31" s="132"/>
    </row>
    <row r="32" spans="1:11" ht="40.5" customHeight="1" thickBot="1" x14ac:dyDescent="0.3">
      <c r="A32" s="349" t="s">
        <v>486</v>
      </c>
      <c r="B32" s="350"/>
      <c r="C32" s="350"/>
      <c r="D32" s="351"/>
      <c r="E32" s="242"/>
      <c r="F32" s="352" t="s">
        <v>485</v>
      </c>
      <c r="G32" s="353"/>
      <c r="H32" s="353"/>
      <c r="I32" s="354"/>
      <c r="J32" s="243"/>
    </row>
    <row r="33" spans="1:10" ht="27" customHeight="1" x14ac:dyDescent="0.25">
      <c r="A33" s="347"/>
      <c r="B33" s="347"/>
      <c r="C33" s="347"/>
      <c r="D33" s="347"/>
      <c r="E33" s="32"/>
      <c r="F33" s="348"/>
      <c r="G33" s="348"/>
      <c r="H33" s="348"/>
      <c r="I33" s="348"/>
      <c r="J33" s="206"/>
    </row>
  </sheetData>
  <mergeCells count="11">
    <mergeCell ref="A31:I31"/>
    <mergeCell ref="A33:D33"/>
    <mergeCell ref="F33:I33"/>
    <mergeCell ref="A32:D32"/>
    <mergeCell ref="F32:I32"/>
    <mergeCell ref="A1:D1"/>
    <mergeCell ref="A2:B2"/>
    <mergeCell ref="C2:D2"/>
    <mergeCell ref="E2:E3"/>
    <mergeCell ref="F2:I2"/>
    <mergeCell ref="F1:I1"/>
  </mergeCells>
  <phoneticPr fontId="42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6D59-37B6-4EC9-B3E6-8F9E6CE69A97}">
  <dimension ref="A1:Y69"/>
  <sheetViews>
    <sheetView zoomScale="85" zoomScaleNormal="85" workbookViewId="0">
      <selection activeCell="S29" sqref="S29"/>
    </sheetView>
  </sheetViews>
  <sheetFormatPr baseColWidth="10" defaultColWidth="11.42578125" defaultRowHeight="15" customHeight="1" x14ac:dyDescent="0.25"/>
  <sheetData>
    <row r="1" spans="1:13" x14ac:dyDescent="0.25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 x14ac:dyDescent="0.2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1:13" x14ac:dyDescent="0.2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3" x14ac:dyDescent="0.2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3" x14ac:dyDescent="0.2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</row>
    <row r="6" spans="1:13" x14ac:dyDescent="0.25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</row>
    <row r="7" spans="1:13" x14ac:dyDescent="0.25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</row>
    <row r="8" spans="1:13" x14ac:dyDescent="0.25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</row>
    <row r="9" spans="1:13" x14ac:dyDescent="0.25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</row>
    <row r="10" spans="1:13" x14ac:dyDescent="0.25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</row>
    <row r="11" spans="1:13" x14ac:dyDescent="0.25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3" x14ac:dyDescent="0.25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1:13" x14ac:dyDescent="0.25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</row>
    <row r="14" spans="1:13" x14ac:dyDescent="0.25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3" x14ac:dyDescent="0.2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</row>
    <row r="16" spans="1:13" x14ac:dyDescent="0.25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</row>
    <row r="17" spans="1:25" x14ac:dyDescent="0.25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</row>
    <row r="18" spans="1:25" x14ac:dyDescent="0.2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</row>
    <row r="19" spans="1:25" x14ac:dyDescent="0.25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</row>
    <row r="20" spans="1:25" x14ac:dyDescent="0.25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</row>
    <row r="21" spans="1:25" ht="21" x14ac:dyDescent="0.35">
      <c r="A21" s="105"/>
      <c r="B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U21" s="109" t="s">
        <v>173</v>
      </c>
      <c r="Y21" s="109" t="s">
        <v>174</v>
      </c>
    </row>
    <row r="22" spans="1:25" ht="21" x14ac:dyDescent="0.35">
      <c r="A22" s="105"/>
      <c r="B22" s="113"/>
      <c r="C22" s="106" t="s">
        <v>175</v>
      </c>
      <c r="D22" s="106"/>
      <c r="E22" s="106"/>
      <c r="F22" s="105"/>
      <c r="H22" s="105"/>
      <c r="I22" s="105"/>
      <c r="J22" s="105"/>
      <c r="K22" s="105"/>
      <c r="L22" s="113"/>
      <c r="M22" s="106" t="s">
        <v>176</v>
      </c>
    </row>
    <row r="23" spans="1:25" x14ac:dyDescent="0.25">
      <c r="A23" s="105"/>
      <c r="B23" s="105"/>
      <c r="C23" s="105" t="s">
        <v>177</v>
      </c>
      <c r="D23" s="105"/>
      <c r="E23" s="105"/>
      <c r="F23" s="105"/>
      <c r="G23" s="105"/>
      <c r="H23" s="105"/>
      <c r="J23" s="105"/>
      <c r="K23" s="105"/>
      <c r="L23" s="105"/>
      <c r="M23" s="105"/>
      <c r="U23" t="s">
        <v>178</v>
      </c>
    </row>
    <row r="24" spans="1:25" x14ac:dyDescent="0.25">
      <c r="A24" s="105"/>
      <c r="B24" s="105"/>
      <c r="C24" t="s">
        <v>179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38" t="s">
        <v>358</v>
      </c>
    </row>
    <row r="25" spans="1:25" x14ac:dyDescent="0.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</row>
    <row r="26" spans="1:25" x14ac:dyDescent="0.25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spans="1:25" x14ac:dyDescent="0.25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</row>
    <row r="28" spans="1:25" x14ac:dyDescent="0.2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</row>
    <row r="29" spans="1:25" ht="21" x14ac:dyDescent="0.35">
      <c r="A29" s="105"/>
      <c r="B29" s="105"/>
      <c r="C29" s="112"/>
      <c r="D29" s="106" t="s">
        <v>180</v>
      </c>
      <c r="E29" s="106"/>
      <c r="F29" s="105"/>
      <c r="G29" s="105"/>
      <c r="H29" s="105"/>
      <c r="I29" s="105"/>
      <c r="J29" s="105"/>
      <c r="K29" s="112"/>
      <c r="L29" s="106" t="s">
        <v>181</v>
      </c>
      <c r="M29" s="106"/>
    </row>
    <row r="30" spans="1:25" x14ac:dyDescent="0.25">
      <c r="A30" s="105"/>
      <c r="B30" s="105"/>
      <c r="C30" s="105"/>
      <c r="D30" s="105" t="s">
        <v>182</v>
      </c>
      <c r="E30" s="105"/>
      <c r="F30" s="105"/>
      <c r="G30" s="105"/>
      <c r="H30" s="110"/>
      <c r="I30" s="105"/>
      <c r="J30" s="105"/>
      <c r="K30" s="105"/>
      <c r="L30" s="105" t="s">
        <v>183</v>
      </c>
      <c r="M30" s="105"/>
      <c r="U30" t="s">
        <v>184</v>
      </c>
      <c r="Y30" t="s">
        <v>185</v>
      </c>
    </row>
    <row r="31" spans="1:25" x14ac:dyDescent="0.25">
      <c r="A31" s="105"/>
      <c r="B31" s="105"/>
      <c r="C31" s="105"/>
      <c r="D31" t="s">
        <v>186</v>
      </c>
      <c r="E31" s="105"/>
      <c r="F31" s="105"/>
      <c r="G31" s="105"/>
      <c r="H31" s="105"/>
      <c r="I31" s="105"/>
      <c r="J31" s="105"/>
      <c r="K31" s="105"/>
      <c r="L31" s="105" t="s">
        <v>357</v>
      </c>
      <c r="M31" s="105"/>
      <c r="U31" s="138" t="s">
        <v>356</v>
      </c>
    </row>
    <row r="32" spans="1:25" x14ac:dyDescent="0.25">
      <c r="A32" s="105"/>
      <c r="B32" s="105"/>
      <c r="C32" s="105"/>
      <c r="D32" t="s">
        <v>188</v>
      </c>
      <c r="E32" s="105"/>
      <c r="F32" s="105"/>
      <c r="G32" s="105"/>
      <c r="H32" s="105"/>
      <c r="I32" s="105"/>
      <c r="J32" s="105"/>
      <c r="K32" s="105"/>
      <c r="L32" s="105" t="s">
        <v>359</v>
      </c>
      <c r="M32" s="105"/>
      <c r="U32" s="138" t="s">
        <v>184</v>
      </c>
    </row>
    <row r="33" spans="1:25" x14ac:dyDescent="0.25">
      <c r="A33" s="105"/>
      <c r="B33" s="105"/>
      <c r="C33" s="105"/>
      <c r="D33" s="105" t="s">
        <v>189</v>
      </c>
      <c r="E33" s="105"/>
      <c r="F33" s="105"/>
      <c r="G33" s="105"/>
      <c r="H33" s="105"/>
      <c r="I33" s="105"/>
      <c r="J33" s="105"/>
      <c r="K33" s="105"/>
      <c r="L33" s="105" t="s">
        <v>190</v>
      </c>
      <c r="M33" s="105"/>
      <c r="U33" t="s">
        <v>360</v>
      </c>
    </row>
    <row r="34" spans="1:25" x14ac:dyDescent="0.25">
      <c r="A34" s="105"/>
      <c r="B34" s="105"/>
      <c r="C34" s="105"/>
      <c r="D34" t="s">
        <v>191</v>
      </c>
      <c r="E34" s="105"/>
      <c r="F34" s="105"/>
      <c r="G34" s="105"/>
      <c r="H34" s="105"/>
      <c r="I34" s="105"/>
      <c r="J34" s="105"/>
      <c r="K34" s="105"/>
      <c r="L34" s="105" t="s">
        <v>192</v>
      </c>
      <c r="M34" s="105"/>
      <c r="U34" t="s">
        <v>361</v>
      </c>
    </row>
    <row r="35" spans="1:25" x14ac:dyDescent="0.25">
      <c r="A35" s="105"/>
      <c r="B35" s="105"/>
      <c r="C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1:25" x14ac:dyDescent="0.25">
      <c r="A36" s="105"/>
      <c r="B36" s="105"/>
      <c r="C36" s="105"/>
      <c r="M36" s="105"/>
    </row>
    <row r="37" spans="1:25" x14ac:dyDescent="0.2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</row>
    <row r="38" spans="1:25" ht="21" x14ac:dyDescent="0.35">
      <c r="A38" s="105"/>
      <c r="B38" s="105"/>
      <c r="C38" s="105"/>
      <c r="D38" s="111"/>
      <c r="E38" s="106" t="s">
        <v>193</v>
      </c>
      <c r="F38" s="106"/>
      <c r="G38" s="106"/>
      <c r="H38" s="105"/>
      <c r="I38" s="105"/>
      <c r="J38" s="111"/>
      <c r="K38" s="106" t="s">
        <v>194</v>
      </c>
      <c r="L38" s="106"/>
      <c r="M38" s="106"/>
    </row>
    <row r="39" spans="1:25" x14ac:dyDescent="0.25">
      <c r="A39" s="105"/>
      <c r="B39" s="105"/>
      <c r="C39" s="105"/>
      <c r="D39" s="105"/>
      <c r="E39" s="105" t="s">
        <v>195</v>
      </c>
      <c r="F39" s="105"/>
      <c r="G39" s="105"/>
      <c r="H39" s="105"/>
      <c r="I39" s="105"/>
      <c r="J39" s="105"/>
      <c r="K39" s="105" t="s">
        <v>362</v>
      </c>
      <c r="L39" s="105"/>
      <c r="M39" s="105"/>
    </row>
    <row r="40" spans="1:25" x14ac:dyDescent="0.25">
      <c r="A40" s="105"/>
      <c r="B40" s="105"/>
      <c r="C40" s="105"/>
      <c r="D40" s="105"/>
      <c r="E40" s="105" t="s">
        <v>196</v>
      </c>
      <c r="F40" s="105"/>
      <c r="G40" s="105"/>
      <c r="H40" s="105"/>
      <c r="I40" s="105"/>
      <c r="J40" s="105"/>
      <c r="K40" s="105" t="s">
        <v>197</v>
      </c>
      <c r="L40" s="105"/>
      <c r="M40" s="105"/>
    </row>
    <row r="41" spans="1:25" x14ac:dyDescent="0.25">
      <c r="A41" s="105"/>
      <c r="B41" s="105"/>
      <c r="C41" s="105"/>
      <c r="D41" s="105"/>
      <c r="E41" t="s">
        <v>198</v>
      </c>
      <c r="F41" s="105"/>
      <c r="G41" s="105"/>
      <c r="H41" s="105"/>
      <c r="I41" s="105"/>
      <c r="J41" s="105"/>
      <c r="K41" s="105" t="s">
        <v>348</v>
      </c>
      <c r="L41" s="105"/>
      <c r="M41" s="105"/>
    </row>
    <row r="42" spans="1:25" x14ac:dyDescent="0.25">
      <c r="A42" s="105"/>
      <c r="B42" s="105"/>
      <c r="C42" s="105"/>
      <c r="D42" s="105"/>
      <c r="E42" s="105" t="s">
        <v>199</v>
      </c>
      <c r="F42" s="105"/>
      <c r="G42" s="105"/>
      <c r="H42" s="105"/>
      <c r="I42" s="105"/>
      <c r="J42" s="105"/>
      <c r="K42" s="105" t="s">
        <v>200</v>
      </c>
      <c r="L42" s="105"/>
      <c r="M42" s="105"/>
      <c r="U42" t="s">
        <v>201</v>
      </c>
      <c r="Y42" t="s">
        <v>202</v>
      </c>
    </row>
    <row r="43" spans="1:25" x14ac:dyDescent="0.25">
      <c r="A43" s="105"/>
      <c r="B43" s="105"/>
      <c r="C43" s="105"/>
      <c r="D43" s="105"/>
      <c r="F43" s="105"/>
      <c r="G43" s="105"/>
      <c r="H43" s="105"/>
      <c r="I43" s="105"/>
      <c r="J43" s="105"/>
      <c r="K43" s="105"/>
      <c r="L43" s="105"/>
      <c r="M43" s="105"/>
    </row>
    <row r="44" spans="1:25" x14ac:dyDescent="0.25">
      <c r="A44" s="105"/>
      <c r="B44" s="105"/>
      <c r="C44" s="105"/>
      <c r="D44" s="105"/>
      <c r="E44" t="s">
        <v>203</v>
      </c>
      <c r="F44" s="105"/>
      <c r="G44" s="105"/>
      <c r="H44" s="105"/>
      <c r="I44" s="105"/>
      <c r="J44" s="105"/>
      <c r="K44" s="105" t="s">
        <v>349</v>
      </c>
      <c r="L44" s="105"/>
      <c r="M44" s="105"/>
    </row>
    <row r="45" spans="1:25" x14ac:dyDescent="0.25">
      <c r="A45" s="105"/>
      <c r="B45" s="105"/>
      <c r="C45" s="105"/>
      <c r="D45" s="105"/>
      <c r="E45" t="s">
        <v>205</v>
      </c>
      <c r="F45" s="105"/>
      <c r="G45" s="105"/>
      <c r="H45" s="105"/>
      <c r="I45" s="105"/>
      <c r="J45" s="105"/>
      <c r="K45" s="105" t="s">
        <v>206</v>
      </c>
      <c r="L45" s="105"/>
      <c r="M45" s="105"/>
    </row>
    <row r="46" spans="1:25" x14ac:dyDescent="0.25">
      <c r="A46" s="105"/>
      <c r="B46" s="105"/>
      <c r="C46" s="105"/>
      <c r="D46" s="105"/>
      <c r="E46" t="s">
        <v>207</v>
      </c>
      <c r="F46" s="105"/>
      <c r="G46" s="105"/>
      <c r="H46" s="105"/>
      <c r="I46" s="105"/>
      <c r="J46" s="105"/>
      <c r="K46" s="105" t="s">
        <v>208</v>
      </c>
      <c r="L46" s="105"/>
      <c r="M46" s="105"/>
    </row>
    <row r="47" spans="1:25" x14ac:dyDescent="0.25">
      <c r="A47" s="105"/>
      <c r="B47" s="105"/>
      <c r="C47" s="105"/>
      <c r="D47" s="105"/>
      <c r="E47" s="105" t="s">
        <v>209</v>
      </c>
      <c r="F47" s="105"/>
      <c r="G47" s="105"/>
      <c r="H47" s="105"/>
      <c r="I47" s="105"/>
      <c r="J47" s="105"/>
      <c r="K47" s="105" t="s">
        <v>351</v>
      </c>
      <c r="L47" s="105"/>
      <c r="M47" s="105"/>
    </row>
    <row r="48" spans="1:25" x14ac:dyDescent="0.25">
      <c r="A48" s="105"/>
      <c r="B48" s="105"/>
      <c r="C48" s="105"/>
      <c r="D48" s="105"/>
      <c r="E48" s="108" t="s">
        <v>210</v>
      </c>
      <c r="F48" s="105"/>
      <c r="G48" s="105"/>
      <c r="H48" s="105"/>
      <c r="I48" s="105"/>
      <c r="J48" s="105"/>
      <c r="K48" s="105" t="s">
        <v>350</v>
      </c>
      <c r="L48" s="105"/>
      <c r="M48" s="105"/>
      <c r="Y48" t="s">
        <v>211</v>
      </c>
    </row>
    <row r="49" spans="1:25" x14ac:dyDescent="0.25">
      <c r="A49" s="105"/>
      <c r="B49" s="105"/>
      <c r="C49" s="105"/>
      <c r="D49" s="105"/>
      <c r="E49" t="s">
        <v>212</v>
      </c>
      <c r="F49" s="105"/>
      <c r="G49" s="105"/>
      <c r="H49" s="105"/>
      <c r="I49" s="105"/>
      <c r="J49" s="105"/>
      <c r="K49" s="105" t="s">
        <v>353</v>
      </c>
      <c r="L49" s="105"/>
      <c r="M49" s="105"/>
    </row>
    <row r="50" spans="1:25" x14ac:dyDescent="0.25">
      <c r="A50" s="105"/>
      <c r="B50" s="105"/>
      <c r="C50" s="105"/>
      <c r="D50" s="105"/>
      <c r="E50" t="s">
        <v>213</v>
      </c>
      <c r="F50" s="105"/>
      <c r="G50" s="105"/>
      <c r="H50" s="105"/>
      <c r="I50" s="105"/>
      <c r="J50" s="105"/>
      <c r="K50" s="105" t="s">
        <v>352</v>
      </c>
      <c r="L50" s="105"/>
      <c r="M50" s="105"/>
      <c r="U50" s="138" t="s">
        <v>354</v>
      </c>
      <c r="Y50" t="s">
        <v>355</v>
      </c>
    </row>
    <row r="51" spans="1:25" x14ac:dyDescent="0.25">
      <c r="A51" s="105"/>
      <c r="B51" s="105"/>
      <c r="C51" s="105"/>
      <c r="D51" s="105"/>
      <c r="F51" s="105"/>
      <c r="G51" s="105"/>
      <c r="H51" s="105"/>
      <c r="I51" s="105"/>
      <c r="J51" s="105"/>
      <c r="K51" s="105"/>
      <c r="L51" s="105"/>
      <c r="M51" s="105"/>
    </row>
    <row r="52" spans="1:25" x14ac:dyDescent="0.25">
      <c r="A52" s="105"/>
      <c r="B52" s="105"/>
      <c r="C52" s="105"/>
      <c r="D52" s="105"/>
      <c r="F52" s="105"/>
      <c r="G52" s="105"/>
      <c r="H52" s="105"/>
      <c r="I52" s="105"/>
      <c r="J52" s="105"/>
      <c r="K52" s="105"/>
      <c r="L52" s="105"/>
      <c r="M52" s="105"/>
    </row>
    <row r="53" spans="1:25" x14ac:dyDescent="0.25">
      <c r="A53" s="105"/>
      <c r="B53" s="105"/>
      <c r="C53" s="105"/>
      <c r="D53" s="105"/>
      <c r="F53" s="105"/>
      <c r="G53" s="105"/>
      <c r="H53" s="105"/>
      <c r="I53" s="105"/>
      <c r="J53" s="105"/>
      <c r="K53" s="105"/>
      <c r="L53" s="105"/>
      <c r="M53" s="105"/>
    </row>
    <row r="54" spans="1:25" ht="21" x14ac:dyDescent="0.35">
      <c r="A54" s="105"/>
      <c r="B54" s="105"/>
      <c r="C54" s="105"/>
      <c r="D54" s="105"/>
      <c r="E54" s="114"/>
      <c r="F54" s="106" t="s">
        <v>214</v>
      </c>
      <c r="G54" s="106"/>
      <c r="H54" s="106"/>
      <c r="I54" s="114"/>
      <c r="J54" s="106" t="s">
        <v>215</v>
      </c>
      <c r="K54" s="106"/>
      <c r="L54" s="105"/>
      <c r="M54" s="105"/>
    </row>
    <row r="55" spans="1:25" x14ac:dyDescent="0.25">
      <c r="A55" s="105"/>
      <c r="B55" s="105"/>
      <c r="C55" s="105"/>
      <c r="D55" s="105"/>
      <c r="E55" s="107"/>
      <c r="F55" s="105" t="s">
        <v>216</v>
      </c>
      <c r="G55" s="105"/>
      <c r="H55" s="105"/>
      <c r="I55" s="105"/>
      <c r="J55" s="105" t="s">
        <v>217</v>
      </c>
      <c r="K55" s="105"/>
      <c r="L55" s="105"/>
      <c r="M55" s="105"/>
    </row>
    <row r="56" spans="1:25" x14ac:dyDescent="0.25">
      <c r="A56" s="105"/>
      <c r="B56" s="105"/>
      <c r="C56" s="105"/>
      <c r="D56" s="105"/>
      <c r="E56" s="107"/>
      <c r="F56" s="105" t="s">
        <v>171</v>
      </c>
      <c r="G56" s="105"/>
      <c r="H56" s="105"/>
      <c r="I56" s="105"/>
      <c r="J56" s="105" t="s">
        <v>218</v>
      </c>
      <c r="K56" s="105"/>
      <c r="L56" s="105"/>
      <c r="M56" s="105"/>
    </row>
    <row r="57" spans="1:25" x14ac:dyDescent="0.25">
      <c r="F57" t="s">
        <v>219</v>
      </c>
      <c r="J57" t="s">
        <v>220</v>
      </c>
      <c r="U57" s="108" t="s">
        <v>221</v>
      </c>
      <c r="Y57" t="s">
        <v>222</v>
      </c>
    </row>
    <row r="58" spans="1:25" x14ac:dyDescent="0.25"/>
    <row r="59" spans="1:25" x14ac:dyDescent="0.25"/>
    <row r="61" spans="1:25" ht="21" x14ac:dyDescent="0.35">
      <c r="G61" s="115"/>
      <c r="H61" s="106" t="s">
        <v>223</v>
      </c>
    </row>
    <row r="62" spans="1:25" x14ac:dyDescent="0.25"/>
    <row r="63" spans="1:25" x14ac:dyDescent="0.25"/>
    <row r="64" spans="1:25" x14ac:dyDescent="0.25"/>
    <row r="65" x14ac:dyDescent="0.25"/>
    <row r="66" x14ac:dyDescent="0.25"/>
    <row r="67" x14ac:dyDescent="0.25"/>
    <row r="68" x14ac:dyDescent="0.25"/>
    <row r="69" x14ac:dyDescent="0.25"/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C4BD-2530-4F9A-B44D-D50BB47C8505}">
  <dimension ref="A1:G42"/>
  <sheetViews>
    <sheetView zoomScale="78" zoomScaleNormal="78" workbookViewId="0">
      <selection activeCell="A32" sqref="A2:F32"/>
    </sheetView>
  </sheetViews>
  <sheetFormatPr baseColWidth="10" defaultColWidth="11.42578125" defaultRowHeight="15" customHeight="1" x14ac:dyDescent="0.25"/>
  <cols>
    <col min="1" max="1" width="11.42578125" style="152"/>
    <col min="2" max="2" width="70.140625" style="158" customWidth="1"/>
    <col min="3" max="3" width="11.42578125" style="152"/>
    <col min="4" max="4" width="95.28515625" style="158" customWidth="1"/>
    <col min="5" max="5" width="48.7109375" style="152" customWidth="1"/>
    <col min="6" max="6" width="73" style="152" customWidth="1"/>
    <col min="7" max="7" width="143" style="152" customWidth="1"/>
    <col min="8" max="16384" width="11.42578125" style="152"/>
  </cols>
  <sheetData>
    <row r="1" spans="1:7" x14ac:dyDescent="0.25">
      <c r="A1" s="150"/>
      <c r="B1" s="151"/>
      <c r="C1" s="150"/>
      <c r="D1" s="151"/>
    </row>
    <row r="2" spans="1:7" ht="46.5" x14ac:dyDescent="0.25">
      <c r="A2" s="150"/>
      <c r="B2" s="153" t="s">
        <v>365</v>
      </c>
      <c r="C2" s="150"/>
      <c r="D2" s="153" t="s">
        <v>364</v>
      </c>
      <c r="E2" s="154" t="s">
        <v>363</v>
      </c>
      <c r="F2" s="155"/>
    </row>
    <row r="3" spans="1:7" ht="21" x14ac:dyDescent="0.25">
      <c r="B3" s="151"/>
      <c r="C3" s="150"/>
      <c r="D3" s="151"/>
      <c r="E3" s="155" t="s">
        <v>390</v>
      </c>
      <c r="F3" s="155" t="s">
        <v>495</v>
      </c>
      <c r="G3" s="155" t="s">
        <v>174</v>
      </c>
    </row>
    <row r="4" spans="1:7" ht="42" x14ac:dyDescent="0.25">
      <c r="A4" s="156"/>
      <c r="B4" s="157" t="s">
        <v>391</v>
      </c>
      <c r="C4" s="156"/>
      <c r="D4" s="157" t="s">
        <v>176</v>
      </c>
    </row>
    <row r="5" spans="1:7" x14ac:dyDescent="0.25">
      <c r="A5" s="150"/>
      <c r="B5" s="151" t="s">
        <v>392</v>
      </c>
      <c r="C5" s="150"/>
      <c r="D5" s="151" t="s">
        <v>382</v>
      </c>
      <c r="E5" s="219" t="s">
        <v>389</v>
      </c>
      <c r="F5" s="152" t="s">
        <v>496</v>
      </c>
    </row>
    <row r="6" spans="1:7" x14ac:dyDescent="0.25">
      <c r="A6" s="150"/>
      <c r="B6" s="158" t="s">
        <v>384</v>
      </c>
      <c r="C6" s="150"/>
      <c r="D6" s="159" t="s">
        <v>393</v>
      </c>
      <c r="E6" s="211" t="s">
        <v>378</v>
      </c>
      <c r="F6" s="152" t="s">
        <v>497</v>
      </c>
    </row>
    <row r="7" spans="1:7" x14ac:dyDescent="0.25">
      <c r="A7" s="150"/>
      <c r="B7" s="151"/>
      <c r="C7" s="150"/>
      <c r="D7" s="151"/>
    </row>
    <row r="8" spans="1:7" ht="42" x14ac:dyDescent="0.25">
      <c r="A8" s="160"/>
      <c r="B8" s="157" t="s">
        <v>180</v>
      </c>
      <c r="C8" s="160"/>
      <c r="D8" s="157" t="s">
        <v>394</v>
      </c>
    </row>
    <row r="9" spans="1:7" x14ac:dyDescent="0.25">
      <c r="A9" s="150"/>
      <c r="B9" s="151" t="s">
        <v>395</v>
      </c>
      <c r="C9" s="150"/>
      <c r="D9" s="151" t="s">
        <v>183</v>
      </c>
      <c r="E9" s="211" t="s">
        <v>184</v>
      </c>
      <c r="F9" s="152" t="s">
        <v>504</v>
      </c>
      <c r="G9" s="152" t="s">
        <v>185</v>
      </c>
    </row>
    <row r="10" spans="1:7" x14ac:dyDescent="0.25">
      <c r="A10" s="150"/>
      <c r="B10" s="158" t="s">
        <v>186</v>
      </c>
      <c r="C10" s="150"/>
      <c r="D10" s="151" t="s">
        <v>396</v>
      </c>
      <c r="E10" s="212" t="s">
        <v>397</v>
      </c>
      <c r="F10" s="152" t="s">
        <v>498</v>
      </c>
    </row>
    <row r="11" spans="1:7" x14ac:dyDescent="0.25">
      <c r="A11" s="150"/>
      <c r="B11" s="158" t="s">
        <v>398</v>
      </c>
      <c r="C11" s="150"/>
      <c r="D11" s="151" t="s">
        <v>385</v>
      </c>
      <c r="E11" s="212" t="s">
        <v>184</v>
      </c>
      <c r="F11" s="152" t="s">
        <v>499</v>
      </c>
    </row>
    <row r="12" spans="1:7" x14ac:dyDescent="0.25">
      <c r="A12" s="150"/>
      <c r="B12" s="151" t="s">
        <v>399</v>
      </c>
      <c r="C12" s="150"/>
      <c r="D12" s="151" t="s">
        <v>400</v>
      </c>
      <c r="E12" s="220" t="s">
        <v>388</v>
      </c>
      <c r="F12" s="152" t="s">
        <v>500</v>
      </c>
      <c r="G12" s="152" t="s">
        <v>387</v>
      </c>
    </row>
    <row r="13" spans="1:7" x14ac:dyDescent="0.25">
      <c r="A13" s="150"/>
      <c r="B13" s="158" t="s">
        <v>191</v>
      </c>
      <c r="C13" s="150"/>
      <c r="D13" s="151" t="s">
        <v>401</v>
      </c>
      <c r="E13" s="211" t="s">
        <v>361</v>
      </c>
      <c r="F13" s="152" t="s">
        <v>494</v>
      </c>
      <c r="G13" s="152" t="s">
        <v>402</v>
      </c>
    </row>
    <row r="14" spans="1:7" x14ac:dyDescent="0.25">
      <c r="A14" s="150"/>
      <c r="B14" s="151"/>
      <c r="C14" s="150"/>
      <c r="D14" s="151"/>
    </row>
    <row r="15" spans="1:7" ht="21" x14ac:dyDescent="0.25">
      <c r="A15" s="161"/>
      <c r="B15" s="157" t="s">
        <v>193</v>
      </c>
      <c r="C15" s="161"/>
      <c r="D15" s="157" t="s">
        <v>194</v>
      </c>
    </row>
    <row r="16" spans="1:7" x14ac:dyDescent="0.25">
      <c r="A16" s="150"/>
      <c r="B16" s="151" t="s">
        <v>403</v>
      </c>
      <c r="C16" s="150"/>
      <c r="D16" s="151" t="s">
        <v>380</v>
      </c>
      <c r="E16" s="211" t="s">
        <v>379</v>
      </c>
      <c r="F16" s="152" t="s">
        <v>511</v>
      </c>
    </row>
    <row r="17" spans="1:7" x14ac:dyDescent="0.25">
      <c r="A17" s="150"/>
      <c r="B17" s="151" t="s">
        <v>404</v>
      </c>
      <c r="C17" s="150"/>
      <c r="D17" s="151" t="s">
        <v>501</v>
      </c>
      <c r="E17" s="212" t="s">
        <v>378</v>
      </c>
      <c r="F17" s="152" t="s">
        <v>502</v>
      </c>
      <c r="G17" s="152" t="s">
        <v>405</v>
      </c>
    </row>
    <row r="18" spans="1:7" x14ac:dyDescent="0.25">
      <c r="A18" s="150"/>
      <c r="B18" s="158" t="s">
        <v>198</v>
      </c>
      <c r="C18" s="150"/>
      <c r="D18" s="151" t="s">
        <v>406</v>
      </c>
      <c r="E18" s="211" t="s">
        <v>378</v>
      </c>
      <c r="G18" s="152" t="s">
        <v>377</v>
      </c>
    </row>
    <row r="19" spans="1:7" x14ac:dyDescent="0.25">
      <c r="A19" s="150"/>
      <c r="B19" s="151" t="s">
        <v>381</v>
      </c>
      <c r="C19" s="150"/>
      <c r="D19" s="151" t="s">
        <v>407</v>
      </c>
      <c r="E19" s="212" t="s">
        <v>184</v>
      </c>
      <c r="F19" s="152" t="s">
        <v>503</v>
      </c>
      <c r="G19" s="152" t="s">
        <v>408</v>
      </c>
    </row>
    <row r="20" spans="1:7" ht="30" x14ac:dyDescent="0.25">
      <c r="A20" s="150"/>
      <c r="B20" s="158" t="s">
        <v>203</v>
      </c>
      <c r="C20" s="150"/>
      <c r="D20" s="151" t="s">
        <v>409</v>
      </c>
      <c r="E20" s="211" t="s">
        <v>378</v>
      </c>
      <c r="F20" s="152" t="s">
        <v>505</v>
      </c>
    </row>
    <row r="21" spans="1:7" x14ac:dyDescent="0.25">
      <c r="A21" s="150"/>
      <c r="B21" s="158" t="s">
        <v>410</v>
      </c>
      <c r="C21" s="150"/>
      <c r="D21" s="151" t="s">
        <v>206</v>
      </c>
      <c r="E21" s="211" t="s">
        <v>411</v>
      </c>
      <c r="F21" s="152" t="s">
        <v>506</v>
      </c>
      <c r="G21" s="152" t="s">
        <v>376</v>
      </c>
    </row>
    <row r="22" spans="1:7" x14ac:dyDescent="0.25">
      <c r="A22" s="150"/>
      <c r="B22" s="151" t="s">
        <v>375</v>
      </c>
      <c r="C22" s="150"/>
      <c r="D22" s="151" t="s">
        <v>351</v>
      </c>
      <c r="E22" s="212" t="s">
        <v>507</v>
      </c>
      <c r="F22" s="152" t="s">
        <v>508</v>
      </c>
      <c r="G22" s="152" t="s">
        <v>373</v>
      </c>
    </row>
    <row r="23" spans="1:7" x14ac:dyDescent="0.25">
      <c r="A23" s="150"/>
      <c r="B23" s="162" t="s">
        <v>372</v>
      </c>
      <c r="C23" s="150"/>
      <c r="D23" s="151" t="s">
        <v>383</v>
      </c>
      <c r="E23" s="212" t="s">
        <v>371</v>
      </c>
      <c r="F23" s="152" t="s">
        <v>510</v>
      </c>
      <c r="G23" s="152" t="s">
        <v>374</v>
      </c>
    </row>
    <row r="24" spans="1:7" x14ac:dyDescent="0.25">
      <c r="A24" s="150"/>
      <c r="B24" s="158" t="s">
        <v>386</v>
      </c>
      <c r="C24" s="150"/>
      <c r="D24" s="151" t="s">
        <v>368</v>
      </c>
      <c r="E24" s="212" t="s">
        <v>370</v>
      </c>
      <c r="F24" s="152" t="s">
        <v>509</v>
      </c>
      <c r="G24" s="152" t="s">
        <v>369</v>
      </c>
    </row>
    <row r="25" spans="1:7" ht="14.65" customHeight="1" x14ac:dyDescent="0.25">
      <c r="A25" s="150"/>
      <c r="B25" s="158" t="s">
        <v>213</v>
      </c>
      <c r="C25" s="150"/>
      <c r="D25" s="151" t="s">
        <v>412</v>
      </c>
      <c r="E25" s="220">
        <v>-0.25</v>
      </c>
      <c r="F25" s="152" t="s">
        <v>512</v>
      </c>
      <c r="G25" s="152" t="s">
        <v>355</v>
      </c>
    </row>
    <row r="26" spans="1:7" x14ac:dyDescent="0.25">
      <c r="A26" s="150"/>
      <c r="B26" s="151"/>
      <c r="C26" s="150"/>
      <c r="D26" s="151"/>
    </row>
    <row r="27" spans="1:7" ht="21" x14ac:dyDescent="0.25">
      <c r="A27" s="163"/>
      <c r="B27" s="157" t="s">
        <v>214</v>
      </c>
      <c r="C27" s="163"/>
      <c r="D27" s="157" t="s">
        <v>215</v>
      </c>
    </row>
    <row r="28" spans="1:7" x14ac:dyDescent="0.25">
      <c r="A28" s="164"/>
      <c r="B28" s="151" t="s">
        <v>216</v>
      </c>
      <c r="C28" s="150"/>
      <c r="D28" s="151" t="s">
        <v>413</v>
      </c>
      <c r="E28" s="211" t="s">
        <v>367</v>
      </c>
      <c r="F28" s="152" t="s">
        <v>513</v>
      </c>
      <c r="G28" s="152" t="s">
        <v>414</v>
      </c>
    </row>
    <row r="29" spans="1:7" x14ac:dyDescent="0.25">
      <c r="A29" s="164"/>
      <c r="B29" s="151" t="s">
        <v>171</v>
      </c>
      <c r="C29" s="150"/>
      <c r="D29" s="151" t="s">
        <v>415</v>
      </c>
      <c r="E29" s="211" t="s">
        <v>366</v>
      </c>
      <c r="F29" s="152" t="s">
        <v>513</v>
      </c>
    </row>
    <row r="30" spans="1:7" x14ac:dyDescent="0.25">
      <c r="B30" s="158" t="s">
        <v>219</v>
      </c>
      <c r="D30" s="151" t="s">
        <v>383</v>
      </c>
      <c r="E30" s="213" t="s">
        <v>221</v>
      </c>
      <c r="F30" s="152" t="s">
        <v>513</v>
      </c>
      <c r="G30" s="152" t="s">
        <v>222</v>
      </c>
    </row>
    <row r="31" spans="1:7" x14ac:dyDescent="0.25">
      <c r="D31" s="151"/>
      <c r="E31" s="165"/>
    </row>
    <row r="32" spans="1:7" x14ac:dyDescent="0.25">
      <c r="D32" s="151"/>
      <c r="E32" s="165"/>
    </row>
    <row r="33" spans="1:2" x14ac:dyDescent="0.25"/>
    <row r="34" spans="1:2" ht="21" x14ac:dyDescent="0.25">
      <c r="A34" s="166"/>
      <c r="B34" s="157" t="s">
        <v>223</v>
      </c>
    </row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C1C7-839F-429A-BB97-6D93D5CC4E21}">
  <dimension ref="A2:AU64"/>
  <sheetViews>
    <sheetView zoomScale="61" workbookViewId="0">
      <selection activeCell="V49" sqref="V49"/>
    </sheetView>
  </sheetViews>
  <sheetFormatPr baseColWidth="10" defaultColWidth="11.42578125" defaultRowHeight="15" x14ac:dyDescent="0.25"/>
  <cols>
    <col min="1" max="1" width="29.5703125" customWidth="1"/>
    <col min="2" max="2" width="29.5703125" hidden="1" customWidth="1"/>
    <col min="3" max="3" width="49" hidden="1" customWidth="1"/>
    <col min="23" max="31" width="0" hidden="1" customWidth="1"/>
    <col min="34" max="35" width="14.85546875" customWidth="1"/>
    <col min="36" max="37" width="25.7109375" customWidth="1"/>
    <col min="38" max="38" width="50.42578125" customWidth="1"/>
  </cols>
  <sheetData>
    <row r="2" spans="1:38" ht="15.75" thickBot="1" x14ac:dyDescent="0.3"/>
    <row r="3" spans="1:38" ht="16.5" thickBot="1" x14ac:dyDescent="0.3">
      <c r="A3" s="60" t="s">
        <v>80</v>
      </c>
      <c r="B3" s="51" t="s">
        <v>81</v>
      </c>
      <c r="C3" s="51" t="s">
        <v>82</v>
      </c>
      <c r="D3" s="53" t="s">
        <v>83</v>
      </c>
      <c r="E3" s="53" t="s">
        <v>84</v>
      </c>
      <c r="F3" s="53" t="s">
        <v>85</v>
      </c>
      <c r="G3" s="53" t="s">
        <v>86</v>
      </c>
      <c r="H3" s="53" t="s">
        <v>87</v>
      </c>
      <c r="I3" s="53" t="s">
        <v>88</v>
      </c>
      <c r="J3" s="53" t="s">
        <v>89</v>
      </c>
      <c r="K3" s="53" t="s">
        <v>90</v>
      </c>
      <c r="L3" s="53" t="s">
        <v>91</v>
      </c>
      <c r="M3" s="53" t="s">
        <v>92</v>
      </c>
      <c r="N3" s="53" t="s">
        <v>93</v>
      </c>
      <c r="O3" s="53" t="s">
        <v>94</v>
      </c>
      <c r="P3" s="53" t="s">
        <v>95</v>
      </c>
      <c r="Q3" s="53" t="s">
        <v>96</v>
      </c>
      <c r="R3" s="53" t="s">
        <v>97</v>
      </c>
      <c r="S3" s="53" t="s">
        <v>98</v>
      </c>
      <c r="T3" s="53" t="s">
        <v>99</v>
      </c>
      <c r="U3" s="53" t="s">
        <v>100</v>
      </c>
      <c r="V3" s="53" t="s">
        <v>101</v>
      </c>
      <c r="W3" s="53" t="s">
        <v>102</v>
      </c>
      <c r="X3" s="53" t="s">
        <v>102</v>
      </c>
      <c r="Y3" s="53"/>
      <c r="Z3" s="53"/>
      <c r="AA3" s="53"/>
      <c r="AB3" s="53"/>
      <c r="AC3" s="53"/>
      <c r="AD3" s="53" t="s">
        <v>102</v>
      </c>
      <c r="AE3" s="53" t="s">
        <v>102</v>
      </c>
      <c r="AF3" s="56" t="s">
        <v>103</v>
      </c>
      <c r="AG3" s="56" t="s">
        <v>104</v>
      </c>
      <c r="AH3" s="58" t="s">
        <v>105</v>
      </c>
      <c r="AI3" s="58" t="s">
        <v>106</v>
      </c>
      <c r="AJ3" s="60" t="s">
        <v>80</v>
      </c>
      <c r="AK3" s="51" t="s">
        <v>81</v>
      </c>
      <c r="AL3" s="51" t="s">
        <v>82</v>
      </c>
    </row>
    <row r="4" spans="1:38" ht="15.75" x14ac:dyDescent="0.25">
      <c r="A4" s="61" t="s">
        <v>83</v>
      </c>
      <c r="B4" s="36" t="s">
        <v>107</v>
      </c>
      <c r="C4" s="36" t="s">
        <v>108</v>
      </c>
      <c r="D4">
        <v>0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4"/>
      <c r="AE4" s="42"/>
      <c r="AF4" s="57">
        <f>SUM(D4:AE4)</f>
        <v>0</v>
      </c>
      <c r="AG4" s="54" cm="1">
        <f t="array" ref="AG4">INDEX(D32:AE32, ROW()-3)</f>
        <v>0</v>
      </c>
      <c r="AH4" s="59">
        <f>-AF4+AG4</f>
        <v>0</v>
      </c>
      <c r="AI4" s="64">
        <f>(ABS(MIN($AH$4:$AH$31))+AH4)/(ABS(MIN($AH$4:$AH$31))+ABS(MAX($AH$4:$AH$31)))</f>
        <v>0.5</v>
      </c>
      <c r="AJ4" s="61" t="str">
        <f>A4</f>
        <v>Efficacité énergétique du vol</v>
      </c>
      <c r="AK4" s="36" t="str">
        <f t="shared" ref="AK4:AL4" si="0">B4</f>
        <v>Flug-/Energieeffizienz</v>
      </c>
      <c r="AL4" s="36" t="str">
        <f t="shared" si="0"/>
        <v>Performance globale en vol (portance, traînée, endurance)</v>
      </c>
    </row>
    <row r="5" spans="1:38" ht="15.75" x14ac:dyDescent="0.25">
      <c r="A5" s="61" t="s">
        <v>84</v>
      </c>
      <c r="B5" s="36" t="s">
        <v>109</v>
      </c>
      <c r="C5" s="36" t="s">
        <v>110</v>
      </c>
      <c r="D5">
        <v>-1</v>
      </c>
      <c r="E5" s="52">
        <v>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4"/>
      <c r="AE5" s="42"/>
      <c r="AF5" s="57">
        <f t="shared" ref="AF5:AF31" si="1">SUM(D5:AE5)</f>
        <v>-1</v>
      </c>
      <c r="AG5" s="54" cm="1">
        <f t="array" ref="AG5">INDEX(D32:AE32, ROW()-3)</f>
        <v>15</v>
      </c>
      <c r="AH5" s="59">
        <f t="shared" ref="AH5:AH31" si="2">-AF5+AG5</f>
        <v>16</v>
      </c>
      <c r="AI5" s="64">
        <f t="shared" ref="AI5:AI30" si="3">(ABS(MIN($AH$4:$AH$31))+AH5)/(ABS(MIN($AH$4:$AH$31))+ABS(MAX($AH$4:$AH$31)))</f>
        <v>1</v>
      </c>
      <c r="AJ5" s="61" t="str">
        <f t="shared" ref="AJ5:AJ31" si="4">A5</f>
        <v>Robustesse en collision</v>
      </c>
      <c r="AK5" s="36" t="str">
        <f t="shared" ref="AK5:AK31" si="5">B5</f>
        <v>Kollisionsrobustheit</v>
      </c>
      <c r="AL5" s="36" t="str">
        <f t="shared" ref="AL5:AL31" si="6">C5</f>
        <v>Résistance en cas de contact/accrochage</v>
      </c>
    </row>
    <row r="6" spans="1:38" ht="15.75" x14ac:dyDescent="0.25">
      <c r="A6" s="61" t="s">
        <v>85</v>
      </c>
      <c r="B6" s="36" t="s">
        <v>111</v>
      </c>
      <c r="C6" s="36" t="s">
        <v>112</v>
      </c>
      <c r="D6">
        <v>1</v>
      </c>
      <c r="E6" s="52">
        <v>1</v>
      </c>
      <c r="F6" s="52">
        <v>0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4"/>
      <c r="AE6" s="42"/>
      <c r="AF6" s="57">
        <f t="shared" si="1"/>
        <v>2</v>
      </c>
      <c r="AG6" s="54" cm="1">
        <f t="array" ref="AG6">INDEX(D32:AE32, ROW()-3)</f>
        <v>-6</v>
      </c>
      <c r="AH6" s="59">
        <f t="shared" si="2"/>
        <v>-8</v>
      </c>
      <c r="AI6" s="64">
        <f t="shared" si="3"/>
        <v>0.25</v>
      </c>
      <c r="AJ6" s="61" t="str">
        <f t="shared" si="4"/>
        <v>Coût</v>
      </c>
      <c r="AK6" s="36" t="str">
        <f t="shared" si="5"/>
        <v>Kosten</v>
      </c>
      <c r="AL6" s="36" t="str">
        <f t="shared" si="6"/>
        <v>Prix des composants et fabrication</v>
      </c>
    </row>
    <row r="7" spans="1:38" ht="15.75" x14ac:dyDescent="0.25">
      <c r="A7" s="61" t="s">
        <v>86</v>
      </c>
      <c r="B7" s="36" t="s">
        <v>113</v>
      </c>
      <c r="C7" s="36" t="s">
        <v>114</v>
      </c>
      <c r="D7">
        <v>1</v>
      </c>
      <c r="E7">
        <v>1</v>
      </c>
      <c r="F7" s="52">
        <v>-1</v>
      </c>
      <c r="G7" s="52">
        <v>0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4"/>
      <c r="AE7" s="42"/>
      <c r="AF7" s="57">
        <f t="shared" si="1"/>
        <v>1</v>
      </c>
      <c r="AG7" s="54" cm="1">
        <f t="array" ref="AG7">INDEX(D32:AE32, ROW()-3)</f>
        <v>-5</v>
      </c>
      <c r="AH7" s="59">
        <f t="shared" si="2"/>
        <v>-6</v>
      </c>
      <c r="AI7" s="64">
        <f t="shared" si="3"/>
        <v>0.3125</v>
      </c>
      <c r="AJ7" s="61" t="str">
        <f t="shared" si="4"/>
        <v>Complexité de construction</v>
      </c>
      <c r="AK7" s="36" t="str">
        <f t="shared" si="5"/>
        <v>Konstruktionskomplexität</v>
      </c>
      <c r="AL7" s="36" t="str">
        <f t="shared" si="6"/>
        <v>Difficulté d’usinage/assemblage</v>
      </c>
    </row>
    <row r="8" spans="1:38" ht="15.75" x14ac:dyDescent="0.25">
      <c r="A8" s="61" t="s">
        <v>87</v>
      </c>
      <c r="B8" s="36" t="s">
        <v>115</v>
      </c>
      <c r="C8" s="36" t="s">
        <v>116</v>
      </c>
      <c r="D8">
        <v>-1</v>
      </c>
      <c r="E8">
        <v>1</v>
      </c>
      <c r="F8">
        <v>-1</v>
      </c>
      <c r="G8" s="52">
        <v>-1</v>
      </c>
      <c r="H8" s="52">
        <v>0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4"/>
      <c r="AE8" s="42"/>
      <c r="AF8" s="57">
        <f t="shared" si="1"/>
        <v>-2</v>
      </c>
      <c r="AG8" s="54" cm="1">
        <f t="array" ref="AG8">INDEX(D32:AE32, ROW()-3)</f>
        <v>4</v>
      </c>
      <c r="AH8" s="59">
        <f t="shared" si="2"/>
        <v>6</v>
      </c>
      <c r="AI8" s="64">
        <f t="shared" si="3"/>
        <v>0.6875</v>
      </c>
      <c r="AJ8" s="61" t="str">
        <f t="shared" si="4"/>
        <v>Compacité / Encombrement / intégration</v>
      </c>
      <c r="AK8" s="36" t="str">
        <f t="shared" si="5"/>
        <v>Kompaktheit</v>
      </c>
      <c r="AL8" s="36" t="str">
        <f t="shared" si="6"/>
        <v>Taille minimale possible/ Intégration dans l’enveloppe</v>
      </c>
    </row>
    <row r="9" spans="1:38" ht="15.75" x14ac:dyDescent="0.25">
      <c r="A9" s="61" t="s">
        <v>88</v>
      </c>
      <c r="B9" s="36" t="s">
        <v>117</v>
      </c>
      <c r="C9" s="36" t="s">
        <v>118</v>
      </c>
      <c r="D9">
        <v>-1</v>
      </c>
      <c r="E9">
        <v>1</v>
      </c>
      <c r="F9">
        <v>-1</v>
      </c>
      <c r="G9">
        <v>1</v>
      </c>
      <c r="H9" s="52">
        <v>1</v>
      </c>
      <c r="I9" s="52">
        <v>0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4"/>
      <c r="AE9" s="42"/>
      <c r="AF9" s="57">
        <f t="shared" si="1"/>
        <v>1</v>
      </c>
      <c r="AG9" s="54" cm="1">
        <f t="array" ref="AG9">INDEX(D32:AE32, ROW()-3)</f>
        <v>-3</v>
      </c>
      <c r="AH9" s="59">
        <f t="shared" si="2"/>
        <v>-4</v>
      </c>
      <c r="AI9" s="64">
        <f t="shared" si="3"/>
        <v>0.375</v>
      </c>
      <c r="AJ9" s="61" t="str">
        <f t="shared" si="4"/>
        <v>Poids ajouté</v>
      </c>
      <c r="AK9" s="36" t="str">
        <f t="shared" si="5"/>
        <v>Zusätzliches Gewicht</v>
      </c>
      <c r="AL9" s="36" t="str">
        <f t="shared" si="6"/>
        <v>Masse supplémentaire intégrée au dirigeable</v>
      </c>
    </row>
    <row r="10" spans="1:38" ht="15.75" x14ac:dyDescent="0.25">
      <c r="A10" s="61" t="s">
        <v>89</v>
      </c>
      <c r="B10" s="36" t="s">
        <v>119</v>
      </c>
      <c r="C10" s="36" t="s">
        <v>120</v>
      </c>
      <c r="D10">
        <v>-1</v>
      </c>
      <c r="E10">
        <v>1</v>
      </c>
      <c r="F10">
        <v>-1</v>
      </c>
      <c r="G10">
        <v>1</v>
      </c>
      <c r="H10">
        <v>1</v>
      </c>
      <c r="I10" s="52">
        <v>1</v>
      </c>
      <c r="J10" s="52">
        <v>0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4"/>
      <c r="AE10" s="42"/>
      <c r="AF10" s="57">
        <f t="shared" si="1"/>
        <v>2</v>
      </c>
      <c r="AG10" s="54" cm="1">
        <f t="array" ref="AG10">INDEX(D32:AE32, ROW()-3)</f>
        <v>-12</v>
      </c>
      <c r="AH10" s="59">
        <f t="shared" si="2"/>
        <v>-14</v>
      </c>
      <c r="AI10" s="64">
        <f t="shared" si="3"/>
        <v>6.25E-2</v>
      </c>
      <c r="AJ10" s="61" t="str">
        <f t="shared" si="4"/>
        <v>Bruit (nuisances acoustiques)</v>
      </c>
      <c r="AK10" s="36" t="str">
        <f t="shared" si="5"/>
        <v>Geräuschentwicklung (akustische Störungen)</v>
      </c>
      <c r="AL10" s="36" t="str">
        <f t="shared" si="6"/>
        <v>Niveau sonore en fonctionnement</v>
      </c>
    </row>
    <row r="11" spans="1:38" ht="15.75" x14ac:dyDescent="0.25">
      <c r="A11" s="61" t="s">
        <v>90</v>
      </c>
      <c r="B11" s="36" t="s">
        <v>121</v>
      </c>
      <c r="C11" s="36" t="s">
        <v>122</v>
      </c>
      <c r="D11">
        <v>1</v>
      </c>
      <c r="E11">
        <v>1</v>
      </c>
      <c r="F11">
        <v>1</v>
      </c>
      <c r="G11">
        <v>-1</v>
      </c>
      <c r="H11">
        <v>1</v>
      </c>
      <c r="I11">
        <v>-1</v>
      </c>
      <c r="J11" s="52">
        <v>-1</v>
      </c>
      <c r="K11" s="52">
        <v>0</v>
      </c>
      <c r="L11" s="52"/>
      <c r="M11" s="52"/>
      <c r="N11" s="52"/>
      <c r="O11" s="52"/>
      <c r="P11" s="52"/>
      <c r="Q11" s="52"/>
      <c r="R11" s="52"/>
      <c r="S11" s="52"/>
      <c r="T11" s="52"/>
      <c r="U11" s="54"/>
      <c r="AE11" s="42"/>
      <c r="AF11" s="57">
        <f t="shared" si="1"/>
        <v>1</v>
      </c>
      <c r="AG11" s="54" cm="1">
        <f t="array" ref="AG11">INDEX(D32:AE32, ROW()-3)</f>
        <v>-1</v>
      </c>
      <c r="AH11" s="59">
        <f t="shared" si="2"/>
        <v>-2</v>
      </c>
      <c r="AI11" s="64">
        <f t="shared" si="3"/>
        <v>0.4375</v>
      </c>
      <c r="AJ11" s="61" t="str">
        <f t="shared" si="4"/>
        <v>Vibrations transmises</v>
      </c>
      <c r="AK11" s="36" t="str">
        <f t="shared" si="5"/>
        <v>Übertragene Vibrationen</v>
      </c>
      <c r="AL11" s="36" t="str">
        <f t="shared" si="6"/>
        <v>Effets sur structure et capteurs</v>
      </c>
    </row>
    <row r="12" spans="1:38" ht="15.75" x14ac:dyDescent="0.25">
      <c r="A12" s="61" t="s">
        <v>91</v>
      </c>
      <c r="B12" s="36" t="s">
        <v>123</v>
      </c>
      <c r="C12" s="36" t="s">
        <v>124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 s="52">
        <v>-1</v>
      </c>
      <c r="L12" s="52">
        <v>0</v>
      </c>
      <c r="M12" s="52"/>
      <c r="N12" s="52"/>
      <c r="O12" s="52"/>
      <c r="P12" s="52"/>
      <c r="Q12" s="52"/>
      <c r="R12" s="52"/>
      <c r="S12" s="52"/>
      <c r="T12" s="52"/>
      <c r="U12" s="54"/>
      <c r="AE12" s="42"/>
      <c r="AF12" s="57">
        <f t="shared" si="1"/>
        <v>-8</v>
      </c>
      <c r="AG12" s="54" cm="1">
        <f t="array" ref="AG12">INDEX(D32:AE32, ROW()-3)</f>
        <v>6</v>
      </c>
      <c r="AH12" s="59">
        <f t="shared" si="2"/>
        <v>14</v>
      </c>
      <c r="AI12" s="64">
        <f t="shared" si="3"/>
        <v>0.9375</v>
      </c>
      <c r="AJ12" s="61" t="str">
        <f t="shared" si="4"/>
        <v>Sécurité des utilisateurs</v>
      </c>
      <c r="AK12" s="36" t="str">
        <f t="shared" si="5"/>
        <v>Benutzersicherheit</v>
      </c>
      <c r="AL12" s="36" t="str">
        <f t="shared" si="6"/>
        <v>Risques d’aspiration, arêtes, contact</v>
      </c>
    </row>
    <row r="13" spans="1:38" ht="15.75" x14ac:dyDescent="0.25">
      <c r="A13" s="61" t="s">
        <v>92</v>
      </c>
      <c r="B13" s="36" t="s">
        <v>125</v>
      </c>
      <c r="C13" s="36" t="s">
        <v>126</v>
      </c>
      <c r="D13">
        <v>-1</v>
      </c>
      <c r="E13">
        <v>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 s="52">
        <v>-1</v>
      </c>
      <c r="M13" s="52">
        <v>0</v>
      </c>
      <c r="N13" s="52"/>
      <c r="O13" s="52"/>
      <c r="P13" s="52"/>
      <c r="Q13" s="52"/>
      <c r="R13" s="52"/>
      <c r="S13" s="52"/>
      <c r="T13" s="52"/>
      <c r="U13" s="54"/>
      <c r="AE13" s="42"/>
      <c r="AF13" s="57">
        <f t="shared" si="1"/>
        <v>-7</v>
      </c>
      <c r="AG13" s="54" cm="1">
        <f t="array" ref="AG13">INDEX(D32:AE32, ROW()-3)</f>
        <v>7</v>
      </c>
      <c r="AH13" s="59">
        <f t="shared" si="2"/>
        <v>14</v>
      </c>
      <c r="AI13" s="64">
        <f t="shared" si="3"/>
        <v>0.9375</v>
      </c>
      <c r="AJ13" s="61" t="str">
        <f t="shared" si="4"/>
        <v>Facilité de maintenance</v>
      </c>
      <c r="AK13" s="36" t="str">
        <f t="shared" si="5"/>
        <v>Wartungsfreundlichkeit</v>
      </c>
      <c r="AL13" s="36" t="str">
        <f t="shared" si="6"/>
        <v>Accès, temps de remplacement</v>
      </c>
    </row>
    <row r="14" spans="1:38" ht="15.75" x14ac:dyDescent="0.25">
      <c r="A14" s="61" t="s">
        <v>93</v>
      </c>
      <c r="B14" s="36" t="s">
        <v>127</v>
      </c>
      <c r="C14" s="36" t="s">
        <v>128</v>
      </c>
      <c r="D14">
        <v>-1</v>
      </c>
      <c r="E14">
        <v>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 s="52">
        <v>-1</v>
      </c>
      <c r="N14" s="52">
        <v>0</v>
      </c>
      <c r="O14" s="52"/>
      <c r="P14" s="52"/>
      <c r="Q14" s="52"/>
      <c r="R14" s="52"/>
      <c r="S14" s="52"/>
      <c r="T14" s="52"/>
      <c r="U14" s="54"/>
      <c r="AE14" s="42"/>
      <c r="AF14" s="57">
        <f t="shared" si="1"/>
        <v>-8</v>
      </c>
      <c r="AG14" s="54" cm="1">
        <f t="array" ref="AG14">INDEX(D32:AE32, ROW()-3)</f>
        <v>-2</v>
      </c>
      <c r="AH14" s="59">
        <f t="shared" si="2"/>
        <v>6</v>
      </c>
      <c r="AI14" s="64">
        <f t="shared" si="3"/>
        <v>0.6875</v>
      </c>
      <c r="AJ14" s="61" t="str">
        <f t="shared" si="4"/>
        <v>Durabilité des matériaux</v>
      </c>
      <c r="AK14" s="36" t="str">
        <f t="shared" si="5"/>
        <v>Materialhaltbarkeit</v>
      </c>
      <c r="AL14" s="36" t="str">
        <f t="shared" si="6"/>
        <v>Usure, Cupe, …</v>
      </c>
    </row>
    <row r="15" spans="1:38" ht="15.75" x14ac:dyDescent="0.25">
      <c r="A15" s="61" t="s">
        <v>94</v>
      </c>
      <c r="B15" s="36" t="s">
        <v>129</v>
      </c>
      <c r="C15" s="36" t="s">
        <v>130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-1</v>
      </c>
      <c r="K15">
        <v>1</v>
      </c>
      <c r="L15">
        <v>1</v>
      </c>
      <c r="M15">
        <v>1</v>
      </c>
      <c r="N15" s="52">
        <v>1</v>
      </c>
      <c r="O15" s="52">
        <v>0</v>
      </c>
      <c r="P15" s="52"/>
      <c r="Q15" s="52"/>
      <c r="R15" s="52"/>
      <c r="S15" s="52"/>
      <c r="T15" s="52"/>
      <c r="U15" s="54"/>
      <c r="AE15" s="42"/>
      <c r="AF15" s="57">
        <f t="shared" si="1"/>
        <v>9</v>
      </c>
      <c r="AG15" s="54" cm="1">
        <f t="array" ref="AG15">INDEX(D32:AE32, ROW()-3)</f>
        <v>-7</v>
      </c>
      <c r="AH15" s="59">
        <f t="shared" si="2"/>
        <v>-16</v>
      </c>
      <c r="AI15" s="64">
        <f t="shared" si="3"/>
        <v>0</v>
      </c>
      <c r="AJ15" s="61" t="str">
        <f t="shared" si="4"/>
        <v>Résistance poussière/humidité (IP)</v>
      </c>
      <c r="AK15" s="36" t="str">
        <f t="shared" si="5"/>
        <v>Staub- / Feuchtigkeitsbeständigkeit (IP)</v>
      </c>
      <c r="AL15" s="36" t="str">
        <f t="shared" si="6"/>
        <v>Robustesse environnementale</v>
      </c>
    </row>
    <row r="16" spans="1:38" ht="15.75" x14ac:dyDescent="0.25">
      <c r="A16" s="61" t="s">
        <v>95</v>
      </c>
      <c r="B16" s="36" t="s">
        <v>131</v>
      </c>
      <c r="C16" s="36" t="s">
        <v>132</v>
      </c>
      <c r="D16">
        <v>1</v>
      </c>
      <c r="E16">
        <v>1</v>
      </c>
      <c r="F16">
        <v>1</v>
      </c>
      <c r="G16">
        <v>1</v>
      </c>
      <c r="H16">
        <v>-1</v>
      </c>
      <c r="I16">
        <v>-1</v>
      </c>
      <c r="J16">
        <v>-1</v>
      </c>
      <c r="K16">
        <v>-1</v>
      </c>
      <c r="L16">
        <v>1</v>
      </c>
      <c r="M16">
        <v>1</v>
      </c>
      <c r="N16">
        <v>-1</v>
      </c>
      <c r="O16" s="52">
        <v>-1</v>
      </c>
      <c r="P16" s="52">
        <v>0</v>
      </c>
      <c r="Q16" s="52"/>
      <c r="R16" s="52"/>
      <c r="S16" s="52"/>
      <c r="T16" s="52"/>
      <c r="U16" s="54"/>
      <c r="AE16" s="42"/>
      <c r="AF16" s="57">
        <f t="shared" si="1"/>
        <v>0</v>
      </c>
      <c r="AG16" s="54" cm="1">
        <f t="array" ref="AG16">INDEX(D32:AE32, ROW()-3)</f>
        <v>4</v>
      </c>
      <c r="AH16" s="59">
        <f t="shared" si="2"/>
        <v>4</v>
      </c>
      <c r="AI16" s="64">
        <f t="shared" si="3"/>
        <v>0.625</v>
      </c>
      <c r="AJ16" s="61" t="str">
        <f t="shared" si="4"/>
        <v>Complexité de commande</v>
      </c>
      <c r="AK16" s="36" t="str">
        <f t="shared" si="5"/>
        <v>Steuerungskomplexität</v>
      </c>
      <c r="AL16" s="36" t="str">
        <f t="shared" si="6"/>
        <v>Besoin en capteurs/algorithmes</v>
      </c>
    </row>
    <row r="17" spans="1:38" ht="15.75" x14ac:dyDescent="0.25">
      <c r="A17" s="61" t="s">
        <v>96</v>
      </c>
      <c r="B17" s="36" t="s">
        <v>133</v>
      </c>
      <c r="C17" s="36" t="s">
        <v>134</v>
      </c>
      <c r="D17">
        <v>1</v>
      </c>
      <c r="E17">
        <v>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1</v>
      </c>
      <c r="L17">
        <v>1</v>
      </c>
      <c r="M17">
        <v>1</v>
      </c>
      <c r="N17">
        <v>-1</v>
      </c>
      <c r="O17">
        <v>-1</v>
      </c>
      <c r="P17" s="52">
        <v>1</v>
      </c>
      <c r="Q17" s="52">
        <v>0</v>
      </c>
      <c r="R17" s="52"/>
      <c r="S17" s="52"/>
      <c r="T17" s="52"/>
      <c r="U17" s="54"/>
      <c r="AE17" s="42"/>
      <c r="AF17" s="57">
        <f t="shared" si="1"/>
        <v>-1</v>
      </c>
      <c r="AG17" s="54" cm="1">
        <f t="array" ref="AG17">INDEX(D32:AE32, ROW()-3)</f>
        <v>3</v>
      </c>
      <c r="AH17" s="59">
        <f t="shared" si="2"/>
        <v>4</v>
      </c>
      <c r="AI17" s="64">
        <f t="shared" si="3"/>
        <v>0.625</v>
      </c>
      <c r="AJ17" s="61" t="str">
        <f t="shared" si="4"/>
        <v>Disponibilité des composants</v>
      </c>
      <c r="AK17" s="36" t="str">
        <f t="shared" si="5"/>
        <v>Verfügbarkeit der Komponenten</v>
      </c>
      <c r="AL17" s="36" t="str">
        <f t="shared" si="6"/>
        <v>Délais/chaîne d’approvisionnement</v>
      </c>
    </row>
    <row r="18" spans="1:38" ht="15.75" x14ac:dyDescent="0.25">
      <c r="A18" s="61" t="s">
        <v>97</v>
      </c>
      <c r="B18" s="36" t="s">
        <v>135</v>
      </c>
      <c r="C18" s="36" t="s">
        <v>136</v>
      </c>
      <c r="D18">
        <v>1</v>
      </c>
      <c r="E18">
        <v>1</v>
      </c>
      <c r="F18">
        <v>-1</v>
      </c>
      <c r="G18">
        <v>-1</v>
      </c>
      <c r="H18">
        <v>1</v>
      </c>
      <c r="I18">
        <v>-1</v>
      </c>
      <c r="J18">
        <v>-1</v>
      </c>
      <c r="K18">
        <v>-1</v>
      </c>
      <c r="L18">
        <v>1</v>
      </c>
      <c r="M18">
        <v>1</v>
      </c>
      <c r="N18">
        <v>-1</v>
      </c>
      <c r="O18">
        <v>-1</v>
      </c>
      <c r="P18">
        <v>-1</v>
      </c>
      <c r="Q18" s="52">
        <v>1</v>
      </c>
      <c r="R18" s="52">
        <v>0</v>
      </c>
      <c r="S18" s="52"/>
      <c r="T18" s="52"/>
      <c r="U18" s="54"/>
      <c r="AE18" s="42"/>
      <c r="AF18" s="57">
        <f t="shared" si="1"/>
        <v>-2</v>
      </c>
      <c r="AG18" s="54" cm="1">
        <f t="array" ref="AG18">INDEX(D32:AE32, ROW()-3)</f>
        <v>4</v>
      </c>
      <c r="AH18" s="59">
        <f t="shared" si="2"/>
        <v>6</v>
      </c>
      <c r="AI18" s="64">
        <f t="shared" si="3"/>
        <v>0.6875</v>
      </c>
      <c r="AJ18" s="61" t="str">
        <f t="shared" si="4"/>
        <v>Temps &amp; risque de prototypage (TRL)</v>
      </c>
      <c r="AK18" s="36" t="str">
        <f t="shared" si="5"/>
        <v>Zeit &amp; Risiko beim Prototyping (TRL)</v>
      </c>
      <c r="AL18" s="36" t="str">
        <f t="shared" si="6"/>
        <v>Maturité technologique</v>
      </c>
    </row>
    <row r="19" spans="1:38" ht="15.75" x14ac:dyDescent="0.25">
      <c r="A19" s="61" t="s">
        <v>98</v>
      </c>
      <c r="B19" s="36" t="s">
        <v>137</v>
      </c>
      <c r="C19" s="36" t="s">
        <v>138</v>
      </c>
      <c r="D19">
        <v>-1</v>
      </c>
      <c r="E19">
        <v>1</v>
      </c>
      <c r="F19">
        <v>1</v>
      </c>
      <c r="G19">
        <v>1</v>
      </c>
      <c r="H19">
        <v>1</v>
      </c>
      <c r="I19">
        <v>1</v>
      </c>
      <c r="J19">
        <v>-1</v>
      </c>
      <c r="K19">
        <v>1</v>
      </c>
      <c r="L19">
        <v>1</v>
      </c>
      <c r="M19">
        <v>1</v>
      </c>
      <c r="N19">
        <v>1</v>
      </c>
      <c r="O19">
        <v>-1</v>
      </c>
      <c r="P19">
        <v>1</v>
      </c>
      <c r="Q19">
        <v>1</v>
      </c>
      <c r="R19" s="52">
        <v>1</v>
      </c>
      <c r="S19" s="52">
        <v>0</v>
      </c>
      <c r="T19" s="52"/>
      <c r="U19" s="54"/>
      <c r="AE19" s="42"/>
      <c r="AF19" s="57">
        <f t="shared" si="1"/>
        <v>9</v>
      </c>
      <c r="AG19" s="54" cm="1">
        <f t="array" ref="AG19">INDEX(D32:AE32, ROW()-3)</f>
        <v>-1</v>
      </c>
      <c r="AH19" s="59">
        <f t="shared" si="2"/>
        <v>-10</v>
      </c>
      <c r="AI19" s="64">
        <f t="shared" si="3"/>
        <v>0.1875</v>
      </c>
      <c r="AJ19" s="61" t="str">
        <f t="shared" si="4"/>
        <v>Modularité / évolutivité</v>
      </c>
      <c r="AK19" s="36" t="str">
        <f t="shared" si="5"/>
        <v>Modularität / Erweiterbarkeit</v>
      </c>
      <c r="AL19" s="36" t="str">
        <f t="shared" si="6"/>
        <v>Possibilité d’améliorations futures</v>
      </c>
    </row>
    <row r="20" spans="1:38" ht="15.75" x14ac:dyDescent="0.25">
      <c r="A20" s="61" t="s">
        <v>99</v>
      </c>
      <c r="B20" s="36" t="s">
        <v>139</v>
      </c>
      <c r="C20" s="36" t="s">
        <v>140</v>
      </c>
      <c r="D20">
        <v>-1</v>
      </c>
      <c r="E20">
        <v>1</v>
      </c>
      <c r="F20">
        <v>-1</v>
      </c>
      <c r="G20">
        <v>-1</v>
      </c>
      <c r="H20">
        <v>1</v>
      </c>
      <c r="I20">
        <v>1</v>
      </c>
      <c r="J20">
        <v>-1</v>
      </c>
      <c r="K20">
        <v>1</v>
      </c>
      <c r="L20">
        <v>1</v>
      </c>
      <c r="M20">
        <v>1</v>
      </c>
      <c r="N20">
        <v>1</v>
      </c>
      <c r="O20">
        <v>-1</v>
      </c>
      <c r="P20">
        <v>1</v>
      </c>
      <c r="Q20">
        <v>1</v>
      </c>
      <c r="R20">
        <v>1</v>
      </c>
      <c r="S20" s="52">
        <v>1</v>
      </c>
      <c r="T20" s="52">
        <v>0</v>
      </c>
      <c r="U20" s="54"/>
      <c r="AE20" s="42"/>
      <c r="AF20" s="57">
        <f t="shared" si="1"/>
        <v>6</v>
      </c>
      <c r="AG20" s="54" cm="1">
        <f t="array" ref="AG20">INDEX(D32:AE32, ROW()-3)</f>
        <v>-2</v>
      </c>
      <c r="AH20" s="59">
        <f t="shared" si="2"/>
        <v>-8</v>
      </c>
      <c r="AI20" s="64">
        <f t="shared" si="3"/>
        <v>0.25</v>
      </c>
      <c r="AJ20" s="61" t="str">
        <f t="shared" si="4"/>
        <v>Démontabilité / transport</v>
      </c>
      <c r="AK20" s="36" t="str">
        <f t="shared" si="5"/>
        <v>Demontierbarkeit / Transport</v>
      </c>
      <c r="AL20" s="36" t="str">
        <f t="shared" si="6"/>
        <v>Montage/démontage, stockage</v>
      </c>
    </row>
    <row r="21" spans="1:38" ht="15.75" x14ac:dyDescent="0.25">
      <c r="A21" s="61" t="s">
        <v>100</v>
      </c>
      <c r="B21" s="36" t="s">
        <v>141</v>
      </c>
      <c r="C21" s="36" t="s">
        <v>142</v>
      </c>
      <c r="D21">
        <v>1</v>
      </c>
      <c r="E21">
        <v>1</v>
      </c>
      <c r="F21">
        <v>-1</v>
      </c>
      <c r="G21">
        <v>-1</v>
      </c>
      <c r="H21">
        <v>1</v>
      </c>
      <c r="I21">
        <v>-1</v>
      </c>
      <c r="J21">
        <v>-1</v>
      </c>
      <c r="K21">
        <v>1</v>
      </c>
      <c r="L21">
        <v>1</v>
      </c>
      <c r="M21">
        <v>1</v>
      </c>
      <c r="N21">
        <v>-1</v>
      </c>
      <c r="O21">
        <v>-1</v>
      </c>
      <c r="P21">
        <v>1</v>
      </c>
      <c r="Q21">
        <v>1</v>
      </c>
      <c r="R21">
        <v>1</v>
      </c>
      <c r="S21">
        <v>-1</v>
      </c>
      <c r="T21" s="52">
        <v>-1</v>
      </c>
      <c r="U21" s="52">
        <v>0</v>
      </c>
      <c r="AE21" s="42"/>
      <c r="AF21" s="57">
        <f t="shared" si="1"/>
        <v>1</v>
      </c>
      <c r="AG21" s="54" cm="1">
        <f t="array" ref="AG21">INDEX(D32:AE32, ROW()-3)</f>
        <v>-1</v>
      </c>
      <c r="AH21" s="59">
        <f t="shared" si="2"/>
        <v>-2</v>
      </c>
      <c r="AI21" s="64">
        <f t="shared" si="3"/>
        <v>0.4375</v>
      </c>
      <c r="AJ21" s="61" t="str">
        <f t="shared" si="4"/>
        <v>Impact sur le centre de gravité</v>
      </c>
      <c r="AK21" s="36" t="str">
        <f t="shared" si="5"/>
        <v>Einfluss auf den Schwerpunkt</v>
      </c>
      <c r="AL21" s="36" t="str">
        <f t="shared" si="6"/>
        <v>Effet sur la répartition des masses</v>
      </c>
    </row>
    <row r="22" spans="1:38" ht="15.75" x14ac:dyDescent="0.25">
      <c r="A22" s="61" t="s">
        <v>101</v>
      </c>
      <c r="B22" s="36" t="s">
        <v>143</v>
      </c>
      <c r="C22" s="36" t="s">
        <v>144</v>
      </c>
      <c r="D22">
        <v>1</v>
      </c>
      <c r="E22">
        <v>1</v>
      </c>
      <c r="F22">
        <v>1</v>
      </c>
      <c r="G22">
        <v>-1</v>
      </c>
      <c r="H22">
        <v>1</v>
      </c>
      <c r="I22">
        <v>1</v>
      </c>
      <c r="J22">
        <v>-1</v>
      </c>
      <c r="K22">
        <v>-1</v>
      </c>
      <c r="L22">
        <v>1</v>
      </c>
      <c r="M22">
        <v>1</v>
      </c>
      <c r="N22">
        <v>-1</v>
      </c>
      <c r="O22">
        <v>-1</v>
      </c>
      <c r="P22">
        <v>1</v>
      </c>
      <c r="Q22">
        <v>-1</v>
      </c>
      <c r="R22">
        <v>1</v>
      </c>
      <c r="S22">
        <v>-1</v>
      </c>
      <c r="T22">
        <v>-1</v>
      </c>
      <c r="U22" s="52">
        <v>-1</v>
      </c>
      <c r="V22" s="54">
        <v>0</v>
      </c>
      <c r="AE22" s="42"/>
      <c r="AF22" s="57">
        <f t="shared" si="1"/>
        <v>0</v>
      </c>
      <c r="AG22" s="54" cm="1">
        <f t="array" ref="AG22">INDEX(D32:AE32, ROW()-3)</f>
        <v>0</v>
      </c>
      <c r="AH22" s="59">
        <f t="shared" si="2"/>
        <v>0</v>
      </c>
      <c r="AI22" s="64">
        <f t="shared" si="3"/>
        <v>0.5</v>
      </c>
      <c r="AJ22" s="61" t="str">
        <f t="shared" si="4"/>
        <v>Aptitude/Capacité tout terrain</v>
      </c>
      <c r="AK22" s="36" t="str">
        <f t="shared" si="5"/>
        <v>Geländefähigkeit</v>
      </c>
      <c r="AL22" s="36" t="str">
        <f t="shared" si="6"/>
        <v>Réaction aux perturbations telles que joints, bosses, …</v>
      </c>
    </row>
    <row r="23" spans="1:38" ht="15.75" hidden="1" x14ac:dyDescent="0.25">
      <c r="A23" s="61"/>
      <c r="B23" s="36"/>
      <c r="C23" s="36"/>
      <c r="W23" s="54">
        <v>0</v>
      </c>
      <c r="AE23" s="42"/>
      <c r="AF23" s="57">
        <f>SUM(D23:AE23)</f>
        <v>0</v>
      </c>
      <c r="AG23" s="54" cm="1">
        <f t="array" ref="AG23">INDEX(D32:AE32, ROW()-3)</f>
        <v>0</v>
      </c>
      <c r="AH23" s="59">
        <f t="shared" si="2"/>
        <v>0</v>
      </c>
      <c r="AI23" s="64">
        <f t="shared" si="3"/>
        <v>0.5</v>
      </c>
      <c r="AJ23" s="61">
        <f t="shared" si="4"/>
        <v>0</v>
      </c>
      <c r="AK23" s="36">
        <f t="shared" si="5"/>
        <v>0</v>
      </c>
      <c r="AL23" s="36">
        <f t="shared" si="6"/>
        <v>0</v>
      </c>
    </row>
    <row r="24" spans="1:38" ht="15.75" hidden="1" x14ac:dyDescent="0.25">
      <c r="A24" s="61"/>
      <c r="B24" s="36"/>
      <c r="C24" s="36"/>
      <c r="X24" s="54">
        <v>0</v>
      </c>
      <c r="AE24" s="42"/>
      <c r="AF24" s="57">
        <f t="shared" si="1"/>
        <v>0</v>
      </c>
      <c r="AG24" s="54" cm="1">
        <f t="array" ref="AG24">INDEX(D32:AE32, ROW()-3)</f>
        <v>0</v>
      </c>
      <c r="AH24" s="59">
        <f t="shared" si="2"/>
        <v>0</v>
      </c>
      <c r="AI24" s="64">
        <f t="shared" si="3"/>
        <v>0.5</v>
      </c>
      <c r="AJ24" s="61">
        <f t="shared" si="4"/>
        <v>0</v>
      </c>
      <c r="AK24" s="36">
        <f t="shared" si="5"/>
        <v>0</v>
      </c>
      <c r="AL24" s="36">
        <f t="shared" si="6"/>
        <v>0</v>
      </c>
    </row>
    <row r="25" spans="1:38" ht="15.75" hidden="1" x14ac:dyDescent="0.25">
      <c r="A25" s="61"/>
      <c r="B25" s="36"/>
      <c r="C25" s="36"/>
      <c r="Y25" s="54">
        <v>0</v>
      </c>
      <c r="AE25" s="42"/>
      <c r="AF25" s="57">
        <f t="shared" si="1"/>
        <v>0</v>
      </c>
      <c r="AG25" s="54" cm="1">
        <f t="array" ref="AG25">INDEX(D32:AE32, ROW()-3)</f>
        <v>0</v>
      </c>
      <c r="AH25" s="59">
        <f t="shared" si="2"/>
        <v>0</v>
      </c>
      <c r="AI25" s="64">
        <f t="shared" si="3"/>
        <v>0.5</v>
      </c>
      <c r="AJ25" s="61">
        <f t="shared" si="4"/>
        <v>0</v>
      </c>
      <c r="AK25" s="36">
        <f t="shared" si="5"/>
        <v>0</v>
      </c>
      <c r="AL25" s="36">
        <f t="shared" si="6"/>
        <v>0</v>
      </c>
    </row>
    <row r="26" spans="1:38" ht="15.75" hidden="1" x14ac:dyDescent="0.25">
      <c r="A26" s="61"/>
      <c r="B26" s="36"/>
      <c r="C26" s="36"/>
      <c r="Z26" s="54">
        <v>0</v>
      </c>
      <c r="AE26" s="42"/>
      <c r="AF26" s="57">
        <f t="shared" si="1"/>
        <v>0</v>
      </c>
      <c r="AG26" s="54" cm="1">
        <f t="array" ref="AG26">INDEX(D32:AE32, ROW()-3)</f>
        <v>0</v>
      </c>
      <c r="AH26" s="59">
        <f t="shared" si="2"/>
        <v>0</v>
      </c>
      <c r="AI26" s="64">
        <f t="shared" si="3"/>
        <v>0.5</v>
      </c>
      <c r="AJ26" s="61">
        <f t="shared" si="4"/>
        <v>0</v>
      </c>
      <c r="AK26" s="36">
        <f t="shared" si="5"/>
        <v>0</v>
      </c>
      <c r="AL26" s="36">
        <f t="shared" si="6"/>
        <v>0</v>
      </c>
    </row>
    <row r="27" spans="1:38" ht="15.75" hidden="1" x14ac:dyDescent="0.25">
      <c r="A27" s="61"/>
      <c r="B27" s="36"/>
      <c r="C27" s="36"/>
      <c r="AA27" s="54">
        <v>0</v>
      </c>
      <c r="AE27" s="42"/>
      <c r="AF27" s="57">
        <f t="shared" si="1"/>
        <v>0</v>
      </c>
      <c r="AG27" s="54" cm="1">
        <f t="array" ref="AG27">INDEX(D32:AE32, ROW()-3)</f>
        <v>0</v>
      </c>
      <c r="AH27" s="59">
        <f t="shared" si="2"/>
        <v>0</v>
      </c>
      <c r="AI27" s="64">
        <f t="shared" si="3"/>
        <v>0.5</v>
      </c>
      <c r="AJ27" s="61">
        <f t="shared" si="4"/>
        <v>0</v>
      </c>
      <c r="AK27" s="36">
        <f t="shared" si="5"/>
        <v>0</v>
      </c>
      <c r="AL27" s="36">
        <f t="shared" si="6"/>
        <v>0</v>
      </c>
    </row>
    <row r="28" spans="1:38" ht="15.75" hidden="1" x14ac:dyDescent="0.25">
      <c r="A28" s="61"/>
      <c r="B28" s="36"/>
      <c r="C28" s="36"/>
      <c r="AB28" s="54">
        <v>0</v>
      </c>
      <c r="AE28" s="42"/>
      <c r="AF28" s="57">
        <f t="shared" si="1"/>
        <v>0</v>
      </c>
      <c r="AG28" s="54" cm="1">
        <f t="array" ref="AG28">INDEX(D32:AE32, ROW()-3)</f>
        <v>0</v>
      </c>
      <c r="AH28" s="59">
        <f t="shared" si="2"/>
        <v>0</v>
      </c>
      <c r="AI28" s="64">
        <f t="shared" si="3"/>
        <v>0.5</v>
      </c>
      <c r="AJ28" s="61">
        <f t="shared" si="4"/>
        <v>0</v>
      </c>
      <c r="AK28" s="36">
        <f t="shared" si="5"/>
        <v>0</v>
      </c>
      <c r="AL28" s="36">
        <f t="shared" si="6"/>
        <v>0</v>
      </c>
    </row>
    <row r="29" spans="1:38" ht="15.75" hidden="1" x14ac:dyDescent="0.25">
      <c r="A29" s="61"/>
      <c r="B29" s="36"/>
      <c r="C29" s="36"/>
      <c r="AC29" s="54">
        <v>0</v>
      </c>
      <c r="AE29" s="42"/>
      <c r="AF29" s="57">
        <f t="shared" si="1"/>
        <v>0</v>
      </c>
      <c r="AG29" s="54" cm="1">
        <f t="array" ref="AG29">INDEX(D32:AE32, ROW()-3)</f>
        <v>0</v>
      </c>
      <c r="AH29" s="59">
        <f t="shared" si="2"/>
        <v>0</v>
      </c>
      <c r="AI29" s="64">
        <f t="shared" si="3"/>
        <v>0.5</v>
      </c>
      <c r="AJ29" s="61">
        <f t="shared" si="4"/>
        <v>0</v>
      </c>
      <c r="AK29" s="36">
        <f t="shared" si="5"/>
        <v>0</v>
      </c>
      <c r="AL29" s="36">
        <f t="shared" si="6"/>
        <v>0</v>
      </c>
    </row>
    <row r="30" spans="1:38" ht="15.75" hidden="1" x14ac:dyDescent="0.25">
      <c r="A30" s="61"/>
      <c r="B30" s="36"/>
      <c r="C30" s="36"/>
      <c r="AD30" s="54">
        <v>0</v>
      </c>
      <c r="AE30" s="42"/>
      <c r="AF30" s="57">
        <f t="shared" si="1"/>
        <v>0</v>
      </c>
      <c r="AG30" s="54" cm="1">
        <f t="array" ref="AG30">INDEX(D32:AE32, ROW()-3)</f>
        <v>0</v>
      </c>
      <c r="AH30" s="59">
        <f t="shared" si="2"/>
        <v>0</v>
      </c>
      <c r="AI30" s="64">
        <f t="shared" si="3"/>
        <v>0.5</v>
      </c>
      <c r="AJ30" s="61">
        <f t="shared" si="4"/>
        <v>0</v>
      </c>
      <c r="AK30" s="36">
        <f t="shared" si="5"/>
        <v>0</v>
      </c>
      <c r="AL30" s="36">
        <f t="shared" si="6"/>
        <v>0</v>
      </c>
    </row>
    <row r="31" spans="1:38" ht="15.75" hidden="1" x14ac:dyDescent="0.25">
      <c r="A31" s="61"/>
      <c r="B31" s="36"/>
      <c r="C31" s="36"/>
      <c r="AE31" s="147">
        <v>0</v>
      </c>
      <c r="AF31" s="57">
        <f t="shared" si="1"/>
        <v>0</v>
      </c>
      <c r="AG31" s="54" cm="1">
        <f t="array" ref="AG31">INDEX(D32:AE32, ROW()-3)</f>
        <v>0</v>
      </c>
      <c r="AH31" s="59">
        <f t="shared" si="2"/>
        <v>0</v>
      </c>
      <c r="AI31" s="64">
        <f>(ABS(MIN($AH$4:$AH$31))+AH31)/(ABS(MIN($AH$4:$AH$31))+ABS(MAX($AH$4:$AH$31)))</f>
        <v>0.5</v>
      </c>
      <c r="AJ31" s="61">
        <f t="shared" si="4"/>
        <v>0</v>
      </c>
      <c r="AK31" s="36">
        <f t="shared" si="5"/>
        <v>0</v>
      </c>
      <c r="AL31" s="36">
        <f t="shared" si="6"/>
        <v>0</v>
      </c>
    </row>
    <row r="32" spans="1:38" x14ac:dyDescent="0.25">
      <c r="A32" s="148"/>
      <c r="B32" s="148"/>
      <c r="C32" s="149" t="s">
        <v>145</v>
      </c>
      <c r="D32" s="149">
        <f>SUM(D4:D31)</f>
        <v>0</v>
      </c>
      <c r="E32" s="149">
        <f t="shared" ref="E32:AE32" si="7">SUM(E4:E31)</f>
        <v>15</v>
      </c>
      <c r="F32" s="149">
        <f t="shared" si="7"/>
        <v>-6</v>
      </c>
      <c r="G32" s="149">
        <f t="shared" si="7"/>
        <v>-5</v>
      </c>
      <c r="H32" s="149">
        <f t="shared" si="7"/>
        <v>4</v>
      </c>
      <c r="I32" s="149">
        <f t="shared" si="7"/>
        <v>-3</v>
      </c>
      <c r="J32" s="149">
        <f t="shared" si="7"/>
        <v>-12</v>
      </c>
      <c r="K32" s="149">
        <f t="shared" si="7"/>
        <v>-1</v>
      </c>
      <c r="L32" s="149">
        <f t="shared" si="7"/>
        <v>6</v>
      </c>
      <c r="M32" s="149">
        <f t="shared" si="7"/>
        <v>7</v>
      </c>
      <c r="N32" s="149">
        <f t="shared" si="7"/>
        <v>-2</v>
      </c>
      <c r="O32" s="149">
        <f t="shared" si="7"/>
        <v>-7</v>
      </c>
      <c r="P32" s="149">
        <f t="shared" si="7"/>
        <v>4</v>
      </c>
      <c r="Q32" s="149">
        <f t="shared" si="7"/>
        <v>3</v>
      </c>
      <c r="R32" s="149">
        <f t="shared" si="7"/>
        <v>4</v>
      </c>
      <c r="S32" s="149">
        <f t="shared" si="7"/>
        <v>-1</v>
      </c>
      <c r="T32" s="149">
        <f t="shared" si="7"/>
        <v>-2</v>
      </c>
      <c r="U32" s="149">
        <f t="shared" si="7"/>
        <v>-1</v>
      </c>
      <c r="V32" s="149">
        <f t="shared" si="7"/>
        <v>0</v>
      </c>
      <c r="W32" s="149">
        <f t="shared" si="7"/>
        <v>0</v>
      </c>
      <c r="X32" s="149">
        <f t="shared" si="7"/>
        <v>0</v>
      </c>
      <c r="Y32" s="149">
        <f t="shared" si="7"/>
        <v>0</v>
      </c>
      <c r="Z32" s="149">
        <f t="shared" si="7"/>
        <v>0</v>
      </c>
      <c r="AA32" s="149">
        <f t="shared" si="7"/>
        <v>0</v>
      </c>
      <c r="AB32" s="149">
        <f t="shared" si="7"/>
        <v>0</v>
      </c>
      <c r="AC32" s="149">
        <f t="shared" si="7"/>
        <v>0</v>
      </c>
      <c r="AD32" s="149">
        <f t="shared" si="7"/>
        <v>0</v>
      </c>
      <c r="AE32" s="149">
        <f t="shared" si="7"/>
        <v>0</v>
      </c>
      <c r="AF32" s="148"/>
      <c r="AG32" s="148"/>
      <c r="AH32" s="148"/>
      <c r="AI32" s="148"/>
      <c r="AJ32" s="148"/>
      <c r="AK32" s="148"/>
      <c r="AL32" s="148"/>
    </row>
    <row r="37" spans="34:47" ht="15" customHeight="1" x14ac:dyDescent="0.45">
      <c r="AH37" s="355" t="s">
        <v>146</v>
      </c>
      <c r="AI37" s="355"/>
      <c r="AJ37" s="355"/>
      <c r="AK37" s="355"/>
      <c r="AL37" s="355"/>
      <c r="AM37" s="55"/>
      <c r="AN37" s="55"/>
      <c r="AO37" s="55"/>
      <c r="AP37" s="55"/>
      <c r="AQ37" s="55"/>
      <c r="AR37" s="55"/>
      <c r="AS37" s="55"/>
      <c r="AT37" s="55"/>
      <c r="AU37" s="55"/>
    </row>
    <row r="38" spans="34:47" ht="15" customHeight="1" x14ac:dyDescent="0.45">
      <c r="AH38" s="355"/>
      <c r="AI38" s="355"/>
      <c r="AJ38" s="355"/>
      <c r="AK38" s="355"/>
      <c r="AL38" s="355"/>
      <c r="AM38" s="55"/>
      <c r="AN38" s="55"/>
      <c r="AO38" s="55"/>
      <c r="AP38" s="55"/>
      <c r="AQ38" s="55"/>
      <c r="AR38" s="55"/>
      <c r="AS38" s="55"/>
      <c r="AT38" s="55"/>
      <c r="AU38" s="55"/>
    </row>
    <row r="40" spans="34:47" x14ac:dyDescent="0.25">
      <c r="AH40" s="62" t="s">
        <v>105</v>
      </c>
      <c r="AI40" s="62" t="s">
        <v>106</v>
      </c>
      <c r="AJ40" s="63" t="s">
        <v>80</v>
      </c>
      <c r="AK40" s="63" t="s">
        <v>81</v>
      </c>
      <c r="AL40" s="63" t="s">
        <v>82</v>
      </c>
    </row>
    <row r="41" spans="34:47" x14ac:dyDescent="0.25">
      <c r="AH41" s="63">
        <v>16</v>
      </c>
      <c r="AI41" s="65">
        <v>1</v>
      </c>
      <c r="AJ41" t="s">
        <v>84</v>
      </c>
      <c r="AK41" t="s">
        <v>109</v>
      </c>
      <c r="AL41" t="s">
        <v>110</v>
      </c>
    </row>
    <row r="42" spans="34:47" x14ac:dyDescent="0.25">
      <c r="AH42" s="63">
        <v>14</v>
      </c>
      <c r="AI42" s="65">
        <v>0.9375</v>
      </c>
      <c r="AJ42" t="s">
        <v>91</v>
      </c>
      <c r="AK42" t="s">
        <v>123</v>
      </c>
      <c r="AL42" t="s">
        <v>124</v>
      </c>
    </row>
    <row r="43" spans="34:47" x14ac:dyDescent="0.25">
      <c r="AH43" s="63">
        <v>14</v>
      </c>
      <c r="AI43" s="65">
        <v>0.9375</v>
      </c>
      <c r="AJ43" t="s">
        <v>92</v>
      </c>
      <c r="AK43" t="s">
        <v>125</v>
      </c>
      <c r="AL43" t="s">
        <v>126</v>
      </c>
    </row>
    <row r="44" spans="34:47" x14ac:dyDescent="0.25">
      <c r="AH44" s="63">
        <v>6</v>
      </c>
      <c r="AI44" s="65">
        <v>0.6875</v>
      </c>
      <c r="AJ44" t="s">
        <v>87</v>
      </c>
      <c r="AK44" t="s">
        <v>115</v>
      </c>
      <c r="AL44" t="s">
        <v>116</v>
      </c>
    </row>
    <row r="45" spans="34:47" x14ac:dyDescent="0.25">
      <c r="AH45" s="63">
        <v>6</v>
      </c>
      <c r="AI45" s="65">
        <v>0.6875</v>
      </c>
      <c r="AJ45" t="s">
        <v>93</v>
      </c>
      <c r="AK45" t="s">
        <v>127</v>
      </c>
      <c r="AL45" t="s">
        <v>128</v>
      </c>
    </row>
    <row r="46" spans="34:47" x14ac:dyDescent="0.25">
      <c r="AH46" s="63">
        <v>6</v>
      </c>
      <c r="AI46" s="65">
        <v>0.6875</v>
      </c>
      <c r="AJ46" t="s">
        <v>97</v>
      </c>
      <c r="AK46" t="s">
        <v>135</v>
      </c>
      <c r="AL46" t="s">
        <v>136</v>
      </c>
    </row>
    <row r="47" spans="34:47" x14ac:dyDescent="0.25">
      <c r="AH47" s="63">
        <v>4</v>
      </c>
      <c r="AI47" s="65">
        <v>0.625</v>
      </c>
      <c r="AJ47" t="s">
        <v>95</v>
      </c>
      <c r="AK47" t="s">
        <v>131</v>
      </c>
      <c r="AL47" t="s">
        <v>132</v>
      </c>
    </row>
    <row r="48" spans="34:47" x14ac:dyDescent="0.25">
      <c r="AH48" s="63">
        <v>4</v>
      </c>
      <c r="AI48" s="65">
        <v>0.625</v>
      </c>
      <c r="AJ48" t="s">
        <v>96</v>
      </c>
      <c r="AK48" t="s">
        <v>133</v>
      </c>
      <c r="AL48" t="s">
        <v>134</v>
      </c>
    </row>
    <row r="49" spans="34:38" x14ac:dyDescent="0.25">
      <c r="AH49" s="63">
        <v>0</v>
      </c>
      <c r="AI49" s="65">
        <v>0.5</v>
      </c>
      <c r="AJ49" t="s">
        <v>83</v>
      </c>
      <c r="AK49" t="s">
        <v>107</v>
      </c>
      <c r="AL49" t="s">
        <v>108</v>
      </c>
    </row>
    <row r="50" spans="34:38" x14ac:dyDescent="0.25">
      <c r="AH50" s="63">
        <v>0</v>
      </c>
      <c r="AI50" s="65">
        <v>0.5</v>
      </c>
      <c r="AJ50" t="s">
        <v>101</v>
      </c>
      <c r="AK50" t="s">
        <v>143</v>
      </c>
      <c r="AL50" t="s">
        <v>144</v>
      </c>
    </row>
    <row r="51" spans="34:38" x14ac:dyDescent="0.25">
      <c r="AH51" s="63">
        <v>-2</v>
      </c>
      <c r="AI51" s="65">
        <v>0.4375</v>
      </c>
      <c r="AJ51" t="s">
        <v>90</v>
      </c>
      <c r="AK51" t="s">
        <v>121</v>
      </c>
      <c r="AL51" t="s">
        <v>122</v>
      </c>
    </row>
    <row r="52" spans="34:38" x14ac:dyDescent="0.25">
      <c r="AH52" s="63">
        <v>-2</v>
      </c>
      <c r="AI52" s="65">
        <v>0.4375</v>
      </c>
      <c r="AJ52" t="s">
        <v>100</v>
      </c>
      <c r="AK52" t="s">
        <v>141</v>
      </c>
      <c r="AL52" t="s">
        <v>142</v>
      </c>
    </row>
    <row r="53" spans="34:38" x14ac:dyDescent="0.25">
      <c r="AH53" s="63">
        <v>-4</v>
      </c>
      <c r="AI53" s="65">
        <v>0.375</v>
      </c>
      <c r="AJ53" t="s">
        <v>88</v>
      </c>
      <c r="AK53" t="s">
        <v>117</v>
      </c>
      <c r="AL53" t="s">
        <v>118</v>
      </c>
    </row>
    <row r="54" spans="34:38" x14ac:dyDescent="0.25">
      <c r="AH54" s="63">
        <v>-6</v>
      </c>
      <c r="AI54" s="65">
        <v>0.3125</v>
      </c>
      <c r="AJ54" t="s">
        <v>86</v>
      </c>
      <c r="AK54" t="s">
        <v>113</v>
      </c>
      <c r="AL54" t="s">
        <v>114</v>
      </c>
    </row>
    <row r="55" spans="34:38" x14ac:dyDescent="0.25">
      <c r="AH55" s="63">
        <v>-8</v>
      </c>
      <c r="AI55" s="65">
        <v>0.25</v>
      </c>
      <c r="AJ55" t="s">
        <v>85</v>
      </c>
      <c r="AK55" t="s">
        <v>111</v>
      </c>
      <c r="AL55" t="s">
        <v>112</v>
      </c>
    </row>
    <row r="56" spans="34:38" x14ac:dyDescent="0.25">
      <c r="AH56" s="63">
        <v>-8</v>
      </c>
      <c r="AI56" s="65">
        <v>0.25</v>
      </c>
      <c r="AJ56" t="s">
        <v>99</v>
      </c>
      <c r="AK56" t="s">
        <v>139</v>
      </c>
      <c r="AL56" t="s">
        <v>140</v>
      </c>
    </row>
    <row r="57" spans="34:38" x14ac:dyDescent="0.25">
      <c r="AH57" s="63">
        <v>-10</v>
      </c>
      <c r="AI57" s="65">
        <v>0.1875</v>
      </c>
      <c r="AJ57" t="s">
        <v>98</v>
      </c>
      <c r="AK57" t="s">
        <v>137</v>
      </c>
      <c r="AL57" t="s">
        <v>138</v>
      </c>
    </row>
    <row r="58" spans="34:38" x14ac:dyDescent="0.25">
      <c r="AH58" s="63">
        <v>-14</v>
      </c>
      <c r="AI58" s="65">
        <v>6.25E-2</v>
      </c>
      <c r="AJ58" t="s">
        <v>89</v>
      </c>
      <c r="AK58" t="s">
        <v>119</v>
      </c>
      <c r="AL58" t="s">
        <v>120</v>
      </c>
    </row>
    <row r="59" spans="34:38" x14ac:dyDescent="0.25">
      <c r="AH59" s="63">
        <v>-16</v>
      </c>
      <c r="AI59" s="65">
        <v>0</v>
      </c>
      <c r="AJ59" t="s">
        <v>94</v>
      </c>
      <c r="AK59" t="s">
        <v>129</v>
      </c>
      <c r="AL59" t="s">
        <v>130</v>
      </c>
    </row>
    <row r="60" spans="34:38" x14ac:dyDescent="0.25">
      <c r="AH60" s="63"/>
      <c r="AI60" s="63"/>
    </row>
    <row r="61" spans="34:38" x14ac:dyDescent="0.25">
      <c r="AH61" s="63"/>
      <c r="AI61" s="63"/>
    </row>
    <row r="62" spans="34:38" x14ac:dyDescent="0.25">
      <c r="AH62" s="63"/>
      <c r="AI62" s="63"/>
    </row>
    <row r="63" spans="34:38" x14ac:dyDescent="0.25">
      <c r="AH63" s="63"/>
      <c r="AI63" s="63"/>
    </row>
    <row r="64" spans="34:38" x14ac:dyDescent="0.25">
      <c r="AH64" s="63"/>
      <c r="AI64" s="63"/>
    </row>
  </sheetData>
  <mergeCells count="1">
    <mergeCell ref="AH37:AL38"/>
  </mergeCells>
  <conditionalFormatting sqref="D4:AE31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EA36-9EE1-49F6-8FE3-495BCF6BF230}">
  <dimension ref="A1:J27"/>
  <sheetViews>
    <sheetView zoomScale="160" zoomScaleNormal="160" workbookViewId="0">
      <selection activeCell="P19" sqref="P19"/>
    </sheetView>
  </sheetViews>
  <sheetFormatPr baseColWidth="10" defaultColWidth="11.42578125" defaultRowHeight="15" x14ac:dyDescent="0.25"/>
  <cols>
    <col min="1" max="1" width="38.28515625" customWidth="1"/>
    <col min="2" max="2" width="41.7109375" hidden="1" customWidth="1"/>
    <col min="3" max="3" width="50.5703125" hidden="1" customWidth="1"/>
    <col min="4" max="4" width="27.42578125" customWidth="1"/>
    <col min="5" max="5" width="19.42578125" customWidth="1"/>
    <col min="6" max="6" width="20.42578125" customWidth="1"/>
    <col min="7" max="8" width="20" customWidth="1"/>
    <col min="9" max="9" width="21" customWidth="1"/>
    <col min="10" max="10" width="20" customWidth="1"/>
    <col min="11" max="11" width="29.5703125" customWidth="1"/>
  </cols>
  <sheetData>
    <row r="1" spans="1:10" ht="128.25" customHeight="1" x14ac:dyDescent="0.25"/>
    <row r="2" spans="1:10" ht="15.75" thickBot="1" x14ac:dyDescent="0.3">
      <c r="E2" s="356" t="s">
        <v>147</v>
      </c>
      <c r="F2" s="356"/>
      <c r="G2" s="356"/>
      <c r="H2" s="356" t="s">
        <v>148</v>
      </c>
      <c r="I2" s="356"/>
      <c r="J2" s="356"/>
    </row>
    <row r="3" spans="1:10" ht="15.75" thickBot="1" x14ac:dyDescent="0.3">
      <c r="A3" s="46" t="s">
        <v>80</v>
      </c>
      <c r="B3" s="46" t="s">
        <v>81</v>
      </c>
      <c r="C3" s="46" t="s">
        <v>82</v>
      </c>
      <c r="D3" s="46" t="s">
        <v>149</v>
      </c>
      <c r="E3" s="47" t="s">
        <v>150</v>
      </c>
      <c r="F3" s="48" t="s">
        <v>151</v>
      </c>
      <c r="G3" s="49" t="s">
        <v>152</v>
      </c>
      <c r="H3" s="47" t="s">
        <v>150</v>
      </c>
      <c r="I3" s="48" t="s">
        <v>151</v>
      </c>
      <c r="J3" s="49" t="s">
        <v>152</v>
      </c>
    </row>
    <row r="4" spans="1:10" x14ac:dyDescent="0.25">
      <c r="A4" s="36"/>
      <c r="B4" s="36"/>
      <c r="C4" s="36"/>
      <c r="D4" s="36"/>
      <c r="E4" s="41"/>
      <c r="H4" s="38"/>
      <c r="I4" s="39"/>
      <c r="J4" s="40"/>
    </row>
    <row r="5" spans="1:10" x14ac:dyDescent="0.25">
      <c r="A5" s="36" t="s">
        <v>83</v>
      </c>
      <c r="B5" s="36" t="s">
        <v>107</v>
      </c>
      <c r="C5" s="36" t="s">
        <v>153</v>
      </c>
      <c r="D5" s="66">
        <v>0.5</v>
      </c>
      <c r="E5" s="41">
        <v>7</v>
      </c>
      <c r="F5">
        <v>8</v>
      </c>
      <c r="G5">
        <v>10</v>
      </c>
      <c r="H5" s="41">
        <f t="shared" ref="H5:J9" si="0">$D5*E5</f>
        <v>3.5</v>
      </c>
      <c r="I5">
        <f t="shared" si="0"/>
        <v>4</v>
      </c>
      <c r="J5" s="42">
        <f t="shared" si="0"/>
        <v>5</v>
      </c>
    </row>
    <row r="6" spans="1:10" x14ac:dyDescent="0.25">
      <c r="A6" s="36" t="s">
        <v>84</v>
      </c>
      <c r="B6" s="36" t="s">
        <v>109</v>
      </c>
      <c r="C6" s="36" t="s">
        <v>110</v>
      </c>
      <c r="D6" s="66">
        <v>1</v>
      </c>
      <c r="E6" s="41">
        <v>10</v>
      </c>
      <c r="F6">
        <v>10</v>
      </c>
      <c r="G6">
        <v>7</v>
      </c>
      <c r="H6" s="41">
        <f t="shared" si="0"/>
        <v>10</v>
      </c>
      <c r="I6">
        <f t="shared" si="0"/>
        <v>10</v>
      </c>
      <c r="J6" s="42">
        <f t="shared" si="0"/>
        <v>7</v>
      </c>
    </row>
    <row r="7" spans="1:10" x14ac:dyDescent="0.25">
      <c r="A7" s="36" t="s">
        <v>85</v>
      </c>
      <c r="B7" s="36" t="s">
        <v>111</v>
      </c>
      <c r="C7" s="36" t="s">
        <v>112</v>
      </c>
      <c r="D7" s="66">
        <v>0.25</v>
      </c>
      <c r="E7" s="41">
        <v>5</v>
      </c>
      <c r="F7">
        <v>5</v>
      </c>
      <c r="G7">
        <v>5</v>
      </c>
      <c r="H7" s="41">
        <f t="shared" si="0"/>
        <v>1.25</v>
      </c>
      <c r="I7">
        <f t="shared" si="0"/>
        <v>1.25</v>
      </c>
      <c r="J7" s="42">
        <f t="shared" si="0"/>
        <v>1.25</v>
      </c>
    </row>
    <row r="8" spans="1:10" x14ac:dyDescent="0.25">
      <c r="A8" s="36" t="s">
        <v>86</v>
      </c>
      <c r="B8" s="36" t="s">
        <v>113</v>
      </c>
      <c r="C8" s="36" t="s">
        <v>114</v>
      </c>
      <c r="D8" s="66">
        <v>0.3125</v>
      </c>
      <c r="E8" s="41">
        <v>8</v>
      </c>
      <c r="F8">
        <v>7</v>
      </c>
      <c r="G8">
        <v>5</v>
      </c>
      <c r="H8" s="41">
        <f t="shared" si="0"/>
        <v>2.5</v>
      </c>
      <c r="I8">
        <f t="shared" si="0"/>
        <v>2.1875</v>
      </c>
      <c r="J8" s="42">
        <f t="shared" si="0"/>
        <v>1.5625</v>
      </c>
    </row>
    <row r="9" spans="1:10" x14ac:dyDescent="0.25">
      <c r="A9" s="36" t="s">
        <v>87</v>
      </c>
      <c r="B9" s="36" t="s">
        <v>115</v>
      </c>
      <c r="C9" s="36" t="s">
        <v>116</v>
      </c>
      <c r="D9" s="66">
        <v>0.6875</v>
      </c>
      <c r="E9" s="41">
        <v>7</v>
      </c>
      <c r="F9">
        <v>7</v>
      </c>
      <c r="G9">
        <v>6</v>
      </c>
      <c r="H9" s="41">
        <f t="shared" si="0"/>
        <v>4.8125</v>
      </c>
      <c r="I9">
        <f t="shared" si="0"/>
        <v>4.8125</v>
      </c>
      <c r="J9" s="42">
        <f t="shared" si="0"/>
        <v>4.125</v>
      </c>
    </row>
    <row r="10" spans="1:10" x14ac:dyDescent="0.25">
      <c r="A10" s="36" t="s">
        <v>88</v>
      </c>
      <c r="B10" s="36" t="s">
        <v>117</v>
      </c>
      <c r="C10" s="36" t="s">
        <v>118</v>
      </c>
      <c r="D10" s="66">
        <v>0.375</v>
      </c>
      <c r="E10" s="41">
        <v>5</v>
      </c>
      <c r="F10">
        <v>5</v>
      </c>
      <c r="G10">
        <v>5</v>
      </c>
      <c r="H10" s="41">
        <f t="shared" ref="H10:H19" si="1">$D10*E10</f>
        <v>1.875</v>
      </c>
      <c r="I10">
        <f t="shared" ref="I10:I19" si="2">$D10*F10</f>
        <v>1.875</v>
      </c>
      <c r="J10" s="42">
        <f t="shared" ref="J10:J19" si="3">$D10*G10</f>
        <v>1.875</v>
      </c>
    </row>
    <row r="11" spans="1:10" x14ac:dyDescent="0.25">
      <c r="A11" s="36" t="s">
        <v>89</v>
      </c>
      <c r="B11" s="36" t="s">
        <v>119</v>
      </c>
      <c r="C11" s="36" t="s">
        <v>120</v>
      </c>
      <c r="D11" s="66">
        <v>6.25E-2</v>
      </c>
      <c r="E11" s="41">
        <v>5</v>
      </c>
      <c r="F11">
        <v>5</v>
      </c>
      <c r="G11">
        <v>5</v>
      </c>
      <c r="H11" s="41">
        <f t="shared" si="1"/>
        <v>0.3125</v>
      </c>
      <c r="I11">
        <f t="shared" si="2"/>
        <v>0.3125</v>
      </c>
      <c r="J11" s="42">
        <f t="shared" si="3"/>
        <v>0.3125</v>
      </c>
    </row>
    <row r="12" spans="1:10" x14ac:dyDescent="0.25">
      <c r="A12" s="36" t="s">
        <v>90</v>
      </c>
      <c r="B12" s="36" t="s">
        <v>121</v>
      </c>
      <c r="C12" s="36" t="s">
        <v>122</v>
      </c>
      <c r="D12" s="66">
        <v>0.4375</v>
      </c>
      <c r="E12" s="41">
        <v>4</v>
      </c>
      <c r="F12">
        <v>5</v>
      </c>
      <c r="G12">
        <v>9</v>
      </c>
      <c r="H12" s="41">
        <f t="shared" si="1"/>
        <v>1.75</v>
      </c>
      <c r="I12">
        <f t="shared" si="2"/>
        <v>2.1875</v>
      </c>
      <c r="J12" s="42">
        <f t="shared" si="3"/>
        <v>3.9375</v>
      </c>
    </row>
    <row r="13" spans="1:10" x14ac:dyDescent="0.25">
      <c r="A13" s="36" t="s">
        <v>91</v>
      </c>
      <c r="B13" s="36" t="s">
        <v>123</v>
      </c>
      <c r="C13" s="36" t="s">
        <v>124</v>
      </c>
      <c r="D13" s="66">
        <v>0.9375</v>
      </c>
      <c r="E13" s="41">
        <v>5</v>
      </c>
      <c r="F13">
        <v>5</v>
      </c>
      <c r="G13">
        <v>5</v>
      </c>
      <c r="H13" s="41">
        <f t="shared" si="1"/>
        <v>4.6875</v>
      </c>
      <c r="I13">
        <f t="shared" si="2"/>
        <v>4.6875</v>
      </c>
      <c r="J13" s="42">
        <f t="shared" si="3"/>
        <v>4.6875</v>
      </c>
    </row>
    <row r="14" spans="1:10" x14ac:dyDescent="0.25">
      <c r="A14" s="36" t="s">
        <v>92</v>
      </c>
      <c r="B14" s="36" t="s">
        <v>125</v>
      </c>
      <c r="C14" s="36" t="s">
        <v>126</v>
      </c>
      <c r="D14" s="66">
        <v>0.9375</v>
      </c>
      <c r="E14" s="41">
        <v>10</v>
      </c>
      <c r="F14">
        <v>8</v>
      </c>
      <c r="G14">
        <v>6</v>
      </c>
      <c r="H14" s="41">
        <f t="shared" si="1"/>
        <v>9.375</v>
      </c>
      <c r="I14">
        <f t="shared" si="2"/>
        <v>7.5</v>
      </c>
      <c r="J14" s="42">
        <f t="shared" si="3"/>
        <v>5.625</v>
      </c>
    </row>
    <row r="15" spans="1:10" x14ac:dyDescent="0.25">
      <c r="A15" s="36" t="s">
        <v>93</v>
      </c>
      <c r="B15" s="36" t="s">
        <v>127</v>
      </c>
      <c r="C15" s="36" t="s">
        <v>128</v>
      </c>
      <c r="D15" s="66">
        <v>0.6875</v>
      </c>
      <c r="E15" s="41">
        <v>7</v>
      </c>
      <c r="F15">
        <v>6</v>
      </c>
      <c r="G15">
        <v>5</v>
      </c>
      <c r="H15" s="41">
        <f t="shared" si="1"/>
        <v>4.8125</v>
      </c>
      <c r="I15">
        <f t="shared" si="2"/>
        <v>4.125</v>
      </c>
      <c r="J15" s="42">
        <f t="shared" si="3"/>
        <v>3.4375</v>
      </c>
    </row>
    <row r="16" spans="1:10" x14ac:dyDescent="0.25">
      <c r="A16" s="36" t="s">
        <v>94</v>
      </c>
      <c r="B16" s="36" t="s">
        <v>129</v>
      </c>
      <c r="C16" s="36" t="s">
        <v>130</v>
      </c>
      <c r="D16" s="66">
        <v>0</v>
      </c>
      <c r="E16" s="41">
        <v>8</v>
      </c>
      <c r="F16">
        <v>8</v>
      </c>
      <c r="G16">
        <v>5</v>
      </c>
      <c r="H16" s="41">
        <f t="shared" si="1"/>
        <v>0</v>
      </c>
      <c r="I16">
        <f t="shared" si="2"/>
        <v>0</v>
      </c>
      <c r="J16" s="42">
        <f t="shared" si="3"/>
        <v>0</v>
      </c>
    </row>
    <row r="17" spans="1:10" x14ac:dyDescent="0.25">
      <c r="A17" s="36" t="s">
        <v>95</v>
      </c>
      <c r="B17" s="36" t="s">
        <v>131</v>
      </c>
      <c r="C17" s="36" t="s">
        <v>132</v>
      </c>
      <c r="D17" s="66">
        <v>0.625</v>
      </c>
      <c r="E17" s="41">
        <v>5</v>
      </c>
      <c r="F17">
        <v>5</v>
      </c>
      <c r="G17">
        <v>5</v>
      </c>
      <c r="H17" s="41">
        <f t="shared" si="1"/>
        <v>3.125</v>
      </c>
      <c r="I17">
        <f t="shared" si="2"/>
        <v>3.125</v>
      </c>
      <c r="J17" s="42">
        <f t="shared" si="3"/>
        <v>3.125</v>
      </c>
    </row>
    <row r="18" spans="1:10" x14ac:dyDescent="0.25">
      <c r="A18" s="36" t="s">
        <v>96</v>
      </c>
      <c r="B18" s="36" t="s">
        <v>133</v>
      </c>
      <c r="C18" s="36" t="s">
        <v>134</v>
      </c>
      <c r="D18" s="66">
        <v>0.625</v>
      </c>
      <c r="E18" s="41">
        <v>5</v>
      </c>
      <c r="F18">
        <v>5</v>
      </c>
      <c r="G18">
        <v>5</v>
      </c>
      <c r="H18" s="41">
        <f t="shared" si="1"/>
        <v>3.125</v>
      </c>
      <c r="I18">
        <f t="shared" si="2"/>
        <v>3.125</v>
      </c>
      <c r="J18" s="42">
        <f t="shared" si="3"/>
        <v>3.125</v>
      </c>
    </row>
    <row r="19" spans="1:10" x14ac:dyDescent="0.25">
      <c r="A19" s="36" t="s">
        <v>97</v>
      </c>
      <c r="B19" s="36" t="s">
        <v>135</v>
      </c>
      <c r="C19" s="36" t="s">
        <v>136</v>
      </c>
      <c r="D19" s="66">
        <v>0.6875</v>
      </c>
      <c r="E19" s="41">
        <v>6</v>
      </c>
      <c r="F19">
        <v>6</v>
      </c>
      <c r="G19">
        <v>5</v>
      </c>
      <c r="H19" s="41">
        <f t="shared" si="1"/>
        <v>4.125</v>
      </c>
      <c r="I19">
        <f t="shared" si="2"/>
        <v>4.125</v>
      </c>
      <c r="J19" s="42">
        <f t="shared" si="3"/>
        <v>3.4375</v>
      </c>
    </row>
    <row r="20" spans="1:10" x14ac:dyDescent="0.25">
      <c r="A20" s="36" t="s">
        <v>98</v>
      </c>
      <c r="B20" s="36" t="s">
        <v>137</v>
      </c>
      <c r="C20" s="36" t="s">
        <v>138</v>
      </c>
      <c r="D20" s="66">
        <v>0.1875</v>
      </c>
      <c r="E20" s="41">
        <v>6</v>
      </c>
      <c r="F20">
        <v>5</v>
      </c>
      <c r="G20">
        <v>5</v>
      </c>
      <c r="H20" s="41">
        <f t="shared" ref="H20:J25" si="4">$D20*E20</f>
        <v>1.125</v>
      </c>
      <c r="I20">
        <f t="shared" si="4"/>
        <v>0.9375</v>
      </c>
      <c r="J20" s="42">
        <f t="shared" si="4"/>
        <v>0.9375</v>
      </c>
    </row>
    <row r="21" spans="1:10" x14ac:dyDescent="0.25">
      <c r="A21" s="36" t="s">
        <v>99</v>
      </c>
      <c r="B21" s="36" t="s">
        <v>139</v>
      </c>
      <c r="C21" s="36" t="s">
        <v>140</v>
      </c>
      <c r="D21" s="66">
        <v>0.25</v>
      </c>
      <c r="E21" s="41">
        <v>6</v>
      </c>
      <c r="F21">
        <v>6</v>
      </c>
      <c r="G21">
        <v>5</v>
      </c>
      <c r="H21" s="41">
        <f t="shared" si="4"/>
        <v>1.5</v>
      </c>
      <c r="I21">
        <f t="shared" si="4"/>
        <v>1.5</v>
      </c>
      <c r="J21" s="42">
        <f t="shared" si="4"/>
        <v>1.25</v>
      </c>
    </row>
    <row r="22" spans="1:10" x14ac:dyDescent="0.25">
      <c r="A22" s="36" t="s">
        <v>100</v>
      </c>
      <c r="B22" s="36" t="s">
        <v>141</v>
      </c>
      <c r="C22" s="36" t="s">
        <v>142</v>
      </c>
      <c r="D22" s="66">
        <v>0.4375</v>
      </c>
      <c r="E22" s="41">
        <v>6</v>
      </c>
      <c r="F22">
        <v>5</v>
      </c>
      <c r="G22">
        <v>4</v>
      </c>
      <c r="H22" s="41">
        <f t="shared" si="4"/>
        <v>2.625</v>
      </c>
      <c r="I22">
        <f t="shared" si="4"/>
        <v>2.1875</v>
      </c>
      <c r="J22" s="42">
        <f t="shared" si="4"/>
        <v>1.75</v>
      </c>
    </row>
    <row r="23" spans="1:10" x14ac:dyDescent="0.25">
      <c r="A23" s="36" t="s">
        <v>101</v>
      </c>
      <c r="B23" s="36" t="s">
        <v>143</v>
      </c>
      <c r="C23" s="36" t="s">
        <v>144</v>
      </c>
      <c r="D23" s="66">
        <v>0.5</v>
      </c>
      <c r="E23" s="41">
        <v>4</v>
      </c>
      <c r="F23">
        <v>6</v>
      </c>
      <c r="G23">
        <v>8</v>
      </c>
      <c r="H23" s="41">
        <f t="shared" si="4"/>
        <v>2</v>
      </c>
      <c r="I23">
        <f t="shared" si="4"/>
        <v>3</v>
      </c>
      <c r="J23" s="42">
        <f t="shared" si="4"/>
        <v>4</v>
      </c>
    </row>
    <row r="24" spans="1:10" x14ac:dyDescent="0.25">
      <c r="A24" s="36"/>
      <c r="B24" s="36"/>
      <c r="C24" s="36"/>
      <c r="D24" s="36"/>
      <c r="E24" s="41"/>
      <c r="H24" s="41">
        <f t="shared" si="4"/>
        <v>0</v>
      </c>
      <c r="I24">
        <f t="shared" si="4"/>
        <v>0</v>
      </c>
      <c r="J24" s="42">
        <f t="shared" si="4"/>
        <v>0</v>
      </c>
    </row>
    <row r="25" spans="1:10" ht="15.75" thickBot="1" x14ac:dyDescent="0.3">
      <c r="A25" s="37"/>
      <c r="B25" s="37"/>
      <c r="C25" s="37"/>
      <c r="D25" s="37"/>
      <c r="E25" s="43"/>
      <c r="F25" s="44"/>
      <c r="G25" s="44"/>
      <c r="H25" s="43">
        <f t="shared" si="4"/>
        <v>0</v>
      </c>
      <c r="I25" s="44">
        <f t="shared" si="4"/>
        <v>0</v>
      </c>
      <c r="J25" s="45">
        <f t="shared" si="4"/>
        <v>0</v>
      </c>
    </row>
    <row r="27" spans="1:10" x14ac:dyDescent="0.25">
      <c r="G27" s="50" t="s">
        <v>154</v>
      </c>
      <c r="H27" s="67">
        <f>AVERAGEIF(H4:H25,"&gt;0")</f>
        <v>3.4722222222222223</v>
      </c>
      <c r="I27" s="67">
        <f>AVERAGEIF(I4:I25,"&gt;0")</f>
        <v>3.3854166666666665</v>
      </c>
      <c r="J27" s="67">
        <f>AVERAGEIF(J4:J25,"&gt;0")</f>
        <v>3.1354166666666665</v>
      </c>
    </row>
  </sheetData>
  <mergeCells count="2">
    <mergeCell ref="E2:G2"/>
    <mergeCell ref="H2:J2"/>
  </mergeCells>
  <conditionalFormatting sqref="H27:J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29AE-D231-42B0-9854-3BE21DEBDE19}">
  <dimension ref="A1:J22"/>
  <sheetViews>
    <sheetView workbookViewId="0">
      <selection activeCell="K21" sqref="K21"/>
    </sheetView>
  </sheetViews>
  <sheetFormatPr baseColWidth="10" defaultColWidth="11.42578125" defaultRowHeight="15" x14ac:dyDescent="0.25"/>
  <cols>
    <col min="1" max="1" width="6.7109375" customWidth="1"/>
    <col min="2" max="2" width="8.28515625" customWidth="1"/>
    <col min="3" max="3" width="6.140625" customWidth="1"/>
    <col min="4" max="4" width="53.5703125" customWidth="1"/>
    <col min="5" max="8" width="20.7109375" customWidth="1"/>
    <col min="9" max="9" width="0" hidden="1" customWidth="1"/>
    <col min="10" max="10" width="36.28515625" hidden="1" customWidth="1"/>
  </cols>
  <sheetData>
    <row r="1" spans="1:10" ht="63.75" customHeight="1" x14ac:dyDescent="0.25">
      <c r="A1" s="357" t="s">
        <v>49</v>
      </c>
      <c r="B1" s="358"/>
      <c r="C1" s="358"/>
      <c r="D1" s="33" t="s">
        <v>284</v>
      </c>
      <c r="E1" s="359" t="s">
        <v>51</v>
      </c>
      <c r="F1" s="360"/>
      <c r="G1" s="360"/>
      <c r="H1" s="361"/>
    </row>
    <row r="2" spans="1:10" ht="34.5" customHeight="1" x14ac:dyDescent="0.25">
      <c r="A2" s="362" t="s">
        <v>52</v>
      </c>
      <c r="B2" s="334"/>
      <c r="C2" s="116" t="s">
        <v>53</v>
      </c>
      <c r="D2" s="336" t="s">
        <v>285</v>
      </c>
      <c r="E2" s="338" t="s">
        <v>286</v>
      </c>
      <c r="F2" s="339"/>
      <c r="G2" s="339"/>
      <c r="H2" s="340"/>
    </row>
    <row r="3" spans="1:10" ht="22.5" customHeight="1" x14ac:dyDescent="0.25">
      <c r="A3" s="121" t="s">
        <v>7</v>
      </c>
      <c r="B3" s="122" t="s">
        <v>56</v>
      </c>
      <c r="C3" s="122" t="s">
        <v>57</v>
      </c>
      <c r="D3" s="363"/>
      <c r="E3" s="123" t="s">
        <v>287</v>
      </c>
      <c r="F3" s="123" t="s">
        <v>288</v>
      </c>
      <c r="G3" s="123" t="s">
        <v>313</v>
      </c>
      <c r="H3" s="124" t="s">
        <v>314</v>
      </c>
      <c r="J3" t="s">
        <v>155</v>
      </c>
    </row>
    <row r="4" spans="1:10" ht="22.5" x14ac:dyDescent="0.25">
      <c r="A4" s="119" t="s">
        <v>290</v>
      </c>
      <c r="B4" s="119"/>
      <c r="C4" s="119"/>
      <c r="D4" s="125" t="s">
        <v>203</v>
      </c>
      <c r="E4" s="125" t="s">
        <v>299</v>
      </c>
      <c r="F4" s="125" t="s">
        <v>300</v>
      </c>
      <c r="G4" s="125"/>
      <c r="H4" s="125"/>
      <c r="J4" s="2" t="s">
        <v>156</v>
      </c>
    </row>
    <row r="5" spans="1:10" x14ac:dyDescent="0.25">
      <c r="A5" s="119" t="s">
        <v>291</v>
      </c>
      <c r="B5" s="119"/>
      <c r="C5" s="119"/>
      <c r="D5" s="125" t="s">
        <v>204</v>
      </c>
      <c r="E5" s="125" t="s">
        <v>315</v>
      </c>
      <c r="F5" s="125" t="s">
        <v>317</v>
      </c>
      <c r="G5" s="125" t="s">
        <v>316</v>
      </c>
      <c r="H5" s="125"/>
      <c r="J5" s="2" t="s">
        <v>157</v>
      </c>
    </row>
    <row r="6" spans="1:10" x14ac:dyDescent="0.25">
      <c r="A6" s="119" t="s">
        <v>292</v>
      </c>
      <c r="B6" s="119"/>
      <c r="C6" s="119"/>
      <c r="D6" s="125" t="s">
        <v>301</v>
      </c>
      <c r="E6" s="125" t="s">
        <v>318</v>
      </c>
      <c r="F6" s="125" t="s">
        <v>319</v>
      </c>
      <c r="G6" s="125" t="s">
        <v>320</v>
      </c>
      <c r="H6" s="125"/>
      <c r="J6" s="2" t="s">
        <v>158</v>
      </c>
    </row>
    <row r="7" spans="1:10" ht="22.5" x14ac:dyDescent="0.25">
      <c r="A7" s="119" t="s">
        <v>293</v>
      </c>
      <c r="B7" s="119"/>
      <c r="C7" s="119"/>
      <c r="D7" s="125" t="s">
        <v>302</v>
      </c>
      <c r="E7" s="125" t="s">
        <v>299</v>
      </c>
      <c r="F7" s="125" t="s">
        <v>300</v>
      </c>
      <c r="G7" s="125"/>
      <c r="H7" s="125"/>
      <c r="J7" s="2" t="s">
        <v>159</v>
      </c>
    </row>
    <row r="8" spans="1:10" ht="22.5" x14ac:dyDescent="0.25">
      <c r="A8" s="119" t="s">
        <v>294</v>
      </c>
      <c r="B8" s="119"/>
      <c r="C8" s="119"/>
      <c r="D8" s="125" t="s">
        <v>303</v>
      </c>
      <c r="E8" s="125" t="s">
        <v>327</v>
      </c>
      <c r="F8" s="125" t="s">
        <v>329</v>
      </c>
      <c r="G8" s="125"/>
      <c r="H8" s="125"/>
      <c r="J8" s="2" t="s">
        <v>160</v>
      </c>
    </row>
    <row r="9" spans="1:10" ht="30" x14ac:dyDescent="0.25">
      <c r="A9" s="119" t="s">
        <v>295</v>
      </c>
      <c r="B9" s="119"/>
      <c r="C9" s="119"/>
      <c r="D9" s="125" t="s">
        <v>198</v>
      </c>
      <c r="E9" s="125" t="s">
        <v>162</v>
      </c>
      <c r="F9" s="125" t="s">
        <v>331</v>
      </c>
      <c r="G9" s="125" t="s">
        <v>333</v>
      </c>
      <c r="H9" s="125"/>
      <c r="J9" s="2" t="s">
        <v>161</v>
      </c>
    </row>
    <row r="10" spans="1:10" x14ac:dyDescent="0.25">
      <c r="A10" s="119" t="s">
        <v>296</v>
      </c>
      <c r="B10" s="119"/>
      <c r="C10" s="119"/>
      <c r="D10" s="125" t="s">
        <v>271</v>
      </c>
      <c r="E10" s="125" t="s">
        <v>165</v>
      </c>
      <c r="F10" s="125" t="s">
        <v>164</v>
      </c>
      <c r="G10" s="125"/>
      <c r="H10" s="125"/>
      <c r="J10" s="2" t="s">
        <v>163</v>
      </c>
    </row>
    <row r="11" spans="1:10" x14ac:dyDescent="0.25">
      <c r="A11" s="119" t="s">
        <v>297</v>
      </c>
      <c r="B11" s="119"/>
      <c r="C11" s="119"/>
      <c r="D11" s="125" t="s">
        <v>311</v>
      </c>
      <c r="E11" s="125" t="s">
        <v>334</v>
      </c>
      <c r="F11" s="125" t="s">
        <v>338</v>
      </c>
      <c r="G11" s="125"/>
      <c r="H11" s="125"/>
      <c r="J11" s="2" t="s">
        <v>166</v>
      </c>
    </row>
    <row r="12" spans="1:10" x14ac:dyDescent="0.25">
      <c r="A12" s="119" t="s">
        <v>298</v>
      </c>
      <c r="B12" s="119"/>
      <c r="C12" s="119"/>
      <c r="D12" s="125" t="s">
        <v>312</v>
      </c>
      <c r="E12" s="125" t="s">
        <v>168</v>
      </c>
      <c r="F12" s="125" t="s">
        <v>169</v>
      </c>
      <c r="G12" s="125"/>
      <c r="H12" s="125"/>
      <c r="J12" s="2" t="s">
        <v>167</v>
      </c>
    </row>
    <row r="13" spans="1:10" x14ac:dyDescent="0.25">
      <c r="A13" s="119" t="s">
        <v>304</v>
      </c>
      <c r="B13" s="119"/>
      <c r="C13" s="119"/>
      <c r="D13" s="125" t="s">
        <v>212</v>
      </c>
      <c r="E13" s="125" t="s">
        <v>339</v>
      </c>
      <c r="F13" s="125" t="s">
        <v>171</v>
      </c>
      <c r="G13" s="125" t="s">
        <v>340</v>
      </c>
      <c r="H13" s="125"/>
      <c r="J13" s="2" t="s">
        <v>170</v>
      </c>
    </row>
    <row r="14" spans="1:10" x14ac:dyDescent="0.25">
      <c r="A14" s="119" t="s">
        <v>305</v>
      </c>
      <c r="B14" s="119"/>
      <c r="C14" s="119"/>
      <c r="D14" s="125" t="s">
        <v>213</v>
      </c>
      <c r="E14" s="125" t="s">
        <v>341</v>
      </c>
      <c r="F14" s="125" t="s">
        <v>342</v>
      </c>
      <c r="G14" s="125" t="s">
        <v>344</v>
      </c>
      <c r="H14" s="125"/>
      <c r="J14" s="2" t="s">
        <v>172</v>
      </c>
    </row>
    <row r="15" spans="1:10" x14ac:dyDescent="0.25">
      <c r="A15" s="119" t="s">
        <v>306</v>
      </c>
      <c r="B15" s="119"/>
      <c r="C15" s="119"/>
      <c r="D15" s="125"/>
      <c r="E15" s="125"/>
      <c r="F15" s="125"/>
      <c r="G15" s="125"/>
      <c r="H15" s="125"/>
    </row>
    <row r="16" spans="1:10" x14ac:dyDescent="0.25">
      <c r="A16" s="119" t="s">
        <v>307</v>
      </c>
      <c r="B16" s="119"/>
      <c r="C16" s="119"/>
      <c r="D16" s="125"/>
      <c r="E16" s="125"/>
      <c r="F16" s="125"/>
      <c r="G16" s="125"/>
      <c r="H16" s="125"/>
      <c r="J16" s="2"/>
    </row>
    <row r="17" spans="1:10" x14ac:dyDescent="0.25">
      <c r="A17" s="119" t="s">
        <v>308</v>
      </c>
      <c r="B17" s="119"/>
      <c r="C17" s="119"/>
      <c r="D17" s="118"/>
      <c r="E17" s="125"/>
      <c r="F17" s="125"/>
      <c r="G17" s="125"/>
      <c r="H17" s="125"/>
      <c r="J17" s="2"/>
    </row>
    <row r="18" spans="1:10" x14ac:dyDescent="0.25">
      <c r="A18" s="119" t="s">
        <v>309</v>
      </c>
      <c r="B18" s="119"/>
      <c r="C18" s="119"/>
      <c r="D18" s="118"/>
      <c r="E18" s="125"/>
      <c r="F18" s="125"/>
      <c r="G18" s="125"/>
      <c r="H18" s="125"/>
    </row>
    <row r="19" spans="1:10" x14ac:dyDescent="0.25">
      <c r="A19" s="119" t="s">
        <v>310</v>
      </c>
      <c r="B19" s="119"/>
      <c r="C19" s="119"/>
      <c r="D19" s="125"/>
      <c r="E19" s="125"/>
      <c r="F19" s="125"/>
      <c r="G19" s="125"/>
      <c r="H19" s="125"/>
    </row>
    <row r="20" spans="1:10" x14ac:dyDescent="0.25">
      <c r="A20" s="364" t="s">
        <v>289</v>
      </c>
      <c r="B20" s="365"/>
      <c r="C20" s="365"/>
      <c r="D20" s="365"/>
      <c r="E20" s="365"/>
      <c r="F20" s="365"/>
      <c r="G20" s="365"/>
      <c r="H20" s="366"/>
    </row>
    <row r="21" spans="1:10" x14ac:dyDescent="0.25">
      <c r="A21" s="367" t="s">
        <v>76</v>
      </c>
      <c r="B21" s="368"/>
      <c r="C21" s="368"/>
      <c r="D21" s="35"/>
      <c r="E21" s="369" t="s">
        <v>77</v>
      </c>
      <c r="F21" s="370"/>
      <c r="G21" s="370"/>
      <c r="H21" s="371"/>
    </row>
    <row r="22" spans="1:10" x14ac:dyDescent="0.25">
      <c r="A22" s="347" t="s">
        <v>254</v>
      </c>
      <c r="B22" s="347"/>
      <c r="C22" s="347"/>
      <c r="D22" s="32" t="s">
        <v>78</v>
      </c>
      <c r="E22" s="348" t="s">
        <v>79</v>
      </c>
      <c r="F22" s="348"/>
      <c r="G22" s="348"/>
      <c r="H22" s="348"/>
    </row>
  </sheetData>
  <mergeCells count="10">
    <mergeCell ref="A22:C22"/>
    <mergeCell ref="E22:H22"/>
    <mergeCell ref="A20:H20"/>
    <mergeCell ref="A21:C21"/>
    <mergeCell ref="E21:H21"/>
    <mergeCell ref="A1:C1"/>
    <mergeCell ref="E1:H1"/>
    <mergeCell ref="A2:B2"/>
    <mergeCell ref="D2:D3"/>
    <mergeCell ref="E2:H2"/>
  </mergeCells>
  <phoneticPr fontId="42" type="noConversion"/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EB00-88C0-4922-AE86-1D1E414B8894}">
  <dimension ref="A1:AL22"/>
  <sheetViews>
    <sheetView tabSelected="1" zoomScaleNormal="100" workbookViewId="0">
      <selection activeCell="D28" sqref="D28"/>
    </sheetView>
  </sheetViews>
  <sheetFormatPr baseColWidth="10" defaultColWidth="11.140625" defaultRowHeight="15" x14ac:dyDescent="0.25"/>
  <cols>
    <col min="2" max="2" width="29.140625" customWidth="1"/>
    <col min="3" max="4" width="18.42578125" customWidth="1"/>
    <col min="5" max="5" width="9.140625" customWidth="1"/>
    <col min="16" max="16" width="13" customWidth="1"/>
  </cols>
  <sheetData>
    <row r="1" spans="1:38" x14ac:dyDescent="0.25">
      <c r="AK1" t="s">
        <v>416</v>
      </c>
      <c r="AL1" t="s">
        <v>417</v>
      </c>
    </row>
    <row r="2" spans="1:38" ht="15.75" thickBot="1" x14ac:dyDescent="0.3">
      <c r="AK2" t="s">
        <v>418</v>
      </c>
      <c r="AL2" t="s">
        <v>419</v>
      </c>
    </row>
    <row r="3" spans="1:38" ht="15.75" thickBot="1" x14ac:dyDescent="0.3">
      <c r="B3" s="183"/>
      <c r="C3" s="184" t="s">
        <v>421</v>
      </c>
      <c r="D3" s="184" t="s">
        <v>422</v>
      </c>
      <c r="E3" s="184"/>
      <c r="F3" s="184" t="s">
        <v>423</v>
      </c>
      <c r="G3" s="184"/>
      <c r="H3" s="184" t="s">
        <v>465</v>
      </c>
      <c r="I3" s="184"/>
      <c r="J3" s="184" t="s">
        <v>466</v>
      </c>
      <c r="K3" s="184"/>
      <c r="L3" s="184"/>
      <c r="M3" s="198" t="s">
        <v>436</v>
      </c>
      <c r="N3" s="199"/>
      <c r="O3" s="184" t="s">
        <v>468</v>
      </c>
      <c r="P3" s="185" t="s">
        <v>464</v>
      </c>
    </row>
    <row r="4" spans="1:38" x14ac:dyDescent="0.25">
      <c r="A4" s="204"/>
      <c r="B4" s="41" t="s">
        <v>168</v>
      </c>
      <c r="C4">
        <v>1</v>
      </c>
      <c r="D4">
        <v>1</v>
      </c>
      <c r="F4" s="176" t="s">
        <v>439</v>
      </c>
      <c r="G4" s="167" t="s">
        <v>442</v>
      </c>
      <c r="H4" s="174"/>
      <c r="I4" s="167"/>
      <c r="J4" s="174"/>
      <c r="K4" s="167"/>
      <c r="M4" s="194">
        <v>3.3</v>
      </c>
      <c r="N4" s="195" t="s">
        <v>230</v>
      </c>
      <c r="O4" s="186">
        <v>8.6</v>
      </c>
      <c r="P4" s="187">
        <f t="shared" ref="P4:P21" si="0">D4*O4</f>
        <v>8.6</v>
      </c>
    </row>
    <row r="5" spans="1:38" x14ac:dyDescent="0.25">
      <c r="A5" s="204"/>
      <c r="B5" s="41" t="s">
        <v>433</v>
      </c>
      <c r="C5">
        <v>1</v>
      </c>
      <c r="D5">
        <v>1</v>
      </c>
      <c r="F5" s="170" t="s">
        <v>434</v>
      </c>
      <c r="G5" s="169" t="s">
        <v>443</v>
      </c>
      <c r="H5" s="171" t="s">
        <v>102</v>
      </c>
      <c r="I5" s="169"/>
      <c r="J5" s="171"/>
      <c r="K5" s="169"/>
      <c r="M5" s="194">
        <v>3.6</v>
      </c>
      <c r="N5" s="195" t="s">
        <v>230</v>
      </c>
      <c r="O5" s="186">
        <v>45.9</v>
      </c>
      <c r="P5" s="187">
        <f t="shared" si="0"/>
        <v>45.9</v>
      </c>
    </row>
    <row r="6" spans="1:38" x14ac:dyDescent="0.25">
      <c r="A6" s="204"/>
      <c r="B6" s="41" t="s">
        <v>339</v>
      </c>
      <c r="C6">
        <v>3</v>
      </c>
      <c r="D6">
        <v>3</v>
      </c>
      <c r="F6" s="170" t="s">
        <v>440</v>
      </c>
      <c r="G6" s="169" t="s">
        <v>442</v>
      </c>
      <c r="H6" s="171" t="s">
        <v>102</v>
      </c>
      <c r="I6" s="169"/>
      <c r="J6" s="171"/>
      <c r="K6" s="169"/>
      <c r="M6" s="194">
        <f>3*0.35</f>
        <v>1.0499999999999998</v>
      </c>
      <c r="N6" s="195" t="s">
        <v>230</v>
      </c>
      <c r="O6" s="186">
        <v>2.9</v>
      </c>
      <c r="P6" s="187">
        <f t="shared" si="0"/>
        <v>8.6999999999999993</v>
      </c>
    </row>
    <row r="7" spans="1:38" x14ac:dyDescent="0.25">
      <c r="A7" s="204"/>
      <c r="B7" s="41" t="s">
        <v>488</v>
      </c>
      <c r="C7">
        <v>1</v>
      </c>
      <c r="D7">
        <v>1</v>
      </c>
      <c r="F7" s="170" t="s">
        <v>475</v>
      </c>
      <c r="G7" s="169" t="s">
        <v>442</v>
      </c>
      <c r="H7" s="205"/>
      <c r="I7" s="169" t="s">
        <v>102</v>
      </c>
      <c r="J7" s="171"/>
      <c r="K7" s="169"/>
      <c r="M7" s="196">
        <v>1.6</v>
      </c>
      <c r="N7" s="195" t="s">
        <v>230</v>
      </c>
      <c r="O7" s="186">
        <v>5.8</v>
      </c>
      <c r="P7" s="187">
        <f t="shared" si="0"/>
        <v>5.8</v>
      </c>
    </row>
    <row r="8" spans="1:38" x14ac:dyDescent="0.25">
      <c r="A8" s="204"/>
      <c r="B8" s="41" t="s">
        <v>429</v>
      </c>
      <c r="C8">
        <v>1</v>
      </c>
      <c r="D8">
        <v>1</v>
      </c>
      <c r="F8" s="168" t="s">
        <v>430</v>
      </c>
      <c r="G8" s="169" t="s">
        <v>444</v>
      </c>
      <c r="H8" s="171" t="s">
        <v>102</v>
      </c>
      <c r="I8" s="169"/>
      <c r="J8" s="171"/>
      <c r="K8" s="169"/>
      <c r="M8" s="194">
        <v>2</v>
      </c>
      <c r="N8" s="195" t="s">
        <v>230</v>
      </c>
      <c r="O8" s="186">
        <v>9.9</v>
      </c>
      <c r="P8" s="187">
        <f t="shared" si="0"/>
        <v>9.9</v>
      </c>
    </row>
    <row r="9" spans="1:38" x14ac:dyDescent="0.25">
      <c r="A9" s="204"/>
      <c r="B9" s="41" t="s">
        <v>420</v>
      </c>
      <c r="C9">
        <v>4</v>
      </c>
      <c r="D9">
        <v>5</v>
      </c>
      <c r="F9" s="168" t="s">
        <v>425</v>
      </c>
      <c r="G9" s="169" t="s">
        <v>444</v>
      </c>
      <c r="H9" s="180" t="s">
        <v>424</v>
      </c>
      <c r="I9" s="169" t="s">
        <v>444</v>
      </c>
      <c r="J9" s="181" t="s">
        <v>426</v>
      </c>
      <c r="K9" s="175" t="s">
        <v>445</v>
      </c>
      <c r="L9" s="178" t="s">
        <v>102</v>
      </c>
      <c r="M9" s="194">
        <f>4*4.4</f>
        <v>17.600000000000001</v>
      </c>
      <c r="N9" s="195" t="s">
        <v>230</v>
      </c>
      <c r="O9" s="186">
        <v>14.9</v>
      </c>
      <c r="P9" s="187">
        <f t="shared" si="0"/>
        <v>74.5</v>
      </c>
    </row>
    <row r="10" spans="1:38" x14ac:dyDescent="0.25">
      <c r="A10" s="204"/>
      <c r="B10" s="41" t="s">
        <v>448</v>
      </c>
      <c r="C10" s="188">
        <v>1</v>
      </c>
      <c r="D10">
        <v>2</v>
      </c>
      <c r="F10" s="170" t="s">
        <v>431</v>
      </c>
      <c r="G10" s="169" t="s">
        <v>444</v>
      </c>
      <c r="H10" s="171" t="s">
        <v>102</v>
      </c>
      <c r="I10" s="169" t="s">
        <v>102</v>
      </c>
      <c r="J10" s="181" t="s">
        <v>432</v>
      </c>
      <c r="K10" s="175" t="s">
        <v>445</v>
      </c>
      <c r="L10" s="178" t="s">
        <v>102</v>
      </c>
      <c r="M10" s="194">
        <f>4*0.9</f>
        <v>3.6</v>
      </c>
      <c r="N10" s="195" t="s">
        <v>230</v>
      </c>
      <c r="O10" s="186">
        <v>2.9</v>
      </c>
      <c r="P10" s="187">
        <f t="shared" si="0"/>
        <v>5.8</v>
      </c>
    </row>
    <row r="11" spans="1:38" x14ac:dyDescent="0.25">
      <c r="A11" s="204"/>
      <c r="B11" s="41" t="s">
        <v>428</v>
      </c>
      <c r="C11" s="188" t="s">
        <v>446</v>
      </c>
      <c r="D11" s="188">
        <v>1</v>
      </c>
      <c r="F11" s="170" t="s">
        <v>438</v>
      </c>
      <c r="G11" s="169" t="s">
        <v>444</v>
      </c>
      <c r="H11" s="180" t="s">
        <v>447</v>
      </c>
      <c r="I11" s="169" t="s">
        <v>444</v>
      </c>
      <c r="J11" s="180" t="s">
        <v>427</v>
      </c>
      <c r="K11" s="169" t="s">
        <v>444</v>
      </c>
      <c r="L11" s="178" t="s">
        <v>102</v>
      </c>
      <c r="M11" s="196">
        <v>31</v>
      </c>
      <c r="N11" s="197" t="s">
        <v>437</v>
      </c>
      <c r="O11" s="186">
        <f>16.9</f>
        <v>16.899999999999999</v>
      </c>
      <c r="P11" s="187">
        <f t="shared" si="0"/>
        <v>16.899999999999999</v>
      </c>
    </row>
    <row r="12" spans="1:38" x14ac:dyDescent="0.25">
      <c r="A12" s="204"/>
      <c r="B12" s="41" t="s">
        <v>450</v>
      </c>
      <c r="C12">
        <v>1</v>
      </c>
      <c r="D12">
        <v>1</v>
      </c>
      <c r="F12" s="170" t="s">
        <v>452</v>
      </c>
      <c r="G12" s="169" t="s">
        <v>453</v>
      </c>
      <c r="H12" s="180" t="s">
        <v>454</v>
      </c>
      <c r="I12" s="169" t="s">
        <v>453</v>
      </c>
      <c r="J12" s="171"/>
      <c r="K12" s="169"/>
      <c r="M12" s="194">
        <v>17.2</v>
      </c>
      <c r="N12" s="195" t="s">
        <v>469</v>
      </c>
      <c r="O12" s="186">
        <v>10.99</v>
      </c>
      <c r="P12" s="187">
        <f t="shared" si="0"/>
        <v>10.99</v>
      </c>
    </row>
    <row r="13" spans="1:38" x14ac:dyDescent="0.25">
      <c r="B13" s="189" t="s">
        <v>451</v>
      </c>
      <c r="C13" s="190" t="s">
        <v>449</v>
      </c>
      <c r="D13" s="191">
        <v>6</v>
      </c>
      <c r="F13" s="179" t="s">
        <v>460</v>
      </c>
      <c r="G13" s="177" t="s">
        <v>461</v>
      </c>
      <c r="H13" s="171"/>
      <c r="I13" s="169"/>
      <c r="J13" s="171"/>
      <c r="K13" s="169"/>
      <c r="M13" s="194">
        <v>2.8</v>
      </c>
      <c r="N13" s="195" t="s">
        <v>469</v>
      </c>
      <c r="O13" s="186">
        <v>0</v>
      </c>
      <c r="P13" s="187">
        <f t="shared" si="0"/>
        <v>0</v>
      </c>
    </row>
    <row r="14" spans="1:38" x14ac:dyDescent="0.25">
      <c r="A14" s="204"/>
      <c r="B14" s="41" t="s">
        <v>463</v>
      </c>
      <c r="C14">
        <v>1</v>
      </c>
      <c r="D14">
        <v>1</v>
      </c>
      <c r="F14" s="170" t="s">
        <v>462</v>
      </c>
      <c r="G14" s="169" t="s">
        <v>453</v>
      </c>
      <c r="H14" s="171"/>
      <c r="I14" s="169"/>
      <c r="J14" s="171"/>
      <c r="K14" s="169"/>
      <c r="M14" s="194">
        <v>2</v>
      </c>
      <c r="N14" s="195" t="s">
        <v>230</v>
      </c>
      <c r="O14" s="186">
        <v>1.99</v>
      </c>
      <c r="P14" s="187">
        <f t="shared" si="0"/>
        <v>1.99</v>
      </c>
    </row>
    <row r="15" spans="1:38" x14ac:dyDescent="0.25">
      <c r="B15" s="203" t="s">
        <v>480</v>
      </c>
      <c r="C15" s="1">
        <v>1</v>
      </c>
      <c r="D15" s="1">
        <v>3</v>
      </c>
      <c r="F15" s="214" t="s">
        <v>328</v>
      </c>
      <c r="G15" s="177" t="s">
        <v>487</v>
      </c>
      <c r="H15" s="171" t="s">
        <v>482</v>
      </c>
      <c r="I15" s="169"/>
      <c r="J15" s="171" t="s">
        <v>471</v>
      </c>
      <c r="K15" s="169"/>
      <c r="M15" s="196">
        <v>1</v>
      </c>
      <c r="N15" s="195" t="s">
        <v>470</v>
      </c>
      <c r="O15" s="186"/>
      <c r="P15" s="187">
        <f t="shared" si="0"/>
        <v>0</v>
      </c>
    </row>
    <row r="16" spans="1:38" x14ac:dyDescent="0.25">
      <c r="B16" s="203" t="s">
        <v>481</v>
      </c>
      <c r="C16" s="1">
        <v>1</v>
      </c>
      <c r="D16" s="1">
        <v>3</v>
      </c>
      <c r="F16" s="214" t="s">
        <v>328</v>
      </c>
      <c r="G16" s="177" t="s">
        <v>487</v>
      </c>
      <c r="H16" s="171" t="s">
        <v>483</v>
      </c>
      <c r="I16" s="169"/>
      <c r="J16" s="171" t="s">
        <v>471</v>
      </c>
      <c r="K16" s="169"/>
      <c r="M16" s="196">
        <v>1</v>
      </c>
      <c r="N16" s="195" t="s">
        <v>470</v>
      </c>
      <c r="O16" s="186"/>
      <c r="P16" s="187">
        <f t="shared" si="0"/>
        <v>0</v>
      </c>
    </row>
    <row r="17" spans="1:30" x14ac:dyDescent="0.25">
      <c r="A17" s="204"/>
      <c r="B17" s="203" t="s">
        <v>474</v>
      </c>
      <c r="C17" s="1">
        <v>1</v>
      </c>
      <c r="D17" s="1">
        <v>2</v>
      </c>
      <c r="F17" s="170" t="s">
        <v>472</v>
      </c>
      <c r="G17" s="169" t="s">
        <v>444</v>
      </c>
      <c r="H17" s="180" t="s">
        <v>473</v>
      </c>
      <c r="I17" s="169" t="s">
        <v>444</v>
      </c>
      <c r="J17" s="171" t="s">
        <v>102</v>
      </c>
      <c r="K17" s="169"/>
      <c r="M17" s="196" t="s">
        <v>328</v>
      </c>
      <c r="N17" s="195" t="s">
        <v>328</v>
      </c>
      <c r="O17" s="186">
        <v>1.9</v>
      </c>
      <c r="P17" s="187">
        <f t="shared" si="0"/>
        <v>3.8</v>
      </c>
    </row>
    <row r="18" spans="1:30" x14ac:dyDescent="0.25">
      <c r="A18" s="204"/>
      <c r="B18" s="41" t="s">
        <v>435</v>
      </c>
      <c r="C18" s="188" t="s">
        <v>455</v>
      </c>
      <c r="D18" s="188">
        <v>1</v>
      </c>
      <c r="F18" s="170" t="s">
        <v>458</v>
      </c>
      <c r="G18" s="169" t="s">
        <v>444</v>
      </c>
      <c r="H18" s="171" t="s">
        <v>102</v>
      </c>
      <c r="I18" s="169"/>
      <c r="J18" s="171"/>
      <c r="K18" s="169"/>
      <c r="M18" s="194">
        <v>2</v>
      </c>
      <c r="N18" s="195" t="s">
        <v>467</v>
      </c>
      <c r="O18" s="186">
        <v>1.3</v>
      </c>
      <c r="P18" s="187">
        <f t="shared" si="0"/>
        <v>1.3</v>
      </c>
    </row>
    <row r="19" spans="1:30" x14ac:dyDescent="0.25">
      <c r="A19" s="204"/>
      <c r="B19" s="41" t="s">
        <v>435</v>
      </c>
      <c r="C19" s="188" t="s">
        <v>456</v>
      </c>
      <c r="D19" s="188">
        <v>1</v>
      </c>
      <c r="F19" s="170" t="s">
        <v>458</v>
      </c>
      <c r="G19" s="169" t="s">
        <v>444</v>
      </c>
      <c r="H19" s="171" t="s">
        <v>102</v>
      </c>
      <c r="I19" s="169"/>
      <c r="J19" s="171"/>
      <c r="K19" s="169"/>
      <c r="M19" s="194" t="s">
        <v>328</v>
      </c>
      <c r="N19" s="195" t="s">
        <v>328</v>
      </c>
      <c r="O19" s="186">
        <v>1.3</v>
      </c>
      <c r="P19" s="187">
        <f t="shared" si="0"/>
        <v>1.3</v>
      </c>
    </row>
    <row r="20" spans="1:30" x14ac:dyDescent="0.25">
      <c r="A20" s="204"/>
      <c r="B20" s="41" t="s">
        <v>435</v>
      </c>
      <c r="C20" s="188" t="s">
        <v>457</v>
      </c>
      <c r="D20" s="188">
        <v>1</v>
      </c>
      <c r="F20" s="170" t="s">
        <v>458</v>
      </c>
      <c r="G20" s="169" t="s">
        <v>444</v>
      </c>
      <c r="H20" s="171" t="s">
        <v>102</v>
      </c>
      <c r="I20" s="169"/>
      <c r="J20" s="171"/>
      <c r="K20" s="169"/>
      <c r="M20" s="194" t="s">
        <v>328</v>
      </c>
      <c r="N20" s="195" t="s">
        <v>328</v>
      </c>
      <c r="O20" s="186">
        <v>1.3</v>
      </c>
      <c r="P20" s="187">
        <f t="shared" si="0"/>
        <v>1.3</v>
      </c>
      <c r="AD20" s="207"/>
    </row>
    <row r="21" spans="1:30" ht="15.75" thickBot="1" x14ac:dyDescent="0.3">
      <c r="A21" s="204"/>
      <c r="B21" s="41" t="s">
        <v>435</v>
      </c>
      <c r="C21" s="188" t="s">
        <v>459</v>
      </c>
      <c r="D21" s="188">
        <v>1</v>
      </c>
      <c r="F21" s="182" t="s">
        <v>458</v>
      </c>
      <c r="G21" s="173" t="s">
        <v>444</v>
      </c>
      <c r="H21" s="172" t="s">
        <v>102</v>
      </c>
      <c r="I21" s="173"/>
      <c r="J21" s="172"/>
      <c r="K21" s="173"/>
      <c r="M21" s="194" t="s">
        <v>328</v>
      </c>
      <c r="N21" s="195" t="s">
        <v>328</v>
      </c>
      <c r="O21" s="186">
        <v>1.3</v>
      </c>
      <c r="P21" s="187">
        <f t="shared" si="0"/>
        <v>1.3</v>
      </c>
    </row>
    <row r="22" spans="1:30" ht="19.5" thickBot="1" x14ac:dyDescent="0.35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192" t="s">
        <v>441</v>
      </c>
      <c r="M22" s="200">
        <f>SUM(M4:M21)</f>
        <v>89.75</v>
      </c>
      <c r="N22" s="201" t="s">
        <v>230</v>
      </c>
      <c r="O22" s="44"/>
      <c r="P22" s="193">
        <f>SUM(P4:P21)</f>
        <v>198.0800000000001</v>
      </c>
    </row>
  </sheetData>
  <hyperlinks>
    <hyperlink ref="F9" r:id="rId1" display="https://www.lacameraembarquee.fr/moteurs-fpv/15628-moteur-flywoo-robo-1003-14800kv.html?_gl=1*132hvak*_up*MQ..*_gs*MQ..&amp;gclid=CjwKCAjwxrLHBhA2EiwAu9EdMxDTObuKgucT1vCROvPMq1aJBog0VaYd0-uKZp9MdbzAC1au34UiYxoCIWkQAvD_BwE&amp;gbraid=0AAAAADr3K4EvjYtMxX5q6bsmvpT_e3M1b" xr:uid="{63431299-875C-4422-96E1-933DB588F506}"/>
    <hyperlink ref="F8" r:id="rId2" display="https://www.lacameraembarquee.fr/pdb-bec-led-fpv/14437-bec-v20-flywoo-5v12v-2a.html?_gl=1*1cknmla*_up*MQ..*_gs*MQ..&amp;gclid=CjwKCAjwxrLHBhA2EiwAu9EdMxDTObuKgucT1vCROvPMq1aJBog0VaYd0-uKZp9MdbzAC1au34UiYxoCIWkQAvD_BwE&amp;gbraid=0AAAAADr3K4EvjYtMxX5q6bsmvpT_e3M1b" xr:uid="{9DA04081-C34A-4942-B58B-A965FFC9D918}"/>
    <hyperlink ref="F11" r:id="rId3" display="https://www.lacameraembarquee.fr/batteries-fpv/15924-pack-de-3-batteries-lipo-cnhl-hv-2s-450mah-70c.html?_gl=1*nz1ma0*_up*MQ..&amp;gclid=CjwKCAjwxrLHBhA2EiwAu9EdMxDTObuKgucT1vCROvPMq1aJBog0VaYd0-uKZp9MdbzAC1au34UiYxoCIWkQAvD_BwE&amp;gbraid=0AAAAADr3K4EvjYtMxX5q6bsmvpT_e3M1b" xr:uid="{03A02E8A-A224-4F99-8D22-B6F34E3216B5}"/>
    <hyperlink ref="F4" r:id="rId4" display="https://www.gotronic.fr/art-carte-xiao-esp32s3-36954.htm" xr:uid="{428B875B-5BC8-4FA1-97A9-ED41D05D89CB}"/>
    <hyperlink ref="F6" r:id="rId5" display="https://www.gotronic.fr/art-suiveur-de-ligne-4241-31140.htm" xr:uid="{B5887FC7-D046-48A0-8116-B96A7AD7BF94}"/>
    <hyperlink ref="H9" r:id="rId6" display="https://www.lacameraembarquee.fr/moteurs-fpv/18115-moteur-sub250-m2-1002-21000kv.html?_gl=1*1wxzzod*_up*MQ..*_gs*MQ..&amp;gclid=CjwKCAjwxrLHBhA2EiwAu9EdMxDTObuKgucT1vCROvPMq1aJBog0VaYd0-uKZp9MdbzAC1au34UiYxoCIWkQAvD_BwE&amp;gbraid=0AAAAADr3K4EvjYtMxX5q6bsmvpT_e3M1b" xr:uid="{01048A20-431B-410F-96F5-8A91E96EBA6F}"/>
    <hyperlink ref="J9" r:id="rId7" display="https://www.drone-fpv-racer.com/moteur-brushless-gts-v3-1002-14000kv-rcinpower-9807.html" xr:uid="{27CAF90C-664E-4DFA-BF05-23E642FBF9F1}"/>
    <hyperlink ref="J10" r:id="rId8" location="/2-couleur-rouge" display="https://www.drone-fpv-racer.com/helices-hq-ultralight-14x11x3-2cw2ccw-15mm-shaft-hqprop-14120.html - /2-couleur-rouge" xr:uid="{3FEF2792-2C44-4185-BDA5-3562115D0FA6}"/>
    <hyperlink ref="H11" r:id="rId9" display="https://www.lacameraembarquee.fr/batteries-fpv/16179-pack-de-2-batteries-lihv-betafpv-lava-2s-450mah-75c-0725764458675.html?_gl=1*1b1lwud*_up*MQ..&amp;gclid=CjwKCAjwxrLHBhA2EiwAu9EdMxDTObuKgucT1vCROvPMq1aJBog0VaYd0-uKZp9MdbzAC1au34UiYxoCIWkQAvD_BwE&amp;gbraid=0AAAAADr3K4EvjYtMxX5q6bsmvpT_e3M1b" xr:uid="{85A510A7-9FF0-4B41-8FF0-818F624E4DBF}"/>
    <hyperlink ref="J11" r:id="rId10" display="https://www.lacameraembarquee.fr/batteries-fpv/18528-batterie-lipo-bonka-2s-300mah-75c-xt30.html?_gl=1*ycwyb5*_up*MQ..&amp;gclid=CjwKCAjwxrLHBhA2EiwAu9EdMxDTObuKgucT1vCROvPMq1aJBog0VaYd0-uKZp9MdbzAC1au34UiYxoCIWkQAvD_BwE&amp;gbraid=0AAAAADr3K4EvjYtMxX5q6bsmvpT_e3M1b" xr:uid="{EBD35EDD-D1EF-4552-AB5A-0349FA762D4D}"/>
    <hyperlink ref="F10" r:id="rId11" display="https://www.lacameraembarquee.fr/helices-fpv/18886-helices-gemfan-35mms-tripales-1309-13x096x3-shaft-15mm-6936572228471.html?_gl=1*b0jmxh*_up*MQ..*_gs*MQ..&amp;gclid=CjwKCAjwxrLHBhA2EiwAu9EdMxDTObuKgucT1vCROvPMq1aJBog0VaYd0-uKZp9MdbzAC1au34UiYxoCIWkQAvD_BwE&amp;gbraid=0AAAAADr3K4EvjYtMxX5q6bsmvpT_e3M1b" xr:uid="{3812ECBF-6DB3-4186-8062-D1AA79340A24}"/>
    <hyperlink ref="F5" r:id="rId12" display="https://www.lacameraembarquee.fr/esc-fpv/18795-esc-4en1-flywoo-goku-bls-35a-v3-4s.html" xr:uid="{F6CDC269-03AC-4D5F-B791-8D682013E260}"/>
    <hyperlink ref="F12" r:id="rId13" display="https://www.conrad.fr/fr/p/contreplaque-en-peuplier-pichler-modellbau-c8634-l-x-l-x-h-600-x-300-x-3-0-mm-2-pc-s-1612054.html" xr:uid="{74194FB2-1071-411E-98E0-D504F70CA6F1}"/>
    <hyperlink ref="H12" r:id="rId14" display="https://www.conrad.fr/fr/p/contreplaque-en-peuplier-pichler-modellbau-c8635-l-x-l-x-h-900-x-300-x-3-0-mm-2-pc-s-1612055.html" xr:uid="{369A0F53-1C17-421A-8F4A-3EC4663F2715}"/>
    <hyperlink ref="F18" r:id="rId15" display="https://www.lacameraembarquee.fr/cables-adaptateurs-connecteurs-fpv/14505-6312-cable-silicone-lemonfpv-28-awg-1-metre.html?quantity_wanted=1&amp;preview=0" xr:uid="{03DEE0D5-8507-4DD2-98E2-B75A7741E699}"/>
    <hyperlink ref="F19" r:id="rId16" display="https://www.lacameraembarquee.fr/cables-adaptateurs-connecteurs-fpv/14505-6314-cable-silicone-lemonfpv-28-awg-1-metre.html?quantity_wanted=1&amp;preview=0" xr:uid="{46787640-8081-4807-AA91-C7F86FB2A612}"/>
    <hyperlink ref="F20" r:id="rId17" display="https://www.lacameraembarquee.fr/cables-adaptateurs-connecteurs-fpv/14505-6313-cable-silicone-lemonfpv-28-awg-1-metre.html?quantity_wanted=1&amp;preview=0" xr:uid="{EA812084-6A39-4696-B847-BC6C9FB5724E}"/>
    <hyperlink ref="F21" r:id="rId18" display="https://www.lacameraembarquee.fr/cables-adaptateurs-connecteurs-fpv/14505-6315-cable-silicone-lemonfpv-28-awg-1-metre.html?quantity_wanted=1&amp;preview=0" xr:uid="{3219F825-37EF-4452-BBE7-30BD577AC6E0}"/>
    <hyperlink ref="F13" r:id="rId19" xr:uid="{B1489EDC-0DCC-4780-928A-743AF197E098}"/>
    <hyperlink ref="F14" r:id="rId20" display="https://www.conrad.fr/fr/p/quadrios-25ca526-bande-auto-agrippante-a-coller-partie-velours-et-partie-agrippante-noir-marchandise-vendue-au-metre-3450029.html" xr:uid="{F3E4345A-2365-470E-81F4-CE7BEF5A4023}"/>
    <hyperlink ref="F17" r:id="rId21" display="https://www.lacameraembarquee.fr/cables-adaptateurs-connecteurs-fpv/15039-adaptateur-xt30-male-vers-xt60-femelle-lemonfpv.html?_gl=1*1ak6ool*_up*MQ..&amp;gclid=CjwKCAjwxrLHBhA2EiwAu9EdMxDTObuKgucT1vCROvPMq1aJBog0VaYd0-uKZp9MdbzAC1au34UiYxoCIWkQAvD_BwE&amp;gbraid=0AAAAADr3K4EvjYtMxX5q6bsmvpT_e3M1b" xr:uid="{67BA4A10-7CB0-4B88-AB1C-89B9ACC18960}"/>
    <hyperlink ref="H17" r:id="rId22" display="https://www.lacameraembarquee.fr/cables-adaptateurs-connecteurs-fpv/15036-adaptateur-xt30-male-vers-xt60-femelle-avec-cable-10cm-lemonfpv.html?_gl=1*1ak6ool*_up*MQ..&amp;gclid=CjwKCAjwxrLHBhA2EiwAu9EdMxDTObuKgucT1vCROvPMq1aJBog0VaYd0-uKZp9MdbzAC1au34UiYxoCIWkQAvD_BwE&amp;gbraid=0AAAAADr3K4EvjYtMxX5q6bsmvpT_e3M1b" xr:uid="{00234047-3E09-4E6E-9D4D-F2C3A6112A07}"/>
    <hyperlink ref="F7" r:id="rId23" xr:uid="{93743604-9A13-43FF-9C28-70FF19284C7B}"/>
  </hyperlinks>
  <pageMargins left="0.7" right="0.7" top="0.78740157499999996" bottom="0.78740157499999996" header="0.3" footer="0.3"/>
  <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bd1efe-d115-44a9-b528-5b0d5d8c9f15">
      <Terms xmlns="http://schemas.microsoft.com/office/infopath/2007/PartnerControls"/>
    </lcf76f155ced4ddcb4097134ff3c332f>
    <TaxCatchAll xmlns="3f4019fd-ca03-4382-a2ba-0a02be16d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25A43BC76E1146925E535E70234EDE" ma:contentTypeVersion="12" ma:contentTypeDescription="Ein neues Dokument erstellen." ma:contentTypeScope="" ma:versionID="03f64b4047dbb6dd3e2ad2d10dde8425">
  <xsd:schema xmlns:xsd="http://www.w3.org/2001/XMLSchema" xmlns:xs="http://www.w3.org/2001/XMLSchema" xmlns:p="http://schemas.microsoft.com/office/2006/metadata/properties" xmlns:ns2="acbd1efe-d115-44a9-b528-5b0d5d8c9f15" xmlns:ns3="3f4019fd-ca03-4382-a2ba-0a02be16dc4b" targetNamespace="http://schemas.microsoft.com/office/2006/metadata/properties" ma:root="true" ma:fieldsID="77d5f210d0f4541304deaec66d9a5b72" ns2:_="" ns3:_="">
    <xsd:import namespace="acbd1efe-d115-44a9-b528-5b0d5d8c9f15"/>
    <xsd:import namespace="3f4019fd-ca03-4382-a2ba-0a02be16d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d1efe-d115-44a9-b528-5b0d5d8c9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b068c93-f372-479e-8bd6-9f626c6185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019fd-ca03-4382-a2ba-0a02be16dc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00f2d9-76ee-44b6-b730-36ffb7be934c}" ma:internalName="TaxCatchAll" ma:showField="CatchAllData" ma:web="3f4019fd-ca03-4382-a2ba-0a02be16dc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A8BC83F-AEBD-469D-B4C8-70CAD1174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A1516-9CA8-4938-8A4E-5E49DE78394A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f4019fd-ca03-4382-a2ba-0a02be16dc4b"/>
    <ds:schemaRef ds:uri="http://schemas.microsoft.com/office/2006/metadata/properties"/>
    <ds:schemaRef ds:uri="http://purl.org/dc/elements/1.1/"/>
    <ds:schemaRef ds:uri="http://schemas.microsoft.com/office/infopath/2007/PartnerControls"/>
    <ds:schemaRef ds:uri="acbd1efe-d115-44a9-b528-5b0d5d8c9f1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8906B9-7E5E-4FB0-A928-4E503427FF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d1efe-d115-44a9-b528-5b0d5d8c9f15"/>
    <ds:schemaRef ds:uri="3f4019fd-ca03-4382-a2ba-0a02be16d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B3A338E-984F-4A0E-8FD9-38972AE4FB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Planification</vt:lpstr>
      <vt:lpstr>ListeDesExigences</vt:lpstr>
      <vt:lpstr>CycleEnV</vt:lpstr>
      <vt:lpstr>RecetteEtTestDeVal</vt:lpstr>
      <vt:lpstr>EvaluationDesFacteurs</vt:lpstr>
      <vt:lpstr>ChoixTypHovercraft</vt:lpstr>
      <vt:lpstr>MatriceDesSolutions</vt:lpstr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Volles</cp:lastModifiedBy>
  <cp:revision/>
  <dcterms:created xsi:type="dcterms:W3CDTF">2025-09-17T12:08:13Z</dcterms:created>
  <dcterms:modified xsi:type="dcterms:W3CDTF">2026-01-19T22:03:42Z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0x0101003625A43BC76E1146925E535E70234EDE</vt:lpwstr>
  </property>
  <property fmtid="{D5CDD505-2E9C-101B-9397-08002B2CF9AE}" pid="3" name="MediaServiceImageTags">
    <vt:lpwstr/>
  </property>
</Properties>
</file>