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ESEM2013ShortPaper\"/>
    </mc:Choice>
  </mc:AlternateContent>
  <bookViews>
    <workbookView xWindow="120" yWindow="105" windowWidth="18315" windowHeight="7605" activeTab="2"/>
  </bookViews>
  <sheets>
    <sheet name="modification" sheetId="1" r:id="rId1"/>
    <sheet name="imapct_issues" sheetId="2" r:id="rId2"/>
    <sheet name="impact_correct" sheetId="3" r:id="rId3"/>
    <sheet name="mistaken confirm" sheetId="4" r:id="rId4"/>
    <sheet name="basic" sheetId="5" r:id="rId5"/>
    <sheet name="roles" sheetId="6" r:id="rId6"/>
    <sheet name="issue sta" sheetId="7" r:id="rId7"/>
  </sheets>
  <calcPr calcId="152511"/>
</workbook>
</file>

<file path=xl/calcChain.xml><?xml version="1.0" encoding="utf-8"?>
<calcChain xmlns="http://schemas.openxmlformats.org/spreadsheetml/2006/main">
  <c r="H18" i="3" l="1"/>
  <c r="I4" i="2" l="1"/>
  <c r="I5" i="4"/>
  <c r="I14" i="2"/>
  <c r="A30" i="2" l="1"/>
  <c r="A31" i="2"/>
  <c r="H3" i="7" l="1"/>
  <c r="F3" i="7" s="1"/>
  <c r="G3" i="7"/>
  <c r="E3" i="7"/>
  <c r="D3" i="7"/>
  <c r="I3" i="7"/>
  <c r="I2" i="7"/>
  <c r="H2" i="7"/>
  <c r="G2" i="7"/>
  <c r="E2" i="7"/>
  <c r="D2" i="7"/>
  <c r="C2" i="7" s="1"/>
  <c r="C3" i="7" l="1"/>
  <c r="F2" i="7"/>
  <c r="L2" i="7" s="1"/>
  <c r="L3" i="7"/>
  <c r="K5" i="6"/>
  <c r="J5" i="6"/>
  <c r="F5" i="6"/>
  <c r="K2" i="6"/>
  <c r="J2" i="6"/>
  <c r="F2" i="6"/>
  <c r="C7" i="6" l="1"/>
  <c r="D7" i="6"/>
  <c r="E7" i="6"/>
  <c r="H7" i="6"/>
  <c r="B7" i="6"/>
  <c r="C4" i="6"/>
  <c r="D4" i="6"/>
  <c r="E4" i="6"/>
  <c r="H4" i="6"/>
  <c r="B4" i="6"/>
  <c r="I3" i="3" l="1"/>
  <c r="I2" i="3"/>
  <c r="I11" i="3"/>
  <c r="I10" i="3"/>
  <c r="C21" i="2"/>
  <c r="D21" i="2"/>
  <c r="E21" i="2"/>
  <c r="F21" i="2"/>
  <c r="G21" i="2"/>
  <c r="H21" i="2"/>
  <c r="B21" i="2"/>
  <c r="C11" i="2"/>
  <c r="D11" i="2"/>
  <c r="E11" i="2"/>
  <c r="F11" i="2"/>
  <c r="G11" i="2"/>
  <c r="H11" i="2"/>
  <c r="B11" i="2"/>
  <c r="B18" i="2"/>
  <c r="C18" i="2"/>
  <c r="D18" i="2"/>
  <c r="E18" i="2"/>
  <c r="F18" i="2"/>
  <c r="G18" i="2"/>
  <c r="H18" i="2"/>
  <c r="C17" i="2"/>
  <c r="D17" i="2"/>
  <c r="E17" i="2"/>
  <c r="F17" i="2"/>
  <c r="G17" i="2"/>
  <c r="H17" i="2"/>
  <c r="B17" i="2"/>
  <c r="B8" i="2"/>
  <c r="C8" i="2"/>
  <c r="D8" i="2"/>
  <c r="E8" i="2"/>
  <c r="F8" i="2"/>
  <c r="G8" i="2"/>
  <c r="H8" i="2"/>
  <c r="C7" i="2"/>
  <c r="D7" i="2"/>
  <c r="E7" i="2"/>
  <c r="F7" i="2"/>
  <c r="G7" i="2"/>
  <c r="H7" i="2"/>
  <c r="B7" i="2"/>
  <c r="C20" i="2"/>
  <c r="D20" i="2"/>
  <c r="E20" i="2"/>
  <c r="F20" i="2"/>
  <c r="G20" i="2"/>
  <c r="H20" i="2"/>
  <c r="B20" i="2"/>
  <c r="I15" i="2"/>
  <c r="C10" i="2"/>
  <c r="D10" i="2"/>
  <c r="E10" i="2"/>
  <c r="F10" i="2"/>
  <c r="G10" i="2"/>
  <c r="H10" i="2"/>
  <c r="B10" i="2"/>
  <c r="I5" i="2"/>
  <c r="C9" i="1"/>
  <c r="D9" i="1"/>
  <c r="E9" i="1"/>
  <c r="F9" i="1"/>
  <c r="B9" i="1"/>
  <c r="C5" i="1"/>
  <c r="D5" i="1"/>
  <c r="E5" i="1"/>
  <c r="F5" i="1"/>
  <c r="B5" i="1"/>
  <c r="C4" i="3"/>
  <c r="C5" i="3" s="1"/>
  <c r="J5" i="3" s="1"/>
  <c r="K2" i="4"/>
  <c r="D3" i="4" s="1"/>
  <c r="C12" i="3"/>
  <c r="C13" i="3" s="1"/>
  <c r="J13" i="3" s="1"/>
  <c r="C6" i="4"/>
  <c r="B4" i="3"/>
  <c r="B5" i="3" s="1"/>
  <c r="B16" i="3"/>
  <c r="B17" i="3" s="1"/>
  <c r="B12" i="3"/>
  <c r="B13" i="3" s="1"/>
  <c r="H16" i="3"/>
  <c r="H17" i="3" s="1"/>
  <c r="G16" i="3"/>
  <c r="G17" i="3" s="1"/>
  <c r="F16" i="3"/>
  <c r="F17" i="3" s="1"/>
  <c r="E16" i="3"/>
  <c r="E17" i="3" s="1"/>
  <c r="D16" i="3"/>
  <c r="D17" i="3" s="1"/>
  <c r="C16" i="3"/>
  <c r="C17" i="3" s="1"/>
  <c r="H12" i="3"/>
  <c r="H13" i="3" s="1"/>
  <c r="G12" i="3"/>
  <c r="G13" i="3" s="1"/>
  <c r="F12" i="3"/>
  <c r="F13" i="3" s="1"/>
  <c r="E12" i="3"/>
  <c r="E13" i="3" s="1"/>
  <c r="D12" i="3"/>
  <c r="D13" i="3" s="1"/>
  <c r="H8" i="3"/>
  <c r="H9" i="3" s="1"/>
  <c r="G8" i="3"/>
  <c r="G9" i="3" s="1"/>
  <c r="F8" i="3"/>
  <c r="F9" i="3" s="1"/>
  <c r="E8" i="3"/>
  <c r="E9" i="3" s="1"/>
  <c r="D8" i="3"/>
  <c r="D9" i="3" s="1"/>
  <c r="C8" i="3"/>
  <c r="C9" i="3" s="1"/>
  <c r="B8" i="3"/>
  <c r="B9" i="3" s="1"/>
  <c r="D4" i="3"/>
  <c r="D5" i="3" s="1"/>
  <c r="E4" i="3"/>
  <c r="E5" i="3" s="1"/>
  <c r="F4" i="3"/>
  <c r="F5" i="3" s="1"/>
  <c r="G4" i="3"/>
  <c r="G5" i="3" s="1"/>
  <c r="H4" i="3"/>
  <c r="H5" i="3" s="1"/>
  <c r="I16" i="2"/>
  <c r="I21" i="2" s="1"/>
  <c r="I19" i="2"/>
  <c r="I13" i="2"/>
  <c r="I18" i="2" s="1"/>
  <c r="I12" i="2"/>
  <c r="I17" i="2" s="1"/>
  <c r="I3" i="2"/>
  <c r="I8" i="2" s="1"/>
  <c r="I6" i="2"/>
  <c r="I11" i="2" s="1"/>
  <c r="I2" i="2"/>
  <c r="I7" i="2" s="1"/>
  <c r="C19" i="2"/>
  <c r="D19" i="2"/>
  <c r="E19" i="2"/>
  <c r="F19" i="2"/>
  <c r="G19" i="2"/>
  <c r="H19" i="2"/>
  <c r="B19" i="2"/>
  <c r="D9" i="2"/>
  <c r="E9" i="2"/>
  <c r="F9" i="2"/>
  <c r="G9" i="2"/>
  <c r="H9" i="2"/>
  <c r="C9" i="2"/>
  <c r="B9" i="2"/>
  <c r="B8" i="1"/>
  <c r="C8" i="1"/>
  <c r="D8" i="1"/>
  <c r="E8" i="1"/>
  <c r="F8" i="1"/>
  <c r="B4" i="1"/>
  <c r="C4" i="1"/>
  <c r="D4" i="1"/>
  <c r="E4" i="1"/>
  <c r="F4" i="1"/>
  <c r="I20" i="2" l="1"/>
  <c r="K3" i="4"/>
  <c r="I3" i="4"/>
  <c r="G3" i="4"/>
  <c r="E3" i="4"/>
  <c r="C3" i="4"/>
  <c r="B3" i="4"/>
  <c r="J3" i="4"/>
  <c r="H3" i="4"/>
  <c r="F3" i="4"/>
  <c r="I4" i="3"/>
  <c r="I5" i="3" s="1"/>
  <c r="B6" i="4"/>
  <c r="H6" i="4"/>
  <c r="F6" i="4"/>
  <c r="D6" i="4"/>
  <c r="I6" i="4"/>
  <c r="G6" i="4"/>
  <c r="E6" i="4"/>
  <c r="I12" i="3"/>
  <c r="I13" i="3"/>
  <c r="J12" i="3"/>
  <c r="I9" i="2"/>
  <c r="I10" i="2"/>
</calcChain>
</file>

<file path=xl/sharedStrings.xml><?xml version="1.0" encoding="utf-8"?>
<sst xmlns="http://schemas.openxmlformats.org/spreadsheetml/2006/main" count="131" uniqueCount="121">
  <si>
    <t>severity</t>
    <phoneticPr fontId="1" type="noConversion"/>
  </si>
  <si>
    <t>priority</t>
    <phoneticPr fontId="1" type="noConversion"/>
  </si>
  <si>
    <t>version</t>
    <phoneticPr fontId="1" type="noConversion"/>
  </si>
  <si>
    <t>os</t>
    <phoneticPr fontId="1" type="noConversion"/>
  </si>
  <si>
    <t>product</t>
    <phoneticPr fontId="1" type="noConversion"/>
  </si>
  <si>
    <t>gnome(mod_num)</t>
    <phoneticPr fontId="1" type="noConversion"/>
  </si>
  <si>
    <t>gnome(tot num)</t>
    <phoneticPr fontId="1" type="noConversion"/>
  </si>
  <si>
    <t>gnome(ratio)</t>
    <phoneticPr fontId="1" type="noConversion"/>
  </si>
  <si>
    <t>mozilla(mod_num)</t>
    <phoneticPr fontId="1" type="noConversion"/>
  </si>
  <si>
    <t>mozilla(tot_num)</t>
    <phoneticPr fontId="1" type="noConversion"/>
  </si>
  <si>
    <t>mozilla(ratio)</t>
    <phoneticPr fontId="1" type="noConversion"/>
  </si>
  <si>
    <t>gnome_triager</t>
    <phoneticPr fontId="1" type="noConversion"/>
  </si>
  <si>
    <t>gnome_developer</t>
    <phoneticPr fontId="1" type="noConversion"/>
  </si>
  <si>
    <t>gnome_maint</t>
    <phoneticPr fontId="1" type="noConversion"/>
  </si>
  <si>
    <t>gnome_tri_ratio</t>
    <phoneticPr fontId="1" type="noConversion"/>
  </si>
  <si>
    <t>gnome_dev_ratio</t>
    <phoneticPr fontId="1" type="noConversion"/>
  </si>
  <si>
    <t>gnome_mai_ratio</t>
    <phoneticPr fontId="1" type="noConversion"/>
  </si>
  <si>
    <t>mozilla_triager</t>
    <phoneticPr fontId="1" type="noConversion"/>
  </si>
  <si>
    <t>mozilla_developer</t>
    <phoneticPr fontId="1" type="noConversion"/>
  </si>
  <si>
    <t>mozilla_maint</t>
    <phoneticPr fontId="1" type="noConversion"/>
  </si>
  <si>
    <t>mozilla_tri_ratio</t>
    <phoneticPr fontId="1" type="noConversion"/>
  </si>
  <si>
    <t>mozilla_dev_ratio</t>
    <phoneticPr fontId="1" type="noConversion"/>
  </si>
  <si>
    <t>mozilla_mai_ratio</t>
    <phoneticPr fontId="1" type="noConversion"/>
  </si>
  <si>
    <t>filter</t>
    <phoneticPr fontId="1" type="noConversion"/>
  </si>
  <si>
    <t>gnome_tri_cor</t>
    <phoneticPr fontId="1" type="noConversion"/>
  </si>
  <si>
    <t>gnome_tri_rat</t>
    <phoneticPr fontId="1" type="noConversion"/>
  </si>
  <si>
    <t>gnome_dev_cor</t>
    <phoneticPr fontId="1" type="noConversion"/>
  </si>
  <si>
    <t>gnome_dev_tot</t>
    <phoneticPr fontId="1" type="noConversion"/>
  </si>
  <si>
    <t>gnome_dev_rat</t>
    <phoneticPr fontId="1" type="noConversion"/>
  </si>
  <si>
    <t>gnome_tri_false</t>
    <phoneticPr fontId="1" type="noConversion"/>
  </si>
  <si>
    <t>gnome_tri_tot</t>
    <phoneticPr fontId="1" type="noConversion"/>
  </si>
  <si>
    <t>gnome_dev_false</t>
    <phoneticPr fontId="1" type="noConversion"/>
  </si>
  <si>
    <t>moz_tri_cor</t>
    <phoneticPr fontId="1" type="noConversion"/>
  </si>
  <si>
    <t>moz_tri_false</t>
    <phoneticPr fontId="1" type="noConversion"/>
  </si>
  <si>
    <t>moz_tri_tot</t>
    <phoneticPr fontId="1" type="noConversion"/>
  </si>
  <si>
    <t>moz_tri_rat</t>
    <phoneticPr fontId="1" type="noConversion"/>
  </si>
  <si>
    <t>moz_dev_cor</t>
    <phoneticPr fontId="1" type="noConversion"/>
  </si>
  <si>
    <t>moz_dev_false</t>
    <phoneticPr fontId="1" type="noConversion"/>
  </si>
  <si>
    <t>moz_dev_tot</t>
    <phoneticPr fontId="1" type="noConversion"/>
  </si>
  <si>
    <t>moz_dev_rat</t>
    <phoneticPr fontId="1" type="noConversion"/>
  </si>
  <si>
    <t>duplicate</t>
    <phoneticPr fontId="1" type="noConversion"/>
  </si>
  <si>
    <t>incomplete</t>
    <phoneticPr fontId="1" type="noConversion"/>
  </si>
  <si>
    <t>invalid</t>
    <phoneticPr fontId="1" type="noConversion"/>
  </si>
  <si>
    <t>wontfix</t>
    <phoneticPr fontId="1" type="noConversion"/>
  </si>
  <si>
    <t>obsolete</t>
    <phoneticPr fontId="1" type="noConversion"/>
  </si>
  <si>
    <t>notabug</t>
    <phoneticPr fontId="1" type="noConversion"/>
  </si>
  <si>
    <t>gnome_tri_num</t>
    <phoneticPr fontId="1" type="noConversion"/>
  </si>
  <si>
    <t>tot</t>
    <phoneticPr fontId="1" type="noConversion"/>
  </si>
  <si>
    <t>duplicate</t>
    <phoneticPr fontId="1" type="noConversion"/>
  </si>
  <si>
    <t>worksforme</t>
    <phoneticPr fontId="1" type="noConversion"/>
  </si>
  <si>
    <t>invalid</t>
    <phoneticPr fontId="1" type="noConversion"/>
  </si>
  <si>
    <t>wontfix</t>
    <phoneticPr fontId="1" type="noConversion"/>
  </si>
  <si>
    <t>expired</t>
    <phoneticPr fontId="1" type="noConversion"/>
  </si>
  <si>
    <t>moz_tri_num</t>
    <phoneticPr fontId="1" type="noConversion"/>
  </si>
  <si>
    <t>moz_tri_ratio</t>
    <phoneticPr fontId="1" type="noConversion"/>
  </si>
  <si>
    <t>moved</t>
    <phoneticPr fontId="1" type="noConversion"/>
  </si>
  <si>
    <t>gnome1.x</t>
    <phoneticPr fontId="1" type="noConversion"/>
  </si>
  <si>
    <t>notgnome</t>
    <phoneticPr fontId="1" type="noConversion"/>
  </si>
  <si>
    <t>notximian</t>
    <phoneticPr fontId="1" type="noConversion"/>
  </si>
  <si>
    <t>tot issue</t>
    <phoneticPr fontId="1" type="noConversion"/>
  </si>
  <si>
    <t>gnome(t_ratio)</t>
    <phoneticPr fontId="1" type="noConversion"/>
  </si>
  <si>
    <t>mozilla(t_ratio)</t>
    <phoneticPr fontId="1" type="noConversion"/>
  </si>
  <si>
    <t>gnome reporter</t>
    <phoneticPr fontId="1" type="noConversion"/>
  </si>
  <si>
    <t>gnome_rep_ratio</t>
    <phoneticPr fontId="1" type="noConversion"/>
  </si>
  <si>
    <t>mozilla_reporter</t>
    <phoneticPr fontId="1" type="noConversion"/>
  </si>
  <si>
    <t>mozilla_rep_ratio</t>
    <phoneticPr fontId="1" type="noConversion"/>
  </si>
  <si>
    <t>tot_issue</t>
    <phoneticPr fontId="1" type="noConversion"/>
  </si>
  <si>
    <t>gnome_tot_ratio</t>
    <phoneticPr fontId="1" type="noConversion"/>
  </si>
  <si>
    <t>mozilla_tot_ratio</t>
    <phoneticPr fontId="1" type="noConversion"/>
  </si>
  <si>
    <t>gnome_tot_mod</t>
    <phoneticPr fontId="1" type="noConversion"/>
  </si>
  <si>
    <t>mozilla_tot_mod</t>
    <phoneticPr fontId="1" type="noConversion"/>
  </si>
  <si>
    <t>filtering</t>
    <phoneticPr fontId="1" type="noConversion"/>
  </si>
  <si>
    <t>product number</t>
    <phoneticPr fontId="1" type="noConversion"/>
  </si>
  <si>
    <t>warning</t>
    <phoneticPr fontId="1" type="noConversion"/>
  </si>
  <si>
    <t>shoud remove Testprodcut</t>
    <phoneticPr fontId="1" type="noConversion"/>
  </si>
  <si>
    <t>open office</t>
    <phoneticPr fontId="1" type="noConversion"/>
  </si>
  <si>
    <t>mozilla</t>
    <phoneticPr fontId="1" type="noConversion"/>
  </si>
  <si>
    <t>gentoo</t>
    <phoneticPr fontId="1" type="noConversion"/>
  </si>
  <si>
    <t>freedesktop</t>
    <phoneticPr fontId="1" type="noConversion"/>
  </si>
  <si>
    <t>kde</t>
    <phoneticPr fontId="1" type="noConversion"/>
  </si>
  <si>
    <t>gnome</t>
    <phoneticPr fontId="1" type="noConversion"/>
  </si>
  <si>
    <t>developer</t>
    <phoneticPr fontId="1" type="noConversion"/>
  </si>
  <si>
    <t>reporter</t>
    <phoneticPr fontId="1" type="noConversion"/>
  </si>
  <si>
    <t>triager</t>
    <phoneticPr fontId="1" type="noConversion"/>
  </si>
  <si>
    <t>triage actor</t>
    <phoneticPr fontId="1" type="noConversion"/>
  </si>
  <si>
    <t>communtiy</t>
    <phoneticPr fontId="1" type="noConversion"/>
  </si>
  <si>
    <t>mozilla_login</t>
    <phoneticPr fontId="1" type="noConversion"/>
  </si>
  <si>
    <t>mozilla_issue</t>
    <phoneticPr fontId="1" type="noConversion"/>
  </si>
  <si>
    <t>mozilla_ipl</t>
    <phoneticPr fontId="1" type="noConversion"/>
  </si>
  <si>
    <t>gnome_login</t>
    <phoneticPr fontId="1" type="noConversion"/>
  </si>
  <si>
    <t>gnome_issue</t>
    <phoneticPr fontId="1" type="noConversion"/>
  </si>
  <si>
    <t>gnome_ipl</t>
    <phoneticPr fontId="1" type="noConversion"/>
  </si>
  <si>
    <t>Triager to Developer</t>
    <phoneticPr fontId="1" type="noConversion"/>
  </si>
  <si>
    <t>Constant Triager</t>
    <phoneticPr fontId="1" type="noConversion"/>
  </si>
  <si>
    <t>Reporter to Developer</t>
    <phoneticPr fontId="1" type="noConversion"/>
  </si>
  <si>
    <t>Maintainer</t>
    <phoneticPr fontId="1" type="noConversion"/>
  </si>
  <si>
    <t>Constent Reporter</t>
    <phoneticPr fontId="1" type="noConversion"/>
  </si>
  <si>
    <t>Constant Developer</t>
    <phoneticPr fontId="1" type="noConversion"/>
  </si>
  <si>
    <t>community</t>
    <phoneticPr fontId="1" type="noConversion"/>
  </si>
  <si>
    <t>reported</t>
    <phoneticPr fontId="1" type="noConversion"/>
  </si>
  <si>
    <t>tri rej final rej</t>
    <phoneticPr fontId="1" type="noConversion"/>
  </si>
  <si>
    <t>tri rej final confirm</t>
    <phoneticPr fontId="1" type="noConversion"/>
  </si>
  <si>
    <t>tri con</t>
    <phoneticPr fontId="1" type="noConversion"/>
  </si>
  <si>
    <t>tri con final con</t>
    <phoneticPr fontId="1" type="noConversion"/>
  </si>
  <si>
    <t>tri con final rej</t>
    <phoneticPr fontId="1" type="noConversion"/>
  </si>
  <si>
    <t>tri cr final rej</t>
    <phoneticPr fontId="1" type="noConversion"/>
  </si>
  <si>
    <t>tri cr final con</t>
    <phoneticPr fontId="1" type="noConversion"/>
  </si>
  <si>
    <t>mozilla</t>
    <phoneticPr fontId="1" type="noConversion"/>
  </si>
  <si>
    <t>check sum</t>
    <phoneticPr fontId="1" type="noConversion"/>
  </si>
  <si>
    <t>tri cr</t>
    <phoneticPr fontId="1" type="noConversion"/>
  </si>
  <si>
    <t>triage rej</t>
    <phoneticPr fontId="1" type="noConversion"/>
  </si>
  <si>
    <t>gnome</t>
    <phoneticPr fontId="1" type="noConversion"/>
  </si>
  <si>
    <t>tot</t>
    <phoneticPr fontId="1" type="noConversion"/>
  </si>
  <si>
    <t>nonTri</t>
    <phoneticPr fontId="1" type="noConversion"/>
  </si>
  <si>
    <t>Reject</t>
    <phoneticPr fontId="1" type="noConversion"/>
  </si>
  <si>
    <t>Confirm</t>
    <phoneticPr fontId="1" type="noConversion"/>
  </si>
  <si>
    <t>Severity</t>
    <phoneticPr fontId="1" type="noConversion"/>
  </si>
  <si>
    <t>Priority</t>
    <phoneticPr fontId="1" type="noConversion"/>
  </si>
  <si>
    <t>Version</t>
    <phoneticPr fontId="1" type="noConversion"/>
  </si>
  <si>
    <t>OS</t>
    <phoneticPr fontId="1" type="noConversion"/>
  </si>
  <si>
    <t>Product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</si>
</sst>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u/>
      <sz val="11"/>
      <color theme="1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5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3" fillId="6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CFDEB0"/>
      <color rgb="FFAEC87A"/>
      <color rgb="FFBED395"/>
      <color rgb="FFA7C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Gnome</c:v>
          </c:tx>
          <c:invertIfNegative val="0"/>
          <c:cat>
            <c:strRef>
              <c:f>modification!$B$1:$F$1</c:f>
              <c:strCache>
                <c:ptCount val="5"/>
                <c:pt idx="0">
                  <c:v>severity</c:v>
                </c:pt>
                <c:pt idx="1">
                  <c:v>priority</c:v>
                </c:pt>
                <c:pt idx="2">
                  <c:v>version</c:v>
                </c:pt>
                <c:pt idx="3">
                  <c:v>os</c:v>
                </c:pt>
                <c:pt idx="4">
                  <c:v>product</c:v>
                </c:pt>
              </c:strCache>
            </c:strRef>
          </c:cat>
          <c:val>
            <c:numRef>
              <c:f>modification!$B$5:$F$5</c:f>
              <c:numCache>
                <c:formatCode>0.0%</c:formatCode>
                <c:ptCount val="5"/>
                <c:pt idx="0">
                  <c:v>4.4435602874741256E-2</c:v>
                </c:pt>
                <c:pt idx="1">
                  <c:v>3.3358179263385322E-2</c:v>
                </c:pt>
                <c:pt idx="2">
                  <c:v>6.176312091741918E-2</c:v>
                </c:pt>
                <c:pt idx="3">
                  <c:v>1.7100882869906374E-2</c:v>
                </c:pt>
                <c:pt idx="4">
                  <c:v>3.1560206892731056E-2</c:v>
                </c:pt>
              </c:numCache>
            </c:numRef>
          </c:val>
        </c:ser>
        <c:ser>
          <c:idx val="1"/>
          <c:order val="1"/>
          <c:tx>
            <c:v>Mozilla</c:v>
          </c:tx>
          <c:invertIfNegative val="0"/>
          <c:cat>
            <c:strRef>
              <c:f>modification!$B$1:$F$1</c:f>
              <c:strCache>
                <c:ptCount val="5"/>
                <c:pt idx="0">
                  <c:v>severity</c:v>
                </c:pt>
                <c:pt idx="1">
                  <c:v>priority</c:v>
                </c:pt>
                <c:pt idx="2">
                  <c:v>version</c:v>
                </c:pt>
                <c:pt idx="3">
                  <c:v>os</c:v>
                </c:pt>
                <c:pt idx="4">
                  <c:v>product</c:v>
                </c:pt>
              </c:strCache>
            </c:strRef>
          </c:cat>
          <c:val>
            <c:numRef>
              <c:f>modification!$B$9:$F$9</c:f>
              <c:numCache>
                <c:formatCode>0.0%</c:formatCode>
                <c:ptCount val="5"/>
                <c:pt idx="0">
                  <c:v>7.4118357487922712E-2</c:v>
                </c:pt>
                <c:pt idx="1">
                  <c:v>1.4951690821256039E-2</c:v>
                </c:pt>
                <c:pt idx="2">
                  <c:v>0.16249597423510467</c:v>
                </c:pt>
                <c:pt idx="3">
                  <c:v>7.479066022544284E-2</c:v>
                </c:pt>
                <c:pt idx="4">
                  <c:v>8.7814009661835751E-2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01408"/>
        <c:axId val="100901968"/>
      </c:barChart>
      <c:catAx>
        <c:axId val="10090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01968"/>
        <c:crosses val="autoZero"/>
        <c:auto val="1"/>
        <c:lblAlgn val="ctr"/>
        <c:lblOffset val="100"/>
        <c:noMultiLvlLbl val="0"/>
      </c:catAx>
      <c:valAx>
        <c:axId val="100901968"/>
        <c:scaling>
          <c:orientation val="minMax"/>
          <c:max val="0.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09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Gnome Triager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imapct_issues!$B$7:$H$7</c:f>
              <c:numCache>
                <c:formatCode>0.0%</c:formatCode>
                <c:ptCount val="7"/>
                <c:pt idx="0">
                  <c:v>0.17736972254818514</c:v>
                </c:pt>
                <c:pt idx="1">
                  <c:v>9.0422397598674431E-2</c:v>
                </c:pt>
                <c:pt idx="2">
                  <c:v>9.5635006572420009E-2</c:v>
                </c:pt>
                <c:pt idx="3">
                  <c:v>9.4018342339982977E-2</c:v>
                </c:pt>
                <c:pt idx="4">
                  <c:v>9.5025609774523179E-2</c:v>
                </c:pt>
                <c:pt idx="5">
                  <c:v>9.1903080727448544E-2</c:v>
                </c:pt>
                <c:pt idx="6">
                  <c:v>9.4529530563012137E-2</c:v>
                </c:pt>
              </c:numCache>
            </c:numRef>
          </c:val>
        </c:ser>
        <c:ser>
          <c:idx val="1"/>
          <c:order val="1"/>
          <c:tx>
            <c:v>Gnome Developer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imapct_issues!$B$8:$H$8</c:f>
              <c:numCache>
                <c:formatCode>0.0%</c:formatCode>
                <c:ptCount val="7"/>
                <c:pt idx="0">
                  <c:v>0.46278146829373934</c:v>
                </c:pt>
                <c:pt idx="1">
                  <c:v>0.23320255644474885</c:v>
                </c:pt>
                <c:pt idx="2">
                  <c:v>0.24560705490111151</c:v>
                </c:pt>
                <c:pt idx="3">
                  <c:v>0.2430536319545521</c:v>
                </c:pt>
                <c:pt idx="4">
                  <c:v>0.25684564130199389</c:v>
                </c:pt>
                <c:pt idx="5">
                  <c:v>0.23590958767507567</c:v>
                </c:pt>
                <c:pt idx="6">
                  <c:v>9.4529530563012137E-2</c:v>
                </c:pt>
              </c:numCache>
            </c:numRef>
          </c:val>
        </c:ser>
        <c:ser>
          <c:idx val="2"/>
          <c:order val="2"/>
          <c:tx>
            <c:v>Mozilla Triager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imapct_issues!$B$17:$H$17</c:f>
              <c:numCache>
                <c:formatCode>0.0%</c:formatCode>
                <c:ptCount val="7"/>
                <c:pt idx="0">
                  <c:v>0.519621578099839</c:v>
                </c:pt>
                <c:pt idx="1">
                  <c:v>0.2459500805152979</c:v>
                </c:pt>
                <c:pt idx="2">
                  <c:v>0.28418679549114334</c:v>
                </c:pt>
                <c:pt idx="3">
                  <c:v>0.25371980676328504</c:v>
                </c:pt>
                <c:pt idx="4">
                  <c:v>0.32210950080515299</c:v>
                </c:pt>
                <c:pt idx="5">
                  <c:v>0.26586553945249597</c:v>
                </c:pt>
                <c:pt idx="6">
                  <c:v>0.28623590982286634</c:v>
                </c:pt>
              </c:numCache>
            </c:numRef>
          </c:val>
        </c:ser>
        <c:ser>
          <c:idx val="3"/>
          <c:order val="3"/>
          <c:tx>
            <c:v>Mozilla Developer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imapct_issues!$B$18:$H$18</c:f>
              <c:numCache>
                <c:formatCode>0.0%</c:formatCode>
                <c:ptCount val="7"/>
                <c:pt idx="0">
                  <c:v>0.13495974235104669</c:v>
                </c:pt>
                <c:pt idx="1">
                  <c:v>4.7552334943639293E-2</c:v>
                </c:pt>
                <c:pt idx="2">
                  <c:v>5.2701288244766505E-2</c:v>
                </c:pt>
                <c:pt idx="3">
                  <c:v>4.9347826086956523E-2</c:v>
                </c:pt>
                <c:pt idx="4">
                  <c:v>6.9392109500805155E-2</c:v>
                </c:pt>
                <c:pt idx="5">
                  <c:v>5.1880032206119163E-2</c:v>
                </c:pt>
                <c:pt idx="6">
                  <c:v>6.5789049919484699E-2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05888"/>
        <c:axId val="100906448"/>
      </c:barChart>
      <c:catAx>
        <c:axId val="10090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906448"/>
        <c:crosses val="autoZero"/>
        <c:auto val="1"/>
        <c:lblAlgn val="ctr"/>
        <c:lblOffset val="100"/>
        <c:noMultiLvlLbl val="0"/>
      </c:catAx>
      <c:valAx>
        <c:axId val="100906448"/>
        <c:scaling>
          <c:orientation val="minMax"/>
          <c:max val="1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090588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>
          <a:latin typeface="Verdana" pitchFamily="34" charset="0"/>
          <a:ea typeface="Verdana" pitchFamily="34" charset="0"/>
          <a:cs typeface="Verdana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Gnome Triager</c:v>
          </c:tx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imapct_issues!$B$2:$H$2</c:f>
              <c:numCache>
                <c:formatCode>General</c:formatCode>
                <c:ptCount val="7"/>
                <c:pt idx="0">
                  <c:v>70436</c:v>
                </c:pt>
                <c:pt idx="1">
                  <c:v>35908</c:v>
                </c:pt>
                <c:pt idx="2">
                  <c:v>37978</c:v>
                </c:pt>
                <c:pt idx="3">
                  <c:v>37336</c:v>
                </c:pt>
                <c:pt idx="4">
                  <c:v>37736</c:v>
                </c:pt>
                <c:pt idx="5">
                  <c:v>36496</c:v>
                </c:pt>
                <c:pt idx="6">
                  <c:v>37539</c:v>
                </c:pt>
              </c:numCache>
            </c:numRef>
          </c:val>
        </c:ser>
        <c:ser>
          <c:idx val="1"/>
          <c:order val="1"/>
          <c:tx>
            <c:v>Gnome Developer</c:v>
          </c:tx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imapct_issues!$B$3:$H$3</c:f>
              <c:numCache>
                <c:formatCode>General</c:formatCode>
                <c:ptCount val="7"/>
                <c:pt idx="0">
                  <c:v>183777</c:v>
                </c:pt>
                <c:pt idx="1">
                  <c:v>92608</c:v>
                </c:pt>
                <c:pt idx="2">
                  <c:v>97534</c:v>
                </c:pt>
                <c:pt idx="3">
                  <c:v>96520</c:v>
                </c:pt>
                <c:pt idx="4">
                  <c:v>101997</c:v>
                </c:pt>
                <c:pt idx="5">
                  <c:v>93683</c:v>
                </c:pt>
                <c:pt idx="6">
                  <c:v>37539</c:v>
                </c:pt>
              </c:numCache>
            </c:numRef>
          </c:val>
        </c:ser>
        <c:ser>
          <c:idx val="2"/>
          <c:order val="2"/>
          <c:tx>
            <c:v>Mozilla Triager</c:v>
          </c:tx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imapct_issues!$B$12:$H$12</c:f>
              <c:numCache>
                <c:formatCode>General</c:formatCode>
                <c:ptCount val="7"/>
                <c:pt idx="0">
                  <c:v>129074</c:v>
                </c:pt>
                <c:pt idx="1">
                  <c:v>61094</c:v>
                </c:pt>
                <c:pt idx="2">
                  <c:v>70592</c:v>
                </c:pt>
                <c:pt idx="3">
                  <c:v>63024</c:v>
                </c:pt>
                <c:pt idx="4">
                  <c:v>80012</c:v>
                </c:pt>
                <c:pt idx="5">
                  <c:v>66041</c:v>
                </c:pt>
                <c:pt idx="6">
                  <c:v>71101</c:v>
                </c:pt>
              </c:numCache>
            </c:numRef>
          </c:val>
        </c:ser>
        <c:ser>
          <c:idx val="3"/>
          <c:order val="3"/>
          <c:tx>
            <c:v>Mozilla Developer</c:v>
          </c:tx>
          <c:invertIfNegative val="0"/>
          <c:cat>
            <c:strRef>
              <c:f>imapct_issues!$B$1:$H$1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imapct_issues!$B$13:$H$13</c:f>
              <c:numCache>
                <c:formatCode>General</c:formatCode>
                <c:ptCount val="7"/>
                <c:pt idx="0">
                  <c:v>33524</c:v>
                </c:pt>
                <c:pt idx="1">
                  <c:v>11812</c:v>
                </c:pt>
                <c:pt idx="2">
                  <c:v>13091</c:v>
                </c:pt>
                <c:pt idx="3">
                  <c:v>12258</c:v>
                </c:pt>
                <c:pt idx="4">
                  <c:v>17237</c:v>
                </c:pt>
                <c:pt idx="5">
                  <c:v>12887</c:v>
                </c:pt>
                <c:pt idx="6">
                  <c:v>16342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796368"/>
        <c:axId val="787796928"/>
      </c:barChart>
      <c:catAx>
        <c:axId val="78779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787796928"/>
        <c:crosses val="autoZero"/>
        <c:auto val="1"/>
        <c:lblAlgn val="ctr"/>
        <c:lblOffset val="100"/>
        <c:noMultiLvlLbl val="0"/>
      </c:catAx>
      <c:valAx>
        <c:axId val="78779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0" i="0"/>
            </a:pPr>
            <a:endParaRPr lang="zh-CN"/>
          </a:p>
        </c:txPr>
        <c:crossAx val="7877963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="0">
          <a:latin typeface="Arial" pitchFamily="34" charset="0"/>
          <a:ea typeface="Verdana" pitchFamily="34" charset="0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640522875817"/>
          <c:y val="0.34828547008547006"/>
          <c:w val="0.84393333333333331"/>
          <c:h val="0.49414914529914528"/>
        </c:manualLayout>
      </c:layout>
      <c:barChart>
        <c:barDir val="col"/>
        <c:grouping val="clustered"/>
        <c:varyColors val="0"/>
        <c:ser>
          <c:idx val="0"/>
          <c:order val="0"/>
          <c:tx>
            <c:v>Gnome Triager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impact_correct!$B$5:$H$5</c:f>
              <c:numCache>
                <c:formatCode>0.00%</c:formatCode>
                <c:ptCount val="7"/>
                <c:pt idx="0">
                  <c:v>0.99368141942399368</c:v>
                </c:pt>
                <c:pt idx="1">
                  <c:v>0.69403728082305438</c:v>
                </c:pt>
                <c:pt idx="2">
                  <c:v>0.96284874826991718</c:v>
                </c:pt>
                <c:pt idx="3">
                  <c:v>0.96287556258362728</c:v>
                </c:pt>
                <c:pt idx="4">
                  <c:v>0.88706339906758747</c:v>
                </c:pt>
                <c:pt idx="5">
                  <c:v>0.98499999999999999</c:v>
                </c:pt>
                <c:pt idx="6">
                  <c:v>0.97255210152520666</c:v>
                </c:pt>
              </c:numCache>
            </c:numRef>
          </c:val>
        </c:ser>
        <c:ser>
          <c:idx val="1"/>
          <c:order val="1"/>
          <c:tx>
            <c:v>Gnome Developer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impact_correct!$B$9:$H$9</c:f>
              <c:numCache>
                <c:formatCode>0.00%</c:formatCode>
                <c:ptCount val="7"/>
                <c:pt idx="0">
                  <c:v>0.99334134589588674</c:v>
                </c:pt>
                <c:pt idx="1">
                  <c:v>0.83255942450935594</c:v>
                </c:pt>
                <c:pt idx="2">
                  <c:v>0.97054469681969469</c:v>
                </c:pt>
                <c:pt idx="3">
                  <c:v>0.98017850137308749</c:v>
                </c:pt>
                <c:pt idx="4">
                  <c:v>0.92520114611147086</c:v>
                </c:pt>
                <c:pt idx="5">
                  <c:v>0.98909313101481744</c:v>
                </c:pt>
                <c:pt idx="6">
                  <c:v>0.97985657265669546</c:v>
                </c:pt>
              </c:numCache>
            </c:numRef>
          </c:val>
        </c:ser>
        <c:ser>
          <c:idx val="2"/>
          <c:order val="2"/>
          <c:tx>
            <c:v>Mozilla Triager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impact_correct!$B$13:$H$13</c:f>
              <c:numCache>
                <c:formatCode>0.00%</c:formatCode>
                <c:ptCount val="7"/>
                <c:pt idx="0">
                  <c:v>0.99057136069371032</c:v>
                </c:pt>
                <c:pt idx="1">
                  <c:v>0.40228724097484686</c:v>
                </c:pt>
                <c:pt idx="2">
                  <c:v>0.92810507523590924</c:v>
                </c:pt>
                <c:pt idx="3">
                  <c:v>0.88094258861521124</c:v>
                </c:pt>
                <c:pt idx="4">
                  <c:v>0.89549253828679498</c:v>
                </c:pt>
                <c:pt idx="5">
                  <c:v>0.89418636065405055</c:v>
                </c:pt>
                <c:pt idx="6">
                  <c:v>0.70422930778126547</c:v>
                </c:pt>
              </c:numCache>
            </c:numRef>
          </c:val>
        </c:ser>
        <c:ser>
          <c:idx val="3"/>
          <c:order val="3"/>
          <c:tx>
            <c:v>Mozilla Developer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impact_correct!$B$17:$H$17</c:f>
              <c:numCache>
                <c:formatCode>0.00%</c:formatCode>
                <c:ptCount val="7"/>
                <c:pt idx="0">
                  <c:v>0.99240625091623424</c:v>
                </c:pt>
                <c:pt idx="1">
                  <c:v>0.52307046979865768</c:v>
                </c:pt>
                <c:pt idx="2">
                  <c:v>0.94710056626765105</c:v>
                </c:pt>
                <c:pt idx="3">
                  <c:v>0.91688491757818513</c:v>
                </c:pt>
                <c:pt idx="4">
                  <c:v>0.89898786444433254</c:v>
                </c:pt>
                <c:pt idx="5">
                  <c:v>0.90681051921780176</c:v>
                </c:pt>
                <c:pt idx="6">
                  <c:v>0.81892141239620897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801408"/>
        <c:axId val="787801968"/>
      </c:barChart>
      <c:catAx>
        <c:axId val="78780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787801968"/>
        <c:crosses val="autoZero"/>
        <c:auto val="1"/>
        <c:lblAlgn val="ctr"/>
        <c:lblOffset val="100"/>
        <c:noMultiLvlLbl val="0"/>
      </c:catAx>
      <c:valAx>
        <c:axId val="787801968"/>
        <c:scaling>
          <c:orientation val="minMax"/>
          <c:max val="1"/>
          <c:min val="0.4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 sz="1200" b="0"/>
            </a:pPr>
            <a:endParaRPr lang="zh-CN"/>
          </a:p>
        </c:txPr>
        <c:crossAx val="7878014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itchFamily="34" charset="0"/>
          <a:ea typeface="Verdana" pitchFamily="34" charset="0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Gnome Triager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impact_correct!$B$5:$H$5</c:f>
              <c:numCache>
                <c:formatCode>0.00%</c:formatCode>
                <c:ptCount val="7"/>
                <c:pt idx="0">
                  <c:v>0.99368141942399368</c:v>
                </c:pt>
                <c:pt idx="1">
                  <c:v>0.69403728082305438</c:v>
                </c:pt>
                <c:pt idx="2">
                  <c:v>0.96284874826991718</c:v>
                </c:pt>
                <c:pt idx="3">
                  <c:v>0.96287556258362728</c:v>
                </c:pt>
                <c:pt idx="4">
                  <c:v>0.88706339906758747</c:v>
                </c:pt>
                <c:pt idx="5">
                  <c:v>0.98499999999999999</c:v>
                </c:pt>
                <c:pt idx="6">
                  <c:v>0.97255210152520666</c:v>
                </c:pt>
              </c:numCache>
            </c:numRef>
          </c:val>
        </c:ser>
        <c:ser>
          <c:idx val="1"/>
          <c:order val="1"/>
          <c:tx>
            <c:v>Gnome Developer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impact_correct!$B$9:$H$9</c:f>
              <c:numCache>
                <c:formatCode>0.00%</c:formatCode>
                <c:ptCount val="7"/>
                <c:pt idx="0">
                  <c:v>0.99334134589588674</c:v>
                </c:pt>
                <c:pt idx="1">
                  <c:v>0.83255942450935594</c:v>
                </c:pt>
                <c:pt idx="2">
                  <c:v>0.97054469681969469</c:v>
                </c:pt>
                <c:pt idx="3">
                  <c:v>0.98017850137308749</c:v>
                </c:pt>
                <c:pt idx="4">
                  <c:v>0.92520114611147086</c:v>
                </c:pt>
                <c:pt idx="5">
                  <c:v>0.98909313101481744</c:v>
                </c:pt>
                <c:pt idx="6">
                  <c:v>0.97985657265669546</c:v>
                </c:pt>
              </c:numCache>
            </c:numRef>
          </c:val>
        </c:ser>
        <c:ser>
          <c:idx val="2"/>
          <c:order val="2"/>
          <c:tx>
            <c:v>Mozilla Triager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impact_correct!$B$13:$H$13</c:f>
              <c:numCache>
                <c:formatCode>0.00%</c:formatCode>
                <c:ptCount val="7"/>
                <c:pt idx="0">
                  <c:v>0.99057136069371032</c:v>
                </c:pt>
                <c:pt idx="1">
                  <c:v>0.40228724097484686</c:v>
                </c:pt>
                <c:pt idx="2">
                  <c:v>0.92810507523590924</c:v>
                </c:pt>
                <c:pt idx="3">
                  <c:v>0.88094258861521124</c:v>
                </c:pt>
                <c:pt idx="4">
                  <c:v>0.89549253828679498</c:v>
                </c:pt>
                <c:pt idx="5">
                  <c:v>0.89418636065405055</c:v>
                </c:pt>
                <c:pt idx="6">
                  <c:v>0.70422930778126547</c:v>
                </c:pt>
              </c:numCache>
            </c:numRef>
          </c:val>
        </c:ser>
        <c:ser>
          <c:idx val="3"/>
          <c:order val="3"/>
          <c:tx>
            <c:v>Mozilla Developer</c:v>
          </c:tx>
          <c:invertIfNegative val="0"/>
          <c:cat>
            <c:strRef>
              <c:f>impact_correct!$B$1:$H$1</c:f>
              <c:strCache>
                <c:ptCount val="7"/>
                <c:pt idx="0">
                  <c:v>Reject</c:v>
                </c:pt>
                <c:pt idx="1">
                  <c:v>Confirm</c:v>
                </c:pt>
                <c:pt idx="2">
                  <c:v>Severity</c:v>
                </c:pt>
                <c:pt idx="3">
                  <c:v>Priority</c:v>
                </c:pt>
                <c:pt idx="4">
                  <c:v>Version</c:v>
                </c:pt>
                <c:pt idx="5">
                  <c:v>OS</c:v>
                </c:pt>
                <c:pt idx="6">
                  <c:v>Product</c:v>
                </c:pt>
              </c:strCache>
            </c:strRef>
          </c:cat>
          <c:val>
            <c:numRef>
              <c:f>impact_correct!$B$17:$H$17</c:f>
              <c:numCache>
                <c:formatCode>0.00%</c:formatCode>
                <c:ptCount val="7"/>
                <c:pt idx="0">
                  <c:v>0.99240625091623424</c:v>
                </c:pt>
                <c:pt idx="1">
                  <c:v>0.52307046979865768</c:v>
                </c:pt>
                <c:pt idx="2">
                  <c:v>0.94710056626765105</c:v>
                </c:pt>
                <c:pt idx="3">
                  <c:v>0.91688491757818513</c:v>
                </c:pt>
                <c:pt idx="4">
                  <c:v>0.89898786444433254</c:v>
                </c:pt>
                <c:pt idx="5">
                  <c:v>0.90681051921780176</c:v>
                </c:pt>
                <c:pt idx="6">
                  <c:v>0.81892141239620897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806448"/>
        <c:axId val="787807008"/>
      </c:barChart>
      <c:catAx>
        <c:axId val="78780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787807008"/>
        <c:crosses val="autoZero"/>
        <c:auto val="1"/>
        <c:lblAlgn val="ctr"/>
        <c:lblOffset val="100"/>
        <c:noMultiLvlLbl val="0"/>
      </c:catAx>
      <c:valAx>
        <c:axId val="787807008"/>
        <c:scaling>
          <c:orientation val="minMax"/>
          <c:max val="1"/>
          <c:min val="0.4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 sz="1200" b="0"/>
            </a:pPr>
            <a:endParaRPr lang="zh-CN"/>
          </a:p>
        </c:txPr>
        <c:crossAx val="7878064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itchFamily="34" charset="0"/>
          <a:ea typeface="Verdana" pitchFamily="34" charset="0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Roles in Mozilla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1382327209098864E-3"/>
                  <c:y val="-0.168421052631578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509031198686371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8719211822660098"/>
                  <c:y val="-0.402339181286549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8281306503353748"/>
                  <c:y val="-0.201169590643274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113300492610835E-2"/>
                  <c:y val="9.8245614035087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34482758620689657"/>
                  <c:y val="0.18713450292397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roles!$F$1:$K$1</c:f>
              <c:strCache>
                <c:ptCount val="6"/>
                <c:pt idx="0">
                  <c:v>Constant Triager</c:v>
                </c:pt>
                <c:pt idx="1">
                  <c:v>Triager to Developer</c:v>
                </c:pt>
                <c:pt idx="2">
                  <c:v>Maintainer</c:v>
                </c:pt>
                <c:pt idx="3">
                  <c:v>Reporter to Developer</c:v>
                </c:pt>
                <c:pt idx="4">
                  <c:v>Constent Reporter</c:v>
                </c:pt>
                <c:pt idx="5">
                  <c:v>Constant Developer</c:v>
                </c:pt>
              </c:strCache>
            </c:strRef>
          </c:cat>
          <c:val>
            <c:numRef>
              <c:f>roles!$F$2:$K$2</c:f>
              <c:numCache>
                <c:formatCode>General</c:formatCode>
                <c:ptCount val="6"/>
                <c:pt idx="0">
                  <c:v>10068</c:v>
                </c:pt>
                <c:pt idx="1">
                  <c:v>326</c:v>
                </c:pt>
                <c:pt idx="2">
                  <c:v>53</c:v>
                </c:pt>
                <c:pt idx="3">
                  <c:v>5</c:v>
                </c:pt>
                <c:pt idx="4">
                  <c:v>13113</c:v>
                </c:pt>
                <c:pt idx="5">
                  <c:v>387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Roles in Gnome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79530475357247E-2"/>
                  <c:y val="-0.107602339181286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509031198686371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8719211822660098"/>
                  <c:y val="-0.402339181286549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8281306503353748"/>
                  <c:y val="-0.201169590643274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113300492610835E-2"/>
                  <c:y val="9.8245614035087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8230387868183143"/>
                  <c:y val="0.18713450292397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roles!$F$1:$K$1</c:f>
              <c:strCache>
                <c:ptCount val="6"/>
                <c:pt idx="0">
                  <c:v>Constant Triager</c:v>
                </c:pt>
                <c:pt idx="1">
                  <c:v>Triager to Developer</c:v>
                </c:pt>
                <c:pt idx="2">
                  <c:v>Maintainer</c:v>
                </c:pt>
                <c:pt idx="3">
                  <c:v>Reporter to Developer</c:v>
                </c:pt>
                <c:pt idx="4">
                  <c:v>Constent Reporter</c:v>
                </c:pt>
                <c:pt idx="5">
                  <c:v>Constant Developer</c:v>
                </c:pt>
              </c:strCache>
            </c:strRef>
          </c:cat>
          <c:val>
            <c:numRef>
              <c:f>roles!$F$5:$K$5</c:f>
              <c:numCache>
                <c:formatCode>General</c:formatCode>
                <c:ptCount val="6"/>
                <c:pt idx="0">
                  <c:v>2881</c:v>
                </c:pt>
                <c:pt idx="1">
                  <c:v>457</c:v>
                </c:pt>
                <c:pt idx="2">
                  <c:v>46</c:v>
                </c:pt>
                <c:pt idx="3">
                  <c:v>4</c:v>
                </c:pt>
                <c:pt idx="4">
                  <c:v>3690</c:v>
                </c:pt>
                <c:pt idx="5">
                  <c:v>798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Mozilla Issues</a:t>
            </a:r>
            <a:endParaRPr lang="zh-CN" alt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v>reported</c:v>
          </c:tx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dLbl>
              <c:idx val="0"/>
              <c:layout>
                <c:manualLayout>
                  <c:x val="5.5580440324003331E-3"/>
                  <c:y val="-9.1452997299975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'issue sta'!$B$1</c:f>
              <c:strCache>
                <c:ptCount val="1"/>
                <c:pt idx="0">
                  <c:v>reported</c:v>
                </c:pt>
              </c:strCache>
            </c:strRef>
          </c:cat>
          <c:val>
            <c:numRef>
              <c:f>'issue sta'!$B$2</c:f>
              <c:numCache>
                <c:formatCode>General</c:formatCode>
                <c:ptCount val="1"/>
                <c:pt idx="0">
                  <c:v>242519</c:v>
                </c:pt>
              </c:numCache>
            </c:numRef>
          </c:val>
        </c:ser>
        <c:ser>
          <c:idx val="1"/>
          <c:order val="1"/>
          <c:tx>
            <c:v>triage judge</c:v>
          </c:tx>
          <c:dPt>
            <c:idx val="0"/>
            <c:bubble3D val="0"/>
            <c:explosion val="56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dLbl>
              <c:idx val="2"/>
              <c:layout>
                <c:manualLayout>
                  <c:x val="2.6895243780406496E-3"/>
                  <c:y val="3.262063604479468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'issue sta'!$B$1</c:f>
              <c:strCache>
                <c:ptCount val="1"/>
                <c:pt idx="0">
                  <c:v>reported</c:v>
                </c:pt>
              </c:strCache>
            </c:strRef>
          </c:cat>
          <c:val>
            <c:numRef>
              <c:f>('issue sta'!$C$2,'issue sta'!$F$2,'issue sta'!$I$2)</c:f>
              <c:numCache>
                <c:formatCode>General</c:formatCode>
                <c:ptCount val="3"/>
                <c:pt idx="0">
                  <c:v>163218</c:v>
                </c:pt>
                <c:pt idx="1">
                  <c:v>73187</c:v>
                </c:pt>
                <c:pt idx="2">
                  <c:v>6114</c:v>
                </c:pt>
              </c:numCache>
            </c:numRef>
          </c:val>
        </c:ser>
        <c:ser>
          <c:idx val="2"/>
          <c:order val="2"/>
          <c:tx>
            <c:v>final</c:v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7.7812616453604669E-2"/>
                  <c:y val="7.31623978399810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2254572421204338E-2"/>
                  <c:y val="6.85897479749821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0591638469804827E-2"/>
                  <c:y val="-4.572649864998813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5580440324003305E-2"/>
                  <c:y val="-7.77350477049798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453154113401167E-2"/>
                  <c:y val="-8.23076975699786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580440324003331E-3"/>
                  <c:y val="-8.68807074861479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'issue sta'!$B$1</c:f>
              <c:strCache>
                <c:ptCount val="1"/>
                <c:pt idx="0">
                  <c:v>reported</c:v>
                </c:pt>
              </c:strCache>
            </c:strRef>
          </c:cat>
          <c:val>
            <c:numRef>
              <c:f>('issue sta'!$D$2,'issue sta'!$E$2,'issue sta'!$G$2,'issue sta'!$H$2,'issue sta'!$J$2,'issue sta'!$K$2)</c:f>
              <c:numCache>
                <c:formatCode>General</c:formatCode>
                <c:ptCount val="6"/>
                <c:pt idx="0">
                  <c:v>163114</c:v>
                </c:pt>
                <c:pt idx="1">
                  <c:v>104</c:v>
                </c:pt>
                <c:pt idx="2">
                  <c:v>31408</c:v>
                </c:pt>
                <c:pt idx="3">
                  <c:v>41779</c:v>
                </c:pt>
                <c:pt idx="4">
                  <c:v>4693</c:v>
                </c:pt>
                <c:pt idx="5">
                  <c:v>1421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22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Gnome Issues</a:t>
            </a:r>
            <a:endParaRPr lang="zh-CN" alt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v>reported</c:v>
          </c:tx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dLbl>
              <c:idx val="0"/>
              <c:layout>
                <c:manualLayout>
                  <c:x val="5.5580440324003331E-3"/>
                  <c:y val="-9.1452997299975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'issue sta'!$B$1</c:f>
              <c:strCache>
                <c:ptCount val="1"/>
                <c:pt idx="0">
                  <c:v>reported</c:v>
                </c:pt>
              </c:strCache>
            </c:strRef>
          </c:cat>
          <c:val>
            <c:numRef>
              <c:f>'issue sta'!$B$3</c:f>
              <c:numCache>
                <c:formatCode>General</c:formatCode>
                <c:ptCount val="1"/>
                <c:pt idx="0">
                  <c:v>396999</c:v>
                </c:pt>
              </c:numCache>
            </c:numRef>
          </c:val>
        </c:ser>
        <c:ser>
          <c:idx val="1"/>
          <c:order val="1"/>
          <c:tx>
            <c:v>triage judge</c:v>
          </c:tx>
          <c:dPt>
            <c:idx val="0"/>
            <c:bubble3D val="0"/>
            <c:explosion val="56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dLbl>
              <c:idx val="2"/>
              <c:layout>
                <c:manualLayout>
                  <c:x val="2.6895243780406496E-3"/>
                  <c:y val="3.262063604479468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'issue sta'!$B$1</c:f>
              <c:strCache>
                <c:ptCount val="1"/>
                <c:pt idx="0">
                  <c:v>reported</c:v>
                </c:pt>
              </c:strCache>
            </c:strRef>
          </c:cat>
          <c:val>
            <c:numRef>
              <c:f>('issue sta'!$C$3,'issue sta'!$F$3,'issue sta'!$I$3)</c:f>
              <c:numCache>
                <c:formatCode>General</c:formatCode>
                <c:ptCount val="3"/>
                <c:pt idx="0">
                  <c:v>265311</c:v>
                </c:pt>
                <c:pt idx="1">
                  <c:v>129089</c:v>
                </c:pt>
                <c:pt idx="2">
                  <c:v>2599</c:v>
                </c:pt>
              </c:numCache>
            </c:numRef>
          </c:val>
        </c:ser>
        <c:ser>
          <c:idx val="2"/>
          <c:order val="2"/>
          <c:tx>
            <c:v>final</c:v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7.7812616453604669E-2"/>
                  <c:y val="7.31623978399810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2254572421204338E-2"/>
                  <c:y val="6.85897479749821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164414974443985"/>
                  <c:y val="-4.572794580185657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562784915043511E-2"/>
                  <c:y val="-8.87696752675789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962011327531427E-2"/>
                  <c:y val="-8.966401877657978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6610581572040336E-2"/>
                  <c:y val="-8.68807800714316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'issue sta'!$B$1</c:f>
              <c:strCache>
                <c:ptCount val="1"/>
                <c:pt idx="0">
                  <c:v>reported</c:v>
                </c:pt>
              </c:strCache>
            </c:strRef>
          </c:cat>
          <c:val>
            <c:numRef>
              <c:f>('issue sta'!$D$3:$E$3,'issue sta'!$G$3:$H$3,'issue sta'!$J$3:$K$3)</c:f>
              <c:numCache>
                <c:formatCode>General</c:formatCode>
                <c:ptCount val="6"/>
                <c:pt idx="0">
                  <c:v>265064</c:v>
                </c:pt>
                <c:pt idx="1">
                  <c:v>247</c:v>
                </c:pt>
                <c:pt idx="2">
                  <c:v>102834</c:v>
                </c:pt>
                <c:pt idx="3">
                  <c:v>26255</c:v>
                </c:pt>
                <c:pt idx="4">
                  <c:v>1119</c:v>
                </c:pt>
                <c:pt idx="5">
                  <c:v>1480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22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76200</xdr:rowOff>
    </xdr:from>
    <xdr:to>
      <xdr:col>6</xdr:col>
      <xdr:colOff>1000125</xdr:colOff>
      <xdr:row>18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76199</xdr:colOff>
      <xdr:row>19</xdr:row>
      <xdr:rowOff>161925</xdr:rowOff>
    </xdr:from>
    <xdr:to>
      <xdr:col>41</xdr:col>
      <xdr:colOff>333374</xdr:colOff>
      <xdr:row>34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38100</xdr:rowOff>
    </xdr:from>
    <xdr:to>
      <xdr:col>25</xdr:col>
      <xdr:colOff>633600</xdr:colOff>
      <xdr:row>48</xdr:row>
      <xdr:rowOff>149250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30</xdr:row>
      <xdr:rowOff>95250</xdr:rowOff>
    </xdr:from>
    <xdr:to>
      <xdr:col>11</xdr:col>
      <xdr:colOff>576450</xdr:colOff>
      <xdr:row>44</xdr:row>
      <xdr:rowOff>34950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14</xdr:row>
      <xdr:rowOff>138112</xdr:rowOff>
    </xdr:from>
    <xdr:to>
      <xdr:col>19</xdr:col>
      <xdr:colOff>633599</xdr:colOff>
      <xdr:row>28</xdr:row>
      <xdr:rowOff>77812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12</xdr:row>
      <xdr:rowOff>161925</xdr:rowOff>
    </xdr:from>
    <xdr:to>
      <xdr:col>3</xdr:col>
      <xdr:colOff>19050</xdr:colOff>
      <xdr:row>28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12</xdr:row>
      <xdr:rowOff>161925</xdr:rowOff>
    </xdr:from>
    <xdr:to>
      <xdr:col>6</xdr:col>
      <xdr:colOff>247650</xdr:colOff>
      <xdr:row>28</xdr:row>
      <xdr:rowOff>133350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5</xdr:row>
      <xdr:rowOff>90488</xdr:rowOff>
    </xdr:from>
    <xdr:to>
      <xdr:col>3</xdr:col>
      <xdr:colOff>1447801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5</xdr:row>
      <xdr:rowOff>95250</xdr:rowOff>
    </xdr:from>
    <xdr:to>
      <xdr:col>7</xdr:col>
      <xdr:colOff>85725</xdr:colOff>
      <xdr:row>25</xdr:row>
      <xdr:rowOff>119062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" sqref="F2"/>
    </sheetView>
  </sheetViews>
  <sheetFormatPr defaultRowHeight="13.5"/>
  <cols>
    <col min="1" max="1" width="19.125" customWidth="1"/>
    <col min="7" max="7" width="15" customWidth="1"/>
  </cols>
  <sheetData>
    <row r="1" spans="1:7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59</v>
      </c>
    </row>
    <row r="2" spans="1:7">
      <c r="A2" s="10" t="s">
        <v>5</v>
      </c>
      <c r="B2" s="10">
        <v>17646</v>
      </c>
      <c r="C2" s="10">
        <v>13247</v>
      </c>
      <c r="D2" s="10">
        <v>24527</v>
      </c>
      <c r="E2" s="10">
        <v>6791</v>
      </c>
      <c r="F2" s="10">
        <v>12533</v>
      </c>
      <c r="G2" s="10">
        <v>397114</v>
      </c>
    </row>
    <row r="3" spans="1:7" hidden="1">
      <c r="A3" s="10" t="s">
        <v>6</v>
      </c>
      <c r="B3" s="10">
        <v>138075</v>
      </c>
      <c r="C3" s="10">
        <v>136923</v>
      </c>
      <c r="D3" s="10">
        <v>143950</v>
      </c>
      <c r="E3" s="10">
        <v>133987</v>
      </c>
      <c r="F3" s="10">
        <v>138553</v>
      </c>
      <c r="G3" s="10"/>
    </row>
    <row r="4" spans="1:7" hidden="1">
      <c r="A4" s="10" t="s">
        <v>7</v>
      </c>
      <c r="B4" s="11">
        <f t="shared" ref="B4:E4" si="0">B2/B3</f>
        <v>0.12780010863661054</v>
      </c>
      <c r="C4" s="11">
        <f t="shared" si="0"/>
        <v>9.6747807161689417E-2</v>
      </c>
      <c r="D4" s="11">
        <f t="shared" si="0"/>
        <v>0.17038555053838139</v>
      </c>
      <c r="E4" s="11">
        <f t="shared" si="0"/>
        <v>5.0684021584183538E-2</v>
      </c>
      <c r="F4" s="11">
        <f>F2/F3</f>
        <v>9.0456359660202226E-2</v>
      </c>
      <c r="G4" s="10"/>
    </row>
    <row r="5" spans="1:7">
      <c r="A5" s="10" t="s">
        <v>60</v>
      </c>
      <c r="B5" s="11">
        <f>B2/$G2</f>
        <v>4.4435602874741256E-2</v>
      </c>
      <c r="C5" s="11">
        <f t="shared" ref="C5:F5" si="1">C2/$G2</f>
        <v>3.3358179263385322E-2</v>
      </c>
      <c r="D5" s="11">
        <f t="shared" si="1"/>
        <v>6.176312091741918E-2</v>
      </c>
      <c r="E5" s="11">
        <f t="shared" si="1"/>
        <v>1.7100882869906374E-2</v>
      </c>
      <c r="F5" s="11">
        <f t="shared" si="1"/>
        <v>3.1560206892731056E-2</v>
      </c>
      <c r="G5" s="10"/>
    </row>
    <row r="6" spans="1:7">
      <c r="A6" s="10" t="s">
        <v>8</v>
      </c>
      <c r="B6" s="10">
        <v>18411</v>
      </c>
      <c r="C6" s="10">
        <v>3714</v>
      </c>
      <c r="D6" s="10">
        <v>40364</v>
      </c>
      <c r="E6" s="10">
        <v>18578</v>
      </c>
      <c r="F6" s="10">
        <v>21813</v>
      </c>
      <c r="G6" s="10">
        <v>248400</v>
      </c>
    </row>
    <row r="7" spans="1:7" hidden="1">
      <c r="A7" s="10" t="s">
        <v>9</v>
      </c>
      <c r="B7" s="10">
        <v>245412</v>
      </c>
      <c r="C7" s="10">
        <v>244797</v>
      </c>
      <c r="D7" s="10">
        <v>247825</v>
      </c>
      <c r="E7" s="10">
        <v>245015</v>
      </c>
      <c r="F7" s="10">
        <v>91669</v>
      </c>
      <c r="G7" s="10"/>
    </row>
    <row r="8" spans="1:7" hidden="1">
      <c r="A8" s="10" t="s">
        <v>10</v>
      </c>
      <c r="B8" s="11">
        <f t="shared" ref="B8:E8" si="2">B6/B7</f>
        <v>7.5020781379883619E-2</v>
      </c>
      <c r="C8" s="11">
        <f t="shared" si="2"/>
        <v>1.5171754555815636E-2</v>
      </c>
      <c r="D8" s="11">
        <f t="shared" si="2"/>
        <v>0.16287299505699587</v>
      </c>
      <c r="E8" s="11">
        <f t="shared" si="2"/>
        <v>7.5823929147195074E-2</v>
      </c>
      <c r="F8" s="11">
        <f>F6/F7</f>
        <v>0.23795394299054207</v>
      </c>
      <c r="G8" s="10"/>
    </row>
    <row r="9" spans="1:7">
      <c r="A9" s="10" t="s">
        <v>61</v>
      </c>
      <c r="B9" s="11">
        <f>B6/$G6</f>
        <v>7.4118357487922712E-2</v>
      </c>
      <c r="C9" s="11">
        <f t="shared" ref="C9:F9" si="3">C6/$G6</f>
        <v>1.4951690821256039E-2</v>
      </c>
      <c r="D9" s="11">
        <f t="shared" si="3"/>
        <v>0.16249597423510467</v>
      </c>
      <c r="E9" s="11">
        <f t="shared" si="3"/>
        <v>7.479066022544284E-2</v>
      </c>
      <c r="F9" s="11">
        <f t="shared" si="3"/>
        <v>8.7814009661835751E-2</v>
      </c>
      <c r="G9" s="1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H17" sqref="H17"/>
    </sheetView>
  </sheetViews>
  <sheetFormatPr defaultRowHeight="13.5"/>
  <cols>
    <col min="1" max="1" width="21" customWidth="1"/>
    <col min="3" max="3" width="11.5" customWidth="1"/>
    <col min="11" max="11" width="10.625" customWidth="1"/>
  </cols>
  <sheetData>
    <row r="1" spans="1:12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23</v>
      </c>
      <c r="J1" t="s">
        <v>112</v>
      </c>
      <c r="K1" t="s">
        <v>66</v>
      </c>
      <c r="L1" t="s">
        <v>113</v>
      </c>
    </row>
    <row r="2" spans="1:12" s="8" customFormat="1">
      <c r="A2" s="8" t="s">
        <v>11</v>
      </c>
      <c r="B2" s="8">
        <v>70436</v>
      </c>
      <c r="C2" s="8">
        <v>35908</v>
      </c>
      <c r="D2" s="8">
        <v>37978</v>
      </c>
      <c r="E2" s="8">
        <v>37336</v>
      </c>
      <c r="F2" s="8">
        <v>37736</v>
      </c>
      <c r="G2" s="8">
        <v>36496</v>
      </c>
      <c r="H2" s="8">
        <v>37539</v>
      </c>
      <c r="I2" s="8">
        <f>B2+C2</f>
        <v>106344</v>
      </c>
      <c r="J2" s="8">
        <v>109555</v>
      </c>
      <c r="K2" s="8">
        <v>397114</v>
      </c>
    </row>
    <row r="3" spans="1:12" s="1" customFormat="1">
      <c r="A3" s="1" t="s">
        <v>12</v>
      </c>
      <c r="B3" s="1">
        <v>183777</v>
      </c>
      <c r="C3" s="1">
        <v>92608</v>
      </c>
      <c r="D3" s="1">
        <v>97534</v>
      </c>
      <c r="E3" s="1">
        <v>96520</v>
      </c>
      <c r="F3" s="1">
        <v>101997</v>
      </c>
      <c r="G3" s="1">
        <v>93683</v>
      </c>
      <c r="H3" s="1">
        <v>37539</v>
      </c>
      <c r="I3" s="1">
        <f>B3+C3</f>
        <v>276385</v>
      </c>
      <c r="J3" s="1">
        <v>278970</v>
      </c>
      <c r="L3" s="1">
        <v>295785</v>
      </c>
    </row>
    <row r="4" spans="1:12">
      <c r="A4" t="s">
        <v>13</v>
      </c>
      <c r="B4">
        <v>13062</v>
      </c>
      <c r="C4">
        <v>2225</v>
      </c>
      <c r="D4">
        <v>2548</v>
      </c>
      <c r="E4">
        <v>2521</v>
      </c>
      <c r="F4">
        <v>4280</v>
      </c>
      <c r="G4">
        <v>2278</v>
      </c>
      <c r="H4">
        <v>2599</v>
      </c>
      <c r="I4">
        <f>B4+C4</f>
        <v>15287</v>
      </c>
      <c r="J4">
        <v>15805</v>
      </c>
    </row>
    <row r="5" spans="1:12">
      <c r="A5" t="s">
        <v>62</v>
      </c>
      <c r="B5">
        <v>1948</v>
      </c>
      <c r="C5">
        <v>1345</v>
      </c>
      <c r="D5">
        <v>2056</v>
      </c>
      <c r="E5">
        <v>1564</v>
      </c>
      <c r="F5">
        <v>2404</v>
      </c>
      <c r="G5">
        <v>2740</v>
      </c>
      <c r="H5">
        <v>1505</v>
      </c>
      <c r="I5">
        <f>B5+C5</f>
        <v>3293</v>
      </c>
      <c r="J5">
        <v>5975</v>
      </c>
    </row>
    <row r="6" spans="1:12">
      <c r="A6" t="s">
        <v>69</v>
      </c>
      <c r="B6">
        <v>267903</v>
      </c>
      <c r="C6">
        <v>131686</v>
      </c>
      <c r="D6">
        <v>138075</v>
      </c>
      <c r="E6">
        <v>136923</v>
      </c>
      <c r="F6">
        <v>143950</v>
      </c>
      <c r="G6">
        <v>133987</v>
      </c>
      <c r="H6">
        <v>138553</v>
      </c>
      <c r="I6">
        <f>B6+C6</f>
        <v>399589</v>
      </c>
      <c r="J6">
        <v>397127</v>
      </c>
    </row>
    <row r="7" spans="1:12" s="9" customFormat="1">
      <c r="A7" s="9" t="s">
        <v>14</v>
      </c>
      <c r="B7" s="12">
        <f t="shared" ref="B7:I8" si="0">B2/$K$2</f>
        <v>0.17736972254818514</v>
      </c>
      <c r="C7" s="12">
        <f t="shared" si="0"/>
        <v>9.0422397598674431E-2</v>
      </c>
      <c r="D7" s="12">
        <f t="shared" si="0"/>
        <v>9.5635006572420009E-2</v>
      </c>
      <c r="E7" s="12">
        <f t="shared" si="0"/>
        <v>9.4018342339982977E-2</v>
      </c>
      <c r="F7" s="12">
        <f t="shared" si="0"/>
        <v>9.5025609774523179E-2</v>
      </c>
      <c r="G7" s="12">
        <f t="shared" si="0"/>
        <v>9.1903080727448544E-2</v>
      </c>
      <c r="H7" s="12">
        <f t="shared" si="0"/>
        <v>9.4529530563012137E-2</v>
      </c>
      <c r="I7" s="12">
        <f t="shared" si="0"/>
        <v>0.2677921201468596</v>
      </c>
      <c r="J7" s="12"/>
    </row>
    <row r="8" spans="1:12" s="1" customFormat="1">
      <c r="A8" s="1" t="s">
        <v>15</v>
      </c>
      <c r="B8" s="12">
        <f t="shared" si="0"/>
        <v>0.46278146829373934</v>
      </c>
      <c r="C8" s="12">
        <f t="shared" si="0"/>
        <v>0.23320255644474885</v>
      </c>
      <c r="D8" s="12">
        <f t="shared" si="0"/>
        <v>0.24560705490111151</v>
      </c>
      <c r="E8" s="12">
        <f t="shared" si="0"/>
        <v>0.2430536319545521</v>
      </c>
      <c r="F8" s="12">
        <f t="shared" si="0"/>
        <v>0.25684564130199389</v>
      </c>
      <c r="G8" s="12">
        <f t="shared" si="0"/>
        <v>0.23590958767507567</v>
      </c>
      <c r="H8" s="12">
        <f t="shared" si="0"/>
        <v>9.4529530563012137E-2</v>
      </c>
      <c r="I8" s="12">
        <f t="shared" si="0"/>
        <v>0.69598402473848819</v>
      </c>
      <c r="J8" s="12"/>
    </row>
    <row r="9" spans="1:12">
      <c r="A9" t="s">
        <v>16</v>
      </c>
      <c r="B9" s="3">
        <f>B4/B6</f>
        <v>4.8756452895264334E-2</v>
      </c>
      <c r="C9" s="3">
        <f>C4/C6</f>
        <v>1.6896253208389653E-2</v>
      </c>
      <c r="D9" s="3">
        <f t="shared" ref="D9:G9" si="1">D4/D6</f>
        <v>1.8453738910012674E-2</v>
      </c>
      <c r="E9" s="3">
        <f t="shared" si="1"/>
        <v>1.8411808096521404E-2</v>
      </c>
      <c r="F9" s="3">
        <f t="shared" si="1"/>
        <v>2.9732546022924626E-2</v>
      </c>
      <c r="G9" s="3">
        <f t="shared" si="1"/>
        <v>1.7001649413749095E-2</v>
      </c>
      <c r="H9" s="3">
        <f>H4/H6</f>
        <v>1.8758164745620809E-2</v>
      </c>
      <c r="I9" s="3">
        <f>I4/I6</f>
        <v>3.8256808871115072E-2</v>
      </c>
      <c r="J9" s="3"/>
    </row>
    <row r="10" spans="1:12">
      <c r="A10" t="s">
        <v>63</v>
      </c>
      <c r="B10" s="3">
        <f>B5/B6</f>
        <v>7.2712884887440607E-3</v>
      </c>
      <c r="C10" s="3">
        <f t="shared" ref="C10:I10" si="2">C5/C6</f>
        <v>1.0213690141700713E-2</v>
      </c>
      <c r="D10" s="3">
        <f t="shared" si="2"/>
        <v>1.4890458084374435E-2</v>
      </c>
      <c r="E10" s="3">
        <f t="shared" si="2"/>
        <v>1.1422478327235015E-2</v>
      </c>
      <c r="F10" s="3">
        <f t="shared" si="2"/>
        <v>1.670024313997916E-2</v>
      </c>
      <c r="G10" s="3">
        <f t="shared" si="2"/>
        <v>2.0449745124527005E-2</v>
      </c>
      <c r="H10" s="3">
        <f t="shared" si="2"/>
        <v>1.0862269312104393E-2</v>
      </c>
      <c r="I10" s="3">
        <f t="shared" si="2"/>
        <v>8.2409675942030445E-3</v>
      </c>
      <c r="J10" s="3"/>
    </row>
    <row r="11" spans="1:12">
      <c r="A11" t="s">
        <v>67</v>
      </c>
      <c r="B11" s="3">
        <f t="shared" ref="B11:I11" si="3">B6/$K$2</f>
        <v>0.67462491878906305</v>
      </c>
      <c r="C11" s="3">
        <f t="shared" si="3"/>
        <v>0.33160754846215446</v>
      </c>
      <c r="D11" s="3">
        <f t="shared" si="3"/>
        <v>0.3476961275603479</v>
      </c>
      <c r="E11" s="3">
        <f t="shared" si="3"/>
        <v>0.3447951973488721</v>
      </c>
      <c r="F11" s="3">
        <f t="shared" si="3"/>
        <v>0.36249036800515722</v>
      </c>
      <c r="G11" s="3">
        <f t="shared" si="3"/>
        <v>0.337401854379347</v>
      </c>
      <c r="H11" s="3">
        <f t="shared" si="3"/>
        <v>0.34889981214462346</v>
      </c>
      <c r="I11" s="3">
        <f t="shared" si="3"/>
        <v>1.0062324672512175</v>
      </c>
      <c r="J11" s="3"/>
    </row>
    <row r="12" spans="1:12" s="8" customFormat="1">
      <c r="A12" s="8" t="s">
        <v>17</v>
      </c>
      <c r="B12" s="8">
        <v>129074</v>
      </c>
      <c r="C12" s="8">
        <v>61094</v>
      </c>
      <c r="D12" s="8">
        <v>70592</v>
      </c>
      <c r="E12" s="8">
        <v>63024</v>
      </c>
      <c r="F12" s="8">
        <v>80012</v>
      </c>
      <c r="G12" s="8">
        <v>66041</v>
      </c>
      <c r="H12" s="8">
        <v>71101</v>
      </c>
      <c r="I12" s="8">
        <f>B12+C12</f>
        <v>190168</v>
      </c>
      <c r="J12" s="8">
        <v>199196</v>
      </c>
      <c r="K12" s="8">
        <v>248400</v>
      </c>
    </row>
    <row r="13" spans="1:12" s="1" customFormat="1">
      <c r="A13" s="1" t="s">
        <v>18</v>
      </c>
      <c r="B13" s="1">
        <v>33524</v>
      </c>
      <c r="C13" s="1">
        <v>11812</v>
      </c>
      <c r="D13" s="1">
        <v>13091</v>
      </c>
      <c r="E13" s="1">
        <v>12258</v>
      </c>
      <c r="F13" s="1">
        <v>17237</v>
      </c>
      <c r="G13" s="1">
        <v>12887</v>
      </c>
      <c r="H13" s="1">
        <v>16342</v>
      </c>
      <c r="I13" s="1">
        <f>B13+C13</f>
        <v>45336</v>
      </c>
      <c r="J13" s="1">
        <v>50263</v>
      </c>
      <c r="L13" s="1">
        <v>66948</v>
      </c>
    </row>
    <row r="14" spans="1:12">
      <c r="A14" t="s">
        <v>19</v>
      </c>
      <c r="B14">
        <v>2811</v>
      </c>
      <c r="C14">
        <v>1335</v>
      </c>
      <c r="D14">
        <v>1435</v>
      </c>
      <c r="E14">
        <v>1370</v>
      </c>
      <c r="F14">
        <v>1618</v>
      </c>
      <c r="G14">
        <v>1460</v>
      </c>
      <c r="H14">
        <v>1621</v>
      </c>
      <c r="I14">
        <f>B14+C14</f>
        <v>4146</v>
      </c>
      <c r="J14">
        <v>4586</v>
      </c>
    </row>
    <row r="15" spans="1:12">
      <c r="A15" t="s">
        <v>64</v>
      </c>
      <c r="B15">
        <v>5897</v>
      </c>
      <c r="C15">
        <v>5259</v>
      </c>
      <c r="D15">
        <v>6983</v>
      </c>
      <c r="E15">
        <v>5478</v>
      </c>
      <c r="F15">
        <v>11677</v>
      </c>
      <c r="G15">
        <v>6250</v>
      </c>
      <c r="H15">
        <v>5579</v>
      </c>
      <c r="I15">
        <f>B15+C15</f>
        <v>11156</v>
      </c>
      <c r="J15">
        <v>19112</v>
      </c>
    </row>
    <row r="16" spans="1:12">
      <c r="A16" s="15" t="s">
        <v>70</v>
      </c>
      <c r="B16" s="16">
        <v>169332</v>
      </c>
      <c r="C16" s="16">
        <v>79301</v>
      </c>
      <c r="D16" s="16">
        <v>245412</v>
      </c>
      <c r="E16" s="16">
        <v>244797</v>
      </c>
      <c r="F16" s="16">
        <v>247825</v>
      </c>
      <c r="G16" s="16">
        <v>245015</v>
      </c>
      <c r="H16" s="16">
        <v>91669</v>
      </c>
      <c r="I16" s="16">
        <f>B16+C16</f>
        <v>248633</v>
      </c>
      <c r="J16" s="16">
        <v>248723</v>
      </c>
    </row>
    <row r="17" spans="1:10" s="8" customFormat="1">
      <c r="A17" s="8" t="s">
        <v>20</v>
      </c>
      <c r="B17" s="13">
        <f t="shared" ref="B17:I18" si="4">B12/$K$12</f>
        <v>0.519621578099839</v>
      </c>
      <c r="C17" s="13">
        <f t="shared" si="4"/>
        <v>0.2459500805152979</v>
      </c>
      <c r="D17" s="13">
        <f t="shared" si="4"/>
        <v>0.28418679549114334</v>
      </c>
      <c r="E17" s="13">
        <f t="shared" si="4"/>
        <v>0.25371980676328504</v>
      </c>
      <c r="F17" s="13">
        <f t="shared" si="4"/>
        <v>0.32210950080515299</v>
      </c>
      <c r="G17" s="13">
        <f t="shared" si="4"/>
        <v>0.26586553945249597</v>
      </c>
      <c r="H17" s="13">
        <f t="shared" si="4"/>
        <v>0.28623590982286634</v>
      </c>
      <c r="I17" s="13">
        <f t="shared" si="4"/>
        <v>0.76557165861513687</v>
      </c>
      <c r="J17" s="13"/>
    </row>
    <row r="18" spans="1:10">
      <c r="A18" s="1" t="s">
        <v>21</v>
      </c>
      <c r="B18" s="13">
        <f t="shared" si="4"/>
        <v>0.13495974235104669</v>
      </c>
      <c r="C18" s="13">
        <f t="shared" si="4"/>
        <v>4.7552334943639293E-2</v>
      </c>
      <c r="D18" s="13">
        <f t="shared" si="4"/>
        <v>5.2701288244766505E-2</v>
      </c>
      <c r="E18" s="13">
        <f t="shared" si="4"/>
        <v>4.9347826086956523E-2</v>
      </c>
      <c r="F18" s="13">
        <f t="shared" si="4"/>
        <v>6.9392109500805155E-2</v>
      </c>
      <c r="G18" s="13">
        <f t="shared" si="4"/>
        <v>5.1880032206119163E-2</v>
      </c>
      <c r="H18" s="13">
        <f t="shared" si="4"/>
        <v>6.5789049919484699E-2</v>
      </c>
      <c r="I18" s="13">
        <f t="shared" si="4"/>
        <v>0.18251207729468599</v>
      </c>
      <c r="J18" s="13"/>
    </row>
    <row r="19" spans="1:10">
      <c r="A19" t="s">
        <v>22</v>
      </c>
      <c r="B19" s="3">
        <f>B14/B16</f>
        <v>1.6600524413578059E-2</v>
      </c>
      <c r="C19" s="3">
        <f t="shared" ref="C19:H19" si="5">C14/C16</f>
        <v>1.6834592249782475E-2</v>
      </c>
      <c r="D19" s="3">
        <f t="shared" si="5"/>
        <v>5.8473098300001634E-3</v>
      </c>
      <c r="E19" s="3">
        <f t="shared" si="5"/>
        <v>5.5964738129960744E-3</v>
      </c>
      <c r="F19" s="3">
        <f t="shared" si="5"/>
        <v>6.5288005649147586E-3</v>
      </c>
      <c r="G19" s="3">
        <f t="shared" si="5"/>
        <v>5.9588188478256433E-3</v>
      </c>
      <c r="H19" s="3">
        <f t="shared" si="5"/>
        <v>1.768318624616828E-2</v>
      </c>
      <c r="I19" s="3">
        <f t="shared" ref="I19" si="6">I14/I16</f>
        <v>1.6675179883603543E-2</v>
      </c>
      <c r="J19" s="3"/>
    </row>
    <row r="20" spans="1:10">
      <c r="A20" t="s">
        <v>65</v>
      </c>
      <c r="B20" s="3">
        <f>B15/B16</f>
        <v>3.4825077362813879E-2</v>
      </c>
      <c r="C20" s="3">
        <f t="shared" ref="C20:I20" si="7">C15/C16</f>
        <v>6.631694430082849E-2</v>
      </c>
      <c r="D20" s="3">
        <f t="shared" si="7"/>
        <v>2.8454191319087902E-2</v>
      </c>
      <c r="E20" s="3">
        <f t="shared" si="7"/>
        <v>2.2377725217220798E-2</v>
      </c>
      <c r="F20" s="3">
        <f t="shared" si="7"/>
        <v>4.7117925955815598E-2</v>
      </c>
      <c r="G20" s="3">
        <f t="shared" si="7"/>
        <v>2.5508642328020734E-2</v>
      </c>
      <c r="H20" s="3">
        <f t="shared" si="7"/>
        <v>6.0860269011334255E-2</v>
      </c>
      <c r="I20" s="3">
        <f t="shared" si="7"/>
        <v>4.4869345581640407E-2</v>
      </c>
      <c r="J20" s="3"/>
    </row>
    <row r="21" spans="1:10">
      <c r="A21" t="s">
        <v>68</v>
      </c>
      <c r="B21" s="7">
        <f t="shared" ref="B21:I21" si="8">B16/$K$12</f>
        <v>0.68169082125603864</v>
      </c>
      <c r="C21" s="7">
        <f t="shared" si="8"/>
        <v>0.31924718196457325</v>
      </c>
      <c r="D21" s="7">
        <f t="shared" si="8"/>
        <v>0.9879710144927536</v>
      </c>
      <c r="E21" s="7">
        <f t="shared" si="8"/>
        <v>0.98549516908212564</v>
      </c>
      <c r="F21" s="7">
        <f t="shared" si="8"/>
        <v>0.99768518518518523</v>
      </c>
      <c r="G21" s="7">
        <f t="shared" si="8"/>
        <v>0.98637278582930754</v>
      </c>
      <c r="H21" s="7">
        <f t="shared" si="8"/>
        <v>0.36903784219001612</v>
      </c>
      <c r="I21" s="7">
        <f t="shared" si="8"/>
        <v>1.0009380032206119</v>
      </c>
      <c r="J21" s="7"/>
    </row>
    <row r="30" spans="1:10">
      <c r="A30">
        <f>120 * 15805/295785</f>
        <v>6.4120898625690961</v>
      </c>
    </row>
    <row r="31" spans="1:10">
      <c r="A31">
        <f>L3+J2</f>
        <v>405340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zoomScaleNormal="100" workbookViewId="0">
      <selection activeCell="H18" sqref="H18"/>
    </sheetView>
  </sheetViews>
  <sheetFormatPr defaultRowHeight="13.5"/>
  <cols>
    <col min="1" max="1" width="16.125" customWidth="1"/>
  </cols>
  <sheetData>
    <row r="1" spans="1:10">
      <c r="A1" s="1"/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71</v>
      </c>
    </row>
    <row r="2" spans="1:10">
      <c r="A2" s="1" t="s">
        <v>24</v>
      </c>
      <c r="B2" s="6">
        <v>70454</v>
      </c>
      <c r="C2" s="1">
        <v>25095</v>
      </c>
      <c r="D2" s="1">
        <v>39653</v>
      </c>
      <c r="E2" s="1">
        <v>39579</v>
      </c>
      <c r="F2" s="1">
        <v>35581</v>
      </c>
      <c r="G2" s="1">
        <v>36839</v>
      </c>
      <c r="H2" s="1">
        <v>33413</v>
      </c>
      <c r="I2">
        <f>B2+C2</f>
        <v>95549</v>
      </c>
    </row>
    <row r="3" spans="1:10">
      <c r="A3" s="1" t="s">
        <v>29</v>
      </c>
      <c r="B3" s="6">
        <v>448</v>
      </c>
      <c r="C3" s="1">
        <v>11063</v>
      </c>
      <c r="D3" s="1">
        <v>1530</v>
      </c>
      <c r="E3" s="1">
        <v>1526</v>
      </c>
      <c r="F3" s="1">
        <v>4530</v>
      </c>
      <c r="G3" s="1">
        <v>561</v>
      </c>
      <c r="H3" s="1">
        <v>943</v>
      </c>
      <c r="I3">
        <f>B3+C3</f>
        <v>11511</v>
      </c>
    </row>
    <row r="4" spans="1:10">
      <c r="A4" s="1" t="s">
        <v>30</v>
      </c>
      <c r="B4" s="1">
        <f t="shared" ref="B4:H4" si="0">B2+B3</f>
        <v>70902</v>
      </c>
      <c r="C4" s="1">
        <f t="shared" si="0"/>
        <v>36158</v>
      </c>
      <c r="D4" s="1">
        <f t="shared" si="0"/>
        <v>41183</v>
      </c>
      <c r="E4" s="1">
        <f t="shared" si="0"/>
        <v>41105</v>
      </c>
      <c r="F4" s="1">
        <f t="shared" si="0"/>
        <v>40111</v>
      </c>
      <c r="G4" s="1">
        <f t="shared" si="0"/>
        <v>37400</v>
      </c>
      <c r="H4" s="1">
        <f t="shared" si="0"/>
        <v>34356</v>
      </c>
      <c r="I4">
        <f>B4+C4</f>
        <v>107060</v>
      </c>
    </row>
    <row r="5" spans="1:10">
      <c r="A5" s="1" t="s">
        <v>25</v>
      </c>
      <c r="B5" s="4">
        <f t="shared" ref="B5:H5" si="1">B2/B4</f>
        <v>0.99368141942399368</v>
      </c>
      <c r="C5" s="4">
        <f t="shared" si="1"/>
        <v>0.69403728082305438</v>
      </c>
      <c r="D5" s="4">
        <f t="shared" si="1"/>
        <v>0.96284874826991718</v>
      </c>
      <c r="E5" s="4">
        <f t="shared" si="1"/>
        <v>0.96287556258362728</v>
      </c>
      <c r="F5" s="4">
        <f t="shared" si="1"/>
        <v>0.88706339906758747</v>
      </c>
      <c r="G5" s="4">
        <f t="shared" si="1"/>
        <v>0.98499999999999999</v>
      </c>
      <c r="H5" s="4">
        <f t="shared" si="1"/>
        <v>0.97255210152520666</v>
      </c>
      <c r="I5" s="4">
        <f>I2/I4</f>
        <v>0.8924808518587708</v>
      </c>
      <c r="J5" s="3">
        <f>1-C5</f>
        <v>0.30596271917694562</v>
      </c>
    </row>
    <row r="6" spans="1:10">
      <c r="A6" s="1" t="s">
        <v>26</v>
      </c>
      <c r="B6" s="1">
        <v>185133</v>
      </c>
      <c r="C6" s="1">
        <v>78353</v>
      </c>
      <c r="D6" s="1">
        <v>102935</v>
      </c>
      <c r="E6" s="1">
        <v>99939</v>
      </c>
      <c r="F6" s="1">
        <v>104297</v>
      </c>
      <c r="G6" s="1">
        <v>97124</v>
      </c>
      <c r="H6" s="1">
        <v>89359</v>
      </c>
    </row>
    <row r="7" spans="1:10">
      <c r="A7" s="1" t="s">
        <v>31</v>
      </c>
      <c r="B7" s="1">
        <v>1241</v>
      </c>
      <c r="C7" s="1">
        <v>15758</v>
      </c>
      <c r="D7" s="1">
        <v>3124</v>
      </c>
      <c r="E7" s="1">
        <v>2021</v>
      </c>
      <c r="F7" s="1">
        <v>8432</v>
      </c>
      <c r="G7" s="1">
        <v>1071</v>
      </c>
      <c r="H7" s="1">
        <v>1837</v>
      </c>
    </row>
    <row r="8" spans="1:10">
      <c r="A8" s="1" t="s">
        <v>27</v>
      </c>
      <c r="B8" s="1">
        <f>B6+B7</f>
        <v>186374</v>
      </c>
      <c r="C8" s="1">
        <f t="shared" ref="C8" si="2">C6+C7</f>
        <v>94111</v>
      </c>
      <c r="D8" s="1">
        <f t="shared" ref="D8" si="3">D6+D7</f>
        <v>106059</v>
      </c>
      <c r="E8" s="1">
        <f t="shared" ref="E8" si="4">E6+E7</f>
        <v>101960</v>
      </c>
      <c r="F8" s="1">
        <f t="shared" ref="F8" si="5">F6+F7</f>
        <v>112729</v>
      </c>
      <c r="G8" s="1">
        <f t="shared" ref="G8" si="6">G6+G7</f>
        <v>98195</v>
      </c>
      <c r="H8" s="1">
        <f t="shared" ref="H8" si="7">H6+H7</f>
        <v>91196</v>
      </c>
    </row>
    <row r="9" spans="1:10">
      <c r="A9" s="1" t="s">
        <v>28</v>
      </c>
      <c r="B9" s="4">
        <f>B6/B8</f>
        <v>0.99334134589588674</v>
      </c>
      <c r="C9" s="4">
        <f t="shared" ref="C9" si="8">C6/C8</f>
        <v>0.83255942450935594</v>
      </c>
      <c r="D9" s="4">
        <f t="shared" ref="D9" si="9">D6/D8</f>
        <v>0.97054469681969469</v>
      </c>
      <c r="E9" s="4">
        <f t="shared" ref="E9" si="10">E6/E8</f>
        <v>0.98017850137308749</v>
      </c>
      <c r="F9" s="4">
        <f t="shared" ref="F9" si="11">F6/F8</f>
        <v>0.92520114611147086</v>
      </c>
      <c r="G9" s="4">
        <f t="shared" ref="G9" si="12">G6/G8</f>
        <v>0.98909313101481744</v>
      </c>
      <c r="H9" s="4">
        <f t="shared" ref="H9" si="13">H6/H8</f>
        <v>0.97985657265669546</v>
      </c>
    </row>
    <row r="10" spans="1:10">
      <c r="A10" t="s">
        <v>32</v>
      </c>
      <c r="B10" s="2">
        <v>133426</v>
      </c>
      <c r="C10">
        <v>24694</v>
      </c>
      <c r="D10">
        <v>72782</v>
      </c>
      <c r="E10">
        <v>57833</v>
      </c>
      <c r="F10">
        <v>82388</v>
      </c>
      <c r="G10">
        <v>69506</v>
      </c>
      <c r="H10">
        <v>42627</v>
      </c>
      <c r="I10">
        <f>B10+C10</f>
        <v>158120</v>
      </c>
    </row>
    <row r="11" spans="1:10">
      <c r="A11" t="s">
        <v>33</v>
      </c>
      <c r="B11" s="2">
        <v>1270</v>
      </c>
      <c r="C11">
        <v>36690</v>
      </c>
      <c r="D11">
        <v>5638</v>
      </c>
      <c r="E11">
        <v>7816</v>
      </c>
      <c r="F11">
        <v>9615</v>
      </c>
      <c r="G11">
        <v>8225</v>
      </c>
      <c r="H11">
        <v>17903</v>
      </c>
      <c r="I11">
        <f>B11+C11</f>
        <v>37960</v>
      </c>
    </row>
    <row r="12" spans="1:10">
      <c r="A12" t="s">
        <v>34</v>
      </c>
      <c r="B12" s="2">
        <f t="shared" ref="B12:C12" si="14">B10+B11</f>
        <v>134696</v>
      </c>
      <c r="C12">
        <f t="shared" si="14"/>
        <v>61384</v>
      </c>
      <c r="D12">
        <f t="shared" ref="D12" si="15">D10+D11</f>
        <v>78420</v>
      </c>
      <c r="E12">
        <f t="shared" ref="E12" si="16">E10+E11</f>
        <v>65649</v>
      </c>
      <c r="F12">
        <f t="shared" ref="F12" si="17">F10+F11</f>
        <v>92003</v>
      </c>
      <c r="G12">
        <f t="shared" ref="G12" si="18">G10+G11</f>
        <v>77731</v>
      </c>
      <c r="H12">
        <f t="shared" ref="H12" si="19">H10+H11</f>
        <v>60530</v>
      </c>
      <c r="I12">
        <f>I10+I11</f>
        <v>196080</v>
      </c>
      <c r="J12">
        <f>B12+C12</f>
        <v>196080</v>
      </c>
    </row>
    <row r="13" spans="1:10">
      <c r="A13" t="s">
        <v>35</v>
      </c>
      <c r="B13" s="5">
        <f t="shared" ref="B13:C13" si="20">B10/B12</f>
        <v>0.99057136069371032</v>
      </c>
      <c r="C13" s="3">
        <f t="shared" si="20"/>
        <v>0.40228724097484686</v>
      </c>
      <c r="D13" s="3">
        <f t="shared" ref="D13" si="21">D10/D12</f>
        <v>0.92810507523590924</v>
      </c>
      <c r="E13" s="3">
        <f t="shared" ref="E13" si="22">E10/E12</f>
        <v>0.88094258861521124</v>
      </c>
      <c r="F13" s="3">
        <f t="shared" ref="F13" si="23">F10/F12</f>
        <v>0.89549253828679498</v>
      </c>
      <c r="G13" s="3">
        <f t="shared" ref="G13" si="24">G10/G12</f>
        <v>0.89418636065405055</v>
      </c>
      <c r="H13" s="3">
        <f t="shared" ref="H13" si="25">H10/H12</f>
        <v>0.70422930778126547</v>
      </c>
      <c r="I13" s="3">
        <f>I10/I12</f>
        <v>0.80640554875560999</v>
      </c>
      <c r="J13" s="3">
        <f>1-C13</f>
        <v>0.5977127590251532</v>
      </c>
    </row>
    <row r="14" spans="1:10">
      <c r="A14" t="s">
        <v>36</v>
      </c>
      <c r="B14" s="2">
        <v>33848</v>
      </c>
      <c r="C14">
        <v>6235</v>
      </c>
      <c r="D14">
        <v>13213</v>
      </c>
      <c r="E14">
        <v>11903</v>
      </c>
      <c r="F14">
        <v>17853</v>
      </c>
      <c r="G14">
        <v>13448</v>
      </c>
      <c r="H14">
        <v>9764</v>
      </c>
    </row>
    <row r="15" spans="1:10">
      <c r="A15" t="s">
        <v>37</v>
      </c>
      <c r="B15" s="2">
        <v>259</v>
      </c>
      <c r="C15">
        <v>5685</v>
      </c>
      <c r="D15">
        <v>738</v>
      </c>
      <c r="E15">
        <v>1079</v>
      </c>
      <c r="F15">
        <v>2006</v>
      </c>
      <c r="G15">
        <v>1382</v>
      </c>
      <c r="H15">
        <v>2159</v>
      </c>
    </row>
    <row r="16" spans="1:10">
      <c r="A16" t="s">
        <v>38</v>
      </c>
      <c r="B16">
        <f t="shared" ref="B16:C16" si="26">B14+B15</f>
        <v>34107</v>
      </c>
      <c r="C16">
        <f t="shared" si="26"/>
        <v>11920</v>
      </c>
      <c r="D16">
        <f t="shared" ref="D16" si="27">D14+D15</f>
        <v>13951</v>
      </c>
      <c r="E16">
        <f t="shared" ref="E16" si="28">E14+E15</f>
        <v>12982</v>
      </c>
      <c r="F16">
        <f t="shared" ref="F16" si="29">F14+F15</f>
        <v>19859</v>
      </c>
      <c r="G16">
        <f t="shared" ref="G16" si="30">G14+G15</f>
        <v>14830</v>
      </c>
      <c r="H16">
        <f t="shared" ref="H16" si="31">H14+H15</f>
        <v>11923</v>
      </c>
    </row>
    <row r="17" spans="1:8">
      <c r="A17" t="s">
        <v>39</v>
      </c>
      <c r="B17" s="3">
        <f t="shared" ref="B17:C17" si="32">B14/B16</f>
        <v>0.99240625091623424</v>
      </c>
      <c r="C17" s="3">
        <f t="shared" si="32"/>
        <v>0.52307046979865768</v>
      </c>
      <c r="D17" s="3">
        <f t="shared" ref="D17" si="33">D14/D16</f>
        <v>0.94710056626765105</v>
      </c>
      <c r="E17" s="3">
        <f t="shared" ref="E17" si="34">E14/E16</f>
        <v>0.91688491757818513</v>
      </c>
      <c r="F17" s="3">
        <f t="shared" ref="F17" si="35">F14/F16</f>
        <v>0.89898786444433254</v>
      </c>
      <c r="G17" s="3">
        <f t="shared" ref="G17" si="36">G14/G16</f>
        <v>0.90681051921780176</v>
      </c>
      <c r="H17" s="3">
        <f t="shared" ref="H17" si="37">H14/H16</f>
        <v>0.81892141239620897</v>
      </c>
    </row>
    <row r="18" spans="1:8">
      <c r="H18">
        <f>(H10+H14)/(H12+H16)</f>
        <v>0.72310325314341706</v>
      </c>
    </row>
    <row r="19" spans="1:8">
      <c r="B19" s="3"/>
      <c r="C19" s="3"/>
      <c r="D19" s="3"/>
      <c r="E19" s="3"/>
      <c r="F19" s="3"/>
      <c r="G19" s="3"/>
      <c r="H19" s="3"/>
    </row>
    <row r="20" spans="1:8">
      <c r="B20" s="3"/>
      <c r="C20" s="3"/>
      <c r="D20" s="3"/>
      <c r="E20" s="3"/>
      <c r="F20" s="3"/>
      <c r="G20" s="3"/>
      <c r="H20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E1" workbookViewId="0">
      <selection activeCell="H11" sqref="H11"/>
    </sheetView>
  </sheetViews>
  <sheetFormatPr defaultRowHeight="13.5"/>
  <cols>
    <col min="1" max="1" width="17.875" customWidth="1"/>
    <col min="2" max="2" width="12.875" customWidth="1"/>
    <col min="3" max="3" width="12.75" customWidth="1"/>
    <col min="4" max="4" width="10.625" customWidth="1"/>
    <col min="5" max="5" width="11.625" customWidth="1"/>
    <col min="6" max="6" width="10.75" customWidth="1"/>
    <col min="7" max="7" width="10" customWidth="1"/>
    <col min="9" max="9" width="11.625" customWidth="1"/>
    <col min="10" max="10" width="11.125" customWidth="1"/>
  </cols>
  <sheetData>
    <row r="1" spans="1:11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56</v>
      </c>
      <c r="I1" t="s">
        <v>57</v>
      </c>
      <c r="J1" t="s">
        <v>58</v>
      </c>
      <c r="K1" t="s">
        <v>47</v>
      </c>
    </row>
    <row r="2" spans="1:11">
      <c r="A2" t="s">
        <v>46</v>
      </c>
      <c r="B2">
        <v>2928</v>
      </c>
      <c r="C2">
        <v>1940</v>
      </c>
      <c r="D2">
        <v>1386</v>
      </c>
      <c r="E2">
        <v>832</v>
      </c>
      <c r="F2">
        <v>647</v>
      </c>
      <c r="G2">
        <v>534</v>
      </c>
      <c r="H2">
        <v>113</v>
      </c>
      <c r="I2">
        <v>235</v>
      </c>
      <c r="J2">
        <v>257</v>
      </c>
      <c r="K2">
        <f>SUM(B2:J2)</f>
        <v>8872</v>
      </c>
    </row>
    <row r="3" spans="1:11">
      <c r="A3" t="s">
        <v>14</v>
      </c>
      <c r="B3" s="3">
        <f>B2/$K$2</f>
        <v>0.33002705139765554</v>
      </c>
      <c r="C3" s="3">
        <f t="shared" ref="C3:K3" si="0">C2/$K$2</f>
        <v>0.21866546438232642</v>
      </c>
      <c r="D3" s="3">
        <f t="shared" si="0"/>
        <v>0.15622182146077548</v>
      </c>
      <c r="E3" s="3">
        <f t="shared" si="0"/>
        <v>9.377817853922453E-2</v>
      </c>
      <c r="F3" s="3">
        <f t="shared" si="0"/>
        <v>7.2926059513074848E-2</v>
      </c>
      <c r="G3" s="3">
        <f t="shared" si="0"/>
        <v>6.0189359783588817E-2</v>
      </c>
      <c r="H3" s="3">
        <f t="shared" si="0"/>
        <v>1.2736699729486024E-2</v>
      </c>
      <c r="I3" s="3">
        <f t="shared" si="0"/>
        <v>2.6487826871055005E-2</v>
      </c>
      <c r="J3" s="3">
        <f t="shared" si="0"/>
        <v>2.8967538322813347E-2</v>
      </c>
      <c r="K3" s="3">
        <f t="shared" si="0"/>
        <v>1</v>
      </c>
    </row>
    <row r="4" spans="1:11">
      <c r="B4" t="s">
        <v>48</v>
      </c>
      <c r="C4" t="s">
        <v>49</v>
      </c>
      <c r="D4" t="s">
        <v>50</v>
      </c>
      <c r="E4" t="s">
        <v>51</v>
      </c>
      <c r="F4" t="s">
        <v>41</v>
      </c>
      <c r="G4" t="s">
        <v>52</v>
      </c>
      <c r="H4" t="s">
        <v>55</v>
      </c>
      <c r="I4" t="s">
        <v>47</v>
      </c>
    </row>
    <row r="5" spans="1:11">
      <c r="A5" t="s">
        <v>53</v>
      </c>
      <c r="B5">
        <v>10591</v>
      </c>
      <c r="C5">
        <v>9502</v>
      </c>
      <c r="D5">
        <v>2769</v>
      </c>
      <c r="E5">
        <v>2509</v>
      </c>
      <c r="F5">
        <v>1174</v>
      </c>
      <c r="G5">
        <v>637</v>
      </c>
      <c r="H5">
        <v>2</v>
      </c>
      <c r="I5">
        <f>SUM(B5:H5)</f>
        <v>27184</v>
      </c>
    </row>
    <row r="6" spans="1:11">
      <c r="A6" t="s">
        <v>54</v>
      </c>
      <c r="B6" s="3">
        <f>B5/$I$5</f>
        <v>0.38960417892878163</v>
      </c>
      <c r="C6" s="3">
        <f t="shared" ref="C6:I6" si="1">C5/$I$5</f>
        <v>0.34954384932313126</v>
      </c>
      <c r="D6" s="3">
        <f t="shared" si="1"/>
        <v>0.10186138905238376</v>
      </c>
      <c r="E6" s="3">
        <f t="shared" si="1"/>
        <v>9.2296939376103587E-2</v>
      </c>
      <c r="F6" s="3">
        <f t="shared" si="1"/>
        <v>4.318716892289582E-2</v>
      </c>
      <c r="G6" s="3">
        <f t="shared" si="1"/>
        <v>2.3432901706886403E-2</v>
      </c>
      <c r="H6" s="3">
        <f t="shared" si="1"/>
        <v>7.3572689817539725E-5</v>
      </c>
      <c r="I6" s="3">
        <f t="shared" si="1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5" sqref="J5"/>
    </sheetView>
  </sheetViews>
  <sheetFormatPr defaultRowHeight="13.5"/>
  <cols>
    <col min="1" max="1" width="28.625" customWidth="1"/>
    <col min="2" max="2" width="28.375" customWidth="1"/>
    <col min="3" max="3" width="13.5" customWidth="1"/>
    <col min="5" max="5" width="15.5" customWidth="1"/>
  </cols>
  <sheetData>
    <row r="1" spans="1:7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 t="s">
        <v>72</v>
      </c>
      <c r="B2">
        <v>40</v>
      </c>
      <c r="C2">
        <v>89</v>
      </c>
      <c r="D2">
        <v>18</v>
      </c>
      <c r="E2">
        <v>125</v>
      </c>
      <c r="F2">
        <v>545</v>
      </c>
      <c r="G2">
        <v>573</v>
      </c>
    </row>
    <row r="3" spans="1:7">
      <c r="B3" t="s">
        <v>73</v>
      </c>
    </row>
    <row r="4" spans="1:7">
      <c r="B4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33" sqref="E33"/>
    </sheetView>
  </sheetViews>
  <sheetFormatPr defaultRowHeight="13.5"/>
  <cols>
    <col min="1" max="1" width="14.125" customWidth="1"/>
    <col min="2" max="2" width="24.125" customWidth="1"/>
    <col min="3" max="3" width="12.125" customWidth="1"/>
    <col min="4" max="4" width="15.5" customWidth="1"/>
    <col min="5" max="5" width="12.625" customWidth="1"/>
    <col min="6" max="6" width="17.875" customWidth="1"/>
    <col min="7" max="7" width="22.5" customWidth="1"/>
    <col min="8" max="8" width="19" customWidth="1"/>
    <col min="9" max="9" width="22.125" customWidth="1"/>
    <col min="10" max="10" width="16.625" customWidth="1"/>
    <col min="11" max="11" width="21" customWidth="1"/>
  </cols>
  <sheetData>
    <row r="1" spans="1:11">
      <c r="A1" t="s">
        <v>85</v>
      </c>
      <c r="B1" t="s">
        <v>84</v>
      </c>
      <c r="C1" t="s">
        <v>83</v>
      </c>
      <c r="D1" t="s">
        <v>82</v>
      </c>
      <c r="E1" t="s">
        <v>81</v>
      </c>
      <c r="F1" s="14" t="s">
        <v>93</v>
      </c>
      <c r="G1" s="14" t="s">
        <v>92</v>
      </c>
      <c r="H1" s="14" t="s">
        <v>95</v>
      </c>
      <c r="I1" s="14" t="s">
        <v>94</v>
      </c>
      <c r="J1" s="14" t="s">
        <v>96</v>
      </c>
      <c r="K1" s="14" t="s">
        <v>97</v>
      </c>
    </row>
    <row r="2" spans="1:11">
      <c r="A2" t="s">
        <v>86</v>
      </c>
      <c r="B2">
        <v>23952</v>
      </c>
      <c r="C2">
        <v>10394</v>
      </c>
      <c r="D2">
        <v>13118</v>
      </c>
      <c r="E2">
        <v>718</v>
      </c>
      <c r="F2">
        <f>C2-G2</f>
        <v>10068</v>
      </c>
      <c r="G2">
        <v>326</v>
      </c>
      <c r="H2">
        <v>53</v>
      </c>
      <c r="I2">
        <v>5</v>
      </c>
      <c r="J2">
        <f>D2-I2</f>
        <v>13113</v>
      </c>
      <c r="K2">
        <f>E2-G2-I2</f>
        <v>387</v>
      </c>
    </row>
    <row r="3" spans="1:11">
      <c r="A3" t="s">
        <v>87</v>
      </c>
      <c r="B3">
        <v>248723</v>
      </c>
      <c r="C3">
        <v>201859</v>
      </c>
      <c r="D3">
        <v>14311</v>
      </c>
      <c r="E3">
        <v>50575</v>
      </c>
      <c r="H3">
        <v>4605</v>
      </c>
    </row>
    <row r="4" spans="1:11">
      <c r="A4" t="s">
        <v>88</v>
      </c>
      <c r="B4">
        <f>B3/B2</f>
        <v>10.384226786907147</v>
      </c>
      <c r="C4">
        <f t="shared" ref="C4:H4" si="0">C3/C2</f>
        <v>19.420723494323649</v>
      </c>
      <c r="D4">
        <f t="shared" si="0"/>
        <v>1.0909437414239975</v>
      </c>
      <c r="E4">
        <f t="shared" si="0"/>
        <v>70.438718662952652</v>
      </c>
      <c r="H4">
        <f t="shared" si="0"/>
        <v>86.886792452830193</v>
      </c>
    </row>
    <row r="5" spans="1:11">
      <c r="A5" t="s">
        <v>89</v>
      </c>
      <c r="B5">
        <v>7876</v>
      </c>
      <c r="C5">
        <v>3338</v>
      </c>
      <c r="D5">
        <v>3694</v>
      </c>
      <c r="E5">
        <v>1259</v>
      </c>
      <c r="F5">
        <f>C5-G5</f>
        <v>2881</v>
      </c>
      <c r="G5">
        <v>457</v>
      </c>
      <c r="H5">
        <v>46</v>
      </c>
      <c r="I5">
        <v>4</v>
      </c>
      <c r="J5">
        <f>D5-I5</f>
        <v>3690</v>
      </c>
      <c r="K5">
        <f>E5-G5-I5</f>
        <v>798</v>
      </c>
    </row>
    <row r="6" spans="1:11">
      <c r="A6" t="s">
        <v>90</v>
      </c>
      <c r="B6">
        <v>397114</v>
      </c>
      <c r="C6">
        <v>110958</v>
      </c>
      <c r="D6">
        <v>4244</v>
      </c>
      <c r="E6">
        <v>278970</v>
      </c>
      <c r="H6">
        <v>15805</v>
      </c>
    </row>
    <row r="7" spans="1:11">
      <c r="A7" t="s">
        <v>91</v>
      </c>
      <c r="B7">
        <f>B6/B5</f>
        <v>50.420771965464702</v>
      </c>
      <c r="C7">
        <f t="shared" ref="C7:H7" si="1">C6/C5</f>
        <v>33.240862792091072</v>
      </c>
      <c r="D7">
        <f t="shared" si="1"/>
        <v>1.1488900920411478</v>
      </c>
      <c r="E7">
        <f t="shared" si="1"/>
        <v>221.58061953931693</v>
      </c>
      <c r="H7">
        <f t="shared" si="1"/>
        <v>343.58695652173913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I16" sqref="I16"/>
    </sheetView>
  </sheetViews>
  <sheetFormatPr defaultRowHeight="13.5"/>
  <cols>
    <col min="1" max="1" width="12.125" customWidth="1"/>
    <col min="2" max="2" width="10" customWidth="1"/>
    <col min="3" max="3" width="12" customWidth="1"/>
    <col min="4" max="4" width="20.75" customWidth="1"/>
    <col min="5" max="5" width="22.375" customWidth="1"/>
    <col min="7" max="7" width="20.125" customWidth="1"/>
    <col min="8" max="8" width="18.75" customWidth="1"/>
    <col min="9" max="9" width="12.5" customWidth="1"/>
    <col min="10" max="10" width="18.5" customWidth="1"/>
    <col min="11" max="11" width="18.25" customWidth="1"/>
    <col min="12" max="12" width="10.25" customWidth="1"/>
  </cols>
  <sheetData>
    <row r="1" spans="1:12">
      <c r="A1" t="s">
        <v>98</v>
      </c>
      <c r="B1" t="s">
        <v>99</v>
      </c>
      <c r="C1" t="s">
        <v>110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109</v>
      </c>
      <c r="J1" t="s">
        <v>105</v>
      </c>
      <c r="K1" t="s">
        <v>106</v>
      </c>
      <c r="L1" t="s">
        <v>108</v>
      </c>
    </row>
    <row r="2" spans="1:12">
      <c r="A2" t="s">
        <v>107</v>
      </c>
      <c r="B2">
        <v>242519</v>
      </c>
      <c r="C2">
        <f>D2+E2</f>
        <v>163218</v>
      </c>
      <c r="D2">
        <f>167807-4693</f>
        <v>163114</v>
      </c>
      <c r="E2">
        <f>1525-1421</f>
        <v>104</v>
      </c>
      <c r="F2">
        <f>G2+H2</f>
        <v>73187</v>
      </c>
      <c r="G2">
        <f>32829-1421</f>
        <v>31408</v>
      </c>
      <c r="H2">
        <f>46472-4693</f>
        <v>41779</v>
      </c>
      <c r="I2">
        <f>J2+K2</f>
        <v>6114</v>
      </c>
      <c r="J2">
        <v>4693</v>
      </c>
      <c r="K2">
        <v>1421</v>
      </c>
      <c r="L2">
        <f>SUM(C2,F2,I2)</f>
        <v>242519</v>
      </c>
    </row>
    <row r="3" spans="1:12">
      <c r="A3" t="s">
        <v>111</v>
      </c>
      <c r="B3">
        <v>396999</v>
      </c>
      <c r="C3">
        <f>D3+E3</f>
        <v>265311</v>
      </c>
      <c r="D3">
        <f>266183-1119</f>
        <v>265064</v>
      </c>
      <c r="E3">
        <f>1727-1480</f>
        <v>247</v>
      </c>
      <c r="F3">
        <f>G3+H3</f>
        <v>129089</v>
      </c>
      <c r="G3">
        <f>104314-1480</f>
        <v>102834</v>
      </c>
      <c r="H3">
        <f>27374-1119</f>
        <v>26255</v>
      </c>
      <c r="I3">
        <f>J3+K3</f>
        <v>2599</v>
      </c>
      <c r="J3">
        <v>1119</v>
      </c>
      <c r="K3">
        <v>1480</v>
      </c>
      <c r="L3">
        <f>SUM(C3,F3,I3)</f>
        <v>396999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modification</vt:lpstr>
      <vt:lpstr>imapct_issues</vt:lpstr>
      <vt:lpstr>impact_correct</vt:lpstr>
      <vt:lpstr>mistaken confirm</vt:lpstr>
      <vt:lpstr>basic</vt:lpstr>
      <vt:lpstr>roles</vt:lpstr>
      <vt:lpstr>issue 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LeonXie</dc:creator>
  <cp:lastModifiedBy>LeonXie</cp:lastModifiedBy>
  <dcterms:created xsi:type="dcterms:W3CDTF">2013-03-01T05:49:17Z</dcterms:created>
  <dcterms:modified xsi:type="dcterms:W3CDTF">2014-03-13T11:58:15Z</dcterms:modified>
</cp:coreProperties>
</file>