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560" windowHeight="11280" firstSheet="13" activeTab="15"/>
  </bookViews>
  <sheets>
    <sheet name="wifi协议标准图" sheetId="1" r:id="rId1"/>
    <sheet name="wifi芯片市场规模" sheetId="2" r:id="rId2"/>
    <sheet name="Sheet3" sheetId="3" r:id="rId3"/>
    <sheet name="Sheet4" sheetId="4" r:id="rId4"/>
    <sheet name="Sheet5" sheetId="5" r:id="rId5"/>
    <sheet name="Sheet6" sheetId="6" r:id="rId6"/>
    <sheet name="Sheet7" sheetId="7" r:id="rId7"/>
    <sheet name="Sheet8" sheetId="8" r:id="rId8"/>
    <sheet name="Sheet1" sheetId="9" r:id="rId9"/>
    <sheet name="Sheet2" sheetId="10" r:id="rId10"/>
    <sheet name="Sheet9" sheetId="11" r:id="rId11"/>
    <sheet name="Sheet10" sheetId="12" r:id="rId12"/>
    <sheet name="Sheet11" sheetId="13" r:id="rId13"/>
    <sheet name="Sheet12" sheetId="14" r:id="rId14"/>
    <sheet name="Sheet13" sheetId="15" r:id="rId15"/>
    <sheet name="Sheet14" sheetId="16" r:id="rId16"/>
  </sheets>
  <calcPr calcId="144525"/>
</workbook>
</file>

<file path=xl/sharedStrings.xml><?xml version="1.0" encoding="utf-8"?>
<sst xmlns="http://schemas.openxmlformats.org/spreadsheetml/2006/main" count="219">
  <si>
    <t>各代标准</t>
  </si>
  <si>
    <t>Wi-Fi4 标准</t>
  </si>
  <si>
    <t>Wi-Fi5 标准</t>
  </si>
  <si>
    <t>Wi-Fi6 标准</t>
  </si>
  <si>
    <t>协议</t>
  </si>
  <si>
    <t>802.11n</t>
  </si>
  <si>
    <t>802.11ac</t>
  </si>
  <si>
    <t>802.11ax</t>
  </si>
  <si>
    <t>Wave1</t>
  </si>
  <si>
    <t>Wave2</t>
  </si>
  <si>
    <t>频段</t>
  </si>
  <si>
    <t>2.4GHz、5GHz</t>
  </si>
  <si>
    <t>5GHz</t>
  </si>
  <si>
    <t>2.4GHz、5GHz、6GHz</t>
  </si>
  <si>
    <t>推出时间</t>
  </si>
  <si>
    <t>最大频宽</t>
  </si>
  <si>
    <t>40MHz</t>
  </si>
  <si>
    <t>80MHz</t>
  </si>
  <si>
    <t>160MHz</t>
  </si>
  <si>
    <t>最高调制</t>
  </si>
  <si>
    <t>64QAM</t>
  </si>
  <si>
    <t>256QAM</t>
  </si>
  <si>
    <t>1024QAM</t>
  </si>
  <si>
    <t>最大宽带</t>
  </si>
  <si>
    <t>600Mbps</t>
  </si>
  <si>
    <t>3466Mbps</t>
  </si>
  <si>
    <t>6933Mbps</t>
  </si>
  <si>
    <t>9.6Gbps</t>
  </si>
  <si>
    <t>最大空间流</t>
  </si>
  <si>
    <t>4x4</t>
  </si>
  <si>
    <t>8x8</t>
  </si>
  <si>
    <t>MU-MIMO</t>
  </si>
  <si>
    <t>/</t>
  </si>
  <si>
    <t>下行</t>
  </si>
  <si>
    <t>上行、下行</t>
  </si>
  <si>
    <t>年份</t>
  </si>
  <si>
    <t>2020E</t>
  </si>
  <si>
    <t>2021E</t>
  </si>
  <si>
    <t>2022E</t>
  </si>
  <si>
    <t>2023E</t>
  </si>
  <si>
    <t>2024E</t>
  </si>
  <si>
    <t>规模</t>
  </si>
  <si>
    <t>增速</t>
  </si>
  <si>
    <t>物联网总数</t>
  </si>
  <si>
    <t>2025E</t>
  </si>
  <si>
    <t>全球</t>
  </si>
  <si>
    <t>中国</t>
  </si>
  <si>
    <t>项目</t>
  </si>
  <si>
    <t>比例</t>
  </si>
  <si>
    <t>智慧家居</t>
  </si>
  <si>
    <t>车联网</t>
  </si>
  <si>
    <t>公共服务</t>
  </si>
  <si>
    <t>智慧农业</t>
  </si>
  <si>
    <t>智慧物流</t>
  </si>
  <si>
    <t>零售服务</t>
  </si>
  <si>
    <t>智慧工业</t>
  </si>
  <si>
    <t>智慧医疗</t>
  </si>
  <si>
    <t>其他</t>
  </si>
  <si>
    <t>w</t>
  </si>
  <si>
    <t>Wi-Fi</t>
  </si>
  <si>
    <t>蓝牙</t>
  </si>
  <si>
    <t>Zigbee</t>
  </si>
  <si>
    <t>传输距离</t>
  </si>
  <si>
    <t>最长(100-300m)</t>
  </si>
  <si>
    <t>最短(2-30m)</t>
  </si>
  <si>
    <t>适中(50-300m)</t>
  </si>
  <si>
    <t>2.4GHz/5GHz</t>
  </si>
  <si>
    <t>2.4GHz</t>
  </si>
  <si>
    <t>功耗</t>
  </si>
  <si>
    <t>高</t>
  </si>
  <si>
    <t>中</t>
  </si>
  <si>
    <t>低</t>
  </si>
  <si>
    <t>安全性</t>
  </si>
  <si>
    <t>无线电波传输信号；数据包容易被检测接收</t>
  </si>
  <si>
    <t>AES 128加密算法进行数据加密认证</t>
  </si>
  <si>
    <t>使用ACL和AES128 对称密码保证安全性</t>
  </si>
  <si>
    <t>节点容量</t>
  </si>
  <si>
    <t>同一路由器下联网设备数量有限</t>
  </si>
  <si>
    <t>理论节点容量高，但传输距离短</t>
  </si>
  <si>
    <t>最多支持65,000个节点，容量大</t>
  </si>
  <si>
    <t>RS485</t>
  </si>
  <si>
    <t>射频</t>
  </si>
  <si>
    <t>KNX</t>
  </si>
  <si>
    <t>EnOcean</t>
  </si>
  <si>
    <t>Z-Wave</t>
  </si>
  <si>
    <t>分类</t>
  </si>
  <si>
    <t>Wi-Fi芯片厂商</t>
  </si>
  <si>
    <t>核心产品</t>
  </si>
  <si>
    <t>主要介绍</t>
  </si>
  <si>
    <t>国际厂商</t>
  </si>
  <si>
    <t>高通</t>
  </si>
  <si>
    <t>BCM3684
BCM4375</t>
  </si>
  <si>
    <t>高通创立于1985年，全球领先的无线通信技术研发企业，致力于提供无线通信产品及服务，业务线涵盖3G、4G、5G芯片组、系统软件及开发工具。</t>
  </si>
  <si>
    <t>德州仪器</t>
  </si>
  <si>
    <t>CC3100
CC3220X</t>
  </si>
  <si>
    <t>德州仪器（TI）创立于1930年，拥有员工近3万人。德州仪器是全球规模最大的模拟电路技术部件制造商，也是全球领先的集成电路设计公司。</t>
  </si>
  <si>
    <t>赛普拉斯</t>
  </si>
  <si>
    <t>CYW43903
CYW43907</t>
  </si>
  <si>
    <t>赛普拉斯成立于1982年，拥有员工约6,000人。主要为通讯产品提供芯片和解决方案，2016年，赛普拉斯收购博通的物联网无线通信业务正式涉足物联网无线通信芯片领域。</t>
  </si>
  <si>
    <t>国内厂商</t>
  </si>
  <si>
    <t>联发科</t>
  </si>
  <si>
    <t>MT7681</t>
  </si>
  <si>
    <t>联发科成立于1997年，是全球著名IC设计厂商之一。联发科专注于无线通讯及数字多媒体等技术领域，</t>
  </si>
  <si>
    <t>南方硅谷</t>
  </si>
  <si>
    <t>SV60</t>
  </si>
  <si>
    <t>深圳市南方硅谷微电子有限公司2011年于广东省深圳市成立致力于提供无线通信芯片和解决方案。</t>
  </si>
  <si>
    <t>乐鑫科技</t>
  </si>
  <si>
    <t>ESP32系列</t>
  </si>
  <si>
    <t>成立于2008年，主要从事物联网Wi-Fi  MCU通信芯片及其模组的研发、设计及销售，</t>
  </si>
  <si>
    <t>博通集成</t>
  </si>
  <si>
    <t>BK7231系列</t>
  </si>
  <si>
    <t>国内领先的无线连接芯片设计公司；2015 年公司首个Wi-Fi 宽带收发样片通过测试，而经过进一步完善的 Wi-Fi 收发电路于 2016 年在量产 SoC 中得到应用，</t>
  </si>
  <si>
    <t>时间</t>
  </si>
  <si>
    <t>政策名称</t>
  </si>
  <si>
    <t>颁布部门</t>
  </si>
  <si>
    <t>具体内容/目标</t>
  </si>
  <si>
    <t xml:space="preserve">  《关于开展全国高速公路电子不停车收费联网工作的通知》</t>
  </si>
  <si>
    <t>交通运输部</t>
  </si>
  <si>
    <t>到2015年底：1、基本实现全国ETC联网；2、客车ETC使用率不低于25%；3、主线收费站ETC覆盖率达到100%；4、匝道收费站ETC覆盖率不低于90%； 
5、全国ETC用户数量达到2000万。</t>
  </si>
  <si>
    <t>《2019 年政府工作报告》</t>
  </si>
  <si>
    <t>国务院</t>
  </si>
  <si>
    <t>两年内基本取消全国高速公路省界收费站，实现不停车快捷收费，减少拥堵、便利群众</t>
  </si>
  <si>
    <t>《关于大力推动高速公路ETC发展应用工作的通知》</t>
  </si>
  <si>
    <t>到2019年底，各省（区、市）汽车ETC安装率达到80％以上，通行高速公路的车辆ETC使用率达到90％以上，高速公路基本实现不停车快捷收费。</t>
  </si>
  <si>
    <t>《加快推进高速公路电子不停车快捷收费应用服务实施方案》</t>
  </si>
  <si>
    <t>2019年10月底前，所有车道均具备ETC服务功能。2019年12月底，全国ETC用户数量突破1.8亿，高速公路收费站ETC全覆盖成为主要收费车道，高速公路不停车快捷收费率达到90%以上，
　　</t>
  </si>
  <si>
    <t>《深化收费公路制度改革取消高速公路省界收费站实施方案》</t>
  </si>
  <si>
    <t xml:space="preserve">力争2019年底前基本取消全国高速公路省界收费站；2019年底前各省（区、市）高速公路入口车辆使用ETC比例达到90%以上，同时实现手机移动支付在人工收费车道全覆盖。
</t>
  </si>
  <si>
    <t>《道路机动车辆产品准入审查要求》</t>
  </si>
  <si>
    <t>工业和信息化部</t>
  </si>
  <si>
    <t>对于选装ETC装置的车辆，应按照GB/T 38444-2019《不停车收费系统 车载电子单元》进行相关检验检测。自 2020 年 7 月 1 日起，新申请产品准入的车型应在选装配置中增加 ETC 车载装置。</t>
  </si>
  <si>
    <t>分产品</t>
  </si>
  <si>
    <t>营业收入</t>
  </si>
  <si>
    <t>营业成本</t>
  </si>
  <si>
    <t>毛利率（％）</t>
  </si>
  <si>
    <t>营业收入较上期增减（％）</t>
  </si>
  <si>
    <t>营业成本较上期增减（％）</t>
  </si>
  <si>
    <t>毛利率较上期增减（％）</t>
  </si>
  <si>
    <t>无线数传类</t>
  </si>
  <si>
    <t>无线音频类</t>
  </si>
  <si>
    <t>总计</t>
  </si>
  <si>
    <t>主要会计数据</t>
  </si>
  <si>
    <t>2017年</t>
  </si>
  <si>
    <t>2018年</t>
  </si>
  <si>
    <t>2019年</t>
  </si>
  <si>
    <t>2020Q3</t>
  </si>
  <si>
    <t>营收增速</t>
  </si>
  <si>
    <t>归属于上市公司股东的净利润</t>
  </si>
  <si>
    <t>归属于上市公司股东的扣除非经常性 损益的净利润</t>
  </si>
  <si>
    <t>经营活动产生的现金流量净额</t>
  </si>
  <si>
    <t>2017年末</t>
  </si>
  <si>
    <t>2018年末</t>
  </si>
  <si>
    <t>2019年末</t>
  </si>
  <si>
    <t>归属于上市公司股东的净资产</t>
  </si>
  <si>
    <t>总资产</t>
  </si>
  <si>
    <t>毛利率</t>
  </si>
  <si>
    <t>净利率</t>
  </si>
  <si>
    <t>净利润</t>
  </si>
  <si>
    <t>研发费用</t>
  </si>
  <si>
    <t>同比增速</t>
  </si>
  <si>
    <t>无线通讯</t>
  </si>
  <si>
    <t>营收</t>
  </si>
  <si>
    <t>增长率</t>
  </si>
  <si>
    <t>营收所占比例</t>
  </si>
  <si>
    <t>毛利</t>
  </si>
  <si>
    <t>无线音频</t>
  </si>
  <si>
    <t>总和</t>
  </si>
  <si>
    <t>利润表</t>
  </si>
  <si>
    <t>2018A</t>
  </si>
  <si>
    <t>2019A</t>
  </si>
  <si>
    <t>营业总收入</t>
  </si>
  <si>
    <t>营业税金及附加</t>
  </si>
  <si>
    <t>％营业收入</t>
  </si>
  <si>
    <t>销售费用</t>
  </si>
  <si>
    <t>管理费用</t>
  </si>
  <si>
    <t>财务费用</t>
  </si>
  <si>
    <t>加：其他收益</t>
  </si>
  <si>
    <t>资产减值损失</t>
  </si>
  <si>
    <t>信用减值损失</t>
  </si>
  <si>
    <r>
      <rPr>
        <sz val="10"/>
        <color theme="1"/>
        <rFont val="Courier New"/>
        <charset val="134"/>
      </rPr>
      <t xml:space="preserve"> </t>
    </r>
    <r>
      <rPr>
        <sz val="10"/>
        <color theme="1"/>
        <rFont val="宋体"/>
        <charset val="134"/>
      </rPr>
      <t>公允价值变动收益</t>
    </r>
  </si>
  <si>
    <t>投资收益</t>
  </si>
  <si>
    <t>营业利润</t>
  </si>
  <si>
    <t>营业外收支</t>
  </si>
  <si>
    <t>利润总额</t>
  </si>
  <si>
    <t>所得税费用</t>
  </si>
  <si>
    <t>算下税率</t>
  </si>
  <si>
    <t>归属于母公司所有者的净利润</t>
  </si>
  <si>
    <t>少数股东损益</t>
  </si>
  <si>
    <t>股本多少</t>
  </si>
  <si>
    <r>
      <rPr>
        <sz val="10"/>
        <color theme="1"/>
        <rFont val="Arial"/>
        <charset val="134"/>
      </rPr>
      <t>EPS</t>
    </r>
    <r>
      <rPr>
        <sz val="10"/>
        <color theme="1"/>
        <rFont val="宋体"/>
        <charset val="134"/>
      </rPr>
      <t>（元）</t>
    </r>
  </si>
  <si>
    <t xml:space="preserve"> 公允价值变动收益</t>
  </si>
  <si>
    <t>股本</t>
  </si>
  <si>
    <t>EPS（元）</t>
  </si>
  <si>
    <t>证券代码</t>
  </si>
  <si>
    <t>公司简称</t>
  </si>
  <si>
    <t>总市值（亿元）</t>
  </si>
  <si>
    <t>2019年总营收（百万元）</t>
  </si>
  <si>
    <t>2020年总营收（百万元）</t>
  </si>
  <si>
    <t>2021年总营收（百万元）</t>
  </si>
  <si>
    <t>2022年总营收（百万元）</t>
  </si>
  <si>
    <t>2019P/S</t>
  </si>
  <si>
    <t>2020P/S</t>
  </si>
  <si>
    <t>2021P/S</t>
  </si>
  <si>
    <t>2022P/S</t>
  </si>
  <si>
    <r>
      <t>688018.S</t>
    </r>
    <r>
      <rPr>
        <sz val="8"/>
        <color rgb="FF000000"/>
        <charset val="134"/>
      </rPr>
      <t>H</t>
    </r>
  </si>
  <si>
    <t>300327.SZ</t>
  </si>
  <si>
    <t>中颖电子</t>
  </si>
  <si>
    <t>300661.SZ</t>
  </si>
  <si>
    <t>圣邦股份</t>
  </si>
  <si>
    <t>平均</t>
  </si>
  <si>
    <t>603068.SH</t>
  </si>
  <si>
    <t>2019年净利润（百万元）</t>
  </si>
  <si>
    <t>2020年净利润（百万元）</t>
  </si>
  <si>
    <t>2021年净利润（百万元）</t>
  </si>
  <si>
    <t>2022年净利润（百万元）</t>
  </si>
  <si>
    <t>2019P/E</t>
  </si>
  <si>
    <t>2020P/E</t>
  </si>
  <si>
    <t>2021P/E</t>
  </si>
  <si>
    <t>2022P/E</t>
  </si>
</sst>
</file>

<file path=xl/styles.xml><?xml version="1.0" encoding="utf-8"?>
<styleSheet xmlns="http://schemas.openxmlformats.org/spreadsheetml/2006/main">
  <numFmts count="7">
    <numFmt numFmtId="176" formatCode="0_ "/>
    <numFmt numFmtId="44" formatCode="_(&quot;$&quot;* #,##0.00_);_(&quot;$&quot;* \(#,##0.00\);_(&quot;$&quot;* &quot;-&quot;??_);_(@_)"/>
    <numFmt numFmtId="177" formatCode="0.00_ "/>
    <numFmt numFmtId="178" formatCode="_ * #,##0.00_ ;_ * \-#,##0.00_ ;_ * &quot;-&quot;??_ ;_ @_ "/>
    <numFmt numFmtId="179" formatCode="_ * #,##0_ ;_ * \-#,##0_ ;_ * &quot;-&quot;_ ;_ @_ "/>
    <numFmt numFmtId="180" formatCode="0.0_ "/>
    <numFmt numFmtId="42" formatCode="_(&quot;$&quot;* #,##0_);_(&quot;$&quot;* \(#,##0\);_(&quot;$&quot;* &quot;-&quot;_);_(@_)"/>
  </numFmts>
  <fonts count="43">
    <font>
      <sz val="11"/>
      <color theme="1"/>
      <name val="Calibri"/>
      <charset val="134"/>
      <scheme val="minor"/>
    </font>
    <font>
      <b/>
      <sz val="8"/>
      <color rgb="FFFFFFFF"/>
      <name val="方正楷体_GBK"/>
      <charset val="134"/>
    </font>
    <font>
      <sz val="8"/>
      <color rgb="FF000000"/>
      <name val="Calibri"/>
      <charset val="134"/>
      <scheme val="minor"/>
    </font>
    <font>
      <sz val="10"/>
      <color theme="1"/>
      <name val="宋体"/>
      <charset val="134"/>
    </font>
    <font>
      <sz val="10"/>
      <color theme="1"/>
      <name val="Arial"/>
      <charset val="134"/>
    </font>
    <font>
      <i/>
      <sz val="10"/>
      <color theme="1"/>
      <name val="宋体"/>
      <charset val="134"/>
    </font>
    <font>
      <sz val="10"/>
      <color theme="1"/>
      <name val="Courier New"/>
      <charset val="134"/>
    </font>
    <font>
      <b/>
      <sz val="11"/>
      <color theme="0"/>
      <name val="方正楷体_GBK"/>
      <charset val="134"/>
    </font>
    <font>
      <b/>
      <sz val="11"/>
      <color theme="1"/>
      <name val="方正楷体_GBK"/>
      <charset val="134"/>
    </font>
    <font>
      <sz val="11"/>
      <color theme="1"/>
      <name val="方正楷体_GBK"/>
      <charset val="134"/>
    </font>
    <font>
      <b/>
      <sz val="10"/>
      <color rgb="FFFFFFFF"/>
      <name val="方正楷体_GBK"/>
      <charset val="134"/>
    </font>
    <font>
      <sz val="10"/>
      <color rgb="FF000000"/>
      <name val="方正楷体_GBK"/>
      <charset val="134"/>
    </font>
    <font>
      <sz val="10"/>
      <color rgb="FF393939"/>
      <name val="方正楷体_GBK"/>
      <charset val="134"/>
    </font>
    <font>
      <b/>
      <sz val="12"/>
      <color rgb="FF333333"/>
      <name val="Microsoft YaHei"/>
      <charset val="134"/>
    </font>
    <font>
      <sz val="12"/>
      <color rgb="FF333333"/>
      <name val="Microsoft YaHei"/>
      <charset val="134"/>
    </font>
    <font>
      <b/>
      <sz val="10"/>
      <color theme="0"/>
      <name val="方正楷体_GBK"/>
      <charset val="134"/>
    </font>
    <font>
      <sz val="10"/>
      <color theme="1"/>
      <name val="方正楷体_GBK"/>
      <charset val="134"/>
    </font>
    <font>
      <sz val="9"/>
      <color theme="1"/>
      <name val="TimesNewRomanPSMT"/>
      <charset val="134"/>
    </font>
    <font>
      <sz val="9"/>
      <color theme="1"/>
      <name val="KaiTi"/>
      <charset val="134"/>
    </font>
    <font>
      <sz val="10"/>
      <color theme="1"/>
      <name val="KaiTi_GB2312"/>
      <charset val="134"/>
    </font>
    <font>
      <sz val="11"/>
      <color theme="1"/>
      <name val="KaiTi_GB2312"/>
      <charset val="134"/>
    </font>
    <font>
      <sz val="11"/>
      <color rgb="FF000080"/>
      <name val="KaiTi_GB2312"/>
      <charset val="134"/>
    </font>
    <font>
      <sz val="9"/>
      <color rgb="FFFFFFFF"/>
      <name val="KaiTi"/>
      <charset val="134"/>
    </font>
    <font>
      <b/>
      <sz val="11"/>
      <color theme="0"/>
      <name val="Calibri"/>
      <charset val="134"/>
      <scheme val="minor"/>
    </font>
    <font>
      <u/>
      <sz val="11"/>
      <color rgb="FF0000FF"/>
      <name val="Calibri"/>
      <charset val="0"/>
      <scheme val="minor"/>
    </font>
    <font>
      <sz val="11"/>
      <color theme="0"/>
      <name val="Calibri"/>
      <charset val="0"/>
      <scheme val="minor"/>
    </font>
    <font>
      <b/>
      <sz val="13"/>
      <color theme="3"/>
      <name val="Calibri"/>
      <charset val="134"/>
      <scheme val="minor"/>
    </font>
    <font>
      <b/>
      <sz val="18"/>
      <color theme="3"/>
      <name val="Calibri"/>
      <charset val="134"/>
      <scheme val="minor"/>
    </font>
    <font>
      <sz val="11"/>
      <color theme="1"/>
      <name val="Calibri"/>
      <charset val="0"/>
      <scheme val="minor"/>
    </font>
    <font>
      <b/>
      <sz val="11"/>
      <color rgb="FF3F3F3F"/>
      <name val="Calibri"/>
      <charset val="0"/>
      <scheme val="minor"/>
    </font>
    <font>
      <i/>
      <sz val="11"/>
      <color rgb="FF7F7F7F"/>
      <name val="Calibri"/>
      <charset val="0"/>
      <scheme val="minor"/>
    </font>
    <font>
      <b/>
      <sz val="11"/>
      <color theme="3"/>
      <name val="Calibri"/>
      <charset val="134"/>
      <scheme val="minor"/>
    </font>
    <font>
      <sz val="11"/>
      <color rgb="FFFA7D00"/>
      <name val="Calibri"/>
      <charset val="0"/>
      <scheme val="minor"/>
    </font>
    <font>
      <sz val="11"/>
      <color rgb="FF006100"/>
      <name val="Calibri"/>
      <charset val="0"/>
      <scheme val="minor"/>
    </font>
    <font>
      <u/>
      <sz val="11"/>
      <color rgb="FF800080"/>
      <name val="Calibri"/>
      <charset val="0"/>
      <scheme val="minor"/>
    </font>
    <font>
      <b/>
      <sz val="15"/>
      <color theme="3"/>
      <name val="Calibri"/>
      <charset val="134"/>
      <scheme val="minor"/>
    </font>
    <font>
      <b/>
      <sz val="11"/>
      <color theme="1"/>
      <name val="Calibri"/>
      <charset val="0"/>
      <scheme val="minor"/>
    </font>
    <font>
      <sz val="11"/>
      <color rgb="FF9C0006"/>
      <name val="Calibri"/>
      <charset val="0"/>
      <scheme val="minor"/>
    </font>
    <font>
      <sz val="11"/>
      <color rgb="FF3F3F76"/>
      <name val="Calibri"/>
      <charset val="0"/>
      <scheme val="minor"/>
    </font>
    <font>
      <sz val="11"/>
      <color rgb="FFFF0000"/>
      <name val="Calibri"/>
      <charset val="0"/>
      <scheme val="minor"/>
    </font>
    <font>
      <b/>
      <sz val="11"/>
      <color rgb="FFFFFFFF"/>
      <name val="Calibri"/>
      <charset val="0"/>
      <scheme val="minor"/>
    </font>
    <font>
      <sz val="11"/>
      <color rgb="FF9C6500"/>
      <name val="Calibri"/>
      <charset val="0"/>
      <scheme val="minor"/>
    </font>
    <font>
      <b/>
      <sz val="11"/>
      <color rgb="FFFA7D00"/>
      <name val="Calibri"/>
      <charset val="0"/>
      <scheme val="minor"/>
    </font>
  </fonts>
  <fills count="37">
    <fill>
      <patternFill patternType="none"/>
    </fill>
    <fill>
      <patternFill patternType="gray125"/>
    </fill>
    <fill>
      <patternFill patternType="solid">
        <fgColor rgb="FFC00000"/>
        <bgColor indexed="64"/>
      </patternFill>
    </fill>
    <fill>
      <patternFill patternType="solid">
        <fgColor theme="5" tint="0.6"/>
        <bgColor indexed="64"/>
      </patternFill>
    </fill>
    <fill>
      <patternFill patternType="solid">
        <fgColor rgb="FFF4B084"/>
        <bgColor indexed="64"/>
      </patternFill>
    </fill>
    <fill>
      <patternFill patternType="solid">
        <fgColor rgb="FF000080"/>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rgb="FFFFCC9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s>
  <borders count="2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rgb="FFA7A7A7"/>
      </left>
      <right style="medium">
        <color rgb="FFA7A7A7"/>
      </right>
      <top style="medium">
        <color rgb="FFA7A7A7"/>
      </top>
      <bottom style="medium">
        <color rgb="FFA7A7A7"/>
      </bottom>
      <diagonal/>
    </border>
    <border>
      <left/>
      <right style="medium">
        <color rgb="FFA7A7A7"/>
      </right>
      <top style="medium">
        <color rgb="FFA7A7A7"/>
      </top>
      <bottom style="medium">
        <color rgb="FFA7A7A7"/>
      </bottom>
      <diagonal/>
    </border>
    <border>
      <left style="medium">
        <color rgb="FFA7A7A7"/>
      </left>
      <right style="medium">
        <color rgb="FFA7A7A7"/>
      </right>
      <top/>
      <bottom style="medium">
        <color rgb="FFA7A7A7"/>
      </bottom>
      <diagonal/>
    </border>
    <border>
      <left/>
      <right style="medium">
        <color rgb="FFA7A7A7"/>
      </right>
      <top/>
      <bottom style="medium">
        <color rgb="FFA7A7A7"/>
      </bottom>
      <diagonal/>
    </border>
    <border>
      <left style="medium">
        <color rgb="FFCCCCCC"/>
      </left>
      <right style="medium">
        <color rgb="FFCCCCCC"/>
      </right>
      <top style="medium">
        <color rgb="FFCCCCCC"/>
      </top>
      <bottom style="medium">
        <color rgb="FFCCCCCC"/>
      </bottom>
      <diagonal/>
    </border>
    <border>
      <left/>
      <right style="thin">
        <color rgb="FF000000"/>
      </right>
      <top/>
      <bottom/>
      <diagonal/>
    </border>
    <border>
      <left style="thin">
        <color rgb="FF000000"/>
      </left>
      <right style="thin">
        <color rgb="FFF7F7F7"/>
      </right>
      <top/>
      <bottom/>
      <diagonal/>
    </border>
    <border>
      <left/>
      <right style="thin">
        <color rgb="FF000000"/>
      </right>
      <top/>
      <bottom style="thin">
        <color rgb="FF000000"/>
      </bottom>
      <diagonal/>
    </border>
    <border>
      <left style="thin">
        <color rgb="FF000000"/>
      </left>
      <right style="thin">
        <color rgb="FFF7F7F7"/>
      </right>
      <top/>
      <bottom style="thin">
        <color rgb="FF000000"/>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25" fillId="29" borderId="0" applyNumberFormat="0" applyBorder="0" applyAlignment="0" applyProtection="0">
      <alignment vertical="center"/>
    </xf>
    <xf numFmtId="0" fontId="28" fillId="33" borderId="0" applyNumberFormat="0" applyBorder="0" applyAlignment="0" applyProtection="0">
      <alignment vertical="center"/>
    </xf>
    <xf numFmtId="0" fontId="25" fillId="26" borderId="0" applyNumberFormat="0" applyBorder="0" applyAlignment="0" applyProtection="0">
      <alignment vertical="center"/>
    </xf>
    <xf numFmtId="0" fontId="25" fillId="36"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5" fillId="35" borderId="0" applyNumberFormat="0" applyBorder="0" applyAlignment="0" applyProtection="0">
      <alignment vertical="center"/>
    </xf>
    <xf numFmtId="0" fontId="25" fillId="32" borderId="0" applyNumberFormat="0" applyBorder="0" applyAlignment="0" applyProtection="0">
      <alignment vertical="center"/>
    </xf>
    <xf numFmtId="0" fontId="28" fillId="24" borderId="0" applyNumberFormat="0" applyBorder="0" applyAlignment="0" applyProtection="0">
      <alignment vertical="center"/>
    </xf>
    <xf numFmtId="0" fontId="25" fillId="12" borderId="0" applyNumberFormat="0" applyBorder="0" applyAlignment="0" applyProtection="0">
      <alignment vertical="center"/>
    </xf>
    <xf numFmtId="0" fontId="32" fillId="0" borderId="20" applyNumberFormat="0" applyFill="0" applyAlignment="0" applyProtection="0">
      <alignment vertical="center"/>
    </xf>
    <xf numFmtId="0" fontId="28" fillId="13" borderId="0" applyNumberFormat="0" applyBorder="0" applyAlignment="0" applyProtection="0">
      <alignment vertical="center"/>
    </xf>
    <xf numFmtId="0" fontId="25" fillId="22" borderId="0" applyNumberFormat="0" applyBorder="0" applyAlignment="0" applyProtection="0">
      <alignment vertical="center"/>
    </xf>
    <xf numFmtId="0" fontId="25" fillId="2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5" fillId="21" borderId="0" applyNumberFormat="0" applyBorder="0" applyAlignment="0" applyProtection="0">
      <alignment vertical="center"/>
    </xf>
    <xf numFmtId="0" fontId="28" fillId="11" borderId="0" applyNumberFormat="0" applyBorder="0" applyAlignment="0" applyProtection="0">
      <alignment vertical="center"/>
    </xf>
    <xf numFmtId="0" fontId="28" fillId="23" borderId="0" applyNumberFormat="0" applyBorder="0" applyAlignment="0" applyProtection="0">
      <alignment vertical="center"/>
    </xf>
    <xf numFmtId="0" fontId="25" fillId="17" borderId="0" applyNumberFormat="0" applyBorder="0" applyAlignment="0" applyProtection="0">
      <alignment vertical="center"/>
    </xf>
    <xf numFmtId="0" fontId="41" fillId="34" borderId="0" applyNumberFormat="0" applyBorder="0" applyAlignment="0" applyProtection="0">
      <alignment vertical="center"/>
    </xf>
    <xf numFmtId="0" fontId="25" fillId="16" borderId="0" applyNumberFormat="0" applyBorder="0" applyAlignment="0" applyProtection="0">
      <alignment vertical="center"/>
    </xf>
    <xf numFmtId="0" fontId="37" fillId="14" borderId="0" applyNumberFormat="0" applyBorder="0" applyAlignment="0" applyProtection="0">
      <alignment vertical="center"/>
    </xf>
    <xf numFmtId="0" fontId="28" fillId="7" borderId="0" applyNumberFormat="0" applyBorder="0" applyAlignment="0" applyProtection="0">
      <alignment vertical="center"/>
    </xf>
    <xf numFmtId="0" fontId="36" fillId="0" borderId="22" applyNumberFormat="0" applyFill="0" applyAlignment="0" applyProtection="0">
      <alignment vertical="center"/>
    </xf>
    <xf numFmtId="0" fontId="29" fillId="8" borderId="18" applyNumberFormat="0" applyAlignment="0" applyProtection="0">
      <alignment vertical="center"/>
    </xf>
    <xf numFmtId="44" fontId="0" fillId="0" borderId="0" applyFont="0" applyFill="0" applyBorder="0" applyAlignment="0" applyProtection="0">
      <alignment vertical="center"/>
    </xf>
    <xf numFmtId="0" fontId="28" fillId="31" borderId="0" applyNumberFormat="0" applyBorder="0" applyAlignment="0" applyProtection="0">
      <alignment vertical="center"/>
    </xf>
    <xf numFmtId="0" fontId="0" fillId="10" borderId="21" applyNumberFormat="0" applyFont="0" applyAlignment="0" applyProtection="0">
      <alignment vertical="center"/>
    </xf>
    <xf numFmtId="0" fontId="38" fillId="18" borderId="23" applyNumberFormat="0" applyAlignment="0" applyProtection="0">
      <alignment vertical="center"/>
    </xf>
    <xf numFmtId="0" fontId="31" fillId="0" borderId="0" applyNumberFormat="0" applyFill="0" applyBorder="0" applyAlignment="0" applyProtection="0">
      <alignment vertical="center"/>
    </xf>
    <xf numFmtId="0" fontId="42" fillId="8" borderId="23" applyNumberFormat="0" applyAlignment="0" applyProtection="0">
      <alignment vertical="center"/>
    </xf>
    <xf numFmtId="0" fontId="33" fillId="9" borderId="0" applyNumberFormat="0" applyBorder="0" applyAlignment="0" applyProtection="0">
      <alignment vertical="center"/>
    </xf>
    <xf numFmtId="0" fontId="31" fillId="0" borderId="19" applyNumberFormat="0" applyFill="0" applyAlignment="0" applyProtection="0">
      <alignment vertical="center"/>
    </xf>
    <xf numFmtId="0" fontId="30" fillId="0" borderId="0" applyNumberFormat="0" applyFill="0" applyBorder="0" applyAlignment="0" applyProtection="0">
      <alignment vertical="center"/>
    </xf>
    <xf numFmtId="0" fontId="35" fillId="0" borderId="17" applyNumberFormat="0" applyFill="0" applyAlignment="0" applyProtection="0">
      <alignment vertical="center"/>
    </xf>
    <xf numFmtId="179" fontId="0" fillId="0" borderId="0" applyFont="0" applyFill="0" applyBorder="0" applyAlignment="0" applyProtection="0">
      <alignment vertical="center"/>
    </xf>
    <xf numFmtId="0" fontId="28" fillId="28" borderId="0" applyNumberFormat="0" applyBorder="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3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17" applyNumberFormat="0" applyFill="0" applyAlignment="0" applyProtection="0">
      <alignment vertical="center"/>
    </xf>
    <xf numFmtId="178" fontId="0" fillId="0" borderId="0" applyFont="0" applyFill="0" applyBorder="0" applyAlignment="0" applyProtection="0">
      <alignment vertical="center"/>
    </xf>
    <xf numFmtId="0" fontId="40" fillId="25" borderId="24" applyNumberFormat="0" applyAlignment="0" applyProtection="0">
      <alignment vertical="center"/>
    </xf>
    <xf numFmtId="0" fontId="25" fillId="6" borderId="0" applyNumberFormat="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cellStyleXfs>
  <cellXfs count="85">
    <xf numFmtId="0" fontId="0" fillId="0" borderId="0" xfId="0">
      <alignment vertical="center"/>
    </xf>
    <xf numFmtId="0" fontId="1" fillId="2" borderId="0" xfId="0" applyFont="1" applyFill="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justify" vertical="center" wrapText="1"/>
    </xf>
    <xf numFmtId="180"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3" fillId="0" borderId="3" xfId="0" applyFont="1" applyFill="1" applyBorder="1" applyAlignment="1">
      <alignment horizontal="center" vertical="center" wrapText="1"/>
    </xf>
    <xf numFmtId="176" fontId="3" fillId="0" borderId="4" xfId="0" applyNumberFormat="1" applyFont="1" applyFill="1" applyBorder="1" applyAlignment="1">
      <alignment horizontal="center" vertical="center" wrapText="1"/>
    </xf>
    <xf numFmtId="176" fontId="4" fillId="0" borderId="4" xfId="0" applyNumberFormat="1" applyFont="1" applyFill="1" applyBorder="1" applyAlignment="1">
      <alignment horizontal="center" vertical="center"/>
    </xf>
    <xf numFmtId="9" fontId="3" fillId="0" borderId="4" xfId="47" applyFont="1" applyFill="1" applyBorder="1" applyAlignment="1">
      <alignment horizontal="center" vertical="center" wrapText="1"/>
    </xf>
    <xf numFmtId="9" fontId="3" fillId="0" borderId="4" xfId="47"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9" fontId="5" fillId="0" borderId="4" xfId="47"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4"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76" fontId="3" fillId="0" borderId="6"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7" fillId="2" borderId="7" xfId="0" applyFont="1" applyFill="1" applyBorder="1">
      <alignment vertical="center"/>
    </xf>
    <xf numFmtId="0" fontId="8" fillId="3" borderId="7" xfId="0" applyFont="1" applyFill="1" applyBorder="1">
      <alignment vertical="center"/>
    </xf>
    <xf numFmtId="176" fontId="8" fillId="3" borderId="7" xfId="0" applyNumberFormat="1" applyFont="1" applyFill="1" applyBorder="1">
      <alignment vertical="center"/>
    </xf>
    <xf numFmtId="0" fontId="9" fillId="0" borderId="7" xfId="0" applyFont="1" applyBorder="1">
      <alignment vertical="center"/>
    </xf>
    <xf numFmtId="9" fontId="9" fillId="0" borderId="7" xfId="47" applyFont="1" applyBorder="1">
      <alignment vertical="center"/>
    </xf>
    <xf numFmtId="176" fontId="9" fillId="0" borderId="7" xfId="0" applyNumberFormat="1" applyFont="1" applyBorder="1">
      <alignment vertical="center"/>
    </xf>
    <xf numFmtId="177" fontId="8" fillId="3" borderId="7" xfId="0" applyNumberFormat="1" applyFont="1" applyFill="1" applyBorder="1">
      <alignment vertical="center"/>
    </xf>
    <xf numFmtId="9" fontId="4" fillId="0" borderId="4" xfId="47" applyNumberFormat="1" applyFont="1" applyFill="1" applyBorder="1" applyAlignment="1">
      <alignment horizontal="center" vertical="center"/>
    </xf>
    <xf numFmtId="9" fontId="4" fillId="0" borderId="4" xfId="0" applyNumberFormat="1" applyFont="1" applyFill="1" applyBorder="1" applyAlignment="1">
      <alignment horizontal="center" vertical="center"/>
    </xf>
    <xf numFmtId="176" fontId="4" fillId="0" borderId="6" xfId="0" applyNumberFormat="1" applyFont="1" applyFill="1" applyBorder="1" applyAlignment="1">
      <alignment horizontal="center" vertical="center"/>
    </xf>
    <xf numFmtId="177" fontId="4" fillId="0" borderId="4" xfId="0" applyNumberFormat="1" applyFont="1" applyFill="1" applyBorder="1" applyAlignment="1">
      <alignment horizontal="center" vertical="center"/>
    </xf>
    <xf numFmtId="176" fontId="0" fillId="0" borderId="0" xfId="0" applyNumberFormat="1">
      <alignment vertical="center"/>
    </xf>
    <xf numFmtId="176" fontId="0" fillId="0" borderId="0" xfId="47" applyNumberFormat="1">
      <alignment vertical="center"/>
    </xf>
    <xf numFmtId="0" fontId="10" fillId="2" borderId="8" xfId="0" applyFont="1" applyFill="1" applyBorder="1" applyAlignment="1">
      <alignment horizontal="left" vertical="center" wrapText="1"/>
    </xf>
    <xf numFmtId="0" fontId="10" fillId="2" borderId="9" xfId="0" applyFont="1" applyFill="1" applyBorder="1" applyAlignment="1">
      <alignment horizontal="left" vertical="center" wrapText="1"/>
    </xf>
    <xf numFmtId="0" fontId="11" fillId="4" borderId="10" xfId="0" applyFont="1" applyFill="1" applyBorder="1" applyAlignment="1">
      <alignment horizontal="left" vertical="center" wrapText="1"/>
    </xf>
    <xf numFmtId="0" fontId="11" fillId="4" borderId="11" xfId="0" applyFont="1" applyFill="1" applyBorder="1" applyAlignment="1">
      <alignment horizontal="left" vertical="center" wrapText="1"/>
    </xf>
    <xf numFmtId="176" fontId="11" fillId="4" borderId="11" xfId="0" applyNumberFormat="1" applyFont="1" applyFill="1" applyBorder="1" applyAlignment="1">
      <alignment horizontal="left" vertical="center" wrapText="1"/>
    </xf>
    <xf numFmtId="0" fontId="12" fillId="0" borderId="10" xfId="0" applyFont="1" applyBorder="1" applyAlignment="1">
      <alignment horizontal="left" vertical="center" wrapText="1"/>
    </xf>
    <xf numFmtId="0" fontId="11" fillId="0" borderId="11" xfId="0" applyFont="1" applyBorder="1" applyAlignment="1">
      <alignment horizontal="left" vertical="center" wrapText="1"/>
    </xf>
    <xf numFmtId="9" fontId="11" fillId="0" borderId="11" xfId="0" applyNumberFormat="1" applyFont="1" applyBorder="1" applyAlignment="1">
      <alignment horizontal="left" vertical="center" wrapText="1"/>
    </xf>
    <xf numFmtId="176" fontId="11" fillId="0" borderId="11" xfId="0" applyNumberFormat="1" applyFont="1" applyBorder="1" applyAlignment="1">
      <alignment horizontal="left" vertical="center" wrapText="1"/>
    </xf>
    <xf numFmtId="176" fontId="12" fillId="4" borderId="11" xfId="0" applyNumberFormat="1" applyFont="1" applyFill="1" applyBorder="1" applyAlignment="1">
      <alignment horizontal="left" vertical="center" wrapText="1"/>
    </xf>
    <xf numFmtId="9" fontId="12" fillId="0" borderId="11" xfId="0" applyNumberFormat="1" applyFont="1" applyBorder="1" applyAlignment="1">
      <alignment horizontal="left" vertical="center" wrapText="1"/>
    </xf>
    <xf numFmtId="9" fontId="12" fillId="0" borderId="11" xfId="47"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10" fontId="0" fillId="0" borderId="0" xfId="0" applyNumberFormat="1">
      <alignment vertical="center"/>
    </xf>
    <xf numFmtId="0" fontId="0" fillId="0" borderId="0" xfId="0" applyNumberFormat="1">
      <alignment vertical="center"/>
    </xf>
    <xf numFmtId="0" fontId="13" fillId="0" borderId="12" xfId="0" applyFont="1" applyBorder="1" applyAlignment="1">
      <alignment horizontal="center" vertical="center" wrapText="1"/>
    </xf>
    <xf numFmtId="0" fontId="14" fillId="0" borderId="12" xfId="0" applyFont="1" applyBorder="1" applyAlignment="1">
      <alignment vertical="center" wrapText="1"/>
    </xf>
    <xf numFmtId="4" fontId="14" fillId="0" borderId="12" xfId="0" applyNumberFormat="1" applyFont="1" applyBorder="1" applyAlignment="1">
      <alignment vertical="center" wrapText="1"/>
    </xf>
    <xf numFmtId="9" fontId="14" fillId="0" borderId="12" xfId="47" applyFont="1" applyBorder="1" applyAlignment="1">
      <alignment vertical="center" wrapText="1"/>
    </xf>
    <xf numFmtId="9" fontId="14" fillId="0" borderId="12" xfId="47" applyNumberFormat="1" applyFont="1" applyBorder="1" applyAlignment="1">
      <alignment vertical="center" wrapText="1"/>
    </xf>
    <xf numFmtId="10" fontId="14" fillId="0" borderId="12" xfId="0" applyNumberFormat="1" applyFont="1" applyBorder="1" applyAlignment="1">
      <alignment vertical="center" wrapText="1"/>
    </xf>
    <xf numFmtId="9" fontId="0" fillId="0" borderId="0" xfId="47">
      <alignment vertical="center"/>
    </xf>
    <xf numFmtId="0" fontId="15" fillId="2" borderId="7" xfId="0" applyFont="1" applyFill="1" applyBorder="1" applyAlignment="1">
      <alignment horizontal="center" vertical="center"/>
    </xf>
    <xf numFmtId="0" fontId="16" fillId="0" borderId="7" xfId="0" applyFont="1" applyBorder="1" applyAlignment="1">
      <alignment horizontal="center" vertical="center"/>
    </xf>
    <xf numFmtId="0" fontId="16" fillId="0" borderId="7" xfId="0" applyFont="1" applyBorder="1" applyAlignment="1">
      <alignment horizontal="center" vertical="center" wrapText="1"/>
    </xf>
    <xf numFmtId="0" fontId="16" fillId="3" borderId="7" xfId="0" applyFont="1" applyFill="1" applyBorder="1" applyAlignment="1">
      <alignment horizontal="center" vertical="center"/>
    </xf>
    <xf numFmtId="0" fontId="16" fillId="3" borderId="7" xfId="0" applyFont="1" applyFill="1" applyBorder="1" applyAlignment="1">
      <alignment horizontal="center" vertical="center" wrapText="1"/>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2" fillId="5" borderId="13" xfId="0" applyFont="1" applyFill="1" applyBorder="1" applyAlignment="1">
      <alignment vertical="center" wrapText="1"/>
    </xf>
    <xf numFmtId="0" fontId="22" fillId="5" borderId="14" xfId="0" applyFont="1" applyFill="1" applyBorder="1" applyAlignment="1">
      <alignment vertical="center" wrapText="1"/>
    </xf>
    <xf numFmtId="0" fontId="22" fillId="5" borderId="0" xfId="0" applyFont="1" applyFill="1" applyAlignment="1">
      <alignment vertical="center" wrapText="1"/>
    </xf>
    <xf numFmtId="0" fontId="22" fillId="5" borderId="15" xfId="0" applyFont="1" applyFill="1" applyBorder="1" applyAlignment="1">
      <alignment vertical="center" wrapText="1"/>
    </xf>
    <xf numFmtId="0" fontId="22" fillId="5" borderId="16" xfId="0" applyFont="1" applyFill="1" applyBorder="1" applyAlignment="1">
      <alignment vertical="center" wrapText="1"/>
    </xf>
    <xf numFmtId="0" fontId="7" fillId="2" borderId="0" xfId="0" applyFont="1" applyFill="1" applyAlignment="1">
      <alignment horizontal="center" vertical="center"/>
    </xf>
    <xf numFmtId="0" fontId="9" fillId="3" borderId="7" xfId="0" applyFont="1" applyFill="1" applyBorder="1" applyAlignment="1">
      <alignment horizontal="center" vertical="center"/>
    </xf>
    <xf numFmtId="0" fontId="9"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9" fontId="0" fillId="0" borderId="0" xfId="0" applyNumberFormat="1">
      <alignment vertical="center"/>
    </xf>
    <xf numFmtId="0" fontId="7" fillId="2" borderId="7" xfId="0" applyFont="1" applyFill="1" applyBorder="1" applyAlignment="1">
      <alignment horizontal="center" vertical="center"/>
    </xf>
    <xf numFmtId="0" fontId="23" fillId="2" borderId="7" xfId="0" applyFont="1" applyFill="1" applyBorder="1" applyAlignment="1">
      <alignment horizontal="center" vertical="center"/>
    </xf>
    <xf numFmtId="0" fontId="0" fillId="0" borderId="7" xfId="0" applyBorder="1" applyAlignment="1">
      <alignment horizontal="center" vertical="center"/>
    </xf>
    <xf numFmtId="0" fontId="0" fillId="3" borderId="7" xfId="0"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microsoft.com/office/2011/relationships/chartColorStyle" Target="colors2.xml"/><Relationship Id="rId2" Type="http://schemas.microsoft.com/office/2011/relationships/chartStyle" Target="style2.xml"/><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zh-CN" altLang="en-US"/>
              <a:t>中国</a:t>
            </a:r>
            <a:r>
              <a:rPr altLang="zh-CN"/>
              <a:t>Wi-Fi</a:t>
            </a:r>
            <a:r>
              <a:rPr lang="zh-CN" altLang="en-US"/>
              <a:t>芯片市场</a:t>
            </a:r>
            <a:r>
              <a:t>规模</a:t>
            </a:r>
          </a:p>
        </c:rich>
      </c:tx>
      <c:layout/>
      <c:overlay val="0"/>
      <c:spPr>
        <a:noFill/>
        <a:ln>
          <a:noFill/>
        </a:ln>
        <a:effectLst/>
      </c:spPr>
    </c:title>
    <c:autoTitleDeleted val="0"/>
    <c:plotArea>
      <c:layout/>
      <c:barChart>
        <c:barDir val="col"/>
        <c:grouping val="clustered"/>
        <c:varyColors val="0"/>
        <c:ser>
          <c:idx val="0"/>
          <c:order val="0"/>
          <c:tx>
            <c:strRef>
              <c:f>wifi芯片市场规模!$A$2</c:f>
              <c:strCache>
                <c:ptCount val="1"/>
                <c:pt idx="0">
                  <c:v>规模</c:v>
                </c:pt>
              </c:strCache>
            </c:strRef>
          </c:tx>
          <c:spPr>
            <a:solidFill>
              <a:schemeClr val="accent1"/>
            </a:solidFill>
            <a:ln>
              <a:noFill/>
            </a:ln>
            <a:effectLst/>
          </c:spPr>
          <c:invertIfNegative val="0"/>
          <c:dLbls>
            <c:dLbl>
              <c:idx val="0"/>
              <c:delete val="1"/>
            </c:dLbl>
            <c:dLbl>
              <c:idx val="1"/>
              <c:delete val="1"/>
            </c:dLbl>
            <c:dLbl>
              <c:idx val="2"/>
              <c:delete val="1"/>
            </c:dLbl>
            <c:dLbl>
              <c:idx val="3"/>
              <c:delete val="1"/>
            </c:dLbl>
            <c:dLbl>
              <c:idx val="4"/>
              <c:layout>
                <c:manualLayout>
                  <c:x val="-0.00180200473026242"/>
                  <c:y val="0.17044770126480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371663475616624"/>
                  <c:y val="0.19634611523790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
                  <c:y val="0.24774141738606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
                  <c:y val="0.28950010038144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
                  <c:y val="0.34430837181288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00360400946052483"/>
                  <c:y val="0.40554105601284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solidFill>
                <a:schemeClr val="bg1"/>
              </a:solid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wifi芯片市场规模!$B$1:$K$1</c:f>
              <c:strCache>
                <c:ptCount val="10"/>
                <c:pt idx="0">
                  <c:v>2015</c:v>
                </c:pt>
                <c:pt idx="1">
                  <c:v>2016</c:v>
                </c:pt>
                <c:pt idx="2">
                  <c:v>2017</c:v>
                </c:pt>
                <c:pt idx="3">
                  <c:v>2018</c:v>
                </c:pt>
                <c:pt idx="4">
                  <c:v>2019</c:v>
                </c:pt>
                <c:pt idx="5">
                  <c:v>2020E</c:v>
                </c:pt>
                <c:pt idx="6">
                  <c:v>2021E</c:v>
                </c:pt>
                <c:pt idx="7">
                  <c:v>2022E</c:v>
                </c:pt>
                <c:pt idx="8">
                  <c:v>2023E</c:v>
                </c:pt>
                <c:pt idx="9">
                  <c:v>2024E</c:v>
                </c:pt>
              </c:strCache>
            </c:strRef>
          </c:cat>
          <c:val>
            <c:numRef>
              <c:f>wifi芯片市场规模!$B$2:$K$2</c:f>
              <c:numCache>
                <c:formatCode>General</c:formatCode>
                <c:ptCount val="10"/>
                <c:pt idx="0">
                  <c:v>172.9</c:v>
                </c:pt>
                <c:pt idx="1">
                  <c:v>179.5</c:v>
                </c:pt>
                <c:pt idx="2">
                  <c:v>167.4</c:v>
                </c:pt>
                <c:pt idx="3">
                  <c:v>163.8</c:v>
                </c:pt>
                <c:pt idx="4">
                  <c:v>168</c:v>
                </c:pt>
                <c:pt idx="5">
                  <c:v>180.2</c:v>
                </c:pt>
                <c:pt idx="6">
                  <c:v>210.8</c:v>
                </c:pt>
                <c:pt idx="7">
                  <c:v>237.6</c:v>
                </c:pt>
                <c:pt idx="8">
                  <c:v>267.3</c:v>
                </c:pt>
                <c:pt idx="9">
                  <c:v>299.2</c:v>
                </c:pt>
              </c:numCache>
            </c:numRef>
          </c:val>
        </c:ser>
        <c:dLbls>
          <c:showLegendKey val="0"/>
          <c:showVal val="1"/>
          <c:showCatName val="0"/>
          <c:showSerName val="0"/>
          <c:showPercent val="0"/>
          <c:showBubbleSize val="0"/>
        </c:dLbls>
        <c:gapWidth val="219"/>
        <c:overlap val="-27"/>
        <c:axId val="501265226"/>
        <c:axId val="775544099"/>
      </c:barChart>
      <c:lineChart>
        <c:grouping val="standard"/>
        <c:varyColors val="0"/>
        <c:ser>
          <c:idx val="1"/>
          <c:order val="1"/>
          <c:tx>
            <c:strRef>
              <c:f>wifi芯片市场规模!$A$3</c:f>
              <c:strCache>
                <c:ptCount val="1"/>
                <c:pt idx="0">
                  <c:v>增速</c:v>
                </c:pt>
              </c:strCache>
            </c:strRef>
          </c:tx>
          <c:spPr>
            <a:ln w="28575" cap="rnd">
              <a:solidFill>
                <a:schemeClr val="accent2"/>
              </a:solidFill>
              <a:round/>
            </a:ln>
            <a:effectLst/>
          </c:spPr>
          <c:marker>
            <c:symbol val="none"/>
          </c:marker>
          <c:dLbls>
            <c:dLbl>
              <c:idx val="1"/>
              <c:delete val="1"/>
            </c:dLbl>
            <c:dLbl>
              <c:idx val="2"/>
              <c:delete val="1"/>
            </c:dLbl>
            <c:dLbl>
              <c:idx val="3"/>
              <c:delete val="1"/>
            </c:dLbl>
            <c:dLbl>
              <c:idx val="4"/>
              <c:delete val="1"/>
            </c:dLbl>
            <c:dLbl>
              <c:idx val="5"/>
              <c:delete val="1"/>
            </c:dLbl>
            <c:dLbl>
              <c:idx val="7"/>
              <c:layout>
                <c:manualLayout>
                  <c:x val="-0.0289447009798401"/>
                  <c:y val="-0.025697651074081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41558734091677"/>
                  <c:y val="-0.0449708893796426"/>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wifi芯片市场规模!$B$1:$K$1</c:f>
              <c:strCache>
                <c:ptCount val="10"/>
                <c:pt idx="0">
                  <c:v>2015</c:v>
                </c:pt>
                <c:pt idx="1">
                  <c:v>2016</c:v>
                </c:pt>
                <c:pt idx="2">
                  <c:v>2017</c:v>
                </c:pt>
                <c:pt idx="3">
                  <c:v>2018</c:v>
                </c:pt>
                <c:pt idx="4">
                  <c:v>2019</c:v>
                </c:pt>
                <c:pt idx="5">
                  <c:v>2020E</c:v>
                </c:pt>
                <c:pt idx="6">
                  <c:v>2021E</c:v>
                </c:pt>
                <c:pt idx="7">
                  <c:v>2022E</c:v>
                </c:pt>
                <c:pt idx="8">
                  <c:v>2023E</c:v>
                </c:pt>
                <c:pt idx="9">
                  <c:v>2024E</c:v>
                </c:pt>
              </c:strCache>
            </c:strRef>
          </c:cat>
          <c:val>
            <c:numRef>
              <c:f>wifi芯片市场规模!$B$3:$K$3</c:f>
              <c:numCache>
                <c:formatCode>General</c:formatCode>
                <c:ptCount val="10"/>
                <c:pt idx="1" c:formatCode="0%">
                  <c:v>0.0381723539618277</c:v>
                </c:pt>
                <c:pt idx="2" c:formatCode="0%">
                  <c:v>-0.0674094707520891</c:v>
                </c:pt>
                <c:pt idx="3" c:formatCode="0%">
                  <c:v>-0.021505376344086</c:v>
                </c:pt>
                <c:pt idx="4" c:formatCode="0%">
                  <c:v>0.0256410256410255</c:v>
                </c:pt>
                <c:pt idx="5" c:formatCode="0%">
                  <c:v>0.0726190476190476</c:v>
                </c:pt>
                <c:pt idx="6" c:formatCode="0%">
                  <c:v>0.169811320754717</c:v>
                </c:pt>
                <c:pt idx="7" c:formatCode="0%">
                  <c:v>0.127134724857685</c:v>
                </c:pt>
                <c:pt idx="8" c:formatCode="0%">
                  <c:v>0.125</c:v>
                </c:pt>
                <c:pt idx="9" c:formatCode="0%">
                  <c:v>0.119341563786008</c:v>
                </c:pt>
              </c:numCache>
            </c:numRef>
          </c:val>
          <c:smooth val="0"/>
        </c:ser>
        <c:dLbls>
          <c:showLegendKey val="0"/>
          <c:showVal val="1"/>
          <c:showCatName val="0"/>
          <c:showSerName val="0"/>
          <c:showPercent val="0"/>
          <c:showBubbleSize val="0"/>
        </c:dLbls>
        <c:marker val="0"/>
        <c:smooth val="0"/>
        <c:axId val="231562167"/>
        <c:axId val="662791774"/>
      </c:lineChart>
      <c:catAx>
        <c:axId val="501265226"/>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zh-CN" altLang="en-US"/>
                  <a:t>年份</a:t>
                </a:r>
                <a:endParaRPr lang="zh-CN" altLang="en-US"/>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75544099"/>
        <c:crosses val="autoZero"/>
        <c:auto val="1"/>
        <c:lblAlgn val="ctr"/>
        <c:lblOffset val="100"/>
        <c:noMultiLvlLbl val="0"/>
      </c:catAx>
      <c:valAx>
        <c:axId val="7755440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zh-CN" altLang="en-US"/>
                  <a:t>单位：亿元</a:t>
                </a:r>
                <a:endParaRPr lang="zh-CN" alt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01265226"/>
        <c:crosses val="autoZero"/>
        <c:crossBetween val="between"/>
      </c:valAx>
      <c:catAx>
        <c:axId val="231562167"/>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2791774"/>
        <c:crosses val="autoZero"/>
        <c:auto val="1"/>
        <c:lblAlgn val="ctr"/>
        <c:lblOffset val="100"/>
        <c:noMultiLvlLbl val="0"/>
      </c:catAx>
      <c:valAx>
        <c:axId val="662791774"/>
        <c:scaling>
          <c:orientation val="minMax"/>
        </c:scaling>
        <c:delete val="0"/>
        <c:axPos val="r"/>
        <c:numFmt formatCode="0%"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1562167"/>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zh-CN" altLang="en-US"/>
              <a:t>物联网连接总数（单位：亿个）</a:t>
            </a:r>
            <a:endParaRPr lang="zh-CN" altLang="en-US"/>
          </a:p>
        </c:rich>
      </c:tx>
      <c:layout/>
      <c:overlay val="0"/>
      <c:spPr>
        <a:noFill/>
        <a:ln>
          <a:noFill/>
        </a:ln>
        <a:effectLst/>
      </c:spPr>
    </c:title>
    <c:autoTitleDeleted val="0"/>
    <c:plotArea>
      <c:layout/>
      <c:barChart>
        <c:barDir val="col"/>
        <c:grouping val="clustered"/>
        <c:varyColors val="0"/>
        <c:ser>
          <c:idx val="0"/>
          <c:order val="0"/>
          <c:tx>
            <c:strRef>
              <c:f>Sheet3!$A$2</c:f>
              <c:strCache>
                <c:ptCount val="1"/>
                <c:pt idx="0">
                  <c:v>全球</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Sheet3!$B$1:$C$1</c:f>
              <c:strCache>
                <c:ptCount val="2"/>
                <c:pt idx="0">
                  <c:v>2019</c:v>
                </c:pt>
                <c:pt idx="1">
                  <c:v>2025E</c:v>
                </c:pt>
              </c:strCache>
            </c:strRef>
          </c:cat>
          <c:val>
            <c:numRef>
              <c:f>Sheet3!$B$2:$C$2</c:f>
              <c:numCache>
                <c:formatCode>General</c:formatCode>
                <c:ptCount val="2"/>
                <c:pt idx="0">
                  <c:v>120</c:v>
                </c:pt>
                <c:pt idx="1">
                  <c:v>246</c:v>
                </c:pt>
              </c:numCache>
            </c:numRef>
          </c:val>
        </c:ser>
        <c:ser>
          <c:idx val="1"/>
          <c:order val="1"/>
          <c:tx>
            <c:strRef>
              <c:f>Sheet3!$A$3</c:f>
              <c:strCache>
                <c:ptCount val="1"/>
                <c:pt idx="0">
                  <c:v>中国</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Sheet3!$B$1:$C$1</c:f>
              <c:strCache>
                <c:ptCount val="2"/>
                <c:pt idx="0">
                  <c:v>2019</c:v>
                </c:pt>
                <c:pt idx="1">
                  <c:v>2025E</c:v>
                </c:pt>
              </c:strCache>
            </c:strRef>
          </c:cat>
          <c:val>
            <c:numRef>
              <c:f>Sheet3!$B$3:$C$3</c:f>
              <c:numCache>
                <c:formatCode>General</c:formatCode>
                <c:ptCount val="2"/>
                <c:pt idx="0">
                  <c:v>36.3</c:v>
                </c:pt>
                <c:pt idx="1">
                  <c:v>80.1</c:v>
                </c:pt>
              </c:numCache>
            </c:numRef>
          </c:val>
        </c:ser>
        <c:dLbls>
          <c:showLegendKey val="0"/>
          <c:showVal val="1"/>
          <c:showCatName val="0"/>
          <c:showSerName val="0"/>
          <c:showPercent val="0"/>
          <c:showBubbleSize val="0"/>
        </c:dLbls>
        <c:gapWidth val="219"/>
        <c:overlap val="-27"/>
        <c:axId val="877183472"/>
        <c:axId val="910433455"/>
      </c:barChart>
      <c:catAx>
        <c:axId val="8771834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10433455"/>
        <c:crosses val="autoZero"/>
        <c:auto val="1"/>
        <c:lblAlgn val="ctr"/>
        <c:lblOffset val="100"/>
        <c:noMultiLvlLbl val="0"/>
      </c:catAx>
      <c:valAx>
        <c:axId val="91043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7718347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r>
              <a:rPr altLang="zh-CN" b="1"/>
              <a:t>2020</a:t>
            </a:r>
            <a:r>
              <a:rPr lang="zh-CN" altLang="en-US" b="1"/>
              <a:t>年中国物联网连接应用场景</a:t>
            </a:r>
            <a:endParaRPr b="1"/>
          </a:p>
        </c:rich>
      </c:tx>
      <c:layout/>
      <c:overlay val="0"/>
      <c:spPr>
        <a:noFill/>
        <a:ln>
          <a:noFill/>
        </a:ln>
        <a:effectLst/>
      </c:spPr>
    </c:title>
    <c:autoTitleDeleted val="0"/>
    <c:plotArea>
      <c:layout>
        <c:manualLayout>
          <c:layoutTarget val="inner"/>
          <c:xMode val="edge"/>
          <c:yMode val="edge"/>
          <c:x val="0.151588397790055"/>
          <c:y val="0.0923578413618254"/>
          <c:w val="0.551565377532228"/>
          <c:h val="0.867801521187975"/>
        </c:manualLayout>
      </c:layout>
      <c:pieChart>
        <c:varyColors val="1"/>
        <c:ser>
          <c:idx val="0"/>
          <c:order val="0"/>
          <c:tx>
            <c:strRef>
              <c:f>Sheet4!$B$1</c:f>
              <c:strCache>
                <c:ptCount val="1"/>
                <c:pt idx="0">
                  <c:v>比例</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0.135543740918985"/>
                  <c:y val="0.03490640383812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6"/>
              <c:delete val="1"/>
            </c:dLbl>
            <c:dLbl>
              <c:idx val="7"/>
              <c:delete val="1"/>
            </c:dLbl>
            <c:spPr>
              <a:solidFill>
                <a:schemeClr val="bg1"/>
              </a:solidFill>
              <a:ln>
                <a:noFill/>
              </a:ln>
              <a:effectLst/>
            </c:spPr>
            <c:txPr>
              <a:bodyPr rot="0" spcFirstLastPara="0" vertOverflow="ellipsis" vert="horz" wrap="square" lIns="38100" tIns="19050" rIns="38100" bIns="19050" anchor="ctr" anchorCtr="1"/>
              <a:lstStyle/>
              <a:p>
                <a:pPr>
                  <a:defRPr lang="en-US" sz="1200" b="1"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Sheet4!$A$2:$A$10</c:f>
              <c:strCache>
                <c:ptCount val="9"/>
                <c:pt idx="0">
                  <c:v>智慧家居</c:v>
                </c:pt>
                <c:pt idx="1">
                  <c:v>车联网</c:v>
                </c:pt>
                <c:pt idx="2">
                  <c:v>公共服务</c:v>
                </c:pt>
                <c:pt idx="3">
                  <c:v>智慧农业</c:v>
                </c:pt>
                <c:pt idx="4">
                  <c:v>智慧物流</c:v>
                </c:pt>
                <c:pt idx="5">
                  <c:v>零售服务</c:v>
                </c:pt>
                <c:pt idx="6">
                  <c:v>智慧工业</c:v>
                </c:pt>
                <c:pt idx="7">
                  <c:v>智慧医疗</c:v>
                </c:pt>
                <c:pt idx="8">
                  <c:v>其他</c:v>
                </c:pt>
              </c:strCache>
            </c:strRef>
          </c:cat>
          <c:val>
            <c:numRef>
              <c:f>Sheet4!$B$2:$B$10</c:f>
              <c:numCache>
                <c:formatCode>0%</c:formatCode>
                <c:ptCount val="9"/>
                <c:pt idx="0">
                  <c:v>0.43</c:v>
                </c:pt>
                <c:pt idx="1">
                  <c:v>0.11</c:v>
                </c:pt>
                <c:pt idx="2">
                  <c:v>0.08</c:v>
                </c:pt>
                <c:pt idx="3">
                  <c:v>0.07</c:v>
                </c:pt>
                <c:pt idx="4">
                  <c:v>0.05</c:v>
                </c:pt>
                <c:pt idx="5">
                  <c:v>0.03</c:v>
                </c:pt>
                <c:pt idx="6">
                  <c:v>0.01</c:v>
                </c:pt>
                <c:pt idx="7">
                  <c:v>0.01</c:v>
                </c:pt>
                <c:pt idx="8">
                  <c:v>0.21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Entry>
      <c:legendEntry>
        <c:idx val="3"/>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Entry>
      <c:legendEntry>
        <c:idx val="4"/>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Entry>
      <c:legendEntry>
        <c:idx val="5"/>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Entry>
      <c:legendEntry>
        <c:idx val="6"/>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Entry>
      <c:legendEntry>
        <c:idx val="7"/>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Entry>
      <c:legendEntry>
        <c:idx val="8"/>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r>
              <a:rPr lang="zh-CN" altLang="en-US" b="1"/>
              <a:t>中国智能家居组网技术占有率</a:t>
            </a:r>
            <a:endParaRPr b="1"/>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6"/>
              <c:layout>
                <c:manualLayout>
                  <c:x val="-0.00396739391431349"/>
                  <c:y val="0.0220611253103239"/>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7"/>
              <c:layout>
                <c:manualLayout>
                  <c:x val="-0.00776832705244327"/>
                  <c:y val="0.0255227544715378"/>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8"/>
              <c:layout>
                <c:manualLayout>
                  <c:x val="-0.00119155210010717"/>
                  <c:y val="0.0268385911511184"/>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solidFill>
                <a:schemeClr val="bg1"/>
              </a:solid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Sheet6!$A$1:$A$9</c:f>
              <c:strCache>
                <c:ptCount val="9"/>
                <c:pt idx="0">
                  <c:v>RS485</c:v>
                </c:pt>
                <c:pt idx="1">
                  <c:v>Zigbee</c:v>
                </c:pt>
                <c:pt idx="2">
                  <c:v>Wi-Fi</c:v>
                </c:pt>
                <c:pt idx="3">
                  <c:v>射频</c:v>
                </c:pt>
                <c:pt idx="4">
                  <c:v>KNX</c:v>
                </c:pt>
                <c:pt idx="5">
                  <c:v>蓝牙</c:v>
                </c:pt>
                <c:pt idx="6">
                  <c:v>EnOcean</c:v>
                </c:pt>
                <c:pt idx="7">
                  <c:v>Z-Wave</c:v>
                </c:pt>
                <c:pt idx="8">
                  <c:v>其他</c:v>
                </c:pt>
              </c:strCache>
            </c:strRef>
          </c:cat>
          <c:val>
            <c:numRef>
              <c:f>Sheet6!$B$1:$B$9</c:f>
              <c:numCache>
                <c:formatCode>0%</c:formatCode>
                <c:ptCount val="9"/>
                <c:pt idx="0">
                  <c:v>0.31</c:v>
                </c:pt>
                <c:pt idx="1">
                  <c:v>0.24</c:v>
                </c:pt>
                <c:pt idx="2">
                  <c:v>0.19</c:v>
                </c:pt>
                <c:pt idx="3">
                  <c:v>0.08</c:v>
                </c:pt>
                <c:pt idx="4">
                  <c:v>0.06</c:v>
                </c:pt>
                <c:pt idx="5">
                  <c:v>0.05</c:v>
                </c:pt>
                <c:pt idx="6">
                  <c:v>0.03</c:v>
                </c:pt>
                <c:pt idx="7">
                  <c:v>0.02</c:v>
                </c:pt>
                <c:pt idx="8">
                  <c:v>0.02</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3"/>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4"/>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5"/>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6"/>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7"/>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8"/>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r>
              <a:rPr lang="zh-CN" altLang="en-US" b="1"/>
              <a:t>公司</a:t>
            </a:r>
            <a:r>
              <a:rPr altLang="zh-CN" b="1"/>
              <a:t>2019</a:t>
            </a:r>
            <a:r>
              <a:rPr lang="zh-CN" altLang="en-US" b="1"/>
              <a:t>年产品营收占比</a:t>
            </a:r>
            <a:endParaRPr altLang="zh-CN" b="1"/>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noFill/>
              </a:ln>
              <a:effectLst/>
            </c:spPr>
            <c:txPr>
              <a:bodyPr rot="0" spcFirstLastPara="0" vertOverflow="ellipsis" vert="horz" wrap="square" lIns="38100" tIns="19050" rIns="38100" bIns="19050" anchor="ctr" anchorCtr="1"/>
              <a:lstStyle/>
              <a:p>
                <a:pPr>
                  <a:defRPr lang="en-US" sz="1200" b="1"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Sheet1!$H$2:$H$3</c:f>
              <c:strCache>
                <c:ptCount val="2"/>
                <c:pt idx="0">
                  <c:v>无线数传类</c:v>
                </c:pt>
                <c:pt idx="1">
                  <c:v>无线音频类</c:v>
                </c:pt>
              </c:strCache>
            </c:strRef>
          </c:cat>
          <c:val>
            <c:numRef>
              <c:f>Sheet1!$I$2:$I$3</c:f>
              <c:numCache>
                <c:formatCode>0%</c:formatCode>
                <c:ptCount val="2"/>
                <c:pt idx="0">
                  <c:v>0.743414551670539</c:v>
                </c:pt>
                <c:pt idx="1">
                  <c:v>0.256585448329461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zh-CN" altLang="en-US"/>
              <a:t>公司</a:t>
            </a:r>
            <a:r>
              <a:rPr altLang="zh-CN"/>
              <a:t>2017-2020Q3</a:t>
            </a:r>
            <a:r>
              <a:rPr lang="zh-CN" altLang="en-US"/>
              <a:t>营收情况</a:t>
            </a:r>
            <a:endParaRPr altLang="zh-CN"/>
          </a:p>
        </c:rich>
      </c:tx>
      <c:layout/>
      <c:overlay val="0"/>
      <c:spPr>
        <a:noFill/>
        <a:ln>
          <a:noFill/>
        </a:ln>
        <a:effectLst/>
      </c:spPr>
    </c:title>
    <c:autoTitleDeleted val="0"/>
    <c:plotArea>
      <c:layout/>
      <c:barChart>
        <c:barDir val="col"/>
        <c:grouping val="clustered"/>
        <c:varyColors val="0"/>
        <c:ser>
          <c:idx val="0"/>
          <c:order val="0"/>
          <c:tx>
            <c:strRef>
              <c:f>Sheet2!$A$2</c:f>
              <c:strCache>
                <c:ptCount val="1"/>
                <c:pt idx="0">
                  <c:v>营业收入</c:v>
                </c:pt>
              </c:strCache>
            </c:strRef>
          </c:tx>
          <c:spPr>
            <a:solidFill>
              <a:schemeClr val="accent1"/>
            </a:solidFill>
            <a:ln>
              <a:noFill/>
            </a:ln>
            <a:effectLst/>
          </c:spPr>
          <c:invertIfNegative val="0"/>
          <c:dLbls>
            <c:dLbl>
              <c:idx val="3"/>
              <c:layout/>
              <c:tx>
                <c:rich>
                  <a:bodyPr rot="0" spcFirstLastPara="0" vertOverflow="ellipsis" vert="horz" wrap="square" lIns="38100" tIns="19050" rIns="38100" bIns="19050" anchor="ctr" anchorCtr="1"/>
                  <a:lstStyle/>
                  <a:p>
                    <a:pPr defTabSz="914400">
                      <a:defRPr lang="en-US" sz="1100" b="1" i="0" u="none" strike="noStrike" kern="1200" baseline="0">
                        <a:solidFill>
                          <a:schemeClr val="tx1">
                            <a:lumMod val="75000"/>
                            <a:lumOff val="25000"/>
                          </a:schemeClr>
                        </a:solidFill>
                        <a:latin typeface="+mn-lt"/>
                        <a:ea typeface="+mn-ea"/>
                        <a:cs typeface="+mn-cs"/>
                      </a:defRPr>
                    </a:pPr>
                    <a:r>
                      <a:rPr sz="1100" b="1"/>
                      <a:t>5.59</a:t>
                    </a:r>
                    <a:endParaRPr sz="1100" b="1"/>
                  </a:p>
                </c:rich>
              </c:tx>
              <c:dLblPos val="outEnd"/>
              <c:showLegendKey val="0"/>
              <c:showVal val="1"/>
              <c:showCatName val="0"/>
              <c:showSerName val="0"/>
              <c:showPercent val="0"/>
              <c:showBubbleSize val="0"/>
              <c:extLst>
                <c:ext xmlns:c15="http://schemas.microsoft.com/office/drawing/2012/chart" uri="{CE6537A1-D6FC-4f65-9D91-7224C49458BB}"/>
              </c:extLst>
            </c:dLbl>
            <c:spPr>
              <a:solidFill>
                <a:sysClr val="window" lastClr="FFFFFF"/>
              </a:solidFill>
              <a:ln>
                <a:noFill/>
              </a:ln>
              <a:effectLst/>
            </c:spPr>
            <c:txPr>
              <a:bodyPr rot="0" spcFirstLastPara="0" vertOverflow="ellipsis" vert="horz" wrap="square" lIns="38100" tIns="19050" rIns="38100" bIns="19050" anchor="ctr" anchorCtr="1"/>
              <a:lstStyle/>
              <a:p>
                <a:pPr>
                  <a:defRPr lang="en-US" sz="11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Sheet2!$B$1:$E$1</c:f>
              <c:strCache>
                <c:ptCount val="4"/>
                <c:pt idx="0">
                  <c:v>2017年</c:v>
                </c:pt>
                <c:pt idx="1">
                  <c:v>2018年</c:v>
                </c:pt>
                <c:pt idx="2">
                  <c:v>2019年</c:v>
                </c:pt>
                <c:pt idx="3">
                  <c:v>2020Q3</c:v>
                </c:pt>
              </c:strCache>
            </c:strRef>
          </c:cat>
          <c:val>
            <c:numRef>
              <c:f>Sheet2!$B$2:$E$2</c:f>
              <c:numCache>
                <c:formatCode>#,##0.00</c:formatCode>
                <c:ptCount val="4"/>
                <c:pt idx="0">
                  <c:v>565321479.16</c:v>
                </c:pt>
                <c:pt idx="1">
                  <c:v>546120108.35</c:v>
                </c:pt>
                <c:pt idx="2">
                  <c:v>1174623899.09</c:v>
                </c:pt>
                <c:pt idx="3" c:formatCode="General">
                  <c:v>559186366.06</c:v>
                </c:pt>
              </c:numCache>
            </c:numRef>
          </c:val>
        </c:ser>
        <c:dLbls>
          <c:showLegendKey val="0"/>
          <c:showVal val="1"/>
          <c:showCatName val="0"/>
          <c:showSerName val="0"/>
          <c:showPercent val="0"/>
          <c:showBubbleSize val="0"/>
        </c:dLbls>
        <c:gapWidth val="219"/>
        <c:overlap val="-27"/>
        <c:axId val="850269287"/>
        <c:axId val="667508976"/>
      </c:barChart>
      <c:lineChart>
        <c:grouping val="standard"/>
        <c:varyColors val="0"/>
        <c:ser>
          <c:idx val="1"/>
          <c:order val="1"/>
          <c:tx>
            <c:strRef>
              <c:f>Sheet2!$A$3</c:f>
              <c:strCache>
                <c:ptCount val="1"/>
                <c:pt idx="0">
                  <c:v>营收增速</c:v>
                </c:pt>
              </c:strCache>
            </c:strRef>
          </c:tx>
          <c:spPr>
            <a:ln w="28575" cap="rnd">
              <a:solidFill>
                <a:schemeClr val="accent2"/>
              </a:solidFill>
              <a:round/>
            </a:ln>
            <a:effectLst/>
          </c:spPr>
          <c:marker>
            <c:symbol val="none"/>
          </c:marker>
          <c:dLbls>
            <c:dLbl>
              <c:idx val="0"/>
              <c:layout>
                <c:manualLayout>
                  <c:x val="-0.0486111111111111"/>
                  <c:y val="0.046554934823091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486111111111111"/>
                  <c:y val="0.050512104283054"/>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693055555555556"/>
                  <c:y val="0.17085661080074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531944444444444"/>
                  <c:y val="-0.124068901303538"/>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solidFill>
                <a:sysClr val="window" lastClr="FFFFFF"/>
              </a:solidFill>
              <a:ln>
                <a:noFill/>
              </a:ln>
              <a:effectLst/>
            </c:spPr>
            <c:txPr>
              <a:bodyPr rot="0" spcFirstLastPara="0" vertOverflow="ellipsis" vert="horz" wrap="square" lIns="38100" tIns="19050" rIns="38100" bIns="19050" anchor="ctr" anchorCtr="1"/>
              <a:lstStyle/>
              <a:p>
                <a:pPr>
                  <a:defRPr lang="en-US" sz="1100" b="1"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Sheet2!$B$1:$E$1</c:f>
              <c:strCache>
                <c:ptCount val="4"/>
                <c:pt idx="0">
                  <c:v>2017年</c:v>
                </c:pt>
                <c:pt idx="1">
                  <c:v>2018年</c:v>
                </c:pt>
                <c:pt idx="2">
                  <c:v>2019年</c:v>
                </c:pt>
                <c:pt idx="3">
                  <c:v>2020Q3</c:v>
                </c:pt>
              </c:strCache>
            </c:strRef>
          </c:cat>
          <c:val>
            <c:numRef>
              <c:f>Sheet2!$B$3:$E$3</c:f>
              <c:numCache>
                <c:formatCode>0%</c:formatCode>
                <c:ptCount val="4"/>
                <c:pt idx="0">
                  <c:v>0.0796349569957611</c:v>
                </c:pt>
                <c:pt idx="1">
                  <c:v>-0.0339654011351751</c:v>
                </c:pt>
                <c:pt idx="2">
                  <c:v>1.1509</c:v>
                </c:pt>
                <c:pt idx="3" c:formatCode="0.00%">
                  <c:v>-0.2833</c:v>
                </c:pt>
              </c:numCache>
            </c:numRef>
          </c:val>
          <c:smooth val="0"/>
        </c:ser>
        <c:dLbls>
          <c:showLegendKey val="0"/>
          <c:showVal val="1"/>
          <c:showCatName val="0"/>
          <c:showSerName val="0"/>
          <c:showPercent val="0"/>
          <c:showBubbleSize val="0"/>
        </c:dLbls>
        <c:marker val="0"/>
        <c:smooth val="0"/>
        <c:axId val="846487396"/>
        <c:axId val="25412279"/>
      </c:lineChart>
      <c:catAx>
        <c:axId val="850269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7508976"/>
        <c:crosses val="autoZero"/>
        <c:auto val="1"/>
        <c:lblAlgn val="ctr"/>
        <c:lblOffset val="100"/>
        <c:noMultiLvlLbl val="0"/>
      </c:catAx>
      <c:valAx>
        <c:axId val="667508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0269287"/>
        <c:crosses val="autoZero"/>
        <c:crossBetween val="between"/>
        <c:dispUnits>
          <c:builtInUnit val="hundredMillions"/>
          <c:dispUnitsLbl>
            <c:layout>
              <c:manualLayout>
                <c:xMode val="edge"/>
                <c:yMode val="edge"/>
                <c:x val="0.0259722222222222"/>
                <c:y val="0.310521415270019"/>
              </c:manualLayout>
            </c:layout>
            <c:tx>
              <c:rich>
                <a:bodyPr rot="-5400000" spcFirstLastPara="0" vertOverflow="ellipsis" vert="horz" wrap="square" anchor="ctr" anchorCtr="1">
                  <a:spAutoFit/>
                </a:bodyPr>
                <a:lstStyle/>
                <a:p>
                  <a:pPr defTabSz="914400">
                    <a:defRPr lang="en-US" sz="1000" b="0" i="0" u="none" strike="noStrike" kern="1200" baseline="0">
                      <a:solidFill>
                        <a:schemeClr val="tx1">
                          <a:lumMod val="65000"/>
                          <a:lumOff val="35000"/>
                        </a:schemeClr>
                      </a:solidFill>
                      <a:latin typeface="+mn-lt"/>
                      <a:ea typeface="+mn-ea"/>
                      <a:cs typeface="+mn-cs"/>
                    </a:defRPr>
                  </a:pPr>
                  <a:r>
                    <a:rPr lang="zh-CN" altLang="en-US"/>
                    <a:t>单位：亿元</a:t>
                  </a:r>
                </a:p>
              </c:rich>
            </c:tx>
            <c:spPr>
              <a:noFill/>
              <a:ln>
                <a:noFill/>
              </a:ln>
              <a:effectLst/>
            </c:spPr>
            <c:txPr>
              <a:bodyPr rot="-5400000" spcFirstLastPara="0"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catAx>
        <c:axId val="846487396"/>
        <c:scaling>
          <c:orientation val="minMax"/>
        </c:scaling>
        <c:delete val="1"/>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5412279"/>
        <c:crosses val="autoZero"/>
        <c:auto val="1"/>
        <c:lblAlgn val="ctr"/>
        <c:lblOffset val="100"/>
        <c:noMultiLvlLbl val="0"/>
      </c:catAx>
      <c:valAx>
        <c:axId val="25412279"/>
        <c:scaling>
          <c:orientation val="minMax"/>
        </c:scaling>
        <c:delete val="0"/>
        <c:axPos val="r"/>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46487396"/>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zh-CN" altLang="en-US"/>
              <a:t>博通集成</a:t>
            </a:r>
            <a:r>
              <a:rPr altLang="zh-CN"/>
              <a:t>2017-2020Q3</a:t>
            </a:r>
            <a:r>
              <a:rPr lang="zh-CN" altLang="en-US"/>
              <a:t>毛利率、净利率变化</a:t>
            </a:r>
            <a:endParaRPr altLang="zh-CN"/>
          </a:p>
        </c:rich>
      </c:tx>
      <c:layout/>
      <c:overlay val="0"/>
      <c:spPr>
        <a:noFill/>
        <a:ln>
          <a:noFill/>
        </a:ln>
        <a:effectLst/>
      </c:spPr>
    </c:title>
    <c:autoTitleDeleted val="0"/>
    <c:plotArea>
      <c:layout/>
      <c:lineChart>
        <c:grouping val="standard"/>
        <c:varyColors val="0"/>
        <c:ser>
          <c:idx val="0"/>
          <c:order val="0"/>
          <c:tx>
            <c:strRef>
              <c:f>Sheet9!$A$2</c:f>
              <c:strCache>
                <c:ptCount val="1"/>
                <c:pt idx="0">
                  <c:v>毛利率</c:v>
                </c:pt>
              </c:strCache>
            </c:strRef>
          </c:tx>
          <c:spPr>
            <a:ln w="28575" cap="rnd">
              <a:solidFill>
                <a:schemeClr val="accent1"/>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en-US" sz="1200" b="1"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Sheet9!$B$1:$E$1</c:f>
              <c:strCache>
                <c:ptCount val="4"/>
                <c:pt idx="0">
                  <c:v>2017</c:v>
                </c:pt>
                <c:pt idx="1">
                  <c:v>2018</c:v>
                </c:pt>
                <c:pt idx="2">
                  <c:v>2019</c:v>
                </c:pt>
                <c:pt idx="3">
                  <c:v>2020Q3</c:v>
                </c:pt>
              </c:strCache>
            </c:strRef>
          </c:cat>
          <c:val>
            <c:numRef>
              <c:f>Sheet9!$B$2:$E$2</c:f>
              <c:numCache>
                <c:formatCode>0.00%</c:formatCode>
                <c:ptCount val="4"/>
                <c:pt idx="0">
                  <c:v>0.3403</c:v>
                </c:pt>
                <c:pt idx="1">
                  <c:v>0.393</c:v>
                </c:pt>
                <c:pt idx="2">
                  <c:v>0.3625</c:v>
                </c:pt>
                <c:pt idx="3">
                  <c:v>0.277</c:v>
                </c:pt>
              </c:numCache>
            </c:numRef>
          </c:val>
          <c:smooth val="0"/>
        </c:ser>
        <c:ser>
          <c:idx val="1"/>
          <c:order val="1"/>
          <c:tx>
            <c:strRef>
              <c:f>Sheet9!$A$3</c:f>
              <c:strCache>
                <c:ptCount val="1"/>
                <c:pt idx="0">
                  <c:v>净利率</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en-US" sz="1200" b="1"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Sheet9!$B$1:$E$1</c:f>
              <c:strCache>
                <c:ptCount val="4"/>
                <c:pt idx="0">
                  <c:v>2017</c:v>
                </c:pt>
                <c:pt idx="1">
                  <c:v>2018</c:v>
                </c:pt>
                <c:pt idx="2">
                  <c:v>2019</c:v>
                </c:pt>
                <c:pt idx="3">
                  <c:v>2020Q3</c:v>
                </c:pt>
              </c:strCache>
            </c:strRef>
          </c:cat>
          <c:val>
            <c:numRef>
              <c:f>Sheet9!$B$3:$E$3</c:f>
              <c:numCache>
                <c:formatCode>0.00%</c:formatCode>
                <c:ptCount val="4"/>
                <c:pt idx="0">
                  <c:v>0.1547</c:v>
                </c:pt>
                <c:pt idx="1">
                  <c:v>0.2269</c:v>
                </c:pt>
                <c:pt idx="2">
                  <c:v>0.2149</c:v>
                </c:pt>
                <c:pt idx="3">
                  <c:v>0.1037</c:v>
                </c:pt>
              </c:numCache>
            </c:numRef>
          </c:val>
          <c:smooth val="0"/>
        </c:ser>
        <c:dLbls>
          <c:showLegendKey val="0"/>
          <c:showVal val="1"/>
          <c:showCatName val="0"/>
          <c:showSerName val="0"/>
          <c:showPercent val="0"/>
          <c:showBubbleSize val="0"/>
        </c:dLbls>
        <c:marker val="0"/>
        <c:smooth val="0"/>
        <c:axId val="356515992"/>
        <c:axId val="653780789"/>
      </c:lineChart>
      <c:catAx>
        <c:axId val="356515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53780789"/>
        <c:crosses val="autoZero"/>
        <c:auto val="1"/>
        <c:lblAlgn val="ctr"/>
        <c:lblOffset val="100"/>
        <c:noMultiLvlLbl val="0"/>
      </c:catAx>
      <c:valAx>
        <c:axId val="65378078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5651599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zh-CN" altLang="en-US"/>
              <a:t>博通集成</a:t>
            </a:r>
            <a:r>
              <a:rPr altLang="zh-CN"/>
              <a:t>2017-2020Q3</a:t>
            </a:r>
            <a:r>
              <a:rPr lang="zh-CN" altLang="en-US"/>
              <a:t>净利润</a:t>
            </a:r>
            <a:endParaRPr altLang="zh-CN"/>
          </a:p>
        </c:rich>
      </c:tx>
      <c:layout/>
      <c:overlay val="0"/>
      <c:spPr>
        <a:noFill/>
        <a:ln>
          <a:noFill/>
        </a:ln>
        <a:effectLst/>
      </c:spPr>
    </c:title>
    <c:autoTitleDeleted val="0"/>
    <c:plotArea>
      <c:layout/>
      <c:barChart>
        <c:barDir val="col"/>
        <c:grouping val="clustered"/>
        <c:varyColors val="0"/>
        <c:ser>
          <c:idx val="0"/>
          <c:order val="0"/>
          <c:tx>
            <c:strRef>
              <c:f>Sheet10!$A$2</c:f>
              <c:strCache>
                <c:ptCount val="1"/>
                <c:pt idx="0">
                  <c:v>净利润</c:v>
                </c:pt>
              </c:strCache>
            </c:strRef>
          </c:tx>
          <c:spPr>
            <a:solidFill>
              <a:schemeClr val="accent1"/>
            </a:solidFill>
            <a:ln>
              <a:noFill/>
            </a:ln>
            <a:effectLst/>
          </c:spPr>
          <c:invertIfNegative val="0"/>
          <c:dLbls>
            <c:dLbl>
              <c:idx val="3"/>
              <c:layout>
                <c:manualLayout>
                  <c:x val="-0.0556715379262352"/>
                  <c:y val="0.012174336498660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numFmt formatCode="#,##0.00_);[Red]\(#,##0.00\)" sourceLinked="0"/>
            <c:spPr>
              <a:solidFill>
                <a:sysClr val="window" lastClr="FFFFFF"/>
              </a:solid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Sheet10!$B$1:$E$1</c:f>
              <c:strCache>
                <c:ptCount val="4"/>
                <c:pt idx="0">
                  <c:v>2017</c:v>
                </c:pt>
                <c:pt idx="1">
                  <c:v>2018</c:v>
                </c:pt>
                <c:pt idx="2">
                  <c:v>2019</c:v>
                </c:pt>
                <c:pt idx="3">
                  <c:v>2020Q3</c:v>
                </c:pt>
              </c:strCache>
            </c:strRef>
          </c:cat>
          <c:val>
            <c:numRef>
              <c:f>Sheet10!$B$2:$E$2</c:f>
              <c:numCache>
                <c:formatCode>General</c:formatCode>
                <c:ptCount val="4"/>
                <c:pt idx="0">
                  <c:v>8742.7</c:v>
                </c:pt>
                <c:pt idx="1">
                  <c:v>12391.2</c:v>
                </c:pt>
                <c:pt idx="2">
                  <c:v>25237</c:v>
                </c:pt>
                <c:pt idx="3">
                  <c:v>5796.1</c:v>
                </c:pt>
              </c:numCache>
            </c:numRef>
          </c:val>
        </c:ser>
        <c:dLbls>
          <c:showLegendKey val="0"/>
          <c:showVal val="1"/>
          <c:showCatName val="0"/>
          <c:showSerName val="0"/>
          <c:showPercent val="0"/>
          <c:showBubbleSize val="0"/>
        </c:dLbls>
        <c:gapWidth val="219"/>
        <c:overlap val="-27"/>
        <c:axId val="876956127"/>
        <c:axId val="927595841"/>
      </c:barChart>
      <c:lineChart>
        <c:grouping val="standard"/>
        <c:varyColors val="0"/>
        <c:ser>
          <c:idx val="1"/>
          <c:order val="1"/>
          <c:tx>
            <c:strRef>
              <c:f>Sheet10!$A$3</c:f>
              <c:strCache>
                <c:ptCount val="1"/>
                <c:pt idx="0">
                  <c:v>增速</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Sheet10!$B$1:$E$1</c:f>
              <c:strCache>
                <c:ptCount val="4"/>
                <c:pt idx="0">
                  <c:v>2017</c:v>
                </c:pt>
                <c:pt idx="1">
                  <c:v>2018</c:v>
                </c:pt>
                <c:pt idx="2">
                  <c:v>2019</c:v>
                </c:pt>
                <c:pt idx="3">
                  <c:v>2020Q3</c:v>
                </c:pt>
              </c:strCache>
            </c:strRef>
          </c:cat>
          <c:val>
            <c:numRef>
              <c:f>Sheet10!$B$3:$E$3</c:f>
              <c:numCache>
                <c:formatCode>0.00%</c:formatCode>
                <c:ptCount val="4"/>
                <c:pt idx="0">
                  <c:v>-0.1603</c:v>
                </c:pt>
                <c:pt idx="1">
                  <c:v>0.345</c:v>
                </c:pt>
                <c:pt idx="2">
                  <c:v>1.1133</c:v>
                </c:pt>
                <c:pt idx="3">
                  <c:v>-0.6754</c:v>
                </c:pt>
              </c:numCache>
            </c:numRef>
          </c:val>
          <c:smooth val="0"/>
        </c:ser>
        <c:dLbls>
          <c:showLegendKey val="0"/>
          <c:showVal val="1"/>
          <c:showCatName val="0"/>
          <c:showSerName val="0"/>
          <c:showPercent val="0"/>
          <c:showBubbleSize val="0"/>
        </c:dLbls>
        <c:marker val="0"/>
        <c:smooth val="0"/>
        <c:axId val="184121746"/>
        <c:axId val="11172830"/>
      </c:lineChart>
      <c:catAx>
        <c:axId val="8769561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27595841"/>
        <c:crosses val="autoZero"/>
        <c:auto val="1"/>
        <c:lblAlgn val="ctr"/>
        <c:lblOffset val="100"/>
        <c:noMultiLvlLbl val="0"/>
      </c:catAx>
      <c:valAx>
        <c:axId val="92759584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76956127"/>
        <c:crosses val="autoZero"/>
        <c:crossBetween val="between"/>
        <c:dispUnits>
          <c:builtInUnit val="tenThousands"/>
          <c:dispUnitsLbl>
            <c:layout>
              <c:manualLayout>
                <c:xMode val="edge"/>
                <c:yMode val="edge"/>
                <c:x val="0.0306065664997218"/>
                <c:y val="0.194417475728155"/>
              </c:manualLayout>
            </c:layout>
            <c:tx>
              <c:rich>
                <a:bodyPr rot="-5400000" spcFirstLastPara="0" vertOverflow="ellipsis" vert="horz" wrap="square" anchor="ctr" anchorCtr="1">
                  <a:spAutoFit/>
                </a:bodyPr>
                <a:lstStyle/>
                <a:p>
                  <a:pPr defTabSz="914400">
                    <a:defRPr lang="en-US" sz="1000" b="0" i="0" u="none" strike="noStrike" kern="1200" baseline="0">
                      <a:solidFill>
                        <a:schemeClr val="tx1">
                          <a:lumMod val="65000"/>
                          <a:lumOff val="35000"/>
                        </a:schemeClr>
                      </a:solidFill>
                      <a:latin typeface="+mn-lt"/>
                      <a:ea typeface="+mn-ea"/>
                      <a:cs typeface="+mn-cs"/>
                    </a:defRPr>
                  </a:pPr>
                  <a:r>
                    <a:rPr lang="zh-CN" altLang="en-US"/>
                    <a:t>单位：亿元</a:t>
                  </a:r>
                </a:p>
              </c:rich>
            </c:tx>
            <c:spPr>
              <a:noFill/>
              <a:ln>
                <a:noFill/>
              </a:ln>
              <a:effectLst/>
            </c:spPr>
            <c:txPr>
              <a:bodyPr rot="-5400000" spcFirstLastPara="0"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p>
            </c:txPr>
          </c:dispUnitsLbl>
        </c:dispUnits>
      </c:valAx>
      <c:catAx>
        <c:axId val="184121746"/>
        <c:scaling>
          <c:orientation val="minMax"/>
        </c:scaling>
        <c:delete val="1"/>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72830"/>
        <c:crosses val="autoZero"/>
        <c:auto val="1"/>
        <c:lblAlgn val="ctr"/>
        <c:lblOffset val="100"/>
        <c:noMultiLvlLbl val="0"/>
      </c:catAx>
      <c:valAx>
        <c:axId val="11172830"/>
        <c:scaling>
          <c:orientation val="minMax"/>
        </c:scaling>
        <c:delete val="0"/>
        <c:axPos val="r"/>
        <c:numFmt formatCode="0%" sourceLinked="0"/>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84121746"/>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zh-CN" altLang="en-US"/>
              <a:t>博通集成近年研发费用情况</a:t>
            </a:r>
          </a:p>
        </c:rich>
      </c:tx>
      <c:layout/>
      <c:overlay val="0"/>
      <c:spPr>
        <a:noFill/>
        <a:ln>
          <a:noFill/>
        </a:ln>
        <a:effectLst/>
      </c:spPr>
    </c:title>
    <c:autoTitleDeleted val="0"/>
    <c:plotArea>
      <c:layout/>
      <c:barChart>
        <c:barDir val="col"/>
        <c:grouping val="clustered"/>
        <c:varyColors val="0"/>
        <c:ser>
          <c:idx val="0"/>
          <c:order val="0"/>
          <c:tx>
            <c:strRef>
              <c:f>Sheet11!$A$2</c:f>
              <c:strCache>
                <c:ptCount val="1"/>
                <c:pt idx="0">
                  <c:v>研发费用</c:v>
                </c:pt>
              </c:strCache>
            </c:strRef>
          </c:tx>
          <c:spPr>
            <a:solidFill>
              <a:schemeClr val="accent1"/>
            </a:solidFill>
            <a:ln>
              <a:noFill/>
            </a:ln>
            <a:effectLst/>
          </c:spPr>
          <c:invertIfNegative val="0"/>
          <c:dLbls>
            <c:numFmt formatCode="#,##0_);[Red]\(#,##0\)" sourceLinked="0"/>
            <c:spPr>
              <a:solidFill>
                <a:sysClr val="window" lastClr="FFFFFF"/>
              </a:solid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Sheet11!$B$1:$E$1</c:f>
              <c:strCache>
                <c:ptCount val="4"/>
                <c:pt idx="0">
                  <c:v>2017</c:v>
                </c:pt>
                <c:pt idx="1">
                  <c:v>2018</c:v>
                </c:pt>
                <c:pt idx="2">
                  <c:v>2019</c:v>
                </c:pt>
                <c:pt idx="3">
                  <c:v>2020Q3</c:v>
                </c:pt>
              </c:strCache>
            </c:strRef>
          </c:cat>
          <c:val>
            <c:numRef>
              <c:f>Sheet11!$B$2:$E$2</c:f>
              <c:numCache>
                <c:formatCode>General</c:formatCode>
                <c:ptCount val="4"/>
                <c:pt idx="0">
                  <c:v>6909.98</c:v>
                </c:pt>
                <c:pt idx="1">
                  <c:v>7768.12</c:v>
                </c:pt>
                <c:pt idx="2">
                  <c:v>9904.69</c:v>
                </c:pt>
                <c:pt idx="3">
                  <c:v>6938.77</c:v>
                </c:pt>
              </c:numCache>
            </c:numRef>
          </c:val>
        </c:ser>
        <c:dLbls>
          <c:showLegendKey val="0"/>
          <c:showVal val="1"/>
          <c:showCatName val="0"/>
          <c:showSerName val="0"/>
          <c:showPercent val="0"/>
          <c:showBubbleSize val="0"/>
        </c:dLbls>
        <c:gapWidth val="219"/>
        <c:overlap val="-27"/>
        <c:axId val="101140956"/>
        <c:axId val="643191094"/>
      </c:barChart>
      <c:lineChart>
        <c:grouping val="standard"/>
        <c:varyColors val="0"/>
        <c:ser>
          <c:idx val="1"/>
          <c:order val="1"/>
          <c:tx>
            <c:strRef>
              <c:f>Sheet11!$A$3</c:f>
              <c:strCache>
                <c:ptCount val="1"/>
                <c:pt idx="0">
                  <c:v>同比增速</c:v>
                </c:pt>
              </c:strCache>
            </c:strRef>
          </c:tx>
          <c:spPr>
            <a:ln w="28575" cap="rnd">
              <a:solidFill>
                <a:schemeClr val="accent2"/>
              </a:solidFill>
              <a:round/>
            </a:ln>
            <a:effectLst/>
          </c:spPr>
          <c:marker>
            <c:symbol val="none"/>
          </c:marker>
          <c:dLbls>
            <c:spPr>
              <a:solidFill>
                <a:sysClr val="window" lastClr="FFFFFF"/>
              </a:solid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Sheet11!$B$1:$E$1</c:f>
              <c:strCache>
                <c:ptCount val="4"/>
                <c:pt idx="0">
                  <c:v>2017</c:v>
                </c:pt>
                <c:pt idx="1">
                  <c:v>2018</c:v>
                </c:pt>
                <c:pt idx="2">
                  <c:v>2019</c:v>
                </c:pt>
                <c:pt idx="3">
                  <c:v>2020Q3</c:v>
                </c:pt>
              </c:strCache>
            </c:strRef>
          </c:cat>
          <c:val>
            <c:numRef>
              <c:f>Sheet11!$B$3:$E$3</c:f>
              <c:numCache>
                <c:formatCode>0.00%</c:formatCode>
                <c:ptCount val="4"/>
                <c:pt idx="0">
                  <c:v>0.0649</c:v>
                </c:pt>
                <c:pt idx="1">
                  <c:v>0.1242</c:v>
                </c:pt>
                <c:pt idx="2">
                  <c:v>0.275</c:v>
                </c:pt>
                <c:pt idx="3">
                  <c:v>-0.076</c:v>
                </c:pt>
              </c:numCache>
            </c:numRef>
          </c:val>
          <c:smooth val="0"/>
        </c:ser>
        <c:dLbls>
          <c:showLegendKey val="0"/>
          <c:showVal val="1"/>
          <c:showCatName val="0"/>
          <c:showSerName val="0"/>
          <c:showPercent val="0"/>
          <c:showBubbleSize val="0"/>
        </c:dLbls>
        <c:marker val="0"/>
        <c:smooth val="0"/>
        <c:axId val="986040540"/>
        <c:axId val="680750803"/>
      </c:lineChart>
      <c:catAx>
        <c:axId val="1011409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3191094"/>
        <c:crosses val="autoZero"/>
        <c:auto val="1"/>
        <c:lblAlgn val="ctr"/>
        <c:lblOffset val="100"/>
        <c:noMultiLvlLbl val="0"/>
      </c:catAx>
      <c:valAx>
        <c:axId val="64319109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zh-CN" altLang="en-US"/>
                  <a:t>单位：万元</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1140956"/>
        <c:crosses val="autoZero"/>
        <c:crossBetween val="between"/>
      </c:valAx>
      <c:catAx>
        <c:axId val="986040540"/>
        <c:scaling>
          <c:orientation val="minMax"/>
        </c:scaling>
        <c:delete val="1"/>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80750803"/>
        <c:crosses val="autoZero"/>
        <c:auto val="1"/>
        <c:lblAlgn val="ctr"/>
        <c:lblOffset val="100"/>
        <c:noMultiLvlLbl val="0"/>
      </c:catAx>
      <c:valAx>
        <c:axId val="680750803"/>
        <c:scaling>
          <c:orientation val="minMax"/>
        </c:scaling>
        <c:delete val="0"/>
        <c:axPos val="r"/>
        <c:numFmt formatCode="0%" sourceLinked="0"/>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86040540"/>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128270</xdr:colOff>
      <xdr:row>1</xdr:row>
      <xdr:rowOff>104140</xdr:rowOff>
    </xdr:from>
    <xdr:to>
      <xdr:col>11</xdr:col>
      <xdr:colOff>699770</xdr:colOff>
      <xdr:row>17</xdr:row>
      <xdr:rowOff>40640</xdr:rowOff>
    </xdr:to>
    <xdr:pic>
      <xdr:nvPicPr>
        <xdr:cNvPr id="2" name="Picture 1"/>
        <xdr:cNvPicPr>
          <a:picLocks noChangeAspect="1"/>
        </xdr:cNvPicPr>
      </xdr:nvPicPr>
      <xdr:blipFill>
        <a:blip r:embed="rId1"/>
        <a:stretch>
          <a:fillRect/>
        </a:stretch>
      </xdr:blipFill>
      <xdr:spPr>
        <a:xfrm>
          <a:off x="5858510" y="281940"/>
          <a:ext cx="4229100" cy="2781300"/>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3</xdr:col>
      <xdr:colOff>137160</xdr:colOff>
      <xdr:row>3</xdr:row>
      <xdr:rowOff>405130</xdr:rowOff>
    </xdr:from>
    <xdr:to>
      <xdr:col>7</xdr:col>
      <xdr:colOff>518160</xdr:colOff>
      <xdr:row>6</xdr:row>
      <xdr:rowOff>138430</xdr:rowOff>
    </xdr:to>
    <xdr:graphicFrame>
      <xdr:nvGraphicFramePr>
        <xdr:cNvPr id="5" name="Chart 4"/>
        <xdr:cNvGraphicFramePr/>
      </xdr:nvGraphicFramePr>
      <xdr:xfrm>
        <a:off x="3581400" y="12827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5</xdr:col>
      <xdr:colOff>170180</xdr:colOff>
      <xdr:row>8</xdr:row>
      <xdr:rowOff>148590</xdr:rowOff>
    </xdr:from>
    <xdr:to>
      <xdr:col>12</xdr:col>
      <xdr:colOff>50165</xdr:colOff>
      <xdr:row>11</xdr:row>
      <xdr:rowOff>43815</xdr:rowOff>
    </xdr:to>
    <xdr:pic>
      <xdr:nvPicPr>
        <xdr:cNvPr id="2" name="Picture 1"/>
        <xdr:cNvPicPr>
          <a:picLocks noChangeAspect="1"/>
        </xdr:cNvPicPr>
      </xdr:nvPicPr>
      <xdr:blipFill>
        <a:blip r:embed="rId2"/>
        <a:stretch>
          <a:fillRect/>
        </a:stretch>
      </xdr:blipFill>
      <xdr:spPr>
        <a:xfrm>
          <a:off x="3827780" y="1570990"/>
          <a:ext cx="5000625" cy="428625"/>
        </a:xfrm>
        <a:prstGeom prst="rect">
          <a:avLst/>
        </a:prstGeom>
        <a:noFill/>
        <a:ln w="9525">
          <a:noFill/>
        </a:ln>
      </xdr:spPr>
    </xdr:pic>
    <xdr:clientData/>
  </xdr:twoCellAnchor>
  <xdr:twoCellAnchor>
    <xdr:from>
      <xdr:col>4</xdr:col>
      <xdr:colOff>73660</xdr:colOff>
      <xdr:row>7</xdr:row>
      <xdr:rowOff>38100</xdr:rowOff>
    </xdr:from>
    <xdr:to>
      <xdr:col>11</xdr:col>
      <xdr:colOff>106680</xdr:colOff>
      <xdr:row>24</xdr:row>
      <xdr:rowOff>167005</xdr:rowOff>
    </xdr:to>
    <xdr:graphicFrame>
      <xdr:nvGraphicFramePr>
        <xdr:cNvPr id="3" name="Chart 2"/>
        <xdr:cNvGraphicFramePr/>
      </xdr:nvGraphicFramePr>
      <xdr:xfrm>
        <a:off x="2999740" y="1282700"/>
        <a:ext cx="5153660" cy="31515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2</xdr:col>
      <xdr:colOff>509270</xdr:colOff>
      <xdr:row>6</xdr:row>
      <xdr:rowOff>71755</xdr:rowOff>
    </xdr:from>
    <xdr:to>
      <xdr:col>9</xdr:col>
      <xdr:colOff>532130</xdr:colOff>
      <xdr:row>8</xdr:row>
      <xdr:rowOff>97155</xdr:rowOff>
    </xdr:to>
    <xdr:pic>
      <xdr:nvPicPr>
        <xdr:cNvPr id="2" name="Picture 1"/>
        <xdr:cNvPicPr>
          <a:picLocks noChangeAspect="1"/>
        </xdr:cNvPicPr>
      </xdr:nvPicPr>
      <xdr:blipFill>
        <a:blip r:embed="rId2"/>
        <a:stretch>
          <a:fillRect/>
        </a:stretch>
      </xdr:blipFill>
      <xdr:spPr>
        <a:xfrm>
          <a:off x="2185670" y="1138555"/>
          <a:ext cx="5143500" cy="381000"/>
        </a:xfrm>
        <a:prstGeom prst="rect">
          <a:avLst/>
        </a:prstGeom>
        <a:noFill/>
        <a:ln w="9525">
          <a:noFill/>
        </a:ln>
      </xdr:spPr>
    </xdr:pic>
    <xdr:clientData/>
  </xdr:twoCellAnchor>
  <xdr:twoCellAnchor>
    <xdr:from>
      <xdr:col>0</xdr:col>
      <xdr:colOff>361315</xdr:colOff>
      <xdr:row>6</xdr:row>
      <xdr:rowOff>150495</xdr:rowOff>
    </xdr:from>
    <xdr:to>
      <xdr:col>8</xdr:col>
      <xdr:colOff>160020</xdr:colOff>
      <xdr:row>26</xdr:row>
      <xdr:rowOff>38100</xdr:rowOff>
    </xdr:to>
    <xdr:graphicFrame>
      <xdr:nvGraphicFramePr>
        <xdr:cNvPr id="4" name="Chart 3"/>
        <xdr:cNvGraphicFramePr/>
      </xdr:nvGraphicFramePr>
      <xdr:xfrm>
        <a:off x="361315" y="1217295"/>
        <a:ext cx="5864225" cy="34436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11430</xdr:colOff>
      <xdr:row>14</xdr:row>
      <xdr:rowOff>102870</xdr:rowOff>
    </xdr:from>
    <xdr:to>
      <xdr:col>10</xdr:col>
      <xdr:colOff>554355</xdr:colOff>
      <xdr:row>15</xdr:row>
      <xdr:rowOff>115570</xdr:rowOff>
    </xdr:to>
    <xdr:pic>
      <xdr:nvPicPr>
        <xdr:cNvPr id="2" name="Picture 1"/>
        <xdr:cNvPicPr>
          <a:picLocks noChangeAspect="1"/>
        </xdr:cNvPicPr>
      </xdr:nvPicPr>
      <xdr:blipFill>
        <a:blip r:embed="rId2"/>
        <a:stretch>
          <a:fillRect/>
        </a:stretch>
      </xdr:blipFill>
      <xdr:spPr>
        <a:xfrm>
          <a:off x="11430" y="2592070"/>
          <a:ext cx="7858125" cy="190500"/>
        </a:xfrm>
        <a:prstGeom prst="rect">
          <a:avLst/>
        </a:prstGeom>
        <a:noFill/>
        <a:ln w="9525">
          <a:noFill/>
        </a:ln>
      </xdr:spPr>
    </xdr:pic>
    <xdr:clientData/>
  </xdr:twoCellAnchor>
  <xdr:twoCellAnchor>
    <xdr:from>
      <xdr:col>1</xdr:col>
      <xdr:colOff>413385</xdr:colOff>
      <xdr:row>12</xdr:row>
      <xdr:rowOff>103505</xdr:rowOff>
    </xdr:from>
    <xdr:to>
      <xdr:col>10</xdr:col>
      <xdr:colOff>182880</xdr:colOff>
      <xdr:row>13</xdr:row>
      <xdr:rowOff>125730</xdr:rowOff>
    </xdr:to>
    <xdr:pic>
      <xdr:nvPicPr>
        <xdr:cNvPr id="3" name="Picture 2"/>
        <xdr:cNvPicPr>
          <a:picLocks noChangeAspect="1"/>
        </xdr:cNvPicPr>
      </xdr:nvPicPr>
      <xdr:blipFill>
        <a:blip r:embed="rId3"/>
        <a:stretch>
          <a:fillRect/>
        </a:stretch>
      </xdr:blipFill>
      <xdr:spPr>
        <a:xfrm>
          <a:off x="1144905" y="2237105"/>
          <a:ext cx="6353175" cy="200025"/>
        </a:xfrm>
        <a:prstGeom prst="rect">
          <a:avLst/>
        </a:prstGeom>
        <a:noFill/>
        <a:ln w="9525">
          <a:noFill/>
        </a:ln>
      </xdr:spPr>
    </xdr:pic>
    <xdr:clientData/>
  </xdr:twoCellAnchor>
  <xdr:twoCellAnchor>
    <xdr:from>
      <xdr:col>2</xdr:col>
      <xdr:colOff>226060</xdr:colOff>
      <xdr:row>7</xdr:row>
      <xdr:rowOff>76200</xdr:rowOff>
    </xdr:from>
    <xdr:to>
      <xdr:col>9</xdr:col>
      <xdr:colOff>228600</xdr:colOff>
      <xdr:row>27</xdr:row>
      <xdr:rowOff>99060</xdr:rowOff>
    </xdr:to>
    <xdr:graphicFrame>
      <xdr:nvGraphicFramePr>
        <xdr:cNvPr id="4" name="Chart 3"/>
        <xdr:cNvGraphicFramePr/>
      </xdr:nvGraphicFramePr>
      <xdr:xfrm>
        <a:off x="1689100" y="1320800"/>
        <a:ext cx="5123180" cy="35788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106680</xdr:colOff>
      <xdr:row>6</xdr:row>
      <xdr:rowOff>52705</xdr:rowOff>
    </xdr:from>
    <xdr:to>
      <xdr:col>16</xdr:col>
      <xdr:colOff>434340</xdr:colOff>
      <xdr:row>22</xdr:row>
      <xdr:rowOff>27305</xdr:rowOff>
    </xdr:to>
    <xdr:pic>
      <xdr:nvPicPr>
        <xdr:cNvPr id="2" name="Picture 1"/>
        <xdr:cNvPicPr>
          <a:picLocks noChangeAspect="1"/>
        </xdr:cNvPicPr>
      </xdr:nvPicPr>
      <xdr:blipFill>
        <a:blip r:embed="rId2"/>
        <a:stretch>
          <a:fillRect/>
        </a:stretch>
      </xdr:blipFill>
      <xdr:spPr>
        <a:xfrm>
          <a:off x="6990080" y="1119505"/>
          <a:ext cx="5448300" cy="2819400"/>
        </a:xfrm>
        <a:prstGeom prst="rect">
          <a:avLst/>
        </a:prstGeom>
        <a:noFill/>
        <a:ln w="9525">
          <a:noFill/>
        </a:ln>
      </xdr:spPr>
    </xdr:pic>
    <xdr:clientData/>
  </xdr:twoCellAnchor>
  <xdr:twoCellAnchor>
    <xdr:from>
      <xdr:col>0</xdr:col>
      <xdr:colOff>464820</xdr:colOff>
      <xdr:row>6</xdr:row>
      <xdr:rowOff>146050</xdr:rowOff>
    </xdr:from>
    <xdr:to>
      <xdr:col>7</xdr:col>
      <xdr:colOff>678815</xdr:colOff>
      <xdr:row>25</xdr:row>
      <xdr:rowOff>22225</xdr:rowOff>
    </xdr:to>
    <xdr:graphicFrame>
      <xdr:nvGraphicFramePr>
        <xdr:cNvPr id="3" name="Chart 2"/>
        <xdr:cNvGraphicFramePr/>
      </xdr:nvGraphicFramePr>
      <xdr:xfrm>
        <a:off x="464820" y="1212850"/>
        <a:ext cx="5634355" cy="32543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66040</xdr:colOff>
      <xdr:row>5</xdr:row>
      <xdr:rowOff>43815</xdr:rowOff>
    </xdr:from>
    <xdr:to>
      <xdr:col>9</xdr:col>
      <xdr:colOff>248920</xdr:colOff>
      <xdr:row>20</xdr:row>
      <xdr:rowOff>120015</xdr:rowOff>
    </xdr:to>
    <xdr:graphicFrame>
      <xdr:nvGraphicFramePr>
        <xdr:cNvPr id="2" name="Chart 1"/>
        <xdr:cNvGraphicFramePr/>
      </xdr:nvGraphicFramePr>
      <xdr:xfrm>
        <a:off x="2260600" y="93281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0.373956594323873</cdr:x>
      <cdr:y>0.306067961165049</cdr:y>
    </cdr:from>
    <cdr:to>
      <cdr:x>0.618391764051196</cdr:x>
      <cdr:y>0.527669902912621</cdr:y>
    </cdr:to>
    <cdr:sp>
      <cdr:nvSpPr>
        <cdr:cNvPr id="2" name="Right Arrow 1"/>
        <cdr:cNvSpPr/>
      </cdr:nvSpPr>
      <cdr:spPr xmlns:a="http://schemas.openxmlformats.org/drawingml/2006/main">
        <a:xfrm xmlns:a="http://schemas.openxmlformats.org/drawingml/2006/main" rot="19860000">
          <a:off x="1706880" y="800735"/>
          <a:ext cx="1115695" cy="579755"/>
        </a:xfrm>
        <a:prstGeom xmlns:a="http://schemas.openxmlformats.org/drawingml/2006/main" prst="rightArrow">
          <a:avLst/>
        </a:prstGeom>
        <a:solidFill>
          <a:srgbClr val="C00000"/>
        </a:solidFill>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xmlns:a="http://schemas.openxmlformats.org/drawingml/2006/main">
        <a:bodyPr vertOverflow="clip"/>
        <a:p>
          <a:pPr algn="l"/>
          <a:r>
            <a:rPr lang="en-US" sz="1000"/>
            <a:t>CAGR=</a:t>
          </a:r>
          <a:r>
            <a:rPr lang="en-US" altLang="zh-CN" sz="1000"/>
            <a:t>13%</a:t>
          </a:r>
          <a:endParaRPr lang="en-US" altLang="zh-CN" sz="1000"/>
        </a:p>
      </cdr:txBody>
    </cdr:sp>
  </cdr:relSizeAnchor>
</c:userShapes>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139065</xdr:colOff>
      <xdr:row>12</xdr:row>
      <xdr:rowOff>8255</xdr:rowOff>
    </xdr:from>
    <xdr:to>
      <xdr:col>9</xdr:col>
      <xdr:colOff>1905</xdr:colOff>
      <xdr:row>30</xdr:row>
      <xdr:rowOff>84455</xdr:rowOff>
    </xdr:to>
    <xdr:pic>
      <xdr:nvPicPr>
        <xdr:cNvPr id="2" name="Picture 1"/>
        <xdr:cNvPicPr>
          <a:picLocks noChangeAspect="1"/>
        </xdr:cNvPicPr>
      </xdr:nvPicPr>
      <xdr:blipFill>
        <a:blip r:embed="rId2"/>
        <a:stretch>
          <a:fillRect/>
        </a:stretch>
      </xdr:blipFill>
      <xdr:spPr>
        <a:xfrm>
          <a:off x="870585" y="2141855"/>
          <a:ext cx="5715000" cy="3276600"/>
        </a:xfrm>
        <a:prstGeom prst="rect">
          <a:avLst/>
        </a:prstGeom>
        <a:noFill/>
        <a:ln w="9525">
          <a:noFill/>
        </a:ln>
      </xdr:spPr>
    </xdr:pic>
    <xdr:clientData/>
  </xdr:twoCellAnchor>
  <xdr:twoCellAnchor>
    <xdr:from>
      <xdr:col>2</xdr:col>
      <xdr:colOff>532765</xdr:colOff>
      <xdr:row>4</xdr:row>
      <xdr:rowOff>160655</xdr:rowOff>
    </xdr:from>
    <xdr:to>
      <xdr:col>10</xdr:col>
      <xdr:colOff>207645</xdr:colOff>
      <xdr:row>25</xdr:row>
      <xdr:rowOff>111125</xdr:rowOff>
    </xdr:to>
    <xdr:graphicFrame>
      <xdr:nvGraphicFramePr>
        <xdr:cNvPr id="3" name="Chart 2"/>
        <xdr:cNvGraphicFramePr/>
      </xdr:nvGraphicFramePr>
      <xdr:xfrm>
        <a:off x="1995805" y="871855"/>
        <a:ext cx="5527040" cy="36842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8</xdr:row>
      <xdr:rowOff>0</xdr:rowOff>
    </xdr:from>
    <xdr:to>
      <xdr:col>9</xdr:col>
      <xdr:colOff>219075</xdr:colOff>
      <xdr:row>22</xdr:row>
      <xdr:rowOff>15875</xdr:rowOff>
    </xdr:to>
    <xdr:pic>
      <xdr:nvPicPr>
        <xdr:cNvPr id="2" name="Picture 1"/>
        <xdr:cNvPicPr>
          <a:picLocks noChangeAspect="1"/>
        </xdr:cNvPicPr>
      </xdr:nvPicPr>
      <xdr:blipFill>
        <a:blip r:embed="rId1"/>
        <a:stretch>
          <a:fillRect/>
        </a:stretch>
      </xdr:blipFill>
      <xdr:spPr>
        <a:xfrm>
          <a:off x="3997960" y="1483360"/>
          <a:ext cx="3876675" cy="250507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699770</xdr:colOff>
      <xdr:row>2</xdr:row>
      <xdr:rowOff>114300</xdr:rowOff>
    </xdr:from>
    <xdr:to>
      <xdr:col>7</xdr:col>
      <xdr:colOff>194945</xdr:colOff>
      <xdr:row>16</xdr:row>
      <xdr:rowOff>101600</xdr:rowOff>
    </xdr:to>
    <xdr:pic>
      <xdr:nvPicPr>
        <xdr:cNvPr id="2" name="Picture 1"/>
        <xdr:cNvPicPr>
          <a:picLocks noChangeAspect="1"/>
        </xdr:cNvPicPr>
      </xdr:nvPicPr>
      <xdr:blipFill>
        <a:blip r:embed="rId2"/>
        <a:stretch>
          <a:fillRect/>
        </a:stretch>
      </xdr:blipFill>
      <xdr:spPr>
        <a:xfrm>
          <a:off x="2162810" y="469900"/>
          <a:ext cx="3152775" cy="2476500"/>
        </a:xfrm>
        <a:prstGeom prst="rect">
          <a:avLst/>
        </a:prstGeom>
        <a:noFill/>
        <a:ln w="9525">
          <a:noFill/>
        </a:ln>
      </xdr:spPr>
    </xdr:pic>
    <xdr:clientData/>
  </xdr:twoCellAnchor>
  <xdr:twoCellAnchor>
    <xdr:from>
      <xdr:col>3</xdr:col>
      <xdr:colOff>438150</xdr:colOff>
      <xdr:row>7</xdr:row>
      <xdr:rowOff>38100</xdr:rowOff>
    </xdr:from>
    <xdr:to>
      <xdr:col>10</xdr:col>
      <xdr:colOff>419735</xdr:colOff>
      <xdr:row>30</xdr:row>
      <xdr:rowOff>70485</xdr:rowOff>
    </xdr:to>
    <xdr:graphicFrame>
      <xdr:nvGraphicFramePr>
        <xdr:cNvPr id="3" name="Chart 2"/>
        <xdr:cNvGraphicFramePr/>
      </xdr:nvGraphicFramePr>
      <xdr:xfrm>
        <a:off x="2632710" y="1282700"/>
        <a:ext cx="5102225" cy="41217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6</xdr:col>
      <xdr:colOff>194945</xdr:colOff>
      <xdr:row>2</xdr:row>
      <xdr:rowOff>39370</xdr:rowOff>
    </xdr:from>
    <xdr:to>
      <xdr:col>11</xdr:col>
      <xdr:colOff>290195</xdr:colOff>
      <xdr:row>8</xdr:row>
      <xdr:rowOff>93345</xdr:rowOff>
    </xdr:to>
    <xdr:pic>
      <xdr:nvPicPr>
        <xdr:cNvPr id="2" name="Picture 1"/>
        <xdr:cNvPicPr>
          <a:picLocks noChangeAspect="1"/>
        </xdr:cNvPicPr>
      </xdr:nvPicPr>
      <xdr:blipFill>
        <a:blip r:embed="rId1"/>
        <a:stretch>
          <a:fillRect/>
        </a:stretch>
      </xdr:blipFill>
      <xdr:spPr>
        <a:xfrm>
          <a:off x="9576435" y="626110"/>
          <a:ext cx="3752850" cy="2606675"/>
        </a:xfrm>
        <a:prstGeom prst="rect">
          <a:avLst/>
        </a:prstGeom>
        <a:noFill/>
        <a:ln w="9525">
          <a:noFill/>
        </a:ln>
      </xdr:spPr>
    </xdr:pic>
    <xdr:clientData/>
  </xdr:twoCellAnchor>
  <xdr:twoCellAnchor>
    <xdr:from>
      <xdr:col>3</xdr:col>
      <xdr:colOff>2668905</xdr:colOff>
      <xdr:row>14</xdr:row>
      <xdr:rowOff>32385</xdr:rowOff>
    </xdr:from>
    <xdr:to>
      <xdr:col>8</xdr:col>
      <xdr:colOff>582295</xdr:colOff>
      <xdr:row>40</xdr:row>
      <xdr:rowOff>77470</xdr:rowOff>
    </xdr:to>
    <xdr:pic>
      <xdr:nvPicPr>
        <xdr:cNvPr id="3" name="图片 2"/>
        <xdr:cNvPicPr>
          <a:picLocks noChangeAspect="1"/>
        </xdr:cNvPicPr>
      </xdr:nvPicPr>
      <xdr:blipFill>
        <a:blip r:embed="rId2"/>
        <a:stretch>
          <a:fillRect/>
        </a:stretch>
      </xdr:blipFill>
      <xdr:spPr>
        <a:xfrm>
          <a:off x="5295900" y="4238625"/>
          <a:ext cx="6130925" cy="466788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4</xdr:col>
      <xdr:colOff>357505</xdr:colOff>
      <xdr:row>7</xdr:row>
      <xdr:rowOff>120650</xdr:rowOff>
    </xdr:from>
    <xdr:to>
      <xdr:col>9</xdr:col>
      <xdr:colOff>440690</xdr:colOff>
      <xdr:row>23</xdr:row>
      <xdr:rowOff>49530</xdr:rowOff>
    </xdr:to>
    <xdr:graphicFrame>
      <xdr:nvGraphicFramePr>
        <xdr:cNvPr id="2" name="Chart 1"/>
        <xdr:cNvGraphicFramePr/>
      </xdr:nvGraphicFramePr>
      <xdr:xfrm>
        <a:off x="3705225" y="2419350"/>
        <a:ext cx="4040505" cy="2773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selection activeCell="B32" sqref="B32"/>
    </sheetView>
  </sheetViews>
  <sheetFormatPr defaultColWidth="9" defaultRowHeight="14" outlineLevelCol="4"/>
  <cols>
    <col min="2" max="2" width="13.875" customWidth="1"/>
    <col min="5" max="5" width="20.625" customWidth="1"/>
  </cols>
  <sheetData>
    <row r="1" spans="1:5">
      <c r="A1" s="82" t="s">
        <v>0</v>
      </c>
      <c r="B1" s="82" t="s">
        <v>1</v>
      </c>
      <c r="C1" s="82" t="s">
        <v>2</v>
      </c>
      <c r="D1" s="82"/>
      <c r="E1" s="82" t="s">
        <v>3</v>
      </c>
    </row>
    <row r="2" spans="1:5">
      <c r="A2" s="83" t="s">
        <v>4</v>
      </c>
      <c r="B2" s="83" t="s">
        <v>5</v>
      </c>
      <c r="C2" s="83" t="s">
        <v>6</v>
      </c>
      <c r="D2" s="83"/>
      <c r="E2" s="83" t="s">
        <v>7</v>
      </c>
    </row>
    <row r="3" spans="1:5">
      <c r="A3" s="83"/>
      <c r="B3" s="83"/>
      <c r="C3" s="83" t="s">
        <v>8</v>
      </c>
      <c r="D3" s="83" t="s">
        <v>9</v>
      </c>
      <c r="E3" s="83"/>
    </row>
    <row r="4" spans="1:5">
      <c r="A4" s="84" t="s">
        <v>10</v>
      </c>
      <c r="B4" s="84" t="s">
        <v>11</v>
      </c>
      <c r="C4" s="84" t="s">
        <v>12</v>
      </c>
      <c r="D4" s="84"/>
      <c r="E4" s="84" t="s">
        <v>13</v>
      </c>
    </row>
    <row r="5" spans="1:5">
      <c r="A5" s="83" t="s">
        <v>14</v>
      </c>
      <c r="B5" s="83">
        <v>2009</v>
      </c>
      <c r="C5" s="83">
        <v>2013</v>
      </c>
      <c r="D5" s="83">
        <v>2016</v>
      </c>
      <c r="E5" s="83">
        <v>2018</v>
      </c>
    </row>
    <row r="6" spans="1:5">
      <c r="A6" s="84" t="s">
        <v>15</v>
      </c>
      <c r="B6" s="84" t="s">
        <v>16</v>
      </c>
      <c r="C6" s="84" t="s">
        <v>17</v>
      </c>
      <c r="D6" s="84" t="s">
        <v>18</v>
      </c>
      <c r="E6" s="84" t="s">
        <v>18</v>
      </c>
    </row>
    <row r="7" spans="1:5">
      <c r="A7" s="83" t="s">
        <v>19</v>
      </c>
      <c r="B7" s="83" t="s">
        <v>20</v>
      </c>
      <c r="C7" s="83" t="s">
        <v>21</v>
      </c>
      <c r="D7" s="83"/>
      <c r="E7" s="83" t="s">
        <v>22</v>
      </c>
    </row>
    <row r="8" spans="1:5">
      <c r="A8" s="84" t="s">
        <v>23</v>
      </c>
      <c r="B8" s="84" t="s">
        <v>24</v>
      </c>
      <c r="C8" s="84" t="s">
        <v>25</v>
      </c>
      <c r="D8" s="84" t="s">
        <v>26</v>
      </c>
      <c r="E8" s="84" t="s">
        <v>27</v>
      </c>
    </row>
    <row r="9" spans="1:5">
      <c r="A9" s="83" t="s">
        <v>28</v>
      </c>
      <c r="B9" s="83" t="s">
        <v>29</v>
      </c>
      <c r="C9" s="83" t="s">
        <v>30</v>
      </c>
      <c r="D9" s="83"/>
      <c r="E9" s="83"/>
    </row>
    <row r="10" spans="1:5">
      <c r="A10" s="84" t="s">
        <v>31</v>
      </c>
      <c r="B10" s="84" t="s">
        <v>32</v>
      </c>
      <c r="C10" s="84" t="s">
        <v>32</v>
      </c>
      <c r="D10" s="84" t="s">
        <v>33</v>
      </c>
      <c r="E10" s="84" t="s">
        <v>34</v>
      </c>
    </row>
  </sheetData>
  <mergeCells count="8">
    <mergeCell ref="C1:D1"/>
    <mergeCell ref="C2:D2"/>
    <mergeCell ref="C4:D4"/>
    <mergeCell ref="C7:D7"/>
    <mergeCell ref="C9:E9"/>
    <mergeCell ref="A2:A3"/>
    <mergeCell ref="B2:B3"/>
    <mergeCell ref="E2:E3"/>
  </mergeCell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
  <sheetViews>
    <sheetView zoomScale="63" zoomScaleNormal="63" workbookViewId="0">
      <selection activeCell="I6" sqref="I6"/>
    </sheetView>
  </sheetViews>
  <sheetFormatPr defaultColWidth="9" defaultRowHeight="14" outlineLevelCol="4"/>
  <cols>
    <col min="2" max="3" width="16.6875" customWidth="1"/>
    <col min="4" max="4" width="18.5625" customWidth="1"/>
    <col min="5" max="5" width="15"/>
  </cols>
  <sheetData>
    <row r="1" ht="34" spans="1:5">
      <c r="A1" s="53" t="s">
        <v>141</v>
      </c>
      <c r="B1" s="53" t="s">
        <v>142</v>
      </c>
      <c r="C1" s="53" t="s">
        <v>143</v>
      </c>
      <c r="D1" s="53" t="s">
        <v>144</v>
      </c>
      <c r="E1" s="53" t="s">
        <v>145</v>
      </c>
    </row>
    <row r="2" ht="17.55" spans="1:5">
      <c r="A2" s="54" t="s">
        <v>132</v>
      </c>
      <c r="B2" s="55">
        <v>565321479.16</v>
      </c>
      <c r="C2" s="55">
        <v>546120108.35</v>
      </c>
      <c r="D2" s="55">
        <v>1174623899.09</v>
      </c>
      <c r="E2" s="54">
        <v>559186366.06</v>
      </c>
    </row>
    <row r="3" ht="17.55" spans="1:5">
      <c r="A3" s="54" t="s">
        <v>146</v>
      </c>
      <c r="B3" s="56">
        <f>B2/523622800-1</f>
        <v>0.0796349569957611</v>
      </c>
      <c r="C3" s="56">
        <f>C2/B2-1</f>
        <v>-0.0339654011351751</v>
      </c>
      <c r="D3" s="57">
        <v>1.1509</v>
      </c>
      <c r="E3" s="58">
        <v>-0.2833</v>
      </c>
    </row>
    <row r="4" ht="68" spans="1:5">
      <c r="A4" s="54" t="s">
        <v>147</v>
      </c>
      <c r="B4" s="55">
        <v>87427341.3</v>
      </c>
      <c r="C4" s="55">
        <v>123911671.02</v>
      </c>
      <c r="D4" s="55">
        <v>252370195.33</v>
      </c>
      <c r="E4" s="54"/>
    </row>
    <row r="5" ht="101" spans="1:5">
      <c r="A5" s="54" t="s">
        <v>148</v>
      </c>
      <c r="B5" s="55">
        <v>83588126.66</v>
      </c>
      <c r="C5" s="55">
        <v>112422366.22</v>
      </c>
      <c r="D5" s="55">
        <v>239832135.52</v>
      </c>
      <c r="E5" s="54"/>
    </row>
    <row r="6" ht="68" spans="1:5">
      <c r="A6" s="54" t="s">
        <v>149</v>
      </c>
      <c r="B6" s="55">
        <v>53763913.56</v>
      </c>
      <c r="C6" s="55">
        <v>84395327.2</v>
      </c>
      <c r="D6" s="55">
        <v>25150024.24</v>
      </c>
      <c r="E6" s="54"/>
    </row>
    <row r="7" ht="17.75" spans="1:5">
      <c r="A7" s="54"/>
      <c r="B7" s="54" t="s">
        <v>150</v>
      </c>
      <c r="C7" s="54" t="s">
        <v>151</v>
      </c>
      <c r="D7" s="54" t="s">
        <v>152</v>
      </c>
      <c r="E7" s="54"/>
    </row>
    <row r="8" ht="68" spans="1:5">
      <c r="A8" s="54" t="s">
        <v>153</v>
      </c>
      <c r="B8" s="55">
        <v>310147256.1</v>
      </c>
      <c r="C8" s="55">
        <v>434397379.27</v>
      </c>
      <c r="D8" s="55">
        <v>1262168330.55</v>
      </c>
      <c r="E8" s="54"/>
    </row>
    <row r="9" ht="17.55" spans="1:5">
      <c r="A9" s="54" t="s">
        <v>154</v>
      </c>
      <c r="B9" s="55">
        <v>386118837.64</v>
      </c>
      <c r="C9" s="55">
        <v>536962834.82</v>
      </c>
      <c r="D9" s="55">
        <v>1598300829.5</v>
      </c>
      <c r="E9" s="54"/>
    </row>
  </sheetData>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workbookViewId="0">
      <selection activeCell="A1" sqref="A1:E3"/>
    </sheetView>
  </sheetViews>
  <sheetFormatPr defaultColWidth="9" defaultRowHeight="14" outlineLevelRow="2" outlineLevelCol="4"/>
  <sheetData>
    <row r="1" spans="1:5">
      <c r="A1" t="s">
        <v>35</v>
      </c>
      <c r="B1">
        <v>2017</v>
      </c>
      <c r="C1">
        <v>2018</v>
      </c>
      <c r="D1">
        <v>2019</v>
      </c>
      <c r="E1" t="s">
        <v>145</v>
      </c>
    </row>
    <row r="2" spans="1:5">
      <c r="A2" t="s">
        <v>155</v>
      </c>
      <c r="B2" s="51">
        <v>0.3403</v>
      </c>
      <c r="C2" s="51">
        <v>0.393</v>
      </c>
      <c r="D2" s="51">
        <v>0.3625</v>
      </c>
      <c r="E2" s="51">
        <v>0.277</v>
      </c>
    </row>
    <row r="3" spans="1:5">
      <c r="A3" t="s">
        <v>156</v>
      </c>
      <c r="B3" s="51">
        <v>0.1547</v>
      </c>
      <c r="C3" s="51">
        <v>0.2269</v>
      </c>
      <c r="D3" s="51">
        <v>0.2149</v>
      </c>
      <c r="E3" s="51">
        <v>0.1037</v>
      </c>
    </row>
  </sheetData>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
  <sheetViews>
    <sheetView workbookViewId="0">
      <selection activeCell="H21" sqref="H21"/>
    </sheetView>
  </sheetViews>
  <sheetFormatPr defaultColWidth="9" defaultRowHeight="14" outlineLevelRow="2" outlineLevelCol="5"/>
  <cols>
    <col min="2" max="2" width="11.625"/>
  </cols>
  <sheetData>
    <row r="1" spans="1:5">
      <c r="A1" t="s">
        <v>35</v>
      </c>
      <c r="B1">
        <v>2017</v>
      </c>
      <c r="C1">
        <v>2018</v>
      </c>
      <c r="D1">
        <v>2019</v>
      </c>
      <c r="E1" t="s">
        <v>145</v>
      </c>
    </row>
    <row r="2" spans="1:6">
      <c r="A2" t="s">
        <v>157</v>
      </c>
      <c r="B2" s="52">
        <v>8742.7</v>
      </c>
      <c r="C2" s="52">
        <v>12391.2</v>
      </c>
      <c r="D2" s="52">
        <v>25237</v>
      </c>
      <c r="E2" s="52">
        <v>5796.1</v>
      </c>
      <c r="F2" s="52"/>
    </row>
    <row r="3" spans="1:5">
      <c r="A3" t="s">
        <v>42</v>
      </c>
      <c r="B3" s="51">
        <v>-0.1603</v>
      </c>
      <c r="C3" s="51">
        <v>0.345</v>
      </c>
      <c r="D3" s="51">
        <v>1.1133</v>
      </c>
      <c r="E3" s="51">
        <v>-0.6754</v>
      </c>
    </row>
  </sheetData>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workbookViewId="0">
      <selection activeCell="I24" sqref="I24"/>
    </sheetView>
  </sheetViews>
  <sheetFormatPr defaultColWidth="9" defaultRowHeight="14" outlineLevelRow="2" outlineLevelCol="4"/>
  <sheetData>
    <row r="1" spans="1:5">
      <c r="A1" t="s">
        <v>35</v>
      </c>
      <c r="B1">
        <v>2017</v>
      </c>
      <c r="C1">
        <v>2018</v>
      </c>
      <c r="D1">
        <v>2019</v>
      </c>
      <c r="E1" t="s">
        <v>145</v>
      </c>
    </row>
    <row r="2" spans="1:5">
      <c r="A2" t="s">
        <v>158</v>
      </c>
      <c r="B2">
        <v>6909.98</v>
      </c>
      <c r="C2">
        <v>7768.12</v>
      </c>
      <c r="D2">
        <v>9904.69</v>
      </c>
      <c r="E2">
        <v>6938.77</v>
      </c>
    </row>
    <row r="3" spans="1:5">
      <c r="A3" t="s">
        <v>159</v>
      </c>
      <c r="B3" s="51">
        <v>0.0649</v>
      </c>
      <c r="C3" s="51">
        <v>0.1242</v>
      </c>
      <c r="D3" s="51">
        <v>0.275</v>
      </c>
      <c r="E3" s="51">
        <v>-0.076</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5"/>
  <sheetViews>
    <sheetView workbookViewId="0">
      <selection activeCell="A1" sqref="A1:G15"/>
    </sheetView>
  </sheetViews>
  <sheetFormatPr defaultColWidth="9" defaultRowHeight="14" outlineLevelCol="6"/>
  <cols>
    <col min="1" max="1" width="8.4375" customWidth="1"/>
    <col min="3" max="6" width="9.5"/>
  </cols>
  <sheetData>
    <row r="1" ht="14.75" spans="1:7">
      <c r="A1" s="38" t="s">
        <v>47</v>
      </c>
      <c r="B1" s="39"/>
      <c r="C1" s="39">
        <v>2018</v>
      </c>
      <c r="D1" s="39">
        <v>2019</v>
      </c>
      <c r="E1" s="39" t="s">
        <v>36</v>
      </c>
      <c r="F1" s="39" t="s">
        <v>37</v>
      </c>
      <c r="G1" s="39" t="s">
        <v>38</v>
      </c>
    </row>
    <row r="2" ht="14.75" spans="1:7">
      <c r="A2" s="40" t="s">
        <v>160</v>
      </c>
      <c r="B2" s="41" t="s">
        <v>161</v>
      </c>
      <c r="C2" s="42">
        <v>22235.51</v>
      </c>
      <c r="D2" s="42">
        <v>87323.25</v>
      </c>
      <c r="E2" s="41">
        <v>47000</v>
      </c>
      <c r="F2" s="41">
        <v>74000</v>
      </c>
      <c r="G2" s="41">
        <v>92000</v>
      </c>
    </row>
    <row r="3" ht="14.75" spans="1:7">
      <c r="A3" s="43"/>
      <c r="B3" s="44" t="s">
        <v>162</v>
      </c>
      <c r="C3" s="45">
        <v>-0.0886</v>
      </c>
      <c r="D3" s="45">
        <v>2.9272</v>
      </c>
      <c r="E3" s="45">
        <f>E2/D2-1</f>
        <v>-0.461769918091688</v>
      </c>
      <c r="F3" s="45">
        <f>F2/E2-1</f>
        <v>0.574468085106383</v>
      </c>
      <c r="G3" s="45">
        <f>G2/F2-1</f>
        <v>0.243243243243243</v>
      </c>
    </row>
    <row r="4" ht="14.75" spans="1:7">
      <c r="A4" s="43"/>
      <c r="B4" s="44" t="s">
        <v>155</v>
      </c>
      <c r="C4" s="45">
        <v>0.401</v>
      </c>
      <c r="D4" s="45">
        <v>0.3988</v>
      </c>
      <c r="E4" s="45">
        <v>0.33</v>
      </c>
      <c r="F4" s="45">
        <v>0.38</v>
      </c>
      <c r="G4" s="45">
        <v>0.4</v>
      </c>
    </row>
    <row r="5" ht="28.75" spans="1:7">
      <c r="A5" s="43"/>
      <c r="B5" s="44" t="s">
        <v>163</v>
      </c>
      <c r="C5" s="45">
        <f>C2/C12</f>
        <v>0.407154213880793</v>
      </c>
      <c r="D5" s="45">
        <f>D2/D12</f>
        <v>0.743414551670539</v>
      </c>
      <c r="E5" s="45">
        <f>E2/E12</f>
        <v>0.5875</v>
      </c>
      <c r="F5" s="45">
        <f>F2/F12</f>
        <v>0.587301587301587</v>
      </c>
      <c r="G5" s="45">
        <f>G2/G12</f>
        <v>0.576441102756892</v>
      </c>
    </row>
    <row r="6" ht="14.75" spans="1:7">
      <c r="A6" s="43"/>
      <c r="B6" s="44" t="s">
        <v>164</v>
      </c>
      <c r="C6" s="46">
        <f>C4*C2</f>
        <v>8916.43951</v>
      </c>
      <c r="D6" s="46">
        <f>D4*D2</f>
        <v>34824.5121</v>
      </c>
      <c r="E6" s="46">
        <f>E4*E2</f>
        <v>15510</v>
      </c>
      <c r="F6" s="46">
        <f>F4*F2</f>
        <v>28120</v>
      </c>
      <c r="G6" s="46">
        <f>G4*G2</f>
        <v>36800</v>
      </c>
    </row>
    <row r="7" ht="14.75" spans="1:7">
      <c r="A7" s="40" t="s">
        <v>165</v>
      </c>
      <c r="B7" s="41" t="s">
        <v>161</v>
      </c>
      <c r="C7" s="47">
        <v>32376.5</v>
      </c>
      <c r="D7" s="47">
        <v>30139.14</v>
      </c>
      <c r="E7" s="42">
        <v>33000</v>
      </c>
      <c r="F7" s="42">
        <v>52000</v>
      </c>
      <c r="G7" s="42">
        <f>F7*1.3</f>
        <v>67600</v>
      </c>
    </row>
    <row r="8" ht="14.75" spans="1:7">
      <c r="A8" s="43"/>
      <c r="B8" s="44" t="s">
        <v>162</v>
      </c>
      <c r="C8" s="48">
        <v>0.0075</v>
      </c>
      <c r="D8" s="48">
        <v>-0.0691</v>
      </c>
      <c r="E8" s="49">
        <f>E7/D7-1</f>
        <v>0.0949217529100035</v>
      </c>
      <c r="F8" s="49">
        <f>F7/E7-1</f>
        <v>0.575757575757576</v>
      </c>
      <c r="G8" s="49">
        <f>G7/F7-1</f>
        <v>0.3</v>
      </c>
    </row>
    <row r="9" ht="14.75" spans="1:7">
      <c r="A9" s="43"/>
      <c r="B9" s="44" t="s">
        <v>155</v>
      </c>
      <c r="C9" s="48">
        <v>0.3876</v>
      </c>
      <c r="D9" s="48">
        <v>0.2574</v>
      </c>
      <c r="E9" s="45">
        <v>0.21</v>
      </c>
      <c r="F9" s="45">
        <v>0.26</v>
      </c>
      <c r="G9" s="45">
        <v>0.31</v>
      </c>
    </row>
    <row r="10" ht="28.75" spans="1:7">
      <c r="A10" s="43"/>
      <c r="B10" s="44" t="s">
        <v>163</v>
      </c>
      <c r="C10" s="49">
        <f>C7/C12</f>
        <v>0.592845786119207</v>
      </c>
      <c r="D10" s="49">
        <f>D7/D12</f>
        <v>0.256585448329461</v>
      </c>
      <c r="E10" s="49">
        <f>E7/E12</f>
        <v>0.4125</v>
      </c>
      <c r="F10" s="49">
        <f>F7/F12</f>
        <v>0.412698412698413</v>
      </c>
      <c r="G10" s="49">
        <f>G7/G12</f>
        <v>0.423558897243108</v>
      </c>
    </row>
    <row r="11" ht="14.75" spans="1:7">
      <c r="A11" s="43"/>
      <c r="B11" s="44" t="s">
        <v>164</v>
      </c>
      <c r="C11" s="50">
        <f>C9*C7</f>
        <v>12549.1314</v>
      </c>
      <c r="D11" s="50">
        <f>D9*D7</f>
        <v>7757.814636</v>
      </c>
      <c r="E11" s="50">
        <f>E9*E7</f>
        <v>6930</v>
      </c>
      <c r="F11" s="50">
        <f>F9*F7</f>
        <v>13520</v>
      </c>
      <c r="G11" s="50">
        <f>G9*G7</f>
        <v>20956</v>
      </c>
    </row>
    <row r="12" ht="14.75" spans="1:7">
      <c r="A12" s="40" t="s">
        <v>166</v>
      </c>
      <c r="B12" s="41" t="s">
        <v>161</v>
      </c>
      <c r="C12" s="42">
        <f>C7+C2</f>
        <v>54612.01</v>
      </c>
      <c r="D12" s="42">
        <f>D7+D2</f>
        <v>117462.39</v>
      </c>
      <c r="E12" s="42">
        <f>E7+E2</f>
        <v>80000</v>
      </c>
      <c r="F12" s="42">
        <f>F7+F2</f>
        <v>126000</v>
      </c>
      <c r="G12" s="42">
        <f>G7+G2</f>
        <v>159600</v>
      </c>
    </row>
    <row r="13" ht="14.75" spans="1:7">
      <c r="A13" s="43"/>
      <c r="B13" s="44" t="s">
        <v>162</v>
      </c>
      <c r="C13" s="45">
        <v>-0.07</v>
      </c>
      <c r="D13" s="45">
        <f>D12/C12-1</f>
        <v>1.15085271536426</v>
      </c>
      <c r="E13" s="45">
        <f>E12/D12-1</f>
        <v>-0.318930936106442</v>
      </c>
      <c r="F13" s="45">
        <f>F12/E12-1</f>
        <v>0.575</v>
      </c>
      <c r="G13" s="45">
        <f>G12/F12-1</f>
        <v>0.266666666666667</v>
      </c>
    </row>
    <row r="14" ht="14.75" spans="1:7">
      <c r="A14" s="43"/>
      <c r="B14" s="44" t="s">
        <v>164</v>
      </c>
      <c r="C14" s="46">
        <f>C11+C6</f>
        <v>21465.57091</v>
      </c>
      <c r="D14" s="46">
        <f>D11+D6</f>
        <v>42582.326736</v>
      </c>
      <c r="E14" s="46">
        <f>E11+E6</f>
        <v>22440</v>
      </c>
      <c r="F14" s="46">
        <f>F11+F6</f>
        <v>41640</v>
      </c>
      <c r="G14" s="46">
        <f>G11+G6</f>
        <v>57756</v>
      </c>
    </row>
    <row r="15" ht="14.75" spans="1:7">
      <c r="A15" s="43"/>
      <c r="B15" s="44" t="s">
        <v>155</v>
      </c>
      <c r="C15" s="45">
        <f>C14/C12</f>
        <v>0.393055866466003</v>
      </c>
      <c r="D15" s="45">
        <f>D14/D12</f>
        <v>0.362518817606214</v>
      </c>
      <c r="E15" s="45">
        <f>E14/E12</f>
        <v>0.2805</v>
      </c>
      <c r="F15" s="45">
        <f>F14/F12</f>
        <v>0.33047619047619</v>
      </c>
      <c r="G15" s="45">
        <f>G14/G12</f>
        <v>0.36187969924812</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67"/>
  <sheetViews>
    <sheetView zoomScale="90" zoomScaleNormal="90" topLeftCell="A31" workbookViewId="0">
      <selection activeCell="A35" sqref="A35:F59"/>
    </sheetView>
  </sheetViews>
  <sheetFormatPr defaultColWidth="9" defaultRowHeight="14"/>
  <cols>
    <col min="1" max="1" width="23.4609375" customWidth="1"/>
    <col min="2" max="4" width="13.8125"/>
    <col min="5" max="5" width="11.6875"/>
    <col min="6" max="7" width="12.6875"/>
  </cols>
  <sheetData>
    <row r="1" ht="15.75" spans="1:7">
      <c r="A1" s="6" t="s">
        <v>167</v>
      </c>
      <c r="B1" s="7" t="s">
        <v>168</v>
      </c>
      <c r="C1" s="8" t="s">
        <v>169</v>
      </c>
      <c r="D1" s="8" t="s">
        <v>145</v>
      </c>
      <c r="E1" s="8" t="s">
        <v>36</v>
      </c>
      <c r="F1" s="8" t="s">
        <v>37</v>
      </c>
      <c r="G1" s="8" t="s">
        <v>38</v>
      </c>
    </row>
    <row r="2" ht="15.75" spans="1:7">
      <c r="A2" s="9" t="s">
        <v>170</v>
      </c>
      <c r="B2" s="10">
        <v>54612.01</v>
      </c>
      <c r="C2" s="11">
        <v>117462.39</v>
      </c>
      <c r="D2" s="11">
        <v>55900</v>
      </c>
      <c r="E2" s="11">
        <v>80000</v>
      </c>
      <c r="F2" s="11">
        <v>126000</v>
      </c>
      <c r="G2" s="11">
        <v>159600</v>
      </c>
    </row>
    <row r="3" ht="15.75" spans="1:14">
      <c r="A3" s="9" t="s">
        <v>170</v>
      </c>
      <c r="B3" s="10">
        <v>54612.01</v>
      </c>
      <c r="C3" s="11">
        <v>117462.39</v>
      </c>
      <c r="D3" s="11">
        <v>55900</v>
      </c>
      <c r="E3" s="11">
        <v>80000</v>
      </c>
      <c r="F3" s="11">
        <v>126000</v>
      </c>
      <c r="G3" s="11">
        <v>159600</v>
      </c>
      <c r="H3" t="s">
        <v>159</v>
      </c>
      <c r="I3">
        <v>-0.034</v>
      </c>
      <c r="J3">
        <v>1.15085271536426</v>
      </c>
      <c r="K3">
        <v>-0.283</v>
      </c>
      <c r="L3">
        <v>-0.318930936106442</v>
      </c>
      <c r="M3">
        <v>0.4375</v>
      </c>
      <c r="N3">
        <v>0.243478260869565</v>
      </c>
    </row>
    <row r="4" ht="15.75" spans="1:7">
      <c r="A4" s="9" t="s">
        <v>155</v>
      </c>
      <c r="B4" s="12">
        <v>0.393055866466003</v>
      </c>
      <c r="C4" s="12">
        <v>0.362518817606214</v>
      </c>
      <c r="D4" s="13">
        <v>0.277</v>
      </c>
      <c r="E4" s="12">
        <v>0.2805</v>
      </c>
      <c r="F4" s="32">
        <v>0.33</v>
      </c>
      <c r="G4" s="32">
        <v>0.36</v>
      </c>
    </row>
    <row r="5" ht="15.15" spans="1:7">
      <c r="A5" s="9" t="s">
        <v>133</v>
      </c>
      <c r="B5" s="10">
        <f>B2-B6</f>
        <v>33146.43909</v>
      </c>
      <c r="C5" s="10">
        <f>C2-C6</f>
        <v>74880.063264</v>
      </c>
      <c r="D5" s="10">
        <f>D2-D6</f>
        <v>40415.7</v>
      </c>
      <c r="E5" s="10">
        <f>E2-E6</f>
        <v>57560</v>
      </c>
      <c r="F5" s="10">
        <f>F2-F6</f>
        <v>84360</v>
      </c>
      <c r="G5" s="10">
        <f>G2-G6</f>
        <v>101844</v>
      </c>
    </row>
    <row r="6" ht="15.75" spans="1:7">
      <c r="A6" s="9" t="s">
        <v>164</v>
      </c>
      <c r="B6" s="10">
        <f>B4*B2</f>
        <v>21465.57091</v>
      </c>
      <c r="C6" s="10">
        <f>C4*C2</f>
        <v>42582.326736</v>
      </c>
      <c r="D6" s="10">
        <f>D4*D2</f>
        <v>15484.3</v>
      </c>
      <c r="E6" s="10">
        <f>E4*E2</f>
        <v>22440</v>
      </c>
      <c r="F6" s="10">
        <v>41640</v>
      </c>
      <c r="G6" s="10">
        <v>57756</v>
      </c>
    </row>
    <row r="7" ht="15.75" spans="1:7">
      <c r="A7" s="9" t="s">
        <v>171</v>
      </c>
      <c r="B7" s="10">
        <v>11.295</v>
      </c>
      <c r="C7" s="11">
        <v>21.138</v>
      </c>
      <c r="D7" s="11">
        <v>27.17</v>
      </c>
      <c r="E7" s="11">
        <v>36</v>
      </c>
      <c r="F7" s="11">
        <v>40</v>
      </c>
      <c r="G7" s="11">
        <v>44</v>
      </c>
    </row>
    <row r="8" ht="15.75" spans="1:7">
      <c r="A8" s="14" t="s">
        <v>172</v>
      </c>
      <c r="B8" s="15">
        <f>B7/B$3</f>
        <v>0.000206822638463591</v>
      </c>
      <c r="C8" s="15">
        <f>C7/C$3</f>
        <v>0.000179955473407275</v>
      </c>
      <c r="D8" s="15">
        <f>D7/D$3</f>
        <v>0.000486046511627907</v>
      </c>
      <c r="E8" s="15">
        <f>E7/E$3</f>
        <v>0.00045</v>
      </c>
      <c r="F8" s="15">
        <f>F7/F$3</f>
        <v>0.000317460317460317</v>
      </c>
      <c r="G8" s="15">
        <f>G7/G$3</f>
        <v>0.000275689223057644</v>
      </c>
    </row>
    <row r="9" ht="15.75" spans="1:7">
      <c r="A9" s="9" t="s">
        <v>173</v>
      </c>
      <c r="B9" s="10">
        <v>1162.296</v>
      </c>
      <c r="C9" s="11">
        <v>1985.437</v>
      </c>
      <c r="D9" s="11">
        <v>1376.648</v>
      </c>
      <c r="E9" s="11">
        <f>E2*E10</f>
        <v>1760</v>
      </c>
      <c r="F9" s="11">
        <f>F2*F10</f>
        <v>2772</v>
      </c>
      <c r="G9" s="11">
        <f>G2*G10</f>
        <v>3511.2</v>
      </c>
    </row>
    <row r="10" ht="15.75" spans="1:7">
      <c r="A10" s="14" t="s">
        <v>172</v>
      </c>
      <c r="B10" s="15">
        <f>B9/B$3</f>
        <v>0.0212827910930215</v>
      </c>
      <c r="C10" s="15">
        <f>C9/C$3</f>
        <v>0.0169027464876204</v>
      </c>
      <c r="D10" s="15">
        <f>D9/D$3</f>
        <v>0.024626976744186</v>
      </c>
      <c r="E10" s="33">
        <v>0.022</v>
      </c>
      <c r="F10" s="33">
        <v>0.022</v>
      </c>
      <c r="G10" s="33">
        <v>0.022</v>
      </c>
    </row>
    <row r="11" ht="15.75" spans="1:7">
      <c r="A11" s="9" t="s">
        <v>174</v>
      </c>
      <c r="B11" s="10">
        <v>1056.517</v>
      </c>
      <c r="C11" s="11">
        <v>2808.905</v>
      </c>
      <c r="D11" s="11">
        <v>942.414</v>
      </c>
      <c r="E11" s="11">
        <f t="shared" ref="E11:G11" si="0">E12*E$3</f>
        <v>1600</v>
      </c>
      <c r="F11" s="11">
        <f t="shared" si="0"/>
        <v>2520</v>
      </c>
      <c r="G11" s="11">
        <f t="shared" si="0"/>
        <v>3192</v>
      </c>
    </row>
    <row r="12" ht="15.75" spans="1:7">
      <c r="A12" s="14" t="s">
        <v>172</v>
      </c>
      <c r="B12" s="15">
        <f>B11/B$3</f>
        <v>0.0193458728217475</v>
      </c>
      <c r="C12" s="15">
        <f>C11/C$3</f>
        <v>0.0239132287364492</v>
      </c>
      <c r="D12" s="15">
        <f>D11/D$3</f>
        <v>0.0168589266547406</v>
      </c>
      <c r="E12" s="33">
        <v>0.02</v>
      </c>
      <c r="F12" s="33">
        <v>0.02</v>
      </c>
      <c r="G12" s="33">
        <v>0.02</v>
      </c>
    </row>
    <row r="13" ht="15.15" spans="1:7">
      <c r="A13" s="9" t="s">
        <v>158</v>
      </c>
      <c r="B13" s="10">
        <v>7768.126</v>
      </c>
      <c r="C13" s="11">
        <v>9904.696</v>
      </c>
      <c r="D13" s="11">
        <v>6938.767</v>
      </c>
      <c r="E13" s="11">
        <f t="shared" ref="E13:G13" si="1">E14*E$3</f>
        <v>9600</v>
      </c>
      <c r="F13" s="11">
        <v>11100</v>
      </c>
      <c r="G13" s="11">
        <v>12500</v>
      </c>
    </row>
    <row r="14" ht="15.15" spans="1:7">
      <c r="A14" s="14" t="s">
        <v>172</v>
      </c>
      <c r="B14" s="15">
        <f>B13/B$3</f>
        <v>0.142242081915681</v>
      </c>
      <c r="C14" s="15">
        <f>C13/C$3</f>
        <v>0.0843222754108783</v>
      </c>
      <c r="D14" s="15">
        <f>D13/D$3</f>
        <v>0.124128211091234</v>
      </c>
      <c r="E14" s="33">
        <v>0.12</v>
      </c>
      <c r="F14" s="33">
        <v>0.12</v>
      </c>
      <c r="G14" s="33">
        <v>0.12</v>
      </c>
    </row>
    <row r="15" ht="15.15" spans="1:7">
      <c r="A15" s="9" t="s">
        <v>175</v>
      </c>
      <c r="B15" s="10">
        <v>-1249.74</v>
      </c>
      <c r="C15" s="11">
        <v>-681.71</v>
      </c>
      <c r="D15" s="11">
        <v>-166.851</v>
      </c>
      <c r="E15" s="11">
        <v>-200</v>
      </c>
      <c r="F15" s="11">
        <v>-300</v>
      </c>
      <c r="G15" s="11">
        <v>-400</v>
      </c>
    </row>
    <row r="16" ht="15.15" spans="1:7">
      <c r="A16" s="14" t="s">
        <v>172</v>
      </c>
      <c r="B16" s="15">
        <f>B15/B$3</f>
        <v>-0.0228839773522344</v>
      </c>
      <c r="C16" s="15">
        <f>C15/C$3</f>
        <v>-0.00580364489433597</v>
      </c>
      <c r="D16" s="15">
        <f>D15/D$3</f>
        <v>-0.00298481216457961</v>
      </c>
      <c r="E16" s="33">
        <v>0</v>
      </c>
      <c r="F16" s="33">
        <v>0</v>
      </c>
      <c r="G16" s="33">
        <v>0</v>
      </c>
    </row>
    <row r="17" ht="29" spans="1:7">
      <c r="A17" s="9" t="s">
        <v>176</v>
      </c>
      <c r="B17" s="10">
        <v>1172.614</v>
      </c>
      <c r="C17" s="11">
        <v>615.005</v>
      </c>
      <c r="D17" s="11">
        <v>126.15</v>
      </c>
      <c r="E17" s="11">
        <v>200</v>
      </c>
      <c r="F17" s="11">
        <v>300</v>
      </c>
      <c r="G17" s="11">
        <f>F17*1.2</f>
        <v>360</v>
      </c>
    </row>
    <row r="18" ht="29" spans="1:7">
      <c r="A18" s="9" t="s">
        <v>177</v>
      </c>
      <c r="B18" s="16">
        <v>628.861</v>
      </c>
      <c r="C18" s="17">
        <v>-1733.169</v>
      </c>
      <c r="D18" s="17">
        <v>-1194.161</v>
      </c>
      <c r="E18" s="17">
        <v>-1200</v>
      </c>
      <c r="F18" s="17">
        <v>-300</v>
      </c>
      <c r="G18" s="17">
        <v>-300</v>
      </c>
    </row>
    <row r="19" ht="29" spans="1:7">
      <c r="A19" s="9" t="s">
        <v>178</v>
      </c>
      <c r="B19" s="16">
        <v>0</v>
      </c>
      <c r="C19" s="17">
        <v>-652.489</v>
      </c>
      <c r="D19" s="17">
        <v>214.32</v>
      </c>
      <c r="E19" s="17">
        <v>250</v>
      </c>
      <c r="F19" s="17">
        <v>250</v>
      </c>
      <c r="G19" s="17">
        <v>250</v>
      </c>
    </row>
    <row r="20" ht="29" spans="1:7">
      <c r="A20" s="18" t="s">
        <v>179</v>
      </c>
      <c r="B20" s="19">
        <v>0</v>
      </c>
      <c r="C20" s="17">
        <v>0</v>
      </c>
      <c r="D20" s="17">
        <v>0</v>
      </c>
      <c r="E20" s="17">
        <v>0</v>
      </c>
      <c r="F20" s="17">
        <v>0</v>
      </c>
      <c r="G20" s="17">
        <v>0</v>
      </c>
    </row>
    <row r="21" ht="15.15" spans="1:7">
      <c r="A21" s="9" t="s">
        <v>180</v>
      </c>
      <c r="B21" s="16">
        <v>99.748</v>
      </c>
      <c r="C21" s="17">
        <v>901.789</v>
      </c>
      <c r="D21" s="17">
        <v>609.312</v>
      </c>
      <c r="E21" s="17">
        <v>700</v>
      </c>
      <c r="F21" s="17">
        <v>800</v>
      </c>
      <c r="G21" s="17">
        <v>900</v>
      </c>
    </row>
    <row r="22" ht="15.15" spans="1:7">
      <c r="A22" s="9" t="s">
        <v>181</v>
      </c>
      <c r="B22" s="10">
        <v>13360.243</v>
      </c>
      <c r="C22" s="11">
        <v>27672.01</v>
      </c>
      <c r="D22" s="11">
        <v>6129.09</v>
      </c>
      <c r="E22" s="11">
        <f>E6-E7-E9-E11-E13-E15+E17+E18+E19</f>
        <v>8894</v>
      </c>
      <c r="F22" s="11">
        <f t="shared" ref="E22:G22" si="2">F6-F7-F9-F11-F13-F15+F17+F18+F19</f>
        <v>25758</v>
      </c>
      <c r="G22" s="11">
        <f t="shared" si="2"/>
        <v>39218.8</v>
      </c>
    </row>
    <row r="23" ht="15.15" spans="1:7">
      <c r="A23" s="14" t="s">
        <v>172</v>
      </c>
      <c r="B23" s="15">
        <f>B22/B$3</f>
        <v>0.244639283556859</v>
      </c>
      <c r="C23" s="15">
        <f>C22/C$3</f>
        <v>0.235581874334415</v>
      </c>
      <c r="D23" s="15">
        <f>D22/D$3</f>
        <v>0.109643828264759</v>
      </c>
      <c r="E23" s="15">
        <f>E22/E$3</f>
        <v>0.111175</v>
      </c>
      <c r="F23" s="15">
        <f>F22/F$3</f>
        <v>0.204428571428571</v>
      </c>
      <c r="G23" s="15">
        <f>G22/G$3</f>
        <v>0.245731829573935</v>
      </c>
    </row>
    <row r="24" ht="15.15" spans="1:7">
      <c r="A24" s="9" t="s">
        <v>182</v>
      </c>
      <c r="B24" s="16">
        <f>5.781-1.22</f>
        <v>4.561</v>
      </c>
      <c r="C24" s="17">
        <v>-122.683</v>
      </c>
      <c r="D24" s="17">
        <f>-42.522+8.812</f>
        <v>-33.71</v>
      </c>
      <c r="E24" s="17">
        <v>-50</v>
      </c>
      <c r="F24" s="17">
        <v>-50</v>
      </c>
      <c r="G24" s="17">
        <v>-50</v>
      </c>
    </row>
    <row r="25" ht="15.15" spans="1:7">
      <c r="A25" s="9" t="s">
        <v>183</v>
      </c>
      <c r="B25" s="10">
        <f>B24+B22</f>
        <v>13364.804</v>
      </c>
      <c r="C25" s="10">
        <f>C24+C22</f>
        <v>27549.327</v>
      </c>
      <c r="D25" s="10">
        <f>D24+D22</f>
        <v>6095.38</v>
      </c>
      <c r="E25" s="11">
        <f t="shared" ref="E25:G25" si="3">E22+E24</f>
        <v>8844</v>
      </c>
      <c r="F25" s="11">
        <f t="shared" si="3"/>
        <v>25708</v>
      </c>
      <c r="G25" s="11">
        <f t="shared" si="3"/>
        <v>39168.8</v>
      </c>
    </row>
    <row r="26" ht="15.15" spans="1:7">
      <c r="A26" s="14" t="s">
        <v>172</v>
      </c>
      <c r="B26" s="15">
        <f>B25/B$3</f>
        <v>0.244722799984839</v>
      </c>
      <c r="C26" s="15">
        <f>C25/C$3</f>
        <v>0.234537429384844</v>
      </c>
      <c r="D26" s="15">
        <f>D25/D$3</f>
        <v>0.109040787119857</v>
      </c>
      <c r="E26" s="15">
        <f>E25/E$3</f>
        <v>0.11055</v>
      </c>
      <c r="F26" s="15">
        <f>F25/F$3</f>
        <v>0.204031746031746</v>
      </c>
      <c r="G26" s="15">
        <f>G25/G$3</f>
        <v>0.245418546365915</v>
      </c>
    </row>
    <row r="27" ht="15.15" spans="1:7">
      <c r="A27" s="9" t="s">
        <v>184</v>
      </c>
      <c r="B27" s="10">
        <v>973.726</v>
      </c>
      <c r="C27" s="11">
        <v>2312.309</v>
      </c>
      <c r="D27" s="11">
        <v>299.302</v>
      </c>
      <c r="E27" s="11">
        <f>E28*E25</f>
        <v>442.2</v>
      </c>
      <c r="F27" s="11">
        <f>F28*F25</f>
        <v>1285.4</v>
      </c>
      <c r="G27" s="11">
        <f>G28*G25</f>
        <v>1958.44</v>
      </c>
    </row>
    <row r="28" ht="15.15" spans="1:7">
      <c r="A28" s="9" t="s">
        <v>185</v>
      </c>
      <c r="B28" s="13">
        <f>B27/B25</f>
        <v>0.0728574844793833</v>
      </c>
      <c r="C28" s="13">
        <f>C27/C25</f>
        <v>0.0839334115131016</v>
      </c>
      <c r="D28" s="13">
        <f>D27/D25</f>
        <v>0.0491030911936582</v>
      </c>
      <c r="E28" s="33">
        <v>0.05</v>
      </c>
      <c r="F28" s="33">
        <v>0.05</v>
      </c>
      <c r="G28" s="33">
        <v>0.05</v>
      </c>
    </row>
    <row r="29" ht="15.15" spans="1:7">
      <c r="A29" s="9" t="s">
        <v>157</v>
      </c>
      <c r="B29" s="10">
        <f t="shared" ref="B29:G29" si="4">B25-B27</f>
        <v>12391.078</v>
      </c>
      <c r="C29" s="10">
        <f t="shared" si="4"/>
        <v>25237.018</v>
      </c>
      <c r="D29" s="10">
        <f t="shared" si="4"/>
        <v>5796.078</v>
      </c>
      <c r="E29" s="10">
        <f t="shared" si="4"/>
        <v>8401.8</v>
      </c>
      <c r="F29" s="10">
        <f t="shared" si="4"/>
        <v>24422.6</v>
      </c>
      <c r="G29" s="10">
        <f t="shared" si="4"/>
        <v>37210.36</v>
      </c>
    </row>
    <row r="30" ht="44" spans="1:7">
      <c r="A30" s="20" t="s">
        <v>186</v>
      </c>
      <c r="B30" s="21">
        <f>B29+B31</f>
        <v>12391.078</v>
      </c>
      <c r="C30" s="21">
        <f>C29+C31</f>
        <v>25237.018</v>
      </c>
      <c r="D30" s="21">
        <f>D29+D31</f>
        <v>5796.078</v>
      </c>
      <c r="E30" s="34">
        <f t="shared" ref="E30:G30" si="5">E29-E31</f>
        <v>8401.8</v>
      </c>
      <c r="F30" s="34">
        <f t="shared" si="5"/>
        <v>24422.6</v>
      </c>
      <c r="G30" s="34">
        <f t="shared" si="5"/>
        <v>37210.36</v>
      </c>
    </row>
    <row r="31" ht="29" spans="1:7">
      <c r="A31" s="6" t="s">
        <v>187</v>
      </c>
      <c r="B31" s="7">
        <v>0</v>
      </c>
      <c r="C31" s="22">
        <v>0</v>
      </c>
      <c r="D31" s="22">
        <v>0</v>
      </c>
      <c r="E31" s="8">
        <v>0</v>
      </c>
      <c r="F31" s="8">
        <v>0</v>
      </c>
      <c r="G31" s="8">
        <v>0</v>
      </c>
    </row>
    <row r="32" ht="15.15" spans="1:7">
      <c r="A32" s="9" t="s">
        <v>188</v>
      </c>
      <c r="B32" s="16"/>
      <c r="C32" s="17">
        <v>30100</v>
      </c>
      <c r="D32" s="17">
        <v>30101</v>
      </c>
      <c r="E32" s="17">
        <v>30100</v>
      </c>
      <c r="F32" s="17">
        <v>40130</v>
      </c>
      <c r="G32" s="17">
        <v>40130</v>
      </c>
    </row>
    <row r="33" ht="15" spans="1:7">
      <c r="A33" s="23" t="s">
        <v>189</v>
      </c>
      <c r="B33" s="24" t="s">
        <v>32</v>
      </c>
      <c r="C33" s="17">
        <v>0.26</v>
      </c>
      <c r="D33" s="17" t="s">
        <v>32</v>
      </c>
      <c r="E33" s="35">
        <f t="shared" ref="E33:G33" si="6">E30/E32</f>
        <v>0.279129568106312</v>
      </c>
      <c r="F33" s="35">
        <f t="shared" si="6"/>
        <v>0.608587091951159</v>
      </c>
      <c r="G33" s="35">
        <f t="shared" si="6"/>
        <v>0.92724545228009</v>
      </c>
    </row>
    <row r="35" ht="15.2" spans="1:6">
      <c r="A35" s="25" t="s">
        <v>167</v>
      </c>
      <c r="B35" s="25" t="s">
        <v>168</v>
      </c>
      <c r="C35" s="25" t="s">
        <v>169</v>
      </c>
      <c r="D35" s="25" t="s">
        <v>36</v>
      </c>
      <c r="E35" s="25" t="s">
        <v>37</v>
      </c>
      <c r="F35" s="25" t="s">
        <v>38</v>
      </c>
    </row>
    <row r="36" ht="15.2" spans="1:8">
      <c r="A36" s="26" t="s">
        <v>170</v>
      </c>
      <c r="B36" s="27">
        <v>54612.01</v>
      </c>
      <c r="C36" s="27">
        <v>117462.39</v>
      </c>
      <c r="D36" s="27">
        <v>80000</v>
      </c>
      <c r="E36" s="27">
        <v>126000</v>
      </c>
      <c r="F36" s="27">
        <v>159600</v>
      </c>
      <c r="G36" s="36">
        <v>126000</v>
      </c>
      <c r="H36">
        <v>159600</v>
      </c>
    </row>
    <row r="37" ht="15.2" spans="1:8">
      <c r="A37" s="28" t="s">
        <v>42</v>
      </c>
      <c r="B37" s="29">
        <v>-0.034</v>
      </c>
      <c r="C37" s="29">
        <v>1.15085271536426</v>
      </c>
      <c r="D37" s="29">
        <v>-0.318930936106442</v>
      </c>
      <c r="E37" s="29">
        <v>0.4375</v>
      </c>
      <c r="F37" s="29">
        <v>0.243478260869565</v>
      </c>
      <c r="G37" s="37">
        <v>126000</v>
      </c>
      <c r="H37">
        <v>159600</v>
      </c>
    </row>
    <row r="38" ht="15.2" spans="1:8">
      <c r="A38" s="28" t="s">
        <v>155</v>
      </c>
      <c r="B38" s="29">
        <v>0.393055866466003</v>
      </c>
      <c r="C38" s="29">
        <v>0.362518817606214</v>
      </c>
      <c r="D38" s="29">
        <v>0.2805</v>
      </c>
      <c r="E38" s="29">
        <v>0.33</v>
      </c>
      <c r="F38" s="29">
        <v>0.36</v>
      </c>
      <c r="G38" s="37">
        <v>0.33</v>
      </c>
      <c r="H38">
        <v>0.36</v>
      </c>
    </row>
    <row r="39" ht="15.2" spans="1:8">
      <c r="A39" s="28" t="s">
        <v>133</v>
      </c>
      <c r="B39" s="30">
        <v>33146.43909</v>
      </c>
      <c r="C39" s="30">
        <v>74880.063264</v>
      </c>
      <c r="D39" s="30">
        <v>57560</v>
      </c>
      <c r="E39" s="30">
        <v>84360</v>
      </c>
      <c r="F39" s="30">
        <v>101844</v>
      </c>
      <c r="G39" s="36">
        <v>84360</v>
      </c>
      <c r="H39">
        <v>101844</v>
      </c>
    </row>
    <row r="40" ht="15.2" spans="1:8">
      <c r="A40" s="28" t="s">
        <v>164</v>
      </c>
      <c r="B40" s="30">
        <v>21465.57091</v>
      </c>
      <c r="C40" s="30">
        <v>42582.326736</v>
      </c>
      <c r="D40" s="30">
        <v>22440</v>
      </c>
      <c r="E40" s="30">
        <v>41640</v>
      </c>
      <c r="F40" s="30">
        <v>57756</v>
      </c>
      <c r="G40" s="36">
        <v>41640</v>
      </c>
      <c r="H40">
        <v>57756</v>
      </c>
    </row>
    <row r="41" ht="15.2" spans="1:8">
      <c r="A41" s="28" t="s">
        <v>171</v>
      </c>
      <c r="B41" s="30">
        <v>11.295</v>
      </c>
      <c r="C41" s="30">
        <v>21.138</v>
      </c>
      <c r="D41" s="30">
        <v>36</v>
      </c>
      <c r="E41" s="30">
        <v>40</v>
      </c>
      <c r="F41" s="30">
        <v>44</v>
      </c>
      <c r="G41" s="36">
        <v>40</v>
      </c>
      <c r="H41">
        <v>44</v>
      </c>
    </row>
    <row r="42" ht="15.2" spans="1:8">
      <c r="A42" s="28" t="s">
        <v>173</v>
      </c>
      <c r="B42" s="30">
        <v>1162.296</v>
      </c>
      <c r="C42" s="30">
        <v>1985.437</v>
      </c>
      <c r="D42" s="30">
        <v>1760</v>
      </c>
      <c r="E42" s="30">
        <v>2772</v>
      </c>
      <c r="F42" s="30">
        <v>3511.2</v>
      </c>
      <c r="G42" s="36">
        <v>0.000317460317460317</v>
      </c>
      <c r="H42">
        <v>0.000275689223057644</v>
      </c>
    </row>
    <row r="43" ht="15.2" spans="1:8">
      <c r="A43" s="28" t="s">
        <v>174</v>
      </c>
      <c r="B43" s="30">
        <v>1056.517</v>
      </c>
      <c r="C43" s="30">
        <v>2808.905</v>
      </c>
      <c r="D43" s="30">
        <v>1600</v>
      </c>
      <c r="E43" s="30">
        <v>2520</v>
      </c>
      <c r="F43" s="30">
        <v>3192</v>
      </c>
      <c r="G43" s="36">
        <v>2772</v>
      </c>
      <c r="H43">
        <v>3511.2</v>
      </c>
    </row>
    <row r="44" ht="15.2" spans="1:8">
      <c r="A44" s="28" t="s">
        <v>158</v>
      </c>
      <c r="B44" s="30">
        <v>7768.126</v>
      </c>
      <c r="C44" s="30">
        <v>9904.696</v>
      </c>
      <c r="D44" s="30">
        <v>9600</v>
      </c>
      <c r="E44" s="30">
        <v>15120</v>
      </c>
      <c r="F44" s="30">
        <v>19152</v>
      </c>
      <c r="G44" s="36">
        <v>0.022</v>
      </c>
      <c r="H44">
        <v>0.022</v>
      </c>
    </row>
    <row r="45" ht="15.2" spans="1:8">
      <c r="A45" s="28" t="s">
        <v>175</v>
      </c>
      <c r="B45" s="30">
        <v>-1249.74</v>
      </c>
      <c r="C45" s="30">
        <v>-681.71</v>
      </c>
      <c r="D45" s="30">
        <v>-200</v>
      </c>
      <c r="E45" s="30">
        <v>-300</v>
      </c>
      <c r="F45" s="30">
        <v>-400</v>
      </c>
      <c r="G45" s="36">
        <v>2520</v>
      </c>
      <c r="H45">
        <v>3192</v>
      </c>
    </row>
    <row r="46" ht="15.2" spans="1:8">
      <c r="A46" s="28" t="s">
        <v>176</v>
      </c>
      <c r="B46" s="30">
        <v>1172.614</v>
      </c>
      <c r="C46" s="30">
        <v>615.005</v>
      </c>
      <c r="D46" s="30">
        <v>200</v>
      </c>
      <c r="E46" s="30">
        <v>300</v>
      </c>
      <c r="F46" s="30">
        <v>360</v>
      </c>
      <c r="G46" s="36">
        <v>0.02</v>
      </c>
      <c r="H46">
        <v>0.02</v>
      </c>
    </row>
    <row r="47" ht="15.2" spans="1:8">
      <c r="A47" s="28" t="s">
        <v>177</v>
      </c>
      <c r="B47" s="30">
        <v>628.861</v>
      </c>
      <c r="C47" s="30">
        <v>-1733.169</v>
      </c>
      <c r="D47" s="30">
        <v>-1200</v>
      </c>
      <c r="E47" s="30">
        <v>-300</v>
      </c>
      <c r="F47" s="30">
        <v>-300</v>
      </c>
      <c r="G47" s="36">
        <v>15120</v>
      </c>
      <c r="H47">
        <v>19152</v>
      </c>
    </row>
    <row r="48" ht="15.2" spans="1:8">
      <c r="A48" s="28" t="s">
        <v>178</v>
      </c>
      <c r="B48" s="30">
        <v>0</v>
      </c>
      <c r="C48" s="30">
        <v>-652.489</v>
      </c>
      <c r="D48" s="30">
        <v>250</v>
      </c>
      <c r="E48" s="30">
        <v>250</v>
      </c>
      <c r="F48" s="30">
        <v>250</v>
      </c>
      <c r="G48" s="36">
        <v>0.12</v>
      </c>
      <c r="H48">
        <v>0.12</v>
      </c>
    </row>
    <row r="49" ht="15.2" spans="1:8">
      <c r="A49" s="28" t="s">
        <v>190</v>
      </c>
      <c r="B49" s="30">
        <v>0</v>
      </c>
      <c r="C49" s="30">
        <v>0</v>
      </c>
      <c r="D49" s="30">
        <v>0</v>
      </c>
      <c r="E49" s="30">
        <v>0</v>
      </c>
      <c r="F49" s="30">
        <v>0</v>
      </c>
      <c r="G49" s="36">
        <v>-300</v>
      </c>
      <c r="H49">
        <v>-400</v>
      </c>
    </row>
    <row r="50" ht="15.2" spans="1:8">
      <c r="A50" s="28" t="s">
        <v>180</v>
      </c>
      <c r="B50" s="30">
        <v>99.748</v>
      </c>
      <c r="C50" s="30">
        <v>901.789</v>
      </c>
      <c r="D50" s="30">
        <v>700</v>
      </c>
      <c r="E50" s="30">
        <v>800</v>
      </c>
      <c r="F50" s="30">
        <v>900</v>
      </c>
      <c r="G50" s="36">
        <v>0</v>
      </c>
      <c r="H50">
        <v>0</v>
      </c>
    </row>
    <row r="51" ht="15.2" spans="1:10">
      <c r="A51" s="26" t="s">
        <v>181</v>
      </c>
      <c r="B51" s="27">
        <v>13360.243</v>
      </c>
      <c r="C51" s="27">
        <v>27672.01</v>
      </c>
      <c r="D51" s="27">
        <v>8894</v>
      </c>
      <c r="E51" s="27">
        <v>25758</v>
      </c>
      <c r="F51" s="27">
        <v>39218.8</v>
      </c>
      <c r="G51" s="36">
        <v>300</v>
      </c>
      <c r="H51">
        <v>360</v>
      </c>
      <c r="I51">
        <v>25758</v>
      </c>
      <c r="J51">
        <v>39218.8</v>
      </c>
    </row>
    <row r="52" ht="15.2" spans="1:10">
      <c r="A52" s="28" t="s">
        <v>182</v>
      </c>
      <c r="B52" s="30">
        <v>4.561</v>
      </c>
      <c r="C52" s="30">
        <v>-122.683</v>
      </c>
      <c r="D52" s="30">
        <v>-50</v>
      </c>
      <c r="E52" s="30">
        <v>-50</v>
      </c>
      <c r="F52" s="30">
        <v>-50</v>
      </c>
      <c r="G52" s="36">
        <v>-300</v>
      </c>
      <c r="H52">
        <v>-300</v>
      </c>
      <c r="I52">
        <v>0.204428571428571</v>
      </c>
      <c r="J52">
        <v>0.245731829573935</v>
      </c>
    </row>
    <row r="53" ht="15.2" spans="1:10">
      <c r="A53" s="26" t="s">
        <v>183</v>
      </c>
      <c r="B53" s="27">
        <v>13364.804</v>
      </c>
      <c r="C53" s="27">
        <v>27549.327</v>
      </c>
      <c r="D53" s="27">
        <v>8844</v>
      </c>
      <c r="E53" s="27">
        <v>25708</v>
      </c>
      <c r="F53" s="27">
        <v>39168.8</v>
      </c>
      <c r="G53" s="36">
        <v>250</v>
      </c>
      <c r="H53">
        <v>250</v>
      </c>
      <c r="I53">
        <v>-50</v>
      </c>
      <c r="J53">
        <v>-50</v>
      </c>
    </row>
    <row r="54" ht="15.2" spans="1:10">
      <c r="A54" s="28" t="s">
        <v>184</v>
      </c>
      <c r="B54" s="30">
        <v>973.726</v>
      </c>
      <c r="C54" s="30">
        <v>2312.309</v>
      </c>
      <c r="D54" s="30">
        <v>442.2</v>
      </c>
      <c r="E54" s="30">
        <v>1285.4</v>
      </c>
      <c r="F54" s="30">
        <v>1958.44</v>
      </c>
      <c r="G54" s="36">
        <v>0</v>
      </c>
      <c r="H54">
        <v>0</v>
      </c>
      <c r="I54">
        <v>25708</v>
      </c>
      <c r="J54">
        <v>39168.8</v>
      </c>
    </row>
    <row r="55" ht="15.2" spans="1:10">
      <c r="A55" s="26" t="s">
        <v>157</v>
      </c>
      <c r="B55" s="27">
        <v>12391.078</v>
      </c>
      <c r="C55" s="27">
        <v>25237.018</v>
      </c>
      <c r="D55" s="27">
        <v>8401.8</v>
      </c>
      <c r="E55" s="27">
        <v>24422.6</v>
      </c>
      <c r="F55" s="27">
        <v>37210.36</v>
      </c>
      <c r="G55" s="36">
        <v>800</v>
      </c>
      <c r="H55">
        <v>900</v>
      </c>
      <c r="I55">
        <v>0.204031746031746</v>
      </c>
      <c r="J55">
        <v>0.245418546365915</v>
      </c>
    </row>
    <row r="56" ht="15.2" spans="1:10">
      <c r="A56" s="26" t="s">
        <v>186</v>
      </c>
      <c r="B56" s="27">
        <v>12391.078</v>
      </c>
      <c r="C56" s="27">
        <v>25237.018</v>
      </c>
      <c r="D56" s="27">
        <v>8401.8</v>
      </c>
      <c r="E56" s="27">
        <v>24422.6</v>
      </c>
      <c r="F56" s="27">
        <v>37210.36</v>
      </c>
      <c r="G56" s="36">
        <v>21738</v>
      </c>
      <c r="H56">
        <v>32566.8</v>
      </c>
      <c r="I56">
        <v>1285.4</v>
      </c>
      <c r="J56">
        <v>1958.44</v>
      </c>
    </row>
    <row r="57" ht="15.2" spans="1:10">
      <c r="A57" s="28" t="s">
        <v>187</v>
      </c>
      <c r="B57" s="30">
        <v>0</v>
      </c>
      <c r="C57" s="30">
        <v>0</v>
      </c>
      <c r="D57" s="30">
        <v>0</v>
      </c>
      <c r="E57" s="30">
        <v>0</v>
      </c>
      <c r="F57" s="30">
        <v>0</v>
      </c>
      <c r="G57" s="36">
        <v>0.17252380952381</v>
      </c>
      <c r="H57">
        <v>0.204052631578947</v>
      </c>
      <c r="I57">
        <v>0.05</v>
      </c>
      <c r="J57">
        <v>0.05</v>
      </c>
    </row>
    <row r="58" ht="15.2" spans="1:10">
      <c r="A58" s="28" t="s">
        <v>191</v>
      </c>
      <c r="B58" s="30">
        <v>13871</v>
      </c>
      <c r="C58" s="30">
        <v>13871</v>
      </c>
      <c r="D58" s="30">
        <v>13871</v>
      </c>
      <c r="E58" s="30">
        <v>15042</v>
      </c>
      <c r="F58" s="30">
        <v>15042</v>
      </c>
      <c r="G58" s="36">
        <v>-50</v>
      </c>
      <c r="H58">
        <v>-50</v>
      </c>
      <c r="I58">
        <v>24422.6</v>
      </c>
      <c r="J58">
        <v>37210.36</v>
      </c>
    </row>
    <row r="59" ht="15.2" spans="1:10">
      <c r="A59" s="26" t="s">
        <v>192</v>
      </c>
      <c r="B59" s="31">
        <f>B56/B58</f>
        <v>0.893308196957681</v>
      </c>
      <c r="C59" s="31">
        <f>C56/C58</f>
        <v>1.81940869439838</v>
      </c>
      <c r="D59" s="31">
        <f>D56/D58</f>
        <v>0.605709754163363</v>
      </c>
      <c r="E59" s="31">
        <f>E56/E58</f>
        <v>1.62362717723707</v>
      </c>
      <c r="F59" s="31">
        <f>F56/F58</f>
        <v>2.47376412711076</v>
      </c>
      <c r="G59" s="36">
        <v>21688</v>
      </c>
      <c r="H59">
        <v>32516.8</v>
      </c>
      <c r="I59">
        <v>24422.6</v>
      </c>
      <c r="J59">
        <v>37210.36</v>
      </c>
    </row>
    <row r="60" spans="7:10">
      <c r="G60">
        <v>0.172126984126984</v>
      </c>
      <c r="H60">
        <v>0.203739348370927</v>
      </c>
      <c r="I60">
        <v>0</v>
      </c>
      <c r="J60">
        <v>0</v>
      </c>
    </row>
    <row r="61" spans="7:10">
      <c r="G61">
        <v>1084.4</v>
      </c>
      <c r="H61">
        <v>1625.84</v>
      </c>
      <c r="I61">
        <v>40130</v>
      </c>
      <c r="J61">
        <v>40130</v>
      </c>
    </row>
    <row r="62" spans="7:10">
      <c r="G62">
        <v>0.05</v>
      </c>
      <c r="H62">
        <v>0.05</v>
      </c>
      <c r="I62">
        <v>0.608587091951159</v>
      </c>
      <c r="J62">
        <v>0.92724545228009</v>
      </c>
    </row>
    <row r="63" spans="7:8">
      <c r="G63">
        <v>20603.6</v>
      </c>
      <c r="H63">
        <v>30890.96</v>
      </c>
    </row>
    <row r="64" spans="7:8">
      <c r="G64">
        <v>20603.6</v>
      </c>
      <c r="H64">
        <v>30890.96</v>
      </c>
    </row>
    <row r="65" spans="7:8">
      <c r="G65">
        <v>0</v>
      </c>
      <c r="H65">
        <v>0</v>
      </c>
    </row>
    <row r="66" spans="7:8">
      <c r="G66">
        <v>40130</v>
      </c>
      <c r="H66">
        <v>40130</v>
      </c>
    </row>
    <row r="67" spans="7:8">
      <c r="G67">
        <v>0.513421380513332</v>
      </c>
      <c r="H67">
        <v>0.769772240219287</v>
      </c>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3"/>
  <sheetViews>
    <sheetView tabSelected="1" workbookViewId="0">
      <selection activeCell="A1" sqref="A1:K13"/>
    </sheetView>
  </sheetViews>
  <sheetFormatPr defaultColWidth="9" defaultRowHeight="14"/>
  <cols>
    <col min="3" max="4" width="9.5625"/>
    <col min="5" max="7" width="10.3125"/>
    <col min="8" max="11" width="4.84375" customWidth="1"/>
  </cols>
  <sheetData>
    <row r="1" ht="23" spans="1:11">
      <c r="A1" s="1" t="s">
        <v>193</v>
      </c>
      <c r="B1" s="1" t="s">
        <v>194</v>
      </c>
      <c r="C1" s="1" t="s">
        <v>195</v>
      </c>
      <c r="D1" s="1" t="s">
        <v>196</v>
      </c>
      <c r="E1" s="1" t="s">
        <v>197</v>
      </c>
      <c r="F1" s="1" t="s">
        <v>198</v>
      </c>
      <c r="G1" s="1" t="s">
        <v>199</v>
      </c>
      <c r="H1" s="1" t="s">
        <v>200</v>
      </c>
      <c r="I1" s="1" t="s">
        <v>201</v>
      </c>
      <c r="J1" s="1" t="s">
        <v>202</v>
      </c>
      <c r="K1" s="1" t="s">
        <v>203</v>
      </c>
    </row>
    <row r="2" spans="1:11">
      <c r="A2" s="2" t="s">
        <v>204</v>
      </c>
      <c r="B2" s="2" t="s">
        <v>106</v>
      </c>
      <c r="C2" s="2">
        <v>108.49</v>
      </c>
      <c r="D2" s="2">
        <v>757.43</v>
      </c>
      <c r="E2" s="2">
        <v>856.05</v>
      </c>
      <c r="F2" s="2">
        <v>1272.79</v>
      </c>
      <c r="G2" s="2">
        <v>1819.77</v>
      </c>
      <c r="H2" s="4">
        <f t="shared" ref="H2:H6" si="0">$C2/D2*100</f>
        <v>14.3234358290535</v>
      </c>
      <c r="I2" s="4">
        <f t="shared" ref="I2:I6" si="1">C2/E2*100</f>
        <v>12.6733251562409</v>
      </c>
      <c r="J2" s="4">
        <f t="shared" ref="J2:J6" si="2">$C2/F2*100</f>
        <v>8.52379418442948</v>
      </c>
      <c r="K2" s="4">
        <f t="shared" ref="K2:K6" si="3">$C2/G2*100</f>
        <v>5.96174241799788</v>
      </c>
    </row>
    <row r="3" spans="1:11">
      <c r="A3" s="2" t="s">
        <v>205</v>
      </c>
      <c r="B3" s="2" t="s">
        <v>206</v>
      </c>
      <c r="C3" s="2">
        <v>103.62</v>
      </c>
      <c r="D3" s="2">
        <v>834.15</v>
      </c>
      <c r="E3" s="2">
        <v>1019.84</v>
      </c>
      <c r="F3" s="2">
        <v>1289.67</v>
      </c>
      <c r="G3" s="2">
        <v>1644.09</v>
      </c>
      <c r="H3" s="4">
        <f t="shared" si="0"/>
        <v>12.4222262183061</v>
      </c>
      <c r="I3" s="4">
        <f t="shared" si="1"/>
        <v>10.160417320364</v>
      </c>
      <c r="J3" s="4">
        <f t="shared" si="2"/>
        <v>8.03461350578055</v>
      </c>
      <c r="K3" s="4">
        <f t="shared" si="3"/>
        <v>6.3025746765688</v>
      </c>
    </row>
    <row r="4" spans="1:11">
      <c r="A4" s="2" t="s">
        <v>207</v>
      </c>
      <c r="B4" s="2" t="s">
        <v>208</v>
      </c>
      <c r="C4" s="2">
        <v>527.52</v>
      </c>
      <c r="D4" s="2">
        <v>792.49</v>
      </c>
      <c r="E4" s="2">
        <v>1168.84</v>
      </c>
      <c r="F4" s="2">
        <v>1636.98</v>
      </c>
      <c r="G4" s="2">
        <v>2206.3</v>
      </c>
      <c r="H4" s="4">
        <f t="shared" si="0"/>
        <v>66.564877790256</v>
      </c>
      <c r="I4" s="4">
        <f t="shared" si="1"/>
        <v>45.1319256698949</v>
      </c>
      <c r="J4" s="4">
        <f t="shared" si="2"/>
        <v>32.2251951764835</v>
      </c>
      <c r="K4" s="4">
        <f t="shared" si="3"/>
        <v>23.9097130943208</v>
      </c>
    </row>
    <row r="5" spans="1:11">
      <c r="A5" s="2" t="s">
        <v>209</v>
      </c>
      <c r="B5" s="3"/>
      <c r="C5" s="4">
        <f>AVERAGE(C2:C4)</f>
        <v>246.543333333333</v>
      </c>
      <c r="D5" s="4">
        <f t="shared" ref="D5:K5" si="4">AVERAGE(D2:D4)</f>
        <v>794.69</v>
      </c>
      <c r="E5" s="4">
        <f t="shared" si="4"/>
        <v>1014.91</v>
      </c>
      <c r="F5" s="4">
        <f t="shared" si="4"/>
        <v>1399.81333333333</v>
      </c>
      <c r="G5" s="4">
        <f t="shared" si="4"/>
        <v>1890.05333333333</v>
      </c>
      <c r="H5" s="4">
        <f t="shared" si="4"/>
        <v>31.1035132792052</v>
      </c>
      <c r="I5" s="4">
        <f t="shared" si="4"/>
        <v>22.6552227154999</v>
      </c>
      <c r="J5" s="4">
        <f t="shared" si="4"/>
        <v>16.2612009555645</v>
      </c>
      <c r="K5" s="4">
        <f t="shared" si="4"/>
        <v>12.0580100629625</v>
      </c>
    </row>
    <row r="6" spans="1:11">
      <c r="A6" s="3" t="s">
        <v>210</v>
      </c>
      <c r="B6" s="3" t="s">
        <v>109</v>
      </c>
      <c r="C6" s="3">
        <v>117.62</v>
      </c>
      <c r="D6" s="3">
        <v>1174.62</v>
      </c>
      <c r="E6" s="3">
        <v>800</v>
      </c>
      <c r="F6" s="3">
        <v>1260</v>
      </c>
      <c r="G6" s="3">
        <v>1596</v>
      </c>
      <c r="H6" s="4">
        <f>$C6/D6*100</f>
        <v>10.0134511586726</v>
      </c>
      <c r="I6" s="4">
        <f t="shared" si="1"/>
        <v>14.7025</v>
      </c>
      <c r="J6" s="4">
        <f t="shared" si="2"/>
        <v>9.33492063492064</v>
      </c>
      <c r="K6" s="4">
        <f t="shared" si="3"/>
        <v>7.36967418546366</v>
      </c>
    </row>
    <row r="7" spans="1:11">
      <c r="A7" s="3"/>
      <c r="B7" s="3"/>
      <c r="C7" s="3"/>
      <c r="D7" s="3"/>
      <c r="E7" s="3"/>
      <c r="F7" s="3"/>
      <c r="G7" s="3"/>
      <c r="H7" s="3"/>
      <c r="I7" s="3"/>
      <c r="J7" s="3"/>
      <c r="K7" s="3"/>
    </row>
    <row r="8" ht="23" spans="1:11">
      <c r="A8" s="1" t="s">
        <v>193</v>
      </c>
      <c r="B8" s="1" t="s">
        <v>194</v>
      </c>
      <c r="C8" s="1" t="s">
        <v>195</v>
      </c>
      <c r="D8" s="1" t="s">
        <v>211</v>
      </c>
      <c r="E8" s="1" t="s">
        <v>212</v>
      </c>
      <c r="F8" s="1" t="s">
        <v>213</v>
      </c>
      <c r="G8" s="1" t="s">
        <v>214</v>
      </c>
      <c r="H8" s="1" t="s">
        <v>215</v>
      </c>
      <c r="I8" s="1" t="s">
        <v>216</v>
      </c>
      <c r="J8" s="1" t="s">
        <v>217</v>
      </c>
      <c r="K8" s="1" t="s">
        <v>218</v>
      </c>
    </row>
    <row r="9" spans="1:11">
      <c r="A9" s="2" t="s">
        <v>204</v>
      </c>
      <c r="B9" s="2" t="s">
        <v>106</v>
      </c>
      <c r="C9" s="2">
        <v>108.49</v>
      </c>
      <c r="D9" s="2">
        <v>158.51</v>
      </c>
      <c r="E9" s="2">
        <v>156.28</v>
      </c>
      <c r="F9" s="2">
        <v>248.08</v>
      </c>
      <c r="G9" s="2">
        <v>358.64</v>
      </c>
      <c r="H9" s="5">
        <f t="shared" ref="H9:H13" si="5">$C9/D9*100</f>
        <v>68.4436313166362</v>
      </c>
      <c r="I9" s="5">
        <f t="shared" ref="I9:I13" si="6">$C9/E9*100</f>
        <v>69.4202713079089</v>
      </c>
      <c r="J9" s="5">
        <f t="shared" ref="J9:J13" si="7">$C9/F9*100</f>
        <v>43.7318606901</v>
      </c>
      <c r="K9" s="5">
        <f t="shared" ref="K9:K13" si="8">$C9/G9*100</f>
        <v>30.2503903635958</v>
      </c>
    </row>
    <row r="10" spans="1:11">
      <c r="A10" s="2" t="s">
        <v>205</v>
      </c>
      <c r="B10" s="2" t="s">
        <v>206</v>
      </c>
      <c r="C10" s="2">
        <v>103.62</v>
      </c>
      <c r="D10" s="2">
        <v>189.33</v>
      </c>
      <c r="E10" s="2">
        <v>213.19</v>
      </c>
      <c r="F10" s="2">
        <v>281.22</v>
      </c>
      <c r="G10" s="2">
        <v>357.51</v>
      </c>
      <c r="H10" s="5">
        <f t="shared" si="5"/>
        <v>54.7298367929013</v>
      </c>
      <c r="I10" s="5">
        <f t="shared" si="6"/>
        <v>48.6045311693794</v>
      </c>
      <c r="J10" s="5">
        <f t="shared" si="7"/>
        <v>36.8465969703435</v>
      </c>
      <c r="K10" s="5">
        <f t="shared" si="8"/>
        <v>28.983804648821</v>
      </c>
    </row>
    <row r="11" spans="1:11">
      <c r="A11" s="2" t="s">
        <v>207</v>
      </c>
      <c r="B11" s="2" t="s">
        <v>208</v>
      </c>
      <c r="C11" s="2">
        <v>527.52</v>
      </c>
      <c r="D11" s="2">
        <v>176.03</v>
      </c>
      <c r="E11" s="2">
        <v>281.68</v>
      </c>
      <c r="F11" s="2">
        <v>401.89</v>
      </c>
      <c r="G11" s="2">
        <v>545.71</v>
      </c>
      <c r="H11" s="5">
        <f t="shared" si="5"/>
        <v>299.676191558257</v>
      </c>
      <c r="I11" s="5">
        <f t="shared" si="6"/>
        <v>187.27634194831</v>
      </c>
      <c r="J11" s="5">
        <f t="shared" si="7"/>
        <v>131.259797457016</v>
      </c>
      <c r="K11" s="5">
        <f t="shared" si="8"/>
        <v>96.6667277491708</v>
      </c>
    </row>
    <row r="12" spans="1:11">
      <c r="A12" s="2" t="s">
        <v>209</v>
      </c>
      <c r="B12" s="3"/>
      <c r="C12" s="4">
        <f t="shared" ref="C12:K12" si="9">AVERAGE(C9:C11)</f>
        <v>246.543333333333</v>
      </c>
      <c r="D12" s="4">
        <f t="shared" si="9"/>
        <v>174.623333333333</v>
      </c>
      <c r="E12" s="4">
        <f t="shared" si="9"/>
        <v>217.05</v>
      </c>
      <c r="F12" s="4">
        <f t="shared" si="9"/>
        <v>310.396666666667</v>
      </c>
      <c r="G12" s="4">
        <f t="shared" si="9"/>
        <v>420.62</v>
      </c>
      <c r="H12" s="4">
        <f t="shared" si="9"/>
        <v>140.949886555931</v>
      </c>
      <c r="I12" s="4">
        <f t="shared" si="9"/>
        <v>101.767048141866</v>
      </c>
      <c r="J12" s="4">
        <f t="shared" si="9"/>
        <v>70.6127517058197</v>
      </c>
      <c r="K12" s="4">
        <f t="shared" si="9"/>
        <v>51.9669742538625</v>
      </c>
    </row>
    <row r="13" spans="1:11">
      <c r="A13" s="2" t="s">
        <v>210</v>
      </c>
      <c r="B13" s="3" t="s">
        <v>109</v>
      </c>
      <c r="C13" s="4">
        <v>117.62</v>
      </c>
      <c r="D13" s="4">
        <v>252.37</v>
      </c>
      <c r="E13" s="4">
        <v>84</v>
      </c>
      <c r="F13" s="4">
        <v>244.23</v>
      </c>
      <c r="G13" s="4">
        <v>372.1</v>
      </c>
      <c r="H13" s="5">
        <f t="shared" si="5"/>
        <v>46.6061734754527</v>
      </c>
      <c r="I13" s="5">
        <f t="shared" si="6"/>
        <v>140.02380952381</v>
      </c>
      <c r="J13" s="5">
        <f t="shared" si="7"/>
        <v>48.1595217622733</v>
      </c>
      <c r="K13" s="5">
        <f t="shared" si="8"/>
        <v>31.6097823165816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
  <sheetViews>
    <sheetView zoomScale="104" zoomScaleNormal="104" workbookViewId="0">
      <selection activeCell="E6" sqref="E6"/>
    </sheetView>
  </sheetViews>
  <sheetFormatPr defaultColWidth="9" defaultRowHeight="14" outlineLevelRow="2"/>
  <cols>
    <col min="3" max="3" width="12.6875"/>
  </cols>
  <sheetData>
    <row r="1" spans="1:11">
      <c r="A1" t="s">
        <v>35</v>
      </c>
      <c r="B1">
        <v>2015</v>
      </c>
      <c r="C1">
        <v>2016</v>
      </c>
      <c r="D1">
        <v>2017</v>
      </c>
      <c r="E1">
        <v>2018</v>
      </c>
      <c r="F1">
        <v>2019</v>
      </c>
      <c r="G1" t="s">
        <v>36</v>
      </c>
      <c r="H1" t="s">
        <v>37</v>
      </c>
      <c r="I1" t="s">
        <v>38</v>
      </c>
      <c r="J1" t="s">
        <v>39</v>
      </c>
      <c r="K1" t="s">
        <v>40</v>
      </c>
    </row>
    <row r="2" spans="1:11">
      <c r="A2" t="s">
        <v>41</v>
      </c>
      <c r="B2">
        <v>172.9</v>
      </c>
      <c r="C2">
        <v>179.5</v>
      </c>
      <c r="D2">
        <v>167.4</v>
      </c>
      <c r="E2">
        <v>163.8</v>
      </c>
      <c r="F2">
        <v>168</v>
      </c>
      <c r="G2">
        <v>180.2</v>
      </c>
      <c r="H2">
        <v>210.8</v>
      </c>
      <c r="I2">
        <v>237.6</v>
      </c>
      <c r="J2">
        <v>267.3</v>
      </c>
      <c r="K2">
        <v>299.2</v>
      </c>
    </row>
    <row r="3" spans="1:11">
      <c r="A3" t="s">
        <v>42</v>
      </c>
      <c r="C3" s="59">
        <f>C2/B2-1</f>
        <v>0.0381723539618277</v>
      </c>
      <c r="D3" s="59">
        <f t="shared" ref="D3:K3" si="0">D2/C2-1</f>
        <v>-0.0674094707520891</v>
      </c>
      <c r="E3" s="59">
        <f t="shared" si="0"/>
        <v>-0.021505376344086</v>
      </c>
      <c r="F3" s="59">
        <f t="shared" si="0"/>
        <v>0.0256410256410255</v>
      </c>
      <c r="G3" s="59">
        <f t="shared" si="0"/>
        <v>0.0726190476190476</v>
      </c>
      <c r="H3" s="59">
        <f t="shared" si="0"/>
        <v>0.169811320754717</v>
      </c>
      <c r="I3" s="59">
        <f t="shared" si="0"/>
        <v>0.127134724857685</v>
      </c>
      <c r="J3" s="59">
        <f t="shared" si="0"/>
        <v>0.125</v>
      </c>
      <c r="K3" s="59">
        <f t="shared" si="0"/>
        <v>0.119341563786008</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
  <sheetViews>
    <sheetView workbookViewId="0">
      <selection activeCell="I6" sqref="I6"/>
    </sheetView>
  </sheetViews>
  <sheetFormatPr defaultColWidth="9" defaultRowHeight="14" outlineLevelRow="2" outlineLevelCol="2"/>
  <sheetData>
    <row r="1" spans="1:3">
      <c r="A1" t="s">
        <v>43</v>
      </c>
      <c r="B1">
        <v>2019</v>
      </c>
      <c r="C1" t="s">
        <v>44</v>
      </c>
    </row>
    <row r="2" spans="1:3">
      <c r="A2" t="s">
        <v>45</v>
      </c>
      <c r="B2">
        <v>120</v>
      </c>
      <c r="C2">
        <v>246</v>
      </c>
    </row>
    <row r="3" spans="1:3">
      <c r="A3" t="s">
        <v>46</v>
      </c>
      <c r="B3">
        <v>36.3</v>
      </c>
      <c r="C3">
        <v>80.1</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0"/>
  <sheetViews>
    <sheetView workbookViewId="0">
      <selection activeCell="F3" sqref="F3"/>
    </sheetView>
  </sheetViews>
  <sheetFormatPr defaultColWidth="9" defaultRowHeight="14" outlineLevelCol="1"/>
  <sheetData>
    <row r="1" spans="1:2">
      <c r="A1" t="s">
        <v>47</v>
      </c>
      <c r="B1" t="s">
        <v>48</v>
      </c>
    </row>
    <row r="2" spans="1:2">
      <c r="A2" t="s">
        <v>49</v>
      </c>
      <c r="B2" s="80">
        <v>0.43</v>
      </c>
    </row>
    <row r="3" spans="1:2">
      <c r="A3" t="s">
        <v>50</v>
      </c>
      <c r="B3" s="80">
        <v>0.11</v>
      </c>
    </row>
    <row r="4" spans="1:2">
      <c r="A4" t="s">
        <v>51</v>
      </c>
      <c r="B4" s="80">
        <v>0.08</v>
      </c>
    </row>
    <row r="5" spans="1:2">
      <c r="A5" t="s">
        <v>52</v>
      </c>
      <c r="B5" s="80">
        <v>0.07</v>
      </c>
    </row>
    <row r="6" spans="1:2">
      <c r="A6" t="s">
        <v>53</v>
      </c>
      <c r="B6" s="80">
        <v>0.05</v>
      </c>
    </row>
    <row r="7" spans="1:2">
      <c r="A7" t="s">
        <v>54</v>
      </c>
      <c r="B7" s="80">
        <v>0.03</v>
      </c>
    </row>
    <row r="8" spans="1:2">
      <c r="A8" t="s">
        <v>55</v>
      </c>
      <c r="B8" s="80">
        <v>0.01</v>
      </c>
    </row>
    <row r="9" spans="1:2">
      <c r="A9" t="s">
        <v>56</v>
      </c>
      <c r="B9" s="80">
        <v>0.01</v>
      </c>
    </row>
    <row r="10" spans="1:2">
      <c r="A10" t="s">
        <v>57</v>
      </c>
      <c r="B10" s="80">
        <v>0.21</v>
      </c>
    </row>
  </sheetData>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2"/>
  <sheetViews>
    <sheetView zoomScale="99" zoomScaleNormal="99" workbookViewId="0">
      <selection activeCell="A1" sqref="A1:D12"/>
    </sheetView>
  </sheetViews>
  <sheetFormatPr defaultColWidth="9" defaultRowHeight="14" outlineLevelCol="3"/>
  <cols>
    <col min="2" max="2" width="15.625" customWidth="1"/>
    <col min="3" max="3" width="11.1875" customWidth="1"/>
    <col min="4" max="4" width="13.375" customWidth="1"/>
  </cols>
  <sheetData>
    <row r="1" ht="15.2" spans="1:4">
      <c r="A1" s="81" t="s">
        <v>58</v>
      </c>
      <c r="B1" s="81" t="s">
        <v>59</v>
      </c>
      <c r="C1" s="81" t="s">
        <v>60</v>
      </c>
      <c r="D1" s="81" t="s">
        <v>61</v>
      </c>
    </row>
    <row r="2" ht="15.2" spans="1:4">
      <c r="A2" s="78" t="s">
        <v>62</v>
      </c>
      <c r="B2" s="78" t="s">
        <v>63</v>
      </c>
      <c r="C2" s="78" t="s">
        <v>64</v>
      </c>
      <c r="D2" s="78" t="s">
        <v>65</v>
      </c>
    </row>
    <row r="3" ht="15.2" spans="1:4">
      <c r="A3" s="76" t="s">
        <v>10</v>
      </c>
      <c r="B3" s="76" t="s">
        <v>66</v>
      </c>
      <c r="C3" s="76" t="s">
        <v>67</v>
      </c>
      <c r="D3" s="76"/>
    </row>
    <row r="4" ht="15.2" spans="1:4">
      <c r="A4" s="78" t="s">
        <v>68</v>
      </c>
      <c r="B4" s="78" t="s">
        <v>69</v>
      </c>
      <c r="C4" s="78" t="s">
        <v>70</v>
      </c>
      <c r="D4" s="78" t="s">
        <v>71</v>
      </c>
    </row>
    <row r="5" spans="1:4">
      <c r="A5" s="76" t="s">
        <v>72</v>
      </c>
      <c r="B5" s="77" t="s">
        <v>73</v>
      </c>
      <c r="C5" s="77" t="s">
        <v>74</v>
      </c>
      <c r="D5" s="77" t="s">
        <v>75</v>
      </c>
    </row>
    <row r="6" spans="1:4">
      <c r="A6" s="76"/>
      <c r="B6" s="76"/>
      <c r="C6" s="76"/>
      <c r="D6" s="76"/>
    </row>
    <row r="7" spans="1:4">
      <c r="A7" s="76"/>
      <c r="B7" s="76"/>
      <c r="C7" s="76"/>
      <c r="D7" s="76"/>
    </row>
    <row r="8" spans="1:4">
      <c r="A8" s="76"/>
      <c r="B8" s="76"/>
      <c r="C8" s="76"/>
      <c r="D8" s="76"/>
    </row>
    <row r="9" spans="1:4">
      <c r="A9" s="78" t="s">
        <v>76</v>
      </c>
      <c r="B9" s="79" t="s">
        <v>77</v>
      </c>
      <c r="C9" s="79" t="s">
        <v>78</v>
      </c>
      <c r="D9" s="79" t="s">
        <v>79</v>
      </c>
    </row>
    <row r="10" spans="1:4">
      <c r="A10" s="78"/>
      <c r="B10" s="78"/>
      <c r="C10" s="78"/>
      <c r="D10" s="78"/>
    </row>
    <row r="11" spans="1:4">
      <c r="A11" s="78"/>
      <c r="B11" s="78"/>
      <c r="C11" s="78"/>
      <c r="D11" s="78"/>
    </row>
    <row r="12" spans="1:4">
      <c r="A12" s="78"/>
      <c r="B12" s="78"/>
      <c r="C12" s="78"/>
      <c r="D12" s="78"/>
    </row>
  </sheetData>
  <mergeCells count="9">
    <mergeCell ref="C3:D3"/>
    <mergeCell ref="A5:A8"/>
    <mergeCell ref="A9:A12"/>
    <mergeCell ref="B5:B8"/>
    <mergeCell ref="B9:B12"/>
    <mergeCell ref="C5:C8"/>
    <mergeCell ref="C9:C12"/>
    <mergeCell ref="D5:D8"/>
    <mergeCell ref="D9:D12"/>
  </mergeCell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9"/>
  <sheetViews>
    <sheetView workbookViewId="0">
      <selection activeCell="C23" sqref="C23"/>
    </sheetView>
  </sheetViews>
  <sheetFormatPr defaultColWidth="9" defaultRowHeight="14" outlineLevelCol="1"/>
  <sheetData>
    <row r="1" spans="1:2">
      <c r="A1" t="s">
        <v>80</v>
      </c>
      <c r="B1" s="80">
        <v>0.31</v>
      </c>
    </row>
    <row r="2" spans="1:2">
      <c r="A2" t="s">
        <v>61</v>
      </c>
      <c r="B2" s="80">
        <v>0.24</v>
      </c>
    </row>
    <row r="3" spans="1:2">
      <c r="A3" t="s">
        <v>59</v>
      </c>
      <c r="B3" s="80">
        <v>0.19</v>
      </c>
    </row>
    <row r="4" spans="1:2">
      <c r="A4" t="s">
        <v>81</v>
      </c>
      <c r="B4" s="80">
        <v>0.08</v>
      </c>
    </row>
    <row r="5" spans="1:2">
      <c r="A5" t="s">
        <v>82</v>
      </c>
      <c r="B5" s="80">
        <v>0.06</v>
      </c>
    </row>
    <row r="6" spans="1:2">
      <c r="A6" t="s">
        <v>60</v>
      </c>
      <c r="B6" s="80">
        <v>0.05</v>
      </c>
    </row>
    <row r="7" spans="1:2">
      <c r="A7" t="s">
        <v>83</v>
      </c>
      <c r="B7" s="80">
        <v>0.03</v>
      </c>
    </row>
    <row r="8" spans="1:2">
      <c r="A8" t="s">
        <v>84</v>
      </c>
      <c r="B8" s="80">
        <v>0.02</v>
      </c>
    </row>
    <row r="9" spans="1:2">
      <c r="A9" t="s">
        <v>57</v>
      </c>
      <c r="B9" s="80">
        <v>0.02</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
  <sheetViews>
    <sheetView zoomScale="77" zoomScaleNormal="77" workbookViewId="0">
      <selection activeCell="D16" sqref="D16"/>
    </sheetView>
  </sheetViews>
  <sheetFormatPr defaultColWidth="9" defaultRowHeight="14" outlineLevelRow="7" outlineLevelCol="3"/>
  <cols>
    <col min="2" max="2" width="13.1875" customWidth="1"/>
    <col min="3" max="3" width="10.1328125" customWidth="1"/>
    <col min="4" max="4" width="65.1015625" customWidth="1"/>
  </cols>
  <sheetData>
    <row r="1" ht="15.2" spans="1:4">
      <c r="A1" s="75" t="s">
        <v>85</v>
      </c>
      <c r="B1" s="75" t="s">
        <v>86</v>
      </c>
      <c r="C1" s="75" t="s">
        <v>87</v>
      </c>
      <c r="D1" s="75" t="s">
        <v>88</v>
      </c>
    </row>
    <row r="2" ht="31" spans="1:4">
      <c r="A2" s="76" t="s">
        <v>89</v>
      </c>
      <c r="B2" s="76" t="s">
        <v>90</v>
      </c>
      <c r="C2" s="77" t="s">
        <v>91</v>
      </c>
      <c r="D2" s="77" t="s">
        <v>92</v>
      </c>
    </row>
    <row r="3" ht="31" spans="1:4">
      <c r="A3" s="76"/>
      <c r="B3" s="78" t="s">
        <v>93</v>
      </c>
      <c r="C3" s="79" t="s">
        <v>94</v>
      </c>
      <c r="D3" s="79" t="s">
        <v>95</v>
      </c>
    </row>
    <row r="4" ht="46" spans="1:4">
      <c r="A4" s="76"/>
      <c r="B4" s="76" t="s">
        <v>96</v>
      </c>
      <c r="C4" s="77" t="s">
        <v>97</v>
      </c>
      <c r="D4" s="77" t="s">
        <v>98</v>
      </c>
    </row>
    <row r="5" ht="31" spans="1:4">
      <c r="A5" s="78" t="s">
        <v>99</v>
      </c>
      <c r="B5" s="78" t="s">
        <v>100</v>
      </c>
      <c r="C5" s="78" t="s">
        <v>101</v>
      </c>
      <c r="D5" s="79" t="s">
        <v>102</v>
      </c>
    </row>
    <row r="6" ht="31" spans="1:4">
      <c r="A6" s="78"/>
      <c r="B6" s="76" t="s">
        <v>103</v>
      </c>
      <c r="C6" s="76" t="s">
        <v>104</v>
      </c>
      <c r="D6" s="77" t="s">
        <v>105</v>
      </c>
    </row>
    <row r="7" ht="31" spans="1:4">
      <c r="A7" s="78"/>
      <c r="B7" s="78" t="s">
        <v>106</v>
      </c>
      <c r="C7" s="78" t="s">
        <v>107</v>
      </c>
      <c r="D7" s="79" t="s">
        <v>108</v>
      </c>
    </row>
    <row r="8" ht="31" spans="1:4">
      <c r="A8" s="78"/>
      <c r="B8" s="76" t="s">
        <v>109</v>
      </c>
      <c r="C8" s="76" t="s">
        <v>110</v>
      </c>
      <c r="D8" s="77" t="s">
        <v>111</v>
      </c>
    </row>
  </sheetData>
  <mergeCells count="2">
    <mergeCell ref="A2:A4"/>
    <mergeCell ref="A5:A8"/>
  </mergeCell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4"/>
  <sheetViews>
    <sheetView workbookViewId="0">
      <selection activeCell="B14" sqref="B14"/>
    </sheetView>
  </sheetViews>
  <sheetFormatPr defaultColWidth="9" defaultRowHeight="14" outlineLevelCol="3"/>
  <cols>
    <col min="2" max="2" width="45.1796875" customWidth="1"/>
    <col min="3" max="3" width="14.3203125" customWidth="1"/>
    <col min="4" max="4" width="37.109375" customWidth="1"/>
  </cols>
  <sheetData>
    <row r="1" spans="1:4">
      <c r="A1" s="60" t="s">
        <v>112</v>
      </c>
      <c r="B1" s="60" t="s">
        <v>113</v>
      </c>
      <c r="C1" s="60" t="s">
        <v>114</v>
      </c>
      <c r="D1" s="60" t="s">
        <v>115</v>
      </c>
    </row>
    <row r="2" ht="56" spans="1:4">
      <c r="A2" s="61">
        <v>2014.03</v>
      </c>
      <c r="B2" s="61" t="s">
        <v>116</v>
      </c>
      <c r="C2" s="62" t="s">
        <v>117</v>
      </c>
      <c r="D2" s="62" t="s">
        <v>118</v>
      </c>
    </row>
    <row r="3" ht="28" spans="1:4">
      <c r="A3" s="63">
        <v>2019.03</v>
      </c>
      <c r="B3" s="63" t="s">
        <v>119</v>
      </c>
      <c r="C3" s="63" t="s">
        <v>120</v>
      </c>
      <c r="D3" s="64" t="s">
        <v>121</v>
      </c>
    </row>
    <row r="4" ht="42" spans="1:4">
      <c r="A4" s="61">
        <v>2019.05</v>
      </c>
      <c r="B4" s="62" t="s">
        <v>122</v>
      </c>
      <c r="C4" s="62" t="s">
        <v>117</v>
      </c>
      <c r="D4" s="62" t="s">
        <v>123</v>
      </c>
    </row>
    <row r="5" ht="60" customHeight="1" spans="1:4">
      <c r="A5" s="63">
        <v>2019.05</v>
      </c>
      <c r="B5" s="64" t="s">
        <v>124</v>
      </c>
      <c r="C5" s="64" t="s">
        <v>117</v>
      </c>
      <c r="D5" s="64" t="s">
        <v>125</v>
      </c>
    </row>
    <row r="6" ht="61" customHeight="1" spans="1:4">
      <c r="A6" s="61">
        <v>2019.05</v>
      </c>
      <c r="B6" s="61" t="s">
        <v>126</v>
      </c>
      <c r="C6" s="61" t="s">
        <v>120</v>
      </c>
      <c r="D6" s="62" t="s">
        <v>127</v>
      </c>
    </row>
    <row r="7" ht="56" spans="1:4">
      <c r="A7" s="63">
        <v>2020.02</v>
      </c>
      <c r="B7" s="63" t="s">
        <v>128</v>
      </c>
      <c r="C7" s="63" t="s">
        <v>129</v>
      </c>
      <c r="D7" s="64" t="s">
        <v>130</v>
      </c>
    </row>
    <row r="9" spans="1:1">
      <c r="A9" s="65"/>
    </row>
    <row r="11" spans="1:1">
      <c r="A11" s="65"/>
    </row>
    <row r="13" spans="1:1">
      <c r="A13" s="65"/>
    </row>
    <row r="15" spans="1:1">
      <c r="A15" s="65"/>
    </row>
    <row r="17" spans="1:1">
      <c r="A17" s="65"/>
    </row>
    <row r="19" spans="1:1">
      <c r="A19" s="66"/>
    </row>
    <row r="20" spans="1:1">
      <c r="A20" s="66"/>
    </row>
    <row r="22" spans="1:1">
      <c r="A22" s="66"/>
    </row>
    <row r="23" spans="1:1">
      <c r="A23" s="66"/>
    </row>
    <row r="25" spans="1:1">
      <c r="A25" s="66"/>
    </row>
    <row r="26" spans="1:1">
      <c r="A26" s="66"/>
    </row>
    <row r="28" spans="1:1">
      <c r="A28" s="66"/>
    </row>
    <row r="30" spans="1:1">
      <c r="A30" s="65"/>
    </row>
    <row r="32" spans="1:1">
      <c r="A32" s="66"/>
    </row>
    <row r="33" spans="1:1">
      <c r="A33" s="66"/>
    </row>
    <row r="35" spans="1:1">
      <c r="A35" s="66"/>
    </row>
    <row r="37" spans="1:1">
      <c r="A37" s="66"/>
    </row>
    <row r="39" spans="1:1">
      <c r="A39" s="66"/>
    </row>
    <row r="40" spans="1:1">
      <c r="A40" s="66"/>
    </row>
    <row r="42" spans="1:1">
      <c r="A42" s="65"/>
    </row>
    <row r="44" spans="1:1">
      <c r="A44" s="65"/>
    </row>
    <row r="46" spans="1:1">
      <c r="A46" s="66"/>
    </row>
    <row r="47" spans="1:1">
      <c r="A47" s="65"/>
    </row>
    <row r="49" spans="1:1">
      <c r="A49" s="66"/>
    </row>
    <row r="50" spans="1:1">
      <c r="A50" s="66"/>
    </row>
    <row r="52" spans="1:1">
      <c r="A52" s="66"/>
    </row>
    <row r="54" ht="15.2" spans="1:1">
      <c r="A54" s="67"/>
    </row>
    <row r="56" ht="16.8" spans="1:1">
      <c r="A56" s="68"/>
    </row>
    <row r="58" ht="16.8" spans="1:1">
      <c r="A58" s="69"/>
    </row>
    <row r="59" customHeight="1"/>
    <row r="60" spans="1:3">
      <c r="A60" s="70"/>
      <c r="B60" s="71"/>
      <c r="C60" s="72"/>
    </row>
    <row r="61" spans="1:3">
      <c r="A61" s="73"/>
      <c r="B61" s="74"/>
      <c r="C61" s="72"/>
    </row>
    <row r="63" spans="1:1">
      <c r="A63" s="66"/>
    </row>
    <row r="64" spans="1:1">
      <c r="A64" s="66"/>
    </row>
    <row r="66" spans="1:1">
      <c r="A66" s="66"/>
    </row>
    <row r="68" spans="1:1">
      <c r="A68" s="66"/>
    </row>
    <row r="70" spans="1:1">
      <c r="A70" s="66"/>
    </row>
    <row r="71" spans="1:1">
      <c r="A71" s="66"/>
    </row>
    <row r="73" spans="1:1">
      <c r="A73" s="66"/>
    </row>
    <row r="75" spans="1:1">
      <c r="A75" s="66"/>
    </row>
    <row r="76" spans="1:1">
      <c r="A76" s="66"/>
    </row>
    <row r="78" spans="1:1">
      <c r="A78" s="66"/>
    </row>
    <row r="79" spans="1:1">
      <c r="A79" s="66"/>
    </row>
    <row r="81" spans="1:1">
      <c r="A81" s="66"/>
    </row>
    <row r="82" spans="1:1">
      <c r="A82" s="66"/>
    </row>
    <row r="84" spans="1:1">
      <c r="A84" s="66"/>
    </row>
  </sheetData>
  <mergeCells count="2">
    <mergeCell ref="A60:A61"/>
    <mergeCell ref="B60:B61"/>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4"/>
  <sheetViews>
    <sheetView workbookViewId="0">
      <selection activeCell="K6" sqref="K6"/>
    </sheetView>
  </sheetViews>
  <sheetFormatPr defaultColWidth="9" defaultRowHeight="14" outlineLevelRow="3"/>
  <cols>
    <col min="2" max="2" width="12.25" customWidth="1"/>
    <col min="3" max="3" width="10.9375" customWidth="1"/>
    <col min="8" max="8" width="12.6875"/>
  </cols>
  <sheetData>
    <row r="1" ht="51.75" spans="1:8">
      <c r="A1" s="53" t="s">
        <v>131</v>
      </c>
      <c r="B1" s="53" t="s">
        <v>132</v>
      </c>
      <c r="C1" s="53" t="s">
        <v>133</v>
      </c>
      <c r="D1" s="53" t="s">
        <v>134</v>
      </c>
      <c r="E1" s="53" t="s">
        <v>135</v>
      </c>
      <c r="F1" s="53" t="s">
        <v>136</v>
      </c>
      <c r="G1" s="53" t="s">
        <v>137</v>
      </c>
      <c r="H1" s="54"/>
    </row>
    <row r="2" ht="34.75" spans="1:9">
      <c r="A2" s="54" t="s">
        <v>138</v>
      </c>
      <c r="B2" s="55">
        <v>87323.25</v>
      </c>
      <c r="C2" s="55">
        <v>52500.99</v>
      </c>
      <c r="D2" s="54">
        <v>39.88</v>
      </c>
      <c r="E2" s="54">
        <v>292.72</v>
      </c>
      <c r="F2" s="54">
        <v>294.21</v>
      </c>
      <c r="G2" s="54">
        <v>-0.23</v>
      </c>
      <c r="H2" s="54" t="s">
        <v>138</v>
      </c>
      <c r="I2" s="59">
        <f>B2/B4</f>
        <v>0.743414551670539</v>
      </c>
    </row>
    <row r="3" ht="34.75" spans="1:9">
      <c r="A3" s="54" t="s">
        <v>139</v>
      </c>
      <c r="B3" s="55">
        <v>30139.14</v>
      </c>
      <c r="C3" s="55">
        <v>22381.08</v>
      </c>
      <c r="D3" s="54">
        <v>25.74</v>
      </c>
      <c r="E3" s="54">
        <v>-6.91</v>
      </c>
      <c r="F3" s="54">
        <v>12.87</v>
      </c>
      <c r="G3" s="54">
        <v>-13.01</v>
      </c>
      <c r="H3" s="54" t="s">
        <v>139</v>
      </c>
      <c r="I3" s="59">
        <f>B3/B4</f>
        <v>0.256585448329461</v>
      </c>
    </row>
    <row r="4" ht="17.75" spans="1:8">
      <c r="A4" s="54" t="s">
        <v>140</v>
      </c>
      <c r="B4" s="55">
        <v>117462.39</v>
      </c>
      <c r="C4" s="55">
        <v>74882.07</v>
      </c>
      <c r="D4" s="54">
        <v>36.25</v>
      </c>
      <c r="E4" s="54">
        <v>115.09</v>
      </c>
      <c r="F4" s="54">
        <v>125.91</v>
      </c>
      <c r="G4" s="54">
        <v>-3.05</v>
      </c>
      <c r="H4" s="54" t="s">
        <v>140</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16</vt:i4>
      </vt:variant>
    </vt:vector>
  </HeadingPairs>
  <TitlesOfParts>
    <vt:vector size="16" baseType="lpstr">
      <vt:lpstr>wifi协议标准图</vt:lpstr>
      <vt:lpstr>wifi芯片市场规模</vt:lpstr>
      <vt:lpstr>Sheet3</vt:lpstr>
      <vt:lpstr>Sheet4</vt:lpstr>
      <vt:lpstr>Sheet5</vt:lpstr>
      <vt:lpstr>Sheet6</vt:lpstr>
      <vt:lpstr>Sheet7</vt:lpstr>
      <vt:lpstr>Sheet8</vt:lpstr>
      <vt:lpstr>Sheet1</vt:lpstr>
      <vt:lpstr>Sheet2</vt:lpstr>
      <vt:lpstr>Sheet9</vt:lpstr>
      <vt:lpstr>Sheet10</vt:lpstr>
      <vt:lpstr>Sheet11</vt:lpstr>
      <vt:lpstr>Sheet12</vt:lpstr>
      <vt:lpstr>Sheet13</vt:lpstr>
      <vt:lpstr>Sheet14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dc:creator>
  <dcterms:created xsi:type="dcterms:W3CDTF">2021-01-16T22:55:00Z</dcterms:created>
  <dcterms:modified xsi:type="dcterms:W3CDTF">2021-01-26T21:34:42Z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1033-2.1.2.3417</vt:lpwstr>
  </property>
</Properties>
</file>