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5.xml" ContentType="application/vnd.openxmlformats-officedocument.spreadsheetml.query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ac\Downloads\"/>
    </mc:Choice>
  </mc:AlternateContent>
  <xr:revisionPtr revIDLastSave="0" documentId="13_ncr:1_{677DC0D5-1CB0-4B1A-88B6-9336C5D43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iocatori" sheetId="9" r:id="rId1"/>
    <sheet name="Istruzioni" sheetId="8" r:id="rId2"/>
    <sheet name="15-16" sheetId="1" r:id="rId3"/>
    <sheet name="16-17" sheetId="2" r:id="rId4"/>
    <sheet name="17-18" sheetId="3" r:id="rId5"/>
    <sheet name="18-19" sheetId="4" r:id="rId6"/>
    <sheet name="19-20" sheetId="5" r:id="rId7"/>
    <sheet name="20-21" sheetId="6" r:id="rId8"/>
    <sheet name="21-22" sheetId="7" r:id="rId9"/>
  </sheets>
  <definedNames>
    <definedName name="_xlnm._FilterDatabase" localSheetId="3" hidden="1">'16-17'!$A$1:$W$1</definedName>
    <definedName name="_xlnm._FilterDatabase" localSheetId="4" hidden="1">'17-18'!$A$1:$W$1</definedName>
    <definedName name="_xlnm._FilterDatabase" localSheetId="5" hidden="1">'18-19'!$A$1:$W$1</definedName>
    <definedName name="_xlnm._FilterDatabase" localSheetId="6" hidden="1">'19-20'!$A$1:$W$1</definedName>
    <definedName name="_xlnm._FilterDatabase" localSheetId="7" hidden="1">'20-21'!$A$1:$W$1</definedName>
    <definedName name="DatiEsterni_1" localSheetId="2" hidden="1">'15-16'!$AD$1:$AE$544</definedName>
    <definedName name="ExternalData_1" localSheetId="3" hidden="1">'16-17'!$Y$1:$Z$550</definedName>
    <definedName name="ExternalData_1" localSheetId="4" hidden="1">'17-18'!$Y$1:$Z$539</definedName>
    <definedName name="ExternalData_1" localSheetId="5" hidden="1">'18-19'!$Y$1:$Z$547</definedName>
    <definedName name="ExternalData_1" localSheetId="6" hidden="1">'19-20'!$Y$1:$Z$518</definedName>
    <definedName name="ExternalData_1" localSheetId="7" hidden="1">'20-21'!$Y$1:$Z$555</definedName>
    <definedName name="ExternalData_1" localSheetId="8" hidden="1">'21-22'!$X$1:$Y$550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0" i="9"/>
  <c r="K2" i="9"/>
  <c r="K10" i="9"/>
  <c r="C11" i="9"/>
  <c r="D11" i="9"/>
  <c r="E11" i="9"/>
  <c r="F11" i="9"/>
  <c r="G16" i="9"/>
  <c r="G15" i="9"/>
  <c r="G14" i="9"/>
  <c r="G13" i="9"/>
  <c r="G12" i="9"/>
  <c r="G11" i="9"/>
  <c r="F16" i="9"/>
  <c r="F15" i="9"/>
  <c r="F14" i="9"/>
  <c r="F13" i="9"/>
  <c r="F12" i="9"/>
  <c r="E16" i="9"/>
  <c r="E15" i="9"/>
  <c r="E14" i="9"/>
  <c r="E13" i="9"/>
  <c r="E12" i="9"/>
  <c r="D16" i="9"/>
  <c r="D15" i="9"/>
  <c r="D14" i="9"/>
  <c r="D13" i="9"/>
  <c r="D12" i="9"/>
  <c r="C16" i="9"/>
  <c r="C15" i="9"/>
  <c r="C14" i="9"/>
  <c r="C13" i="9"/>
  <c r="C12" i="9"/>
  <c r="G5" i="9"/>
  <c r="G4" i="9"/>
  <c r="G6" i="9"/>
  <c r="G7" i="9"/>
  <c r="G8" i="9"/>
  <c r="F8" i="9"/>
  <c r="F7" i="9"/>
  <c r="F6" i="9"/>
  <c r="F5" i="9"/>
  <c r="F4" i="9"/>
  <c r="E8" i="9"/>
  <c r="E7" i="9"/>
  <c r="E6" i="9"/>
  <c r="E5" i="9"/>
  <c r="E4" i="9"/>
  <c r="D8" i="9"/>
  <c r="D7" i="9"/>
  <c r="D6" i="9"/>
  <c r="D5" i="9"/>
  <c r="D4" i="9"/>
  <c r="C4" i="9"/>
  <c r="C8" i="9"/>
  <c r="C7" i="9"/>
  <c r="C6" i="9"/>
  <c r="C5" i="9"/>
  <c r="G3" i="9"/>
  <c r="F3" i="9"/>
  <c r="E3" i="9"/>
  <c r="D3" i="9"/>
  <c r="C3" i="9"/>
  <c r="I363" i="6"/>
  <c r="I359" i="6"/>
  <c r="E359" i="6" s="1"/>
  <c r="F359" i="6" s="1"/>
  <c r="I381" i="6"/>
  <c r="I581" i="6"/>
  <c r="I366" i="6"/>
  <c r="I182" i="6"/>
  <c r="I481" i="6"/>
  <c r="I187" i="6"/>
  <c r="I547" i="6"/>
  <c r="I298" i="6"/>
  <c r="E298" i="6" s="1"/>
  <c r="F298" i="6" s="1"/>
  <c r="I373" i="6"/>
  <c r="I398" i="6"/>
  <c r="I223" i="6"/>
  <c r="I329" i="6"/>
  <c r="I595" i="6"/>
  <c r="E595" i="6" s="1"/>
  <c r="F595" i="6" s="1"/>
  <c r="I177" i="6"/>
  <c r="I553" i="6"/>
  <c r="I625" i="6"/>
  <c r="E625" i="6" s="1"/>
  <c r="F625" i="6" s="1"/>
  <c r="I244" i="6"/>
  <c r="I452" i="6"/>
  <c r="I239" i="6"/>
  <c r="I270" i="6"/>
  <c r="I3" i="6"/>
  <c r="E3" i="6" s="1"/>
  <c r="F3" i="6" s="1"/>
  <c r="I342" i="6"/>
  <c r="I394" i="6"/>
  <c r="I257" i="6"/>
  <c r="E257" i="6" s="1"/>
  <c r="F257" i="6" s="1"/>
  <c r="I470" i="6"/>
  <c r="I53" i="6"/>
  <c r="I315" i="6"/>
  <c r="I456" i="6"/>
  <c r="I283" i="6"/>
  <c r="E283" i="6" s="1"/>
  <c r="F283" i="6" s="1"/>
  <c r="I327" i="6"/>
  <c r="I408" i="6"/>
  <c r="I54" i="6"/>
  <c r="E54" i="6" s="1"/>
  <c r="F54" i="6" s="1"/>
  <c r="I448" i="6"/>
  <c r="I400" i="6"/>
  <c r="I48" i="6"/>
  <c r="I453" i="6"/>
  <c r="I353" i="6"/>
  <c r="E353" i="6" s="1"/>
  <c r="F353" i="6" s="1"/>
  <c r="I550" i="6"/>
  <c r="E550" i="6" s="1"/>
  <c r="F550" i="6" s="1"/>
  <c r="I365" i="6"/>
  <c r="I616" i="6"/>
  <c r="E616" i="6" s="1"/>
  <c r="F616" i="6" s="1"/>
  <c r="I174" i="6"/>
  <c r="I30" i="6"/>
  <c r="I356" i="6"/>
  <c r="I401" i="6"/>
  <c r="I446" i="6"/>
  <c r="E446" i="6" s="1"/>
  <c r="F446" i="6" s="1"/>
  <c r="I644" i="6"/>
  <c r="E644" i="6" s="1"/>
  <c r="F644" i="6" s="1"/>
  <c r="I390" i="6"/>
  <c r="I599" i="6"/>
  <c r="E599" i="6" s="1"/>
  <c r="F599" i="6" s="1"/>
  <c r="I687" i="6"/>
  <c r="I608" i="6"/>
  <c r="I634" i="6"/>
  <c r="I168" i="6"/>
  <c r="I200" i="6"/>
  <c r="I362" i="6"/>
  <c r="E362" i="6" s="1"/>
  <c r="F362" i="6" s="1"/>
  <c r="I531" i="6"/>
  <c r="I654" i="6"/>
  <c r="I55" i="6"/>
  <c r="I190" i="6"/>
  <c r="I562" i="6"/>
  <c r="I657" i="6"/>
  <c r="I56" i="6"/>
  <c r="E56" i="6" s="1"/>
  <c r="F56" i="6" s="1"/>
  <c r="I527" i="6"/>
  <c r="E527" i="6" s="1"/>
  <c r="F527" i="6" s="1"/>
  <c r="I652" i="6"/>
  <c r="I268" i="6"/>
  <c r="E268" i="6" s="1"/>
  <c r="F268" i="6" s="1"/>
  <c r="I370" i="6"/>
  <c r="I391" i="6"/>
  <c r="I57" i="6"/>
  <c r="I402" i="6"/>
  <c r="I58" i="6"/>
  <c r="E58" i="6" s="1"/>
  <c r="F58" i="6" s="1"/>
  <c r="I570" i="6"/>
  <c r="E570" i="6" s="1"/>
  <c r="F570" i="6" s="1"/>
  <c r="I332" i="6"/>
  <c r="I507" i="6"/>
  <c r="I514" i="6"/>
  <c r="I346" i="6"/>
  <c r="I192" i="6"/>
  <c r="I260" i="6"/>
  <c r="E260" i="6" s="1"/>
  <c r="F260" i="6" s="1"/>
  <c r="I287" i="6"/>
  <c r="E287" i="6" s="1"/>
  <c r="F287" i="6" s="1"/>
  <c r="I374" i="6"/>
  <c r="E374" i="6" s="1"/>
  <c r="F374" i="6" s="1"/>
  <c r="I558" i="6"/>
  <c r="I598" i="6"/>
  <c r="E598" i="6" s="1"/>
  <c r="F598" i="6" s="1"/>
  <c r="I191" i="6"/>
  <c r="I206" i="6"/>
  <c r="E206" i="6" s="1"/>
  <c r="F206" i="6" s="1"/>
  <c r="I458" i="6"/>
  <c r="I503" i="6"/>
  <c r="I209" i="6"/>
  <c r="I199" i="6"/>
  <c r="E199" i="6" s="1"/>
  <c r="F199" i="6" s="1"/>
  <c r="I212" i="6"/>
  <c r="I236" i="6"/>
  <c r="E236" i="6" s="1"/>
  <c r="F236" i="6" s="1"/>
  <c r="I587" i="6"/>
  <c r="I162" i="6"/>
  <c r="I59" i="6"/>
  <c r="I525" i="6"/>
  <c r="I629" i="6"/>
  <c r="E629" i="6" s="1"/>
  <c r="F629" i="6" s="1"/>
  <c r="I233" i="6"/>
  <c r="E233" i="6" s="1"/>
  <c r="F233" i="6" s="1"/>
  <c r="I297" i="6"/>
  <c r="I410" i="6"/>
  <c r="I440" i="6"/>
  <c r="I477" i="6"/>
  <c r="I685" i="6"/>
  <c r="I443" i="6"/>
  <c r="I272" i="6"/>
  <c r="E272" i="6" s="1"/>
  <c r="F272" i="6" s="1"/>
  <c r="I355" i="6"/>
  <c r="E355" i="6" s="1"/>
  <c r="F355" i="6" s="1"/>
  <c r="I513" i="6"/>
  <c r="I551" i="6"/>
  <c r="E551" i="6" s="1"/>
  <c r="F551" i="6" s="1"/>
  <c r="I221" i="6"/>
  <c r="I230" i="6"/>
  <c r="I421" i="6"/>
  <c r="I509" i="6"/>
  <c r="I380" i="6"/>
  <c r="E380" i="6" s="1"/>
  <c r="F380" i="6" s="1"/>
  <c r="I292" i="6"/>
  <c r="E292" i="6" s="1"/>
  <c r="F292" i="6" s="1"/>
  <c r="I215" i="6"/>
  <c r="I43" i="6"/>
  <c r="E43" i="6" s="1"/>
  <c r="F43" i="6" s="1"/>
  <c r="I681" i="6"/>
  <c r="I196" i="6"/>
  <c r="I540" i="6"/>
  <c r="I658" i="6"/>
  <c r="I530" i="6"/>
  <c r="E530" i="6" s="1"/>
  <c r="F530" i="6" s="1"/>
  <c r="I565" i="6"/>
  <c r="E565" i="6" s="1"/>
  <c r="F565" i="6" s="1"/>
  <c r="I333" i="6"/>
  <c r="I387" i="6"/>
  <c r="I422" i="6"/>
  <c r="I429" i="6"/>
  <c r="E429" i="6" s="1"/>
  <c r="F429" i="6" s="1"/>
  <c r="I60" i="6"/>
  <c r="I35" i="6"/>
  <c r="I220" i="6"/>
  <c r="E220" i="6" s="1"/>
  <c r="F220" i="6" s="1"/>
  <c r="I325" i="6"/>
  <c r="E325" i="6" s="1"/>
  <c r="F325" i="6" s="1"/>
  <c r="I61" i="6"/>
  <c r="I462" i="6"/>
  <c r="E462" i="6" s="1"/>
  <c r="F462" i="6" s="1"/>
  <c r="I242" i="6"/>
  <c r="I337" i="6"/>
  <c r="I571" i="6"/>
  <c r="I637" i="6"/>
  <c r="I183" i="6"/>
  <c r="E183" i="6" s="1"/>
  <c r="F183" i="6" s="1"/>
  <c r="I207" i="6"/>
  <c r="E207" i="6" s="1"/>
  <c r="F207" i="6" s="1"/>
  <c r="I371" i="6"/>
  <c r="I668" i="6"/>
  <c r="E668" i="6" s="1"/>
  <c r="F668" i="6" s="1"/>
  <c r="I396" i="6"/>
  <c r="I632" i="6"/>
  <c r="I222" i="6"/>
  <c r="I442" i="6"/>
  <c r="I579" i="6"/>
  <c r="E579" i="6" s="1"/>
  <c r="F579" i="6" s="1"/>
  <c r="I62" i="6"/>
  <c r="E62" i="6" s="1"/>
  <c r="F62" i="6" s="1"/>
  <c r="I486" i="6"/>
  <c r="I628" i="6"/>
  <c r="E628" i="6" s="1"/>
  <c r="F628" i="6" s="1"/>
  <c r="I278" i="6"/>
  <c r="I331" i="6"/>
  <c r="I5" i="6"/>
  <c r="I594" i="6"/>
  <c r="I271" i="6"/>
  <c r="E271" i="6" s="1"/>
  <c r="F271" i="6" s="1"/>
  <c r="I564" i="6"/>
  <c r="E564" i="6" s="1"/>
  <c r="F564" i="6" s="1"/>
  <c r="I248" i="6"/>
  <c r="I197" i="6"/>
  <c r="E197" i="6" s="1"/>
  <c r="F197" i="6" s="1"/>
  <c r="I243" i="6"/>
  <c r="I516" i="6"/>
  <c r="I145" i="6"/>
  <c r="I156" i="6"/>
  <c r="I12" i="6"/>
  <c r="E12" i="6" s="1"/>
  <c r="F12" i="6" s="1"/>
  <c r="I63" i="6"/>
  <c r="E63" i="6" s="1"/>
  <c r="F63" i="6" s="1"/>
  <c r="I520" i="6"/>
  <c r="I296" i="6"/>
  <c r="E296" i="6" s="1"/>
  <c r="F296" i="6" s="1"/>
  <c r="I430" i="6"/>
  <c r="I518" i="6"/>
  <c r="I541" i="6"/>
  <c r="I596" i="6"/>
  <c r="I502" i="6"/>
  <c r="E502" i="6" s="1"/>
  <c r="F502" i="6" s="1"/>
  <c r="I524" i="6"/>
  <c r="E524" i="6" s="1"/>
  <c r="F524" i="6" s="1"/>
  <c r="I334" i="6"/>
  <c r="I433" i="6"/>
  <c r="E433" i="6" s="1"/>
  <c r="F433" i="6" s="1"/>
  <c r="I684" i="6"/>
  <c r="I178" i="6"/>
  <c r="I184" i="6"/>
  <c r="I461" i="6"/>
  <c r="I605" i="6"/>
  <c r="E605" i="6" s="1"/>
  <c r="F605" i="6" s="1"/>
  <c r="I263" i="6"/>
  <c r="E263" i="6" s="1"/>
  <c r="F263" i="6" s="1"/>
  <c r="I308" i="6"/>
  <c r="I64" i="6"/>
  <c r="E64" i="6" s="1"/>
  <c r="F64" i="6" s="1"/>
  <c r="I661" i="6"/>
  <c r="I682" i="6"/>
  <c r="I339" i="6"/>
  <c r="I554" i="6"/>
  <c r="I368" i="6"/>
  <c r="E368" i="6" s="1"/>
  <c r="F368" i="6" s="1"/>
  <c r="I591" i="6"/>
  <c r="E591" i="6" s="1"/>
  <c r="F591" i="6" s="1"/>
  <c r="I676" i="6"/>
  <c r="I310" i="6"/>
  <c r="E310" i="6" s="1"/>
  <c r="F310" i="6" s="1"/>
  <c r="I15" i="6"/>
  <c r="I238" i="6"/>
  <c r="I273" i="6"/>
  <c r="I545" i="6"/>
  <c r="I467" i="6"/>
  <c r="E467" i="6" s="1"/>
  <c r="F467" i="6" s="1"/>
  <c r="I376" i="6"/>
  <c r="I65" i="6"/>
  <c r="I149" i="6"/>
  <c r="I66" i="6"/>
  <c r="I67" i="6"/>
  <c r="I640" i="6"/>
  <c r="I253" i="6"/>
  <c r="I528" i="6"/>
  <c r="E528" i="6" s="1"/>
  <c r="F528" i="6" s="1"/>
  <c r="I155" i="6"/>
  <c r="I522" i="6"/>
  <c r="I164" i="6"/>
  <c r="I40" i="6"/>
  <c r="I533" i="6"/>
  <c r="E533" i="6" s="1"/>
  <c r="F533" i="6" s="1"/>
  <c r="I68" i="6"/>
  <c r="E68" i="6" s="1"/>
  <c r="F68" i="6" s="1"/>
  <c r="I252" i="6"/>
  <c r="I289" i="6"/>
  <c r="E289" i="6" s="1"/>
  <c r="F289" i="6" s="1"/>
  <c r="I322" i="6"/>
  <c r="I593" i="6"/>
  <c r="I300" i="6"/>
  <c r="E300" i="6" s="1"/>
  <c r="F300" i="6" s="1"/>
  <c r="I618" i="6"/>
  <c r="I326" i="6"/>
  <c r="I312" i="6"/>
  <c r="E312" i="6" s="1"/>
  <c r="F312" i="6" s="1"/>
  <c r="I69" i="6"/>
  <c r="I412" i="6"/>
  <c r="E412" i="6" s="1"/>
  <c r="F412" i="6" s="1"/>
  <c r="I31" i="6"/>
  <c r="I552" i="6"/>
  <c r="I217" i="6"/>
  <c r="E217" i="6" s="1"/>
  <c r="F217" i="6" s="1"/>
  <c r="I473" i="6"/>
  <c r="I624" i="6"/>
  <c r="I151" i="6"/>
  <c r="E151" i="6" s="1"/>
  <c r="F151" i="6" s="1"/>
  <c r="I232" i="6"/>
  <c r="I483" i="6"/>
  <c r="I17" i="6"/>
  <c r="I175" i="6"/>
  <c r="E175" i="6" s="1"/>
  <c r="F175" i="6" s="1"/>
  <c r="I274" i="6"/>
  <c r="E274" i="6" s="1"/>
  <c r="F274" i="6" s="1"/>
  <c r="I70" i="6"/>
  <c r="I311" i="6"/>
  <c r="I600" i="6"/>
  <c r="E600" i="6" s="1"/>
  <c r="F600" i="6" s="1"/>
  <c r="I246" i="6"/>
  <c r="E246" i="6" s="1"/>
  <c r="F246" i="6" s="1"/>
  <c r="I318" i="6"/>
  <c r="E318" i="6" s="1"/>
  <c r="F318" i="6" s="1"/>
  <c r="I231" i="6"/>
  <c r="I316" i="6"/>
  <c r="I635" i="6"/>
  <c r="E635" i="6" s="1"/>
  <c r="F635" i="6" s="1"/>
  <c r="I293" i="6"/>
  <c r="I688" i="6"/>
  <c r="I537" i="6"/>
  <c r="E537" i="6" s="1"/>
  <c r="F537" i="6" s="1"/>
  <c r="I439" i="6"/>
  <c r="E439" i="6" s="1"/>
  <c r="F439" i="6" s="1"/>
  <c r="I627" i="6"/>
  <c r="E627" i="6" s="1"/>
  <c r="F627" i="6" s="1"/>
  <c r="I488" i="6"/>
  <c r="I158" i="6"/>
  <c r="E158" i="6" s="1"/>
  <c r="F158" i="6" s="1"/>
  <c r="I455" i="6"/>
  <c r="E455" i="6" s="1"/>
  <c r="F455" i="6" s="1"/>
  <c r="I71" i="6"/>
  <c r="I607" i="6"/>
  <c r="I176" i="6"/>
  <c r="E176" i="6" s="1"/>
  <c r="F176" i="6" s="1"/>
  <c r="I19" i="6"/>
  <c r="I372" i="6"/>
  <c r="E372" i="6" s="1"/>
  <c r="F372" i="6" s="1"/>
  <c r="I290" i="6"/>
  <c r="I269" i="6"/>
  <c r="E269" i="6" s="1"/>
  <c r="F269" i="6" s="1"/>
  <c r="I613" i="6"/>
  <c r="E613" i="6" s="1"/>
  <c r="F613" i="6" s="1"/>
  <c r="I538" i="6"/>
  <c r="I72" i="6"/>
  <c r="I237" i="6"/>
  <c r="E237" i="6" s="1"/>
  <c r="F237" i="6" s="1"/>
  <c r="I4" i="6"/>
  <c r="E4" i="6" s="1"/>
  <c r="F4" i="6" s="1"/>
  <c r="I73" i="6"/>
  <c r="E73" i="6" s="1"/>
  <c r="F73" i="6" s="1"/>
  <c r="I409" i="6"/>
  <c r="I420" i="6"/>
  <c r="E420" i="6" s="1"/>
  <c r="F420" i="6" s="1"/>
  <c r="I655" i="6"/>
  <c r="E655" i="6" s="1"/>
  <c r="F655" i="6" s="1"/>
  <c r="I74" i="6"/>
  <c r="I75" i="6"/>
  <c r="I313" i="6"/>
  <c r="E313" i="6" s="1"/>
  <c r="F313" i="6" s="1"/>
  <c r="I536" i="6"/>
  <c r="E536" i="6" s="1"/>
  <c r="F536" i="6" s="1"/>
  <c r="I612" i="6"/>
  <c r="E612" i="6" s="1"/>
  <c r="F612" i="6" s="1"/>
  <c r="I36" i="6"/>
  <c r="I76" i="6"/>
  <c r="E76" i="6" s="1"/>
  <c r="F76" i="6" s="1"/>
  <c r="I575" i="6"/>
  <c r="E575" i="6" s="1"/>
  <c r="F575" i="6" s="1"/>
  <c r="I510" i="6"/>
  <c r="I193" i="6"/>
  <c r="I417" i="6"/>
  <c r="E417" i="6" s="1"/>
  <c r="F417" i="6" s="1"/>
  <c r="I32" i="6"/>
  <c r="I189" i="6"/>
  <c r="E189" i="6" s="1"/>
  <c r="F189" i="6" s="1"/>
  <c r="I77" i="6"/>
  <c r="I11" i="6"/>
  <c r="E11" i="6" s="1"/>
  <c r="F11" i="6" s="1"/>
  <c r="I279" i="6"/>
  <c r="E279" i="6" s="1"/>
  <c r="F279" i="6" s="1"/>
  <c r="I179" i="6"/>
  <c r="I460" i="6"/>
  <c r="I678" i="6"/>
  <c r="E678" i="6" s="1"/>
  <c r="F678" i="6" s="1"/>
  <c r="I348" i="6"/>
  <c r="E348" i="6" s="1"/>
  <c r="F348" i="6" s="1"/>
  <c r="I601" i="6"/>
  <c r="E601" i="6" s="1"/>
  <c r="F601" i="6" s="1"/>
  <c r="I277" i="6"/>
  <c r="I254" i="6"/>
  <c r="E254" i="6" s="1"/>
  <c r="F254" i="6" s="1"/>
  <c r="I24" i="6"/>
  <c r="E24" i="6" s="1"/>
  <c r="F24" i="6" s="1"/>
  <c r="I666" i="6"/>
  <c r="I6" i="6"/>
  <c r="I341" i="6"/>
  <c r="E341" i="6" s="1"/>
  <c r="F341" i="6" s="1"/>
  <c r="I247" i="6"/>
  <c r="I466" i="6"/>
  <c r="E466" i="6" s="1"/>
  <c r="F466" i="6" s="1"/>
  <c r="I186" i="6"/>
  <c r="I496" i="6"/>
  <c r="E496" i="6" s="1"/>
  <c r="F496" i="6" s="1"/>
  <c r="I484" i="6"/>
  <c r="E484" i="6" s="1"/>
  <c r="F484" i="6" s="1"/>
  <c r="I574" i="6"/>
  <c r="I468" i="6"/>
  <c r="I424" i="6"/>
  <c r="E424" i="6" s="1"/>
  <c r="F424" i="6" s="1"/>
  <c r="I173" i="6"/>
  <c r="E173" i="6" s="1"/>
  <c r="F173" i="6" s="1"/>
  <c r="I656" i="6"/>
  <c r="I249" i="6"/>
  <c r="I615" i="6"/>
  <c r="E615" i="6" s="1"/>
  <c r="F615" i="6" s="1"/>
  <c r="I379" i="6"/>
  <c r="I505" i="6"/>
  <c r="I451" i="6"/>
  <c r="I198" i="6"/>
  <c r="E198" i="6" s="1"/>
  <c r="F198" i="6" s="1"/>
  <c r="I219" i="6"/>
  <c r="E219" i="6" s="1"/>
  <c r="F219" i="6" s="1"/>
  <c r="I500" i="6"/>
  <c r="E500" i="6" s="1"/>
  <c r="F500" i="6" s="1"/>
  <c r="I78" i="6"/>
  <c r="I33" i="6"/>
  <c r="I79" i="6"/>
  <c r="E79" i="6" s="1"/>
  <c r="F79" i="6" s="1"/>
  <c r="I37" i="6"/>
  <c r="I80" i="6"/>
  <c r="I405" i="6"/>
  <c r="E405" i="6" s="1"/>
  <c r="F405" i="6" s="1"/>
  <c r="I611" i="6"/>
  <c r="E611" i="6" s="1"/>
  <c r="F611" i="6" s="1"/>
  <c r="I227" i="6"/>
  <c r="E227" i="6" s="1"/>
  <c r="F227" i="6" s="1"/>
  <c r="I385" i="6"/>
  <c r="I659" i="6"/>
  <c r="E659" i="6" s="1"/>
  <c r="F659" i="6" s="1"/>
  <c r="I81" i="6"/>
  <c r="E81" i="6" s="1"/>
  <c r="F81" i="6" s="1"/>
  <c r="I444" i="6"/>
  <c r="I403" i="6"/>
  <c r="I478" i="6"/>
  <c r="E478" i="6" s="1"/>
  <c r="F478" i="6" s="1"/>
  <c r="I603" i="6"/>
  <c r="I46" i="6"/>
  <c r="E46" i="6" s="1"/>
  <c r="F46" i="6" s="1"/>
  <c r="I578" i="6"/>
  <c r="I491" i="6"/>
  <c r="E491" i="6" s="1"/>
  <c r="F491" i="6" s="1"/>
  <c r="I213" i="6"/>
  <c r="E213" i="6" s="1"/>
  <c r="F213" i="6" s="1"/>
  <c r="I172" i="6"/>
  <c r="I38" i="6"/>
  <c r="I555" i="6"/>
  <c r="E555" i="6" s="1"/>
  <c r="F555" i="6" s="1"/>
  <c r="I490" i="6"/>
  <c r="E490" i="6" s="1"/>
  <c r="F490" i="6" s="1"/>
  <c r="I82" i="6"/>
  <c r="E82" i="6" s="1"/>
  <c r="F82" i="6" s="1"/>
  <c r="I306" i="6"/>
  <c r="I438" i="6"/>
  <c r="E438" i="6" s="1"/>
  <c r="F438" i="6" s="1"/>
  <c r="I583" i="6"/>
  <c r="E583" i="6" s="1"/>
  <c r="F583" i="6" s="1"/>
  <c r="I181" i="6"/>
  <c r="I592" i="6"/>
  <c r="I532" i="6"/>
  <c r="E532" i="6" s="1"/>
  <c r="F532" i="6" s="1"/>
  <c r="I399" i="6"/>
  <c r="E399" i="6" s="1"/>
  <c r="F399" i="6" s="1"/>
  <c r="I679" i="6"/>
  <c r="E679" i="6" s="1"/>
  <c r="F679" i="6" s="1"/>
  <c r="I576" i="6"/>
  <c r="E576" i="6" s="1"/>
  <c r="F576" i="6" s="1"/>
  <c r="I378" i="6"/>
  <c r="E378" i="6" s="1"/>
  <c r="F378" i="6" s="1"/>
  <c r="I83" i="6"/>
  <c r="E83" i="6" s="1"/>
  <c r="F83" i="6" s="1"/>
  <c r="I406" i="6"/>
  <c r="I418" i="6"/>
  <c r="I447" i="6"/>
  <c r="E447" i="6" s="1"/>
  <c r="F447" i="6" s="1"/>
  <c r="I255" i="6"/>
  <c r="E255" i="6" s="1"/>
  <c r="F255" i="6" s="1"/>
  <c r="I512" i="6"/>
  <c r="E512" i="6" s="1"/>
  <c r="F512" i="6" s="1"/>
  <c r="I549" i="6"/>
  <c r="E549" i="6" s="1"/>
  <c r="F549" i="6" s="1"/>
  <c r="I299" i="6"/>
  <c r="E299" i="6" s="1"/>
  <c r="F299" i="6" s="1"/>
  <c r="I672" i="6"/>
  <c r="E672" i="6" s="1"/>
  <c r="F672" i="6" s="1"/>
  <c r="I567" i="6"/>
  <c r="I663" i="6"/>
  <c r="E663" i="6" s="1"/>
  <c r="F663" i="6" s="1"/>
  <c r="I499" i="6"/>
  <c r="E499" i="6" s="1"/>
  <c r="F499" i="6" s="1"/>
  <c r="I557" i="6"/>
  <c r="I515" i="6"/>
  <c r="E515" i="6" s="1"/>
  <c r="F515" i="6" s="1"/>
  <c r="I265" i="6"/>
  <c r="E265" i="6" s="1"/>
  <c r="F265" i="6" s="1"/>
  <c r="I471" i="6"/>
  <c r="E471" i="6" s="1"/>
  <c r="F471" i="6" s="1"/>
  <c r="I419" i="6"/>
  <c r="E419" i="6" s="1"/>
  <c r="F419" i="6" s="1"/>
  <c r="I302" i="6"/>
  <c r="I335" i="6"/>
  <c r="I621" i="6"/>
  <c r="E621" i="6" s="1"/>
  <c r="F621" i="6" s="1"/>
  <c r="I382" i="6"/>
  <c r="E382" i="6" s="1"/>
  <c r="F382" i="6" s="1"/>
  <c r="I169" i="6"/>
  <c r="I425" i="6"/>
  <c r="E425" i="6" s="1"/>
  <c r="F425" i="6" s="1"/>
  <c r="I258" i="6"/>
  <c r="E258" i="6" s="1"/>
  <c r="F258" i="6" s="1"/>
  <c r="I84" i="6"/>
  <c r="I228" i="6"/>
  <c r="I610" i="6"/>
  <c r="E610" i="6" s="1"/>
  <c r="F610" i="6" s="1"/>
  <c r="I675" i="6"/>
  <c r="E675" i="6" s="1"/>
  <c r="F675" i="6" s="1"/>
  <c r="I560" i="6"/>
  <c r="I210" i="6"/>
  <c r="E210" i="6" s="1"/>
  <c r="F210" i="6" s="1"/>
  <c r="I9" i="6"/>
  <c r="E9" i="6" s="1"/>
  <c r="F9" i="6" s="1"/>
  <c r="I39" i="6"/>
  <c r="E39" i="6" s="1"/>
  <c r="F39" i="6" s="1"/>
  <c r="I519" i="6"/>
  <c r="E519" i="6" s="1"/>
  <c r="F519" i="6" s="1"/>
  <c r="I85" i="6"/>
  <c r="I563" i="6"/>
  <c r="I529" i="6"/>
  <c r="I597" i="6"/>
  <c r="E597" i="6" s="1"/>
  <c r="F597" i="6" s="1"/>
  <c r="I631" i="6"/>
  <c r="I214" i="6"/>
  <c r="E214" i="6" s="1"/>
  <c r="F214" i="6" s="1"/>
  <c r="I286" i="6"/>
  <c r="E286" i="6" s="1"/>
  <c r="F286" i="6" s="1"/>
  <c r="I13" i="6"/>
  <c r="E13" i="6" s="1"/>
  <c r="F13" i="6" s="1"/>
  <c r="I343" i="6"/>
  <c r="I251" i="6"/>
  <c r="I386" i="6"/>
  <c r="E386" i="6" s="1"/>
  <c r="F386" i="6" s="1"/>
  <c r="I449" i="6"/>
  <c r="I680" i="6"/>
  <c r="E680" i="6" s="1"/>
  <c r="F680" i="6" s="1"/>
  <c r="I431" i="6"/>
  <c r="E431" i="6" s="1"/>
  <c r="F431" i="6" s="1"/>
  <c r="I86" i="6"/>
  <c r="E86" i="6" s="1"/>
  <c r="F86" i="6" s="1"/>
  <c r="I626" i="6"/>
  <c r="E626" i="6" s="1"/>
  <c r="F626" i="6" s="1"/>
  <c r="I589" i="6"/>
  <c r="I87" i="6"/>
  <c r="I88" i="6"/>
  <c r="E88" i="6" s="1"/>
  <c r="F88" i="6" s="1"/>
  <c r="I323" i="6"/>
  <c r="E323" i="6" s="1"/>
  <c r="F323" i="6" s="1"/>
  <c r="I240" i="6"/>
  <c r="E240" i="6" s="1"/>
  <c r="F240" i="6" s="1"/>
  <c r="I204" i="6"/>
  <c r="E204" i="6" s="1"/>
  <c r="F204" i="6" s="1"/>
  <c r="I459" i="6"/>
  <c r="E459" i="6" s="1"/>
  <c r="F459" i="6" s="1"/>
  <c r="I582" i="6"/>
  <c r="E582" i="6" s="1"/>
  <c r="F582" i="6" s="1"/>
  <c r="I485" i="6"/>
  <c r="I464" i="6"/>
  <c r="I16" i="6"/>
  <c r="E16" i="6" s="1"/>
  <c r="F16" i="6" s="1"/>
  <c r="I89" i="6"/>
  <c r="I357" i="6"/>
  <c r="E357" i="6" s="1"/>
  <c r="F357" i="6" s="1"/>
  <c r="I27" i="6"/>
  <c r="E27" i="6" s="1"/>
  <c r="F27" i="6" s="1"/>
  <c r="I544" i="6"/>
  <c r="E544" i="6" s="1"/>
  <c r="F544" i="6" s="1"/>
  <c r="I636" i="6"/>
  <c r="E636" i="6" s="1"/>
  <c r="F636" i="6" s="1"/>
  <c r="I281" i="6"/>
  <c r="I185" i="6"/>
  <c r="I224" i="6"/>
  <c r="E224" i="6" s="1"/>
  <c r="F224" i="6" s="1"/>
  <c r="I201" i="6"/>
  <c r="E201" i="6" s="1"/>
  <c r="F201" i="6" s="1"/>
  <c r="I546" i="6"/>
  <c r="E546" i="6" s="1"/>
  <c r="F546" i="6" s="1"/>
  <c r="I195" i="6"/>
  <c r="E195" i="6" s="1"/>
  <c r="F195" i="6" s="1"/>
  <c r="I392" i="6"/>
  <c r="E392" i="6" s="1"/>
  <c r="F392" i="6" s="1"/>
  <c r="I90" i="6"/>
  <c r="E90" i="6" s="1"/>
  <c r="F90" i="6" s="1"/>
  <c r="I622" i="6"/>
  <c r="I669" i="6"/>
  <c r="I245" i="6"/>
  <c r="E245" i="6" s="1"/>
  <c r="F245" i="6" s="1"/>
  <c r="I91" i="6"/>
  <c r="I92" i="6"/>
  <c r="E92" i="6" s="1"/>
  <c r="F92" i="6" s="1"/>
  <c r="I474" i="6"/>
  <c r="E474" i="6" s="1"/>
  <c r="F474" i="6" s="1"/>
  <c r="I93" i="6"/>
  <c r="I664" i="6"/>
  <c r="E664" i="6" s="1"/>
  <c r="F664" i="6" s="1"/>
  <c r="I647" i="6"/>
  <c r="E647" i="6" s="1"/>
  <c r="F647" i="6" s="1"/>
  <c r="I434" i="6"/>
  <c r="I94" i="6"/>
  <c r="I288" i="6"/>
  <c r="E288" i="6" s="1"/>
  <c r="F288" i="6" s="1"/>
  <c r="I95" i="6"/>
  <c r="E95" i="6" s="1"/>
  <c r="F95" i="6" s="1"/>
  <c r="I383" i="6"/>
  <c r="E383" i="6" s="1"/>
  <c r="F383" i="6" s="1"/>
  <c r="I96" i="6"/>
  <c r="E96" i="6" s="1"/>
  <c r="F96" i="6" s="1"/>
  <c r="I345" i="6"/>
  <c r="E345" i="6" s="1"/>
  <c r="F345" i="6" s="1"/>
  <c r="I262" i="6"/>
  <c r="I259" i="6"/>
  <c r="I619" i="6"/>
  <c r="E619" i="6" s="1"/>
  <c r="F619" i="6" s="1"/>
  <c r="I521" i="6"/>
  <c r="E521" i="6" s="1"/>
  <c r="F521" i="6" s="1"/>
  <c r="I161" i="6"/>
  <c r="E161" i="6" s="1"/>
  <c r="F161" i="6" s="1"/>
  <c r="I411" i="6"/>
  <c r="E411" i="6" s="1"/>
  <c r="F411" i="6" s="1"/>
  <c r="I351" i="6"/>
  <c r="E351" i="6" s="1"/>
  <c r="F351" i="6" s="1"/>
  <c r="I580" i="6"/>
  <c r="E580" i="6" s="1"/>
  <c r="F580" i="6" s="1"/>
  <c r="I97" i="6"/>
  <c r="I686" i="6"/>
  <c r="I495" i="6"/>
  <c r="E495" i="6" s="1"/>
  <c r="F495" i="6" s="1"/>
  <c r="I7" i="6"/>
  <c r="E7" i="6" s="1"/>
  <c r="F7" i="6" s="1"/>
  <c r="I2" i="6"/>
  <c r="E2" i="6" s="1"/>
  <c r="F2" i="6" s="1"/>
  <c r="I358" i="6"/>
  <c r="E358" i="6" s="1"/>
  <c r="F358" i="6" s="1"/>
  <c r="I275" i="6"/>
  <c r="E275" i="6" s="1"/>
  <c r="F275" i="6" s="1"/>
  <c r="I98" i="6"/>
  <c r="E98" i="6" s="1"/>
  <c r="F98" i="6" s="1"/>
  <c r="I602" i="6"/>
  <c r="I25" i="6"/>
  <c r="I489" i="6"/>
  <c r="E489" i="6" s="1"/>
  <c r="F489" i="6" s="1"/>
  <c r="I203" i="6"/>
  <c r="E203" i="6" s="1"/>
  <c r="F203" i="6" s="1"/>
  <c r="I475" i="6"/>
  <c r="E475" i="6" s="1"/>
  <c r="F475" i="6" s="1"/>
  <c r="I535" i="6"/>
  <c r="E535" i="6" s="1"/>
  <c r="F535" i="6" s="1"/>
  <c r="I99" i="6"/>
  <c r="E99" i="6" s="1"/>
  <c r="F99" i="6" s="1"/>
  <c r="I159" i="6"/>
  <c r="E159" i="6" s="1"/>
  <c r="F159" i="6" s="1"/>
  <c r="I375" i="6"/>
  <c r="I542" i="6"/>
  <c r="I559" i="6"/>
  <c r="E559" i="6" s="1"/>
  <c r="F559" i="6" s="1"/>
  <c r="I673" i="6"/>
  <c r="E673" i="6" s="1"/>
  <c r="F673" i="6" s="1"/>
  <c r="I229" i="6"/>
  <c r="E229" i="6" s="1"/>
  <c r="F229" i="6" s="1"/>
  <c r="I100" i="6"/>
  <c r="E100" i="6" s="1"/>
  <c r="F100" i="6" s="1"/>
  <c r="I101" i="6"/>
  <c r="E101" i="6" s="1"/>
  <c r="F101" i="6" s="1"/>
  <c r="I102" i="6"/>
  <c r="E102" i="6" s="1"/>
  <c r="F102" i="6" s="1"/>
  <c r="I154" i="6"/>
  <c r="I604" i="6"/>
  <c r="I49" i="6"/>
  <c r="E49" i="6" s="1"/>
  <c r="F49" i="6" s="1"/>
  <c r="I324" i="6"/>
  <c r="E324" i="6" s="1"/>
  <c r="F324" i="6" s="1"/>
  <c r="I235" i="6"/>
  <c r="E235" i="6" s="1"/>
  <c r="F235" i="6" s="1"/>
  <c r="I638" i="6"/>
  <c r="E638" i="6" s="1"/>
  <c r="F638" i="6" s="1"/>
  <c r="I648" i="6"/>
  <c r="E648" i="6" s="1"/>
  <c r="F648" i="6" s="1"/>
  <c r="I360" i="6"/>
  <c r="E360" i="6" s="1"/>
  <c r="F360" i="6" s="1"/>
  <c r="I585" i="6"/>
  <c r="I146" i="6"/>
  <c r="I573" i="6"/>
  <c r="E573" i="6" s="1"/>
  <c r="F573" i="6" s="1"/>
  <c r="I18" i="6"/>
  <c r="E18" i="6" s="1"/>
  <c r="F18" i="6" s="1"/>
  <c r="I617" i="6"/>
  <c r="I414" i="6"/>
  <c r="E414" i="6" s="1"/>
  <c r="F414" i="6" s="1"/>
  <c r="I103" i="6"/>
  <c r="E103" i="6" s="1"/>
  <c r="F103" i="6" s="1"/>
  <c r="I165" i="6"/>
  <c r="E165" i="6" s="1"/>
  <c r="F165" i="6" s="1"/>
  <c r="I641" i="6"/>
  <c r="I352" i="6"/>
  <c r="I104" i="6"/>
  <c r="E104" i="6" s="1"/>
  <c r="F104" i="6" s="1"/>
  <c r="I639" i="6"/>
  <c r="E639" i="6" s="1"/>
  <c r="F639" i="6" s="1"/>
  <c r="I436" i="6"/>
  <c r="E436" i="6" s="1"/>
  <c r="F436" i="6" s="1"/>
  <c r="I267" i="6"/>
  <c r="E267" i="6" s="1"/>
  <c r="F267" i="6" s="1"/>
  <c r="I105" i="6"/>
  <c r="E105" i="6" s="1"/>
  <c r="F105" i="6" s="1"/>
  <c r="I241" i="6"/>
  <c r="E241" i="6" s="1"/>
  <c r="F241" i="6" s="1"/>
  <c r="I643" i="6"/>
  <c r="I645" i="6"/>
  <c r="I106" i="6"/>
  <c r="E106" i="6" s="1"/>
  <c r="F106" i="6" s="1"/>
  <c r="I584" i="6"/>
  <c r="E584" i="6" s="1"/>
  <c r="F584" i="6" s="1"/>
  <c r="I683" i="6"/>
  <c r="E683" i="6" s="1"/>
  <c r="F683" i="6" s="1"/>
  <c r="I107" i="6"/>
  <c r="E107" i="6" s="1"/>
  <c r="F107" i="6" s="1"/>
  <c r="I307" i="6"/>
  <c r="E307" i="6" s="1"/>
  <c r="F307" i="6" s="1"/>
  <c r="I301" i="6"/>
  <c r="I314" i="6"/>
  <c r="I108" i="6"/>
  <c r="I188" i="6"/>
  <c r="E188" i="6" s="1"/>
  <c r="F188" i="6" s="1"/>
  <c r="I266" i="6"/>
  <c r="E266" i="6" s="1"/>
  <c r="F266" i="6" s="1"/>
  <c r="I21" i="6"/>
  <c r="E21" i="6" s="1"/>
  <c r="F21" i="6" s="1"/>
  <c r="I393" i="6"/>
  <c r="E393" i="6" s="1"/>
  <c r="F393" i="6" s="1"/>
  <c r="I109" i="6"/>
  <c r="E109" i="6" s="1"/>
  <c r="F109" i="6" s="1"/>
  <c r="I280" i="6"/>
  <c r="E280" i="6" s="1"/>
  <c r="F280" i="6" s="1"/>
  <c r="I493" i="6"/>
  <c r="I404" i="6"/>
  <c r="I44" i="6"/>
  <c r="E44" i="6" s="1"/>
  <c r="F44" i="6" s="1"/>
  <c r="I110" i="6"/>
  <c r="E110" i="6" s="1"/>
  <c r="F110" i="6" s="1"/>
  <c r="I487" i="6"/>
  <c r="E487" i="6" s="1"/>
  <c r="F487" i="6" s="1"/>
  <c r="I147" i="6"/>
  <c r="E147" i="6" s="1"/>
  <c r="F147" i="6" s="1"/>
  <c r="I416" i="6"/>
  <c r="E416" i="6" s="1"/>
  <c r="F416" i="6" s="1"/>
  <c r="I234" i="6"/>
  <c r="E234" i="6" s="1"/>
  <c r="F234" i="6" s="1"/>
  <c r="I407" i="6"/>
  <c r="I480" i="6"/>
  <c r="I153" i="6"/>
  <c r="E153" i="6" s="1"/>
  <c r="F153" i="6" s="1"/>
  <c r="I166" i="6"/>
  <c r="E166" i="6" s="1"/>
  <c r="F166" i="6" s="1"/>
  <c r="I111" i="6"/>
  <c r="E111" i="6" s="1"/>
  <c r="F111" i="6" s="1"/>
  <c r="I395" i="6"/>
  <c r="E395" i="6" s="1"/>
  <c r="F395" i="6" s="1"/>
  <c r="I497" i="6"/>
  <c r="E497" i="6" s="1"/>
  <c r="F497" i="6" s="1"/>
  <c r="I413" i="6"/>
  <c r="E413" i="6" s="1"/>
  <c r="F413" i="6" s="1"/>
  <c r="I276" i="6"/>
  <c r="I642" i="6"/>
  <c r="I284" i="6"/>
  <c r="E284" i="6" s="1"/>
  <c r="F284" i="6" s="1"/>
  <c r="I47" i="6"/>
  <c r="E47" i="6" s="1"/>
  <c r="F47" i="6" s="1"/>
  <c r="I650" i="6"/>
  <c r="E650" i="6" s="1"/>
  <c r="F650" i="6" s="1"/>
  <c r="I291" i="6"/>
  <c r="E291" i="6" s="1"/>
  <c r="F291" i="6" s="1"/>
  <c r="I256" i="6"/>
  <c r="E256" i="6" s="1"/>
  <c r="F256" i="6" s="1"/>
  <c r="I205" i="6"/>
  <c r="E205" i="6" s="1"/>
  <c r="F205" i="6" s="1"/>
  <c r="I526" i="6"/>
  <c r="E526" i="6" s="1"/>
  <c r="F526" i="6" s="1"/>
  <c r="I667" i="6"/>
  <c r="I523" i="6"/>
  <c r="E523" i="6" s="1"/>
  <c r="F523" i="6" s="1"/>
  <c r="I112" i="6"/>
  <c r="I630" i="6"/>
  <c r="E630" i="6" s="1"/>
  <c r="F630" i="6" s="1"/>
  <c r="I633" i="6"/>
  <c r="E633" i="6" s="1"/>
  <c r="F633" i="6" s="1"/>
  <c r="I623" i="6"/>
  <c r="E623" i="6" s="1"/>
  <c r="F623" i="6" s="1"/>
  <c r="I590" i="6"/>
  <c r="I347" i="6"/>
  <c r="I674" i="6"/>
  <c r="I435" i="6"/>
  <c r="I113" i="6"/>
  <c r="I614" i="6"/>
  <c r="E614" i="6" s="1"/>
  <c r="F614" i="6" s="1"/>
  <c r="I543" i="6"/>
  <c r="E543" i="6" s="1"/>
  <c r="F543" i="6" s="1"/>
  <c r="I170" i="6"/>
  <c r="E170" i="6" s="1"/>
  <c r="F170" i="6" s="1"/>
  <c r="I163" i="6"/>
  <c r="E163" i="6" s="1"/>
  <c r="F163" i="6" s="1"/>
  <c r="I20" i="6"/>
  <c r="I225" i="6"/>
  <c r="E225" i="6" s="1"/>
  <c r="F225" i="6" s="1"/>
  <c r="I114" i="6"/>
  <c r="E114" i="6" s="1"/>
  <c r="F114" i="6" s="1"/>
  <c r="I415" i="6"/>
  <c r="E415" i="6" s="1"/>
  <c r="F415" i="6" s="1"/>
  <c r="I115" i="6"/>
  <c r="E115" i="6" s="1"/>
  <c r="F115" i="6" s="1"/>
  <c r="I479" i="6"/>
  <c r="E479" i="6" s="1"/>
  <c r="F479" i="6" s="1"/>
  <c r="I116" i="6"/>
  <c r="E116" i="6" s="1"/>
  <c r="F116" i="6" s="1"/>
  <c r="I216" i="6"/>
  <c r="E216" i="6" s="1"/>
  <c r="F216" i="6" s="1"/>
  <c r="I321" i="6"/>
  <c r="I117" i="6"/>
  <c r="I118" i="6"/>
  <c r="E118" i="6" s="1"/>
  <c r="F118" i="6" s="1"/>
  <c r="I506" i="6"/>
  <c r="E506" i="6" s="1"/>
  <c r="F506" i="6" s="1"/>
  <c r="I340" i="6"/>
  <c r="I441" i="6"/>
  <c r="E441" i="6" s="1"/>
  <c r="F441" i="6" s="1"/>
  <c r="I476" i="6"/>
  <c r="E476" i="6" s="1"/>
  <c r="F476" i="6" s="1"/>
  <c r="I218" i="6"/>
  <c r="E218" i="6" s="1"/>
  <c r="F218" i="6" s="1"/>
  <c r="I320" i="6"/>
  <c r="I649" i="6"/>
  <c r="I119" i="6"/>
  <c r="E119" i="6" s="1"/>
  <c r="F119" i="6" s="1"/>
  <c r="I364" i="6"/>
  <c r="E364" i="6" s="1"/>
  <c r="F364" i="6" s="1"/>
  <c r="I367" i="6"/>
  <c r="E367" i="6" s="1"/>
  <c r="F367" i="6" s="1"/>
  <c r="I662" i="6"/>
  <c r="E662" i="6" s="1"/>
  <c r="F662" i="6" s="1"/>
  <c r="I445" i="6"/>
  <c r="E445" i="6" s="1"/>
  <c r="F445" i="6" s="1"/>
  <c r="I120" i="6"/>
  <c r="E120" i="6" s="1"/>
  <c r="F120" i="6" s="1"/>
  <c r="I338" i="6"/>
  <c r="I34" i="6"/>
  <c r="I121" i="6"/>
  <c r="E121" i="6" s="1"/>
  <c r="F121" i="6" s="1"/>
  <c r="I463" i="6"/>
  <c r="E463" i="6" s="1"/>
  <c r="F463" i="6" s="1"/>
  <c r="I122" i="6"/>
  <c r="E122" i="6" s="1"/>
  <c r="F122" i="6" s="1"/>
  <c r="I457" i="6"/>
  <c r="E457" i="6" s="1"/>
  <c r="F457" i="6" s="1"/>
  <c r="I304" i="6"/>
  <c r="I377" i="6"/>
  <c r="E377" i="6" s="1"/>
  <c r="F377" i="6" s="1"/>
  <c r="I561" i="6"/>
  <c r="I261" i="6"/>
  <c r="I167" i="6"/>
  <c r="E167" i="6" s="1"/>
  <c r="F167" i="6" s="1"/>
  <c r="I123" i="6"/>
  <c r="E123" i="6" s="1"/>
  <c r="F123" i="6" s="1"/>
  <c r="I389" i="6"/>
  <c r="E389" i="6" s="1"/>
  <c r="F389" i="6" s="1"/>
  <c r="I303" i="6"/>
  <c r="E303" i="6" s="1"/>
  <c r="F303" i="6" s="1"/>
  <c r="I317" i="6"/>
  <c r="E317" i="6" s="1"/>
  <c r="F317" i="6" s="1"/>
  <c r="I556" i="6"/>
  <c r="E556" i="6" s="1"/>
  <c r="F556" i="6" s="1"/>
  <c r="I665" i="6"/>
  <c r="I144" i="6"/>
  <c r="I14" i="6"/>
  <c r="E14" i="6" s="1"/>
  <c r="F14" i="6" s="1"/>
  <c r="I428" i="6"/>
  <c r="I28" i="6"/>
  <c r="E28" i="6" s="1"/>
  <c r="F28" i="6" s="1"/>
  <c r="I568" i="6"/>
  <c r="E568" i="6" s="1"/>
  <c r="F568" i="6" s="1"/>
  <c r="I124" i="6"/>
  <c r="E124" i="6" s="1"/>
  <c r="F124" i="6" s="1"/>
  <c r="I344" i="6"/>
  <c r="E344" i="6" s="1"/>
  <c r="F344" i="6" s="1"/>
  <c r="I670" i="6"/>
  <c r="I10" i="6"/>
  <c r="I508" i="6"/>
  <c r="I586" i="6"/>
  <c r="E586" i="6" s="1"/>
  <c r="F586" i="6" s="1"/>
  <c r="I472" i="6"/>
  <c r="E472" i="6" s="1"/>
  <c r="F472" i="6" s="1"/>
  <c r="I501" i="6"/>
  <c r="E501" i="6" s="1"/>
  <c r="F501" i="6" s="1"/>
  <c r="I427" i="6"/>
  <c r="E427" i="6" s="1"/>
  <c r="F427" i="6" s="1"/>
  <c r="I469" i="6"/>
  <c r="E469" i="6" s="1"/>
  <c r="F469" i="6" s="1"/>
  <c r="I671" i="6"/>
  <c r="E671" i="6" s="1"/>
  <c r="F671" i="6" s="1"/>
  <c r="I50" i="6"/>
  <c r="I319" i="6"/>
  <c r="E319" i="6" s="1"/>
  <c r="F319" i="6" s="1"/>
  <c r="I690" i="6"/>
  <c r="E690" i="6" s="1"/>
  <c r="F690" i="6" s="1"/>
  <c r="I534" i="6"/>
  <c r="E534" i="6" s="1"/>
  <c r="F534" i="6" s="1"/>
  <c r="I361" i="6"/>
  <c r="E361" i="6" s="1"/>
  <c r="F361" i="6" s="1"/>
  <c r="I350" i="6"/>
  <c r="E350" i="6" s="1"/>
  <c r="F350" i="6" s="1"/>
  <c r="I572" i="6"/>
  <c r="E572" i="6" s="1"/>
  <c r="F572" i="6" s="1"/>
  <c r="I369" i="6"/>
  <c r="I294" i="6"/>
  <c r="E294" i="6" s="1"/>
  <c r="F294" i="6" s="1"/>
  <c r="I482" i="6"/>
  <c r="E482" i="6" s="1"/>
  <c r="F482" i="6" s="1"/>
  <c r="I125" i="6"/>
  <c r="E125" i="6" s="1"/>
  <c r="F125" i="6" s="1"/>
  <c r="I126" i="6"/>
  <c r="E126" i="6" s="1"/>
  <c r="F126" i="6" s="1"/>
  <c r="I689" i="6"/>
  <c r="E689" i="6" s="1"/>
  <c r="F689" i="6" s="1"/>
  <c r="I454" i="6"/>
  <c r="E454" i="6" s="1"/>
  <c r="F454" i="6" s="1"/>
  <c r="I148" i="6"/>
  <c r="E148" i="6" s="1"/>
  <c r="F148" i="6" s="1"/>
  <c r="I160" i="6"/>
  <c r="I250" i="6"/>
  <c r="I305" i="6"/>
  <c r="E305" i="6" s="1"/>
  <c r="F305" i="6" s="1"/>
  <c r="I397" i="6"/>
  <c r="E397" i="6" s="1"/>
  <c r="F397" i="6" s="1"/>
  <c r="I8" i="6"/>
  <c r="E8" i="6" s="1"/>
  <c r="F8" i="6" s="1"/>
  <c r="I423" i="6"/>
  <c r="E423" i="6" s="1"/>
  <c r="F423" i="6" s="1"/>
  <c r="I539" i="6"/>
  <c r="E539" i="6" s="1"/>
  <c r="F539" i="6" s="1"/>
  <c r="I354" i="6"/>
  <c r="E354" i="6" s="1"/>
  <c r="F354" i="6" s="1"/>
  <c r="I127" i="6"/>
  <c r="I194" i="6"/>
  <c r="I150" i="6"/>
  <c r="I653" i="6"/>
  <c r="E653" i="6" s="1"/>
  <c r="F653" i="6" s="1"/>
  <c r="I349" i="6"/>
  <c r="I609" i="6"/>
  <c r="E609" i="6" s="1"/>
  <c r="F609" i="6" s="1"/>
  <c r="I606" i="6"/>
  <c r="E606" i="6" s="1"/>
  <c r="F606" i="6" s="1"/>
  <c r="I128" i="6"/>
  <c r="E128" i="6" s="1"/>
  <c r="F128" i="6" s="1"/>
  <c r="I152" i="6"/>
  <c r="E152" i="6" s="1"/>
  <c r="F152" i="6" s="1"/>
  <c r="I208" i="6"/>
  <c r="I646" i="6"/>
  <c r="E646" i="6" s="1"/>
  <c r="F646" i="6" s="1"/>
  <c r="I620" i="6"/>
  <c r="E620" i="6" s="1"/>
  <c r="F620" i="6" s="1"/>
  <c r="I504" i="6"/>
  <c r="E504" i="6" s="1"/>
  <c r="F504" i="6" s="1"/>
  <c r="I465" i="6"/>
  <c r="E465" i="6" s="1"/>
  <c r="F465" i="6" s="1"/>
  <c r="I450" i="6"/>
  <c r="E450" i="6" s="1"/>
  <c r="F450" i="6" s="1"/>
  <c r="I211" i="6"/>
  <c r="E211" i="6" s="1"/>
  <c r="F211" i="6" s="1"/>
  <c r="I498" i="6"/>
  <c r="E498" i="6" s="1"/>
  <c r="F498" i="6" s="1"/>
  <c r="I336" i="6"/>
  <c r="I432" i="6"/>
  <c r="E432" i="6" s="1"/>
  <c r="F432" i="6" s="1"/>
  <c r="I129" i="6"/>
  <c r="E129" i="6" s="1"/>
  <c r="F129" i="6" s="1"/>
  <c r="I180" i="6"/>
  <c r="I330" i="6"/>
  <c r="E330" i="6" s="1"/>
  <c r="F330" i="6" s="1"/>
  <c r="I492" i="6"/>
  <c r="E492" i="6" s="1"/>
  <c r="F492" i="6" s="1"/>
  <c r="I569" i="6"/>
  <c r="E569" i="6" s="1"/>
  <c r="F569" i="6" s="1"/>
  <c r="I22" i="6"/>
  <c r="E22" i="6" s="1"/>
  <c r="F22" i="6" s="1"/>
  <c r="I309" i="6"/>
  <c r="I577" i="6"/>
  <c r="E577" i="6" s="1"/>
  <c r="F577" i="6" s="1"/>
  <c r="I282" i="6"/>
  <c r="E282" i="6" s="1"/>
  <c r="F282" i="6" s="1"/>
  <c r="I171" i="6"/>
  <c r="E171" i="6" s="1"/>
  <c r="F171" i="6" s="1"/>
  <c r="I588" i="6"/>
  <c r="E588" i="6" s="1"/>
  <c r="F588" i="6" s="1"/>
  <c r="I651" i="6"/>
  <c r="E651" i="6" s="1"/>
  <c r="F651" i="6" s="1"/>
  <c r="I51" i="6"/>
  <c r="E51" i="6" s="1"/>
  <c r="F51" i="6" s="1"/>
  <c r="I660" i="6"/>
  <c r="E660" i="6" s="1"/>
  <c r="F660" i="6" s="1"/>
  <c r="I548" i="6"/>
  <c r="I130" i="6"/>
  <c r="E130" i="6" s="1"/>
  <c r="F130" i="6" s="1"/>
  <c r="I131" i="6"/>
  <c r="E131" i="6" s="1"/>
  <c r="F131" i="6" s="1"/>
  <c r="I226" i="6"/>
  <c r="E226" i="6" s="1"/>
  <c r="F226" i="6" s="1"/>
  <c r="I295" i="6"/>
  <c r="E295" i="6" s="1"/>
  <c r="F295" i="6" s="1"/>
  <c r="I132" i="6"/>
  <c r="E132" i="6" s="1"/>
  <c r="F132" i="6" s="1"/>
  <c r="I426" i="6"/>
  <c r="I511" i="6"/>
  <c r="E511" i="6" s="1"/>
  <c r="F511" i="6" s="1"/>
  <c r="I26" i="6"/>
  <c r="I494" i="6"/>
  <c r="I23" i="6"/>
  <c r="E23" i="6" s="1"/>
  <c r="F23" i="6" s="1"/>
  <c r="I133" i="6"/>
  <c r="E133" i="6" s="1"/>
  <c r="F133" i="6" s="1"/>
  <c r="I285" i="6"/>
  <c r="E285" i="6" s="1"/>
  <c r="F285" i="6" s="1"/>
  <c r="I677" i="6"/>
  <c r="E677" i="6" s="1"/>
  <c r="F677" i="6" s="1"/>
  <c r="I384" i="6"/>
  <c r="E384" i="6" s="1"/>
  <c r="F384" i="6" s="1"/>
  <c r="I437" i="6"/>
  <c r="E437" i="6" s="1"/>
  <c r="F437" i="6" s="1"/>
  <c r="I328" i="6"/>
  <c r="I202" i="6"/>
  <c r="E202" i="6" s="1"/>
  <c r="F202" i="6" s="1"/>
  <c r="I388" i="6"/>
  <c r="E388" i="6" s="1"/>
  <c r="F388" i="6" s="1"/>
  <c r="I566" i="6"/>
  <c r="I157" i="6"/>
  <c r="E157" i="6" s="1"/>
  <c r="F157" i="6" s="1"/>
  <c r="I517" i="6"/>
  <c r="I134" i="6"/>
  <c r="E134" i="6" s="1"/>
  <c r="F134" i="6" s="1"/>
  <c r="I135" i="6"/>
  <c r="E135" i="6" s="1"/>
  <c r="F135" i="6" s="1"/>
  <c r="I136" i="6"/>
  <c r="I29" i="6"/>
  <c r="E29" i="6" s="1"/>
  <c r="F29" i="6" s="1"/>
  <c r="I137" i="6"/>
  <c r="I264" i="6"/>
  <c r="I45" i="6"/>
  <c r="E45" i="6" s="1"/>
  <c r="F45" i="6" s="1"/>
  <c r="I41" i="6"/>
  <c r="E41" i="6" s="1"/>
  <c r="F41" i="6" s="1"/>
  <c r="I138" i="6"/>
  <c r="E138" i="6" s="1"/>
  <c r="F138" i="6" s="1"/>
  <c r="I139" i="6"/>
  <c r="E139" i="6" s="1"/>
  <c r="F139" i="6" s="1"/>
  <c r="I140" i="6"/>
  <c r="I141" i="6"/>
  <c r="E141" i="6" s="1"/>
  <c r="F141" i="6" s="1"/>
  <c r="I52" i="6"/>
  <c r="I42" i="6"/>
  <c r="I142" i="6"/>
  <c r="E142" i="6" s="1"/>
  <c r="F142" i="6" s="1"/>
  <c r="I143" i="6"/>
  <c r="E143" i="6" s="1"/>
  <c r="F143" i="6" s="1"/>
  <c r="G363" i="6"/>
  <c r="H363" i="6" s="1"/>
  <c r="G359" i="6"/>
  <c r="G381" i="6"/>
  <c r="G581" i="6"/>
  <c r="G366" i="6"/>
  <c r="H366" i="6" s="1"/>
  <c r="G182" i="6"/>
  <c r="H182" i="6" s="1"/>
  <c r="G481" i="6"/>
  <c r="G187" i="6"/>
  <c r="G547" i="6"/>
  <c r="H547" i="6" s="1"/>
  <c r="G298" i="6"/>
  <c r="G373" i="6"/>
  <c r="H373" i="6" s="1"/>
  <c r="G398" i="6"/>
  <c r="G223" i="6"/>
  <c r="H223" i="6" s="1"/>
  <c r="G329" i="6"/>
  <c r="H329" i="6" s="1"/>
  <c r="G595" i="6"/>
  <c r="G177" i="6"/>
  <c r="G553" i="6"/>
  <c r="H553" i="6" s="1"/>
  <c r="G625" i="6"/>
  <c r="G244" i="6"/>
  <c r="H244" i="6" s="1"/>
  <c r="G452" i="6"/>
  <c r="G239" i="6"/>
  <c r="H239" i="6" s="1"/>
  <c r="G270" i="6"/>
  <c r="H270" i="6" s="1"/>
  <c r="G3" i="6"/>
  <c r="G342" i="6"/>
  <c r="G394" i="6"/>
  <c r="H394" i="6" s="1"/>
  <c r="G257" i="6"/>
  <c r="G470" i="6"/>
  <c r="H470" i="6" s="1"/>
  <c r="G53" i="6"/>
  <c r="G315" i="6"/>
  <c r="H315" i="6" s="1"/>
  <c r="G456" i="6"/>
  <c r="H456" i="6" s="1"/>
  <c r="G283" i="6"/>
  <c r="G327" i="6"/>
  <c r="G408" i="6"/>
  <c r="H408" i="6" s="1"/>
  <c r="G54" i="6"/>
  <c r="G448" i="6"/>
  <c r="H448" i="6" s="1"/>
  <c r="G400" i="6"/>
  <c r="G48" i="6"/>
  <c r="H48" i="6" s="1"/>
  <c r="G453" i="6"/>
  <c r="H453" i="6" s="1"/>
  <c r="G353" i="6"/>
  <c r="G550" i="6"/>
  <c r="G365" i="6"/>
  <c r="H365" i="6" s="1"/>
  <c r="G616" i="6"/>
  <c r="G174" i="6"/>
  <c r="H174" i="6" s="1"/>
  <c r="G30" i="6"/>
  <c r="G356" i="6"/>
  <c r="H356" i="6" s="1"/>
  <c r="G401" i="6"/>
  <c r="H401" i="6" s="1"/>
  <c r="G446" i="6"/>
  <c r="G644" i="6"/>
  <c r="G390" i="6"/>
  <c r="H390" i="6" s="1"/>
  <c r="G599" i="6"/>
  <c r="G687" i="6"/>
  <c r="H687" i="6" s="1"/>
  <c r="G608" i="6"/>
  <c r="G634" i="6"/>
  <c r="H634" i="6" s="1"/>
  <c r="G168" i="6"/>
  <c r="H168" i="6" s="1"/>
  <c r="G200" i="6"/>
  <c r="G362" i="6"/>
  <c r="G531" i="6"/>
  <c r="H531" i="6" s="1"/>
  <c r="G654" i="6"/>
  <c r="G55" i="6"/>
  <c r="H55" i="6" s="1"/>
  <c r="G190" i="6"/>
  <c r="G562" i="6"/>
  <c r="H562" i="6" s="1"/>
  <c r="G657" i="6"/>
  <c r="H657" i="6" s="1"/>
  <c r="G56" i="6"/>
  <c r="G527" i="6"/>
  <c r="G652" i="6"/>
  <c r="H652" i="6" s="1"/>
  <c r="G268" i="6"/>
  <c r="G370" i="6"/>
  <c r="H370" i="6" s="1"/>
  <c r="G391" i="6"/>
  <c r="G57" i="6"/>
  <c r="H57" i="6" s="1"/>
  <c r="G402" i="6"/>
  <c r="H402" i="6" s="1"/>
  <c r="G58" i="6"/>
  <c r="G570" i="6"/>
  <c r="G332" i="6"/>
  <c r="H332" i="6" s="1"/>
  <c r="G507" i="6"/>
  <c r="G514" i="6"/>
  <c r="H514" i="6" s="1"/>
  <c r="G346" i="6"/>
  <c r="G192" i="6"/>
  <c r="H192" i="6" s="1"/>
  <c r="G260" i="6"/>
  <c r="G287" i="6"/>
  <c r="G374" i="6"/>
  <c r="G558" i="6"/>
  <c r="H558" i="6" s="1"/>
  <c r="G598" i="6"/>
  <c r="G191" i="6"/>
  <c r="H191" i="6" s="1"/>
  <c r="G206" i="6"/>
  <c r="G458" i="6"/>
  <c r="H458" i="6" s="1"/>
  <c r="G503" i="6"/>
  <c r="H503" i="6" s="1"/>
  <c r="G209" i="6"/>
  <c r="G199" i="6"/>
  <c r="G212" i="6"/>
  <c r="H212" i="6" s="1"/>
  <c r="G236" i="6"/>
  <c r="G587" i="6"/>
  <c r="H587" i="6" s="1"/>
  <c r="G162" i="6"/>
  <c r="G59" i="6"/>
  <c r="H59" i="6" s="1"/>
  <c r="G525" i="6"/>
  <c r="H525" i="6" s="1"/>
  <c r="G629" i="6"/>
  <c r="G233" i="6"/>
  <c r="G297" i="6"/>
  <c r="H297" i="6" s="1"/>
  <c r="G410" i="6"/>
  <c r="G440" i="6"/>
  <c r="H440" i="6" s="1"/>
  <c r="G477" i="6"/>
  <c r="G685" i="6"/>
  <c r="H685" i="6" s="1"/>
  <c r="G443" i="6"/>
  <c r="H443" i="6" s="1"/>
  <c r="G272" i="6"/>
  <c r="G355" i="6"/>
  <c r="G513" i="6"/>
  <c r="H513" i="6" s="1"/>
  <c r="G551" i="6"/>
  <c r="G221" i="6"/>
  <c r="H221" i="6" s="1"/>
  <c r="G230" i="6"/>
  <c r="G421" i="6"/>
  <c r="H421" i="6" s="1"/>
  <c r="G509" i="6"/>
  <c r="H509" i="6" s="1"/>
  <c r="G380" i="6"/>
  <c r="G292" i="6"/>
  <c r="G215" i="6"/>
  <c r="H215" i="6" s="1"/>
  <c r="G43" i="6"/>
  <c r="G681" i="6"/>
  <c r="H681" i="6" s="1"/>
  <c r="G196" i="6"/>
  <c r="G540" i="6"/>
  <c r="H540" i="6" s="1"/>
  <c r="G658" i="6"/>
  <c r="H658" i="6" s="1"/>
  <c r="G530" i="6"/>
  <c r="G565" i="6"/>
  <c r="G333" i="6"/>
  <c r="H333" i="6" s="1"/>
  <c r="G387" i="6"/>
  <c r="G422" i="6"/>
  <c r="H422" i="6" s="1"/>
  <c r="G429" i="6"/>
  <c r="G60" i="6"/>
  <c r="H60" i="6" s="1"/>
  <c r="G35" i="6"/>
  <c r="H35" i="6" s="1"/>
  <c r="G220" i="6"/>
  <c r="G325" i="6"/>
  <c r="G61" i="6"/>
  <c r="H61" i="6" s="1"/>
  <c r="G462" i="6"/>
  <c r="G242" i="6"/>
  <c r="H242" i="6" s="1"/>
  <c r="G337" i="6"/>
  <c r="G571" i="6"/>
  <c r="H571" i="6" s="1"/>
  <c r="G637" i="6"/>
  <c r="H637" i="6" s="1"/>
  <c r="G183" i="6"/>
  <c r="G207" i="6"/>
  <c r="G371" i="6"/>
  <c r="H371" i="6" s="1"/>
  <c r="G668" i="6"/>
  <c r="G396" i="6"/>
  <c r="H396" i="6" s="1"/>
  <c r="G632" i="6"/>
  <c r="G222" i="6"/>
  <c r="H222" i="6" s="1"/>
  <c r="G442" i="6"/>
  <c r="H442" i="6" s="1"/>
  <c r="G579" i="6"/>
  <c r="G62" i="6"/>
  <c r="G486" i="6"/>
  <c r="H486" i="6" s="1"/>
  <c r="G628" i="6"/>
  <c r="G278" i="6"/>
  <c r="H278" i="6" s="1"/>
  <c r="G331" i="6"/>
  <c r="G5" i="6"/>
  <c r="H5" i="6" s="1"/>
  <c r="G594" i="6"/>
  <c r="H594" i="6" s="1"/>
  <c r="G271" i="6"/>
  <c r="G564" i="6"/>
  <c r="G248" i="6"/>
  <c r="H248" i="6" s="1"/>
  <c r="G197" i="6"/>
  <c r="G243" i="6"/>
  <c r="H243" i="6" s="1"/>
  <c r="G516" i="6"/>
  <c r="G145" i="6"/>
  <c r="H145" i="6" s="1"/>
  <c r="G156" i="6"/>
  <c r="H156" i="6" s="1"/>
  <c r="G12" i="6"/>
  <c r="G63" i="6"/>
  <c r="G520" i="6"/>
  <c r="H520" i="6" s="1"/>
  <c r="G296" i="6"/>
  <c r="G430" i="6"/>
  <c r="H430" i="6" s="1"/>
  <c r="G518" i="6"/>
  <c r="G541" i="6"/>
  <c r="H541" i="6" s="1"/>
  <c r="G596" i="6"/>
  <c r="H596" i="6" s="1"/>
  <c r="G502" i="6"/>
  <c r="G524" i="6"/>
  <c r="G334" i="6"/>
  <c r="H334" i="6" s="1"/>
  <c r="G433" i="6"/>
  <c r="G684" i="6"/>
  <c r="H684" i="6" s="1"/>
  <c r="G178" i="6"/>
  <c r="G184" i="6"/>
  <c r="H184" i="6" s="1"/>
  <c r="G461" i="6"/>
  <c r="H461" i="6" s="1"/>
  <c r="G605" i="6"/>
  <c r="G263" i="6"/>
  <c r="G308" i="6"/>
  <c r="H308" i="6" s="1"/>
  <c r="G64" i="6"/>
  <c r="G661" i="6"/>
  <c r="H661" i="6" s="1"/>
  <c r="G682" i="6"/>
  <c r="G339" i="6"/>
  <c r="H339" i="6" s="1"/>
  <c r="G554" i="6"/>
  <c r="H554" i="6" s="1"/>
  <c r="G368" i="6"/>
  <c r="G591" i="6"/>
  <c r="G676" i="6"/>
  <c r="H676" i="6" s="1"/>
  <c r="G310" i="6"/>
  <c r="G15" i="6"/>
  <c r="H15" i="6" s="1"/>
  <c r="G238" i="6"/>
  <c r="G273" i="6"/>
  <c r="H273" i="6" s="1"/>
  <c r="G545" i="6"/>
  <c r="H545" i="6" s="1"/>
  <c r="G467" i="6"/>
  <c r="G376" i="6"/>
  <c r="G65" i="6"/>
  <c r="H65" i="6" s="1"/>
  <c r="G149" i="6"/>
  <c r="G66" i="6"/>
  <c r="H66" i="6" s="1"/>
  <c r="G67" i="6"/>
  <c r="G640" i="6"/>
  <c r="H640" i="6" s="1"/>
  <c r="G253" i="6"/>
  <c r="H253" i="6" s="1"/>
  <c r="G528" i="6"/>
  <c r="G155" i="6"/>
  <c r="G522" i="6"/>
  <c r="H522" i="6" s="1"/>
  <c r="G164" i="6"/>
  <c r="G40" i="6"/>
  <c r="H40" i="6" s="1"/>
  <c r="G533" i="6"/>
  <c r="G68" i="6"/>
  <c r="G252" i="6"/>
  <c r="H252" i="6" s="1"/>
  <c r="G289" i="6"/>
  <c r="G322" i="6"/>
  <c r="G593" i="6"/>
  <c r="H593" i="6" s="1"/>
  <c r="G300" i="6"/>
  <c r="G618" i="6"/>
  <c r="H618" i="6" s="1"/>
  <c r="G326" i="6"/>
  <c r="G312" i="6"/>
  <c r="G69" i="6"/>
  <c r="H69" i="6" s="1"/>
  <c r="G412" i="6"/>
  <c r="G31" i="6"/>
  <c r="G552" i="6"/>
  <c r="H552" i="6" s="1"/>
  <c r="G217" i="6"/>
  <c r="G473" i="6"/>
  <c r="H473" i="6" s="1"/>
  <c r="G624" i="6"/>
  <c r="G151" i="6"/>
  <c r="G232" i="6"/>
  <c r="G483" i="6"/>
  <c r="G17" i="6"/>
  <c r="G175" i="6"/>
  <c r="G274" i="6"/>
  <c r="G70" i="6"/>
  <c r="H70" i="6" s="1"/>
  <c r="G311" i="6"/>
  <c r="G600" i="6"/>
  <c r="G246" i="6"/>
  <c r="G318" i="6"/>
  <c r="G231" i="6"/>
  <c r="G316" i="6"/>
  <c r="G635" i="6"/>
  <c r="G293" i="6"/>
  <c r="H293" i="6" s="1"/>
  <c r="G688" i="6"/>
  <c r="G537" i="6"/>
  <c r="G439" i="6"/>
  <c r="G627" i="6"/>
  <c r="G488" i="6"/>
  <c r="G158" i="6"/>
  <c r="G455" i="6"/>
  <c r="G71" i="6"/>
  <c r="H71" i="6" s="1"/>
  <c r="G607" i="6"/>
  <c r="G176" i="6"/>
  <c r="G19" i="6"/>
  <c r="G372" i="6"/>
  <c r="G290" i="6"/>
  <c r="G269" i="6"/>
  <c r="G613" i="6"/>
  <c r="G538" i="6"/>
  <c r="H538" i="6" s="1"/>
  <c r="G72" i="6"/>
  <c r="G237" i="6"/>
  <c r="G4" i="6"/>
  <c r="G73" i="6"/>
  <c r="G409" i="6"/>
  <c r="G420" i="6"/>
  <c r="G655" i="6"/>
  <c r="G74" i="6"/>
  <c r="H74" i="6" s="1"/>
  <c r="G75" i="6"/>
  <c r="G313" i="6"/>
  <c r="G536" i="6"/>
  <c r="G612" i="6"/>
  <c r="G36" i="6"/>
  <c r="G76" i="6"/>
  <c r="G575" i="6"/>
  <c r="G510" i="6"/>
  <c r="H510" i="6" s="1"/>
  <c r="G193" i="6"/>
  <c r="G417" i="6"/>
  <c r="G32" i="6"/>
  <c r="G189" i="6"/>
  <c r="G77" i="6"/>
  <c r="G11" i="6"/>
  <c r="G279" i="6"/>
  <c r="G179" i="6"/>
  <c r="H179" i="6" s="1"/>
  <c r="G460" i="6"/>
  <c r="G678" i="6"/>
  <c r="G348" i="6"/>
  <c r="G601" i="6"/>
  <c r="G277" i="6"/>
  <c r="G254" i="6"/>
  <c r="G24" i="6"/>
  <c r="G666" i="6"/>
  <c r="H666" i="6" s="1"/>
  <c r="G6" i="6"/>
  <c r="G341" i="6"/>
  <c r="G247" i="6"/>
  <c r="G466" i="6"/>
  <c r="G186" i="6"/>
  <c r="G496" i="6"/>
  <c r="G484" i="6"/>
  <c r="G574" i="6"/>
  <c r="H574" i="6" s="1"/>
  <c r="G468" i="6"/>
  <c r="G424" i="6"/>
  <c r="G173" i="6"/>
  <c r="G656" i="6"/>
  <c r="G249" i="6"/>
  <c r="G615" i="6"/>
  <c r="G379" i="6"/>
  <c r="G505" i="6"/>
  <c r="H505" i="6" s="1"/>
  <c r="G451" i="6"/>
  <c r="G198" i="6"/>
  <c r="G219" i="6"/>
  <c r="G500" i="6"/>
  <c r="G78" i="6"/>
  <c r="G33" i="6"/>
  <c r="G79" i="6"/>
  <c r="G37" i="6"/>
  <c r="H37" i="6" s="1"/>
  <c r="G80" i="6"/>
  <c r="G405" i="6"/>
  <c r="G611" i="6"/>
  <c r="G227" i="6"/>
  <c r="G385" i="6"/>
  <c r="G659" i="6"/>
  <c r="G81" i="6"/>
  <c r="G444" i="6"/>
  <c r="H444" i="6" s="1"/>
  <c r="G403" i="6"/>
  <c r="G478" i="6"/>
  <c r="G603" i="6"/>
  <c r="G46" i="6"/>
  <c r="G578" i="6"/>
  <c r="G491" i="6"/>
  <c r="G213" i="6"/>
  <c r="G172" i="6"/>
  <c r="H172" i="6" s="1"/>
  <c r="G38" i="6"/>
  <c r="G555" i="6"/>
  <c r="G490" i="6"/>
  <c r="G82" i="6"/>
  <c r="G306" i="6"/>
  <c r="G438" i="6"/>
  <c r="G583" i="6"/>
  <c r="G181" i="6"/>
  <c r="H181" i="6" s="1"/>
  <c r="G592" i="6"/>
  <c r="G532" i="6"/>
  <c r="G399" i="6"/>
  <c r="G679" i="6"/>
  <c r="G576" i="6"/>
  <c r="G378" i="6"/>
  <c r="G83" i="6"/>
  <c r="G406" i="6"/>
  <c r="H406" i="6" s="1"/>
  <c r="G418" i="6"/>
  <c r="G447" i="6"/>
  <c r="G255" i="6"/>
  <c r="G512" i="6"/>
  <c r="G549" i="6"/>
  <c r="G299" i="6"/>
  <c r="G672" i="6"/>
  <c r="G567" i="6"/>
  <c r="H567" i="6" s="1"/>
  <c r="G663" i="6"/>
  <c r="G499" i="6"/>
  <c r="G557" i="6"/>
  <c r="G515" i="6"/>
  <c r="G265" i="6"/>
  <c r="G471" i="6"/>
  <c r="G419" i="6"/>
  <c r="G302" i="6"/>
  <c r="H302" i="6" s="1"/>
  <c r="G335" i="6"/>
  <c r="G621" i="6"/>
  <c r="G382" i="6"/>
  <c r="G169" i="6"/>
  <c r="G425" i="6"/>
  <c r="G258" i="6"/>
  <c r="G84" i="6"/>
  <c r="G228" i="6"/>
  <c r="H228" i="6" s="1"/>
  <c r="G610" i="6"/>
  <c r="G675" i="6"/>
  <c r="G560" i="6"/>
  <c r="G210" i="6"/>
  <c r="G9" i="6"/>
  <c r="G39" i="6"/>
  <c r="G519" i="6"/>
  <c r="G85" i="6"/>
  <c r="H85" i="6" s="1"/>
  <c r="G563" i="6"/>
  <c r="G529" i="6"/>
  <c r="G597" i="6"/>
  <c r="G631" i="6"/>
  <c r="G214" i="6"/>
  <c r="G286" i="6"/>
  <c r="G13" i="6"/>
  <c r="G343" i="6"/>
  <c r="H343" i="6" s="1"/>
  <c r="G251" i="6"/>
  <c r="G386" i="6"/>
  <c r="G449" i="6"/>
  <c r="G680" i="6"/>
  <c r="G431" i="6"/>
  <c r="G86" i="6"/>
  <c r="G626" i="6"/>
  <c r="G589" i="6"/>
  <c r="H589" i="6" s="1"/>
  <c r="G87" i="6"/>
  <c r="G88" i="6"/>
  <c r="G323" i="6"/>
  <c r="G240" i="6"/>
  <c r="G204" i="6"/>
  <c r="G459" i="6"/>
  <c r="G582" i="6"/>
  <c r="G485" i="6"/>
  <c r="H485" i="6" s="1"/>
  <c r="G464" i="6"/>
  <c r="G16" i="6"/>
  <c r="G89" i="6"/>
  <c r="G357" i="6"/>
  <c r="G27" i="6"/>
  <c r="G544" i="6"/>
  <c r="G636" i="6"/>
  <c r="G281" i="6"/>
  <c r="H281" i="6" s="1"/>
  <c r="G185" i="6"/>
  <c r="G224" i="6"/>
  <c r="G201" i="6"/>
  <c r="G546" i="6"/>
  <c r="G195" i="6"/>
  <c r="G392" i="6"/>
  <c r="G90" i="6"/>
  <c r="G622" i="6"/>
  <c r="H622" i="6" s="1"/>
  <c r="G669" i="6"/>
  <c r="G245" i="6"/>
  <c r="G91" i="6"/>
  <c r="G92" i="6"/>
  <c r="G474" i="6"/>
  <c r="G93" i="6"/>
  <c r="G664" i="6"/>
  <c r="G647" i="6"/>
  <c r="G434" i="6"/>
  <c r="G94" i="6"/>
  <c r="G288" i="6"/>
  <c r="G95" i="6"/>
  <c r="G383" i="6"/>
  <c r="G96" i="6"/>
  <c r="G345" i="6"/>
  <c r="G262" i="6"/>
  <c r="H262" i="6" s="1"/>
  <c r="G259" i="6"/>
  <c r="G619" i="6"/>
  <c r="G521" i="6"/>
  <c r="G161" i="6"/>
  <c r="G411" i="6"/>
  <c r="G351" i="6"/>
  <c r="G580" i="6"/>
  <c r="G97" i="6"/>
  <c r="H97" i="6" s="1"/>
  <c r="G686" i="6"/>
  <c r="G495" i="6"/>
  <c r="G7" i="6"/>
  <c r="G2" i="6"/>
  <c r="G358" i="6"/>
  <c r="G275" i="6"/>
  <c r="G98" i="6"/>
  <c r="G602" i="6"/>
  <c r="H602" i="6" s="1"/>
  <c r="G25" i="6"/>
  <c r="G489" i="6"/>
  <c r="G203" i="6"/>
  <c r="G475" i="6"/>
  <c r="G535" i="6"/>
  <c r="G99" i="6"/>
  <c r="G159" i="6"/>
  <c r="G375" i="6"/>
  <c r="H375" i="6" s="1"/>
  <c r="G542" i="6"/>
  <c r="G559" i="6"/>
  <c r="G673" i="6"/>
  <c r="G229" i="6"/>
  <c r="G100" i="6"/>
  <c r="G101" i="6"/>
  <c r="G102" i="6"/>
  <c r="G154" i="6"/>
  <c r="H154" i="6" s="1"/>
  <c r="G604" i="6"/>
  <c r="G49" i="6"/>
  <c r="G324" i="6"/>
  <c r="G235" i="6"/>
  <c r="G638" i="6"/>
  <c r="G648" i="6"/>
  <c r="G360" i="6"/>
  <c r="G585" i="6"/>
  <c r="H585" i="6" s="1"/>
  <c r="G146" i="6"/>
  <c r="G573" i="6"/>
  <c r="G18" i="6"/>
  <c r="G617" i="6"/>
  <c r="G414" i="6"/>
  <c r="G103" i="6"/>
  <c r="G165" i="6"/>
  <c r="G641" i="6"/>
  <c r="H641" i="6" s="1"/>
  <c r="G352" i="6"/>
  <c r="G104" i="6"/>
  <c r="G639" i="6"/>
  <c r="G436" i="6"/>
  <c r="G267" i="6"/>
  <c r="G105" i="6"/>
  <c r="G241" i="6"/>
  <c r="G643" i="6"/>
  <c r="H643" i="6" s="1"/>
  <c r="G645" i="6"/>
  <c r="G106" i="6"/>
  <c r="G584" i="6"/>
  <c r="G683" i="6"/>
  <c r="G107" i="6"/>
  <c r="G307" i="6"/>
  <c r="G301" i="6"/>
  <c r="G314" i="6"/>
  <c r="H314" i="6" s="1"/>
  <c r="G108" i="6"/>
  <c r="G188" i="6"/>
  <c r="G266" i="6"/>
  <c r="G21" i="6"/>
  <c r="G393" i="6"/>
  <c r="G109" i="6"/>
  <c r="G280" i="6"/>
  <c r="G493" i="6"/>
  <c r="H493" i="6" s="1"/>
  <c r="G404" i="6"/>
  <c r="G44" i="6"/>
  <c r="G110" i="6"/>
  <c r="G487" i="6"/>
  <c r="G147" i="6"/>
  <c r="G416" i="6"/>
  <c r="G234" i="6"/>
  <c r="G407" i="6"/>
  <c r="H407" i="6" s="1"/>
  <c r="G480" i="6"/>
  <c r="G153" i="6"/>
  <c r="G166" i="6"/>
  <c r="G111" i="6"/>
  <c r="G395" i="6"/>
  <c r="G497" i="6"/>
  <c r="G413" i="6"/>
  <c r="G276" i="6"/>
  <c r="H276" i="6" s="1"/>
  <c r="G642" i="6"/>
  <c r="G284" i="6"/>
  <c r="G47" i="6"/>
  <c r="G650" i="6"/>
  <c r="G291" i="6"/>
  <c r="G256" i="6"/>
  <c r="G205" i="6"/>
  <c r="G526" i="6"/>
  <c r="G667" i="6"/>
  <c r="G523" i="6"/>
  <c r="G112" i="6"/>
  <c r="G630" i="6"/>
  <c r="G633" i="6"/>
  <c r="G623" i="6"/>
  <c r="G590" i="6"/>
  <c r="G347" i="6"/>
  <c r="H347" i="6" s="1"/>
  <c r="G674" i="6"/>
  <c r="G435" i="6"/>
  <c r="G113" i="6"/>
  <c r="G614" i="6"/>
  <c r="G543" i="6"/>
  <c r="G170" i="6"/>
  <c r="G163" i="6"/>
  <c r="G20" i="6"/>
  <c r="H20" i="6" s="1"/>
  <c r="G225" i="6"/>
  <c r="G114" i="6"/>
  <c r="G415" i="6"/>
  <c r="G115" i="6"/>
  <c r="G479" i="6"/>
  <c r="G116" i="6"/>
  <c r="G216" i="6"/>
  <c r="G321" i="6"/>
  <c r="G117" i="6"/>
  <c r="G118" i="6"/>
  <c r="G506" i="6"/>
  <c r="G340" i="6"/>
  <c r="G441" i="6"/>
  <c r="G476" i="6"/>
  <c r="G218" i="6"/>
  <c r="G320" i="6"/>
  <c r="G649" i="6"/>
  <c r="G119" i="6"/>
  <c r="G364" i="6"/>
  <c r="G367" i="6"/>
  <c r="G662" i="6"/>
  <c r="G445" i="6"/>
  <c r="G120" i="6"/>
  <c r="G338" i="6"/>
  <c r="G34" i="6"/>
  <c r="G121" i="6"/>
  <c r="G463" i="6"/>
  <c r="G122" i="6"/>
  <c r="G457" i="6"/>
  <c r="G304" i="6"/>
  <c r="G377" i="6"/>
  <c r="G561" i="6"/>
  <c r="G261" i="6"/>
  <c r="G167" i="6"/>
  <c r="G123" i="6"/>
  <c r="G389" i="6"/>
  <c r="G303" i="6"/>
  <c r="G317" i="6"/>
  <c r="G556" i="6"/>
  <c r="G665" i="6"/>
  <c r="G144" i="6"/>
  <c r="G14" i="6"/>
  <c r="G428" i="6"/>
  <c r="G28" i="6"/>
  <c r="G568" i="6"/>
  <c r="G124" i="6"/>
  <c r="G344" i="6"/>
  <c r="G670" i="6"/>
  <c r="G10" i="6"/>
  <c r="G508" i="6"/>
  <c r="G586" i="6"/>
  <c r="G472" i="6"/>
  <c r="G501" i="6"/>
  <c r="G427" i="6"/>
  <c r="G469" i="6"/>
  <c r="G671" i="6"/>
  <c r="G50" i="6"/>
  <c r="G319" i="6"/>
  <c r="G690" i="6"/>
  <c r="G534" i="6"/>
  <c r="G361" i="6"/>
  <c r="G350" i="6"/>
  <c r="G572" i="6"/>
  <c r="G369" i="6"/>
  <c r="G294" i="6"/>
  <c r="G482" i="6"/>
  <c r="G125" i="6"/>
  <c r="G126" i="6"/>
  <c r="G689" i="6"/>
  <c r="G454" i="6"/>
  <c r="G148" i="6"/>
  <c r="G160" i="6"/>
  <c r="G250" i="6"/>
  <c r="G305" i="6"/>
  <c r="G397" i="6"/>
  <c r="G8" i="6"/>
  <c r="G423" i="6"/>
  <c r="G539" i="6"/>
  <c r="G354" i="6"/>
  <c r="G127" i="6"/>
  <c r="G194" i="6"/>
  <c r="G150" i="6"/>
  <c r="G653" i="6"/>
  <c r="G349" i="6"/>
  <c r="G609" i="6"/>
  <c r="G606" i="6"/>
  <c r="G128" i="6"/>
  <c r="G152" i="6"/>
  <c r="G208" i="6"/>
  <c r="G646" i="6"/>
  <c r="G620" i="6"/>
  <c r="G504" i="6"/>
  <c r="G465" i="6"/>
  <c r="G450" i="6"/>
  <c r="G211" i="6"/>
  <c r="G498" i="6"/>
  <c r="G336" i="6"/>
  <c r="G432" i="6"/>
  <c r="G129" i="6"/>
  <c r="G180" i="6"/>
  <c r="G330" i="6"/>
  <c r="G492" i="6"/>
  <c r="G569" i="6"/>
  <c r="G22" i="6"/>
  <c r="G309" i="6"/>
  <c r="G577" i="6"/>
  <c r="G282" i="6"/>
  <c r="G171" i="6"/>
  <c r="G588" i="6"/>
  <c r="G651" i="6"/>
  <c r="G51" i="6"/>
  <c r="G660" i="6"/>
  <c r="G548" i="6"/>
  <c r="G130" i="6"/>
  <c r="G131" i="6"/>
  <c r="G226" i="6"/>
  <c r="G295" i="6"/>
  <c r="G132" i="6"/>
  <c r="G426" i="6"/>
  <c r="G511" i="6"/>
  <c r="G26" i="6"/>
  <c r="G494" i="6"/>
  <c r="G23" i="6"/>
  <c r="G133" i="6"/>
  <c r="G285" i="6"/>
  <c r="G677" i="6"/>
  <c r="G384" i="6"/>
  <c r="G437" i="6"/>
  <c r="G328" i="6"/>
  <c r="G202" i="6"/>
  <c r="G388" i="6"/>
  <c r="G566" i="6"/>
  <c r="G157" i="6"/>
  <c r="G517" i="6"/>
  <c r="G134" i="6"/>
  <c r="G135" i="6"/>
  <c r="G136" i="6"/>
  <c r="G29" i="6"/>
  <c r="G137" i="6"/>
  <c r="G264" i="6"/>
  <c r="G45" i="6"/>
  <c r="G41" i="6"/>
  <c r="G138" i="6"/>
  <c r="G139" i="6"/>
  <c r="G140" i="6"/>
  <c r="G141" i="6"/>
  <c r="G52" i="6"/>
  <c r="G42" i="6"/>
  <c r="G142" i="6"/>
  <c r="G143" i="6"/>
  <c r="E363" i="6"/>
  <c r="F363" i="6" s="1"/>
  <c r="E581" i="6"/>
  <c r="F581" i="6" s="1"/>
  <c r="E366" i="6"/>
  <c r="F366" i="6" s="1"/>
  <c r="E182" i="6"/>
  <c r="F182" i="6" s="1"/>
  <c r="E481" i="6"/>
  <c r="F481" i="6" s="1"/>
  <c r="E187" i="6"/>
  <c r="F187" i="6" s="1"/>
  <c r="E547" i="6"/>
  <c r="F547" i="6" s="1"/>
  <c r="E373" i="6"/>
  <c r="F373" i="6" s="1"/>
  <c r="E398" i="6"/>
  <c r="F398" i="6" s="1"/>
  <c r="E223" i="6"/>
  <c r="F223" i="6" s="1"/>
  <c r="E329" i="6"/>
  <c r="F329" i="6" s="1"/>
  <c r="E177" i="6"/>
  <c r="F177" i="6" s="1"/>
  <c r="E553" i="6"/>
  <c r="F553" i="6" s="1"/>
  <c r="E244" i="6"/>
  <c r="F244" i="6" s="1"/>
  <c r="E452" i="6"/>
  <c r="F452" i="6" s="1"/>
  <c r="E239" i="6"/>
  <c r="F239" i="6" s="1"/>
  <c r="E270" i="6"/>
  <c r="F270" i="6" s="1"/>
  <c r="E342" i="6"/>
  <c r="F342" i="6" s="1"/>
  <c r="E394" i="6"/>
  <c r="F394" i="6" s="1"/>
  <c r="E470" i="6"/>
  <c r="F470" i="6" s="1"/>
  <c r="E53" i="6"/>
  <c r="F53" i="6" s="1"/>
  <c r="E315" i="6"/>
  <c r="F315" i="6" s="1"/>
  <c r="E456" i="6"/>
  <c r="F456" i="6" s="1"/>
  <c r="E327" i="6"/>
  <c r="F327" i="6" s="1"/>
  <c r="E408" i="6"/>
  <c r="F408" i="6" s="1"/>
  <c r="E448" i="6"/>
  <c r="F448" i="6" s="1"/>
  <c r="E400" i="6"/>
  <c r="F400" i="6" s="1"/>
  <c r="E48" i="6"/>
  <c r="F48" i="6" s="1"/>
  <c r="E453" i="6"/>
  <c r="F453" i="6" s="1"/>
  <c r="E365" i="6"/>
  <c r="F365" i="6" s="1"/>
  <c r="E174" i="6"/>
  <c r="F174" i="6" s="1"/>
  <c r="E30" i="6"/>
  <c r="F30" i="6" s="1"/>
  <c r="E356" i="6"/>
  <c r="F356" i="6" s="1"/>
  <c r="E401" i="6"/>
  <c r="F401" i="6" s="1"/>
  <c r="E390" i="6"/>
  <c r="F390" i="6" s="1"/>
  <c r="E687" i="6"/>
  <c r="F687" i="6" s="1"/>
  <c r="E608" i="6"/>
  <c r="F608" i="6" s="1"/>
  <c r="E634" i="6"/>
  <c r="F634" i="6" s="1"/>
  <c r="E168" i="6"/>
  <c r="F168" i="6" s="1"/>
  <c r="E200" i="6"/>
  <c r="F200" i="6" s="1"/>
  <c r="E531" i="6"/>
  <c r="F531" i="6" s="1"/>
  <c r="E654" i="6"/>
  <c r="F654" i="6" s="1"/>
  <c r="E55" i="6"/>
  <c r="F55" i="6" s="1"/>
  <c r="E190" i="6"/>
  <c r="F190" i="6" s="1"/>
  <c r="E562" i="6"/>
  <c r="F562" i="6" s="1"/>
  <c r="E657" i="6"/>
  <c r="F657" i="6" s="1"/>
  <c r="E652" i="6"/>
  <c r="F652" i="6" s="1"/>
  <c r="E370" i="6"/>
  <c r="F370" i="6" s="1"/>
  <c r="E391" i="6"/>
  <c r="F391" i="6" s="1"/>
  <c r="E57" i="6"/>
  <c r="F57" i="6" s="1"/>
  <c r="E402" i="6"/>
  <c r="F402" i="6" s="1"/>
  <c r="E332" i="6"/>
  <c r="F332" i="6" s="1"/>
  <c r="E507" i="6"/>
  <c r="F507" i="6" s="1"/>
  <c r="E514" i="6"/>
  <c r="F514" i="6" s="1"/>
  <c r="E346" i="6"/>
  <c r="F346" i="6" s="1"/>
  <c r="E192" i="6"/>
  <c r="F192" i="6" s="1"/>
  <c r="E558" i="6"/>
  <c r="F558" i="6" s="1"/>
  <c r="E191" i="6"/>
  <c r="F191" i="6" s="1"/>
  <c r="E458" i="6"/>
  <c r="F458" i="6" s="1"/>
  <c r="E503" i="6"/>
  <c r="F503" i="6" s="1"/>
  <c r="E209" i="6"/>
  <c r="F209" i="6" s="1"/>
  <c r="E212" i="6"/>
  <c r="F212" i="6" s="1"/>
  <c r="E587" i="6"/>
  <c r="F587" i="6" s="1"/>
  <c r="E162" i="6"/>
  <c r="F162" i="6" s="1"/>
  <c r="E59" i="6"/>
  <c r="F59" i="6" s="1"/>
  <c r="E525" i="6"/>
  <c r="F525" i="6" s="1"/>
  <c r="E297" i="6"/>
  <c r="F297" i="6" s="1"/>
  <c r="E410" i="6"/>
  <c r="F410" i="6" s="1"/>
  <c r="E440" i="6"/>
  <c r="F440" i="6" s="1"/>
  <c r="E477" i="6"/>
  <c r="F477" i="6" s="1"/>
  <c r="E685" i="6"/>
  <c r="F685" i="6" s="1"/>
  <c r="E443" i="6"/>
  <c r="F443" i="6" s="1"/>
  <c r="E513" i="6"/>
  <c r="F513" i="6" s="1"/>
  <c r="E221" i="6"/>
  <c r="F221" i="6" s="1"/>
  <c r="E230" i="6"/>
  <c r="F230" i="6" s="1"/>
  <c r="E421" i="6"/>
  <c r="F421" i="6" s="1"/>
  <c r="E509" i="6"/>
  <c r="F509" i="6" s="1"/>
  <c r="E215" i="6"/>
  <c r="F215" i="6" s="1"/>
  <c r="E681" i="6"/>
  <c r="F681" i="6" s="1"/>
  <c r="E196" i="6"/>
  <c r="F196" i="6" s="1"/>
  <c r="E540" i="6"/>
  <c r="F540" i="6" s="1"/>
  <c r="E658" i="6"/>
  <c r="F658" i="6" s="1"/>
  <c r="E333" i="6"/>
  <c r="F333" i="6" s="1"/>
  <c r="E387" i="6"/>
  <c r="F387" i="6" s="1"/>
  <c r="E422" i="6"/>
  <c r="F422" i="6" s="1"/>
  <c r="E60" i="6"/>
  <c r="F60" i="6" s="1"/>
  <c r="E35" i="6"/>
  <c r="F35" i="6" s="1"/>
  <c r="E61" i="6"/>
  <c r="F61" i="6" s="1"/>
  <c r="E242" i="6"/>
  <c r="F242" i="6" s="1"/>
  <c r="E337" i="6"/>
  <c r="F337" i="6" s="1"/>
  <c r="E571" i="6"/>
  <c r="F571" i="6" s="1"/>
  <c r="E637" i="6"/>
  <c r="F637" i="6" s="1"/>
  <c r="E371" i="6"/>
  <c r="F371" i="6" s="1"/>
  <c r="E396" i="6"/>
  <c r="F396" i="6" s="1"/>
  <c r="E632" i="6"/>
  <c r="F632" i="6" s="1"/>
  <c r="E222" i="6"/>
  <c r="F222" i="6" s="1"/>
  <c r="E442" i="6"/>
  <c r="F442" i="6" s="1"/>
  <c r="E486" i="6"/>
  <c r="F486" i="6" s="1"/>
  <c r="E278" i="6"/>
  <c r="F278" i="6" s="1"/>
  <c r="E331" i="6"/>
  <c r="F331" i="6" s="1"/>
  <c r="E5" i="6"/>
  <c r="F5" i="6" s="1"/>
  <c r="E594" i="6"/>
  <c r="F594" i="6" s="1"/>
  <c r="E248" i="6"/>
  <c r="F248" i="6" s="1"/>
  <c r="E243" i="6"/>
  <c r="F243" i="6" s="1"/>
  <c r="E516" i="6"/>
  <c r="F516" i="6" s="1"/>
  <c r="E145" i="6"/>
  <c r="F145" i="6" s="1"/>
  <c r="E156" i="6"/>
  <c r="F156" i="6" s="1"/>
  <c r="E520" i="6"/>
  <c r="F520" i="6" s="1"/>
  <c r="E430" i="6"/>
  <c r="F430" i="6" s="1"/>
  <c r="E518" i="6"/>
  <c r="F518" i="6" s="1"/>
  <c r="E541" i="6"/>
  <c r="F541" i="6" s="1"/>
  <c r="E596" i="6"/>
  <c r="F596" i="6" s="1"/>
  <c r="E334" i="6"/>
  <c r="F334" i="6" s="1"/>
  <c r="E684" i="6"/>
  <c r="F684" i="6" s="1"/>
  <c r="E178" i="6"/>
  <c r="F178" i="6" s="1"/>
  <c r="E184" i="6"/>
  <c r="F184" i="6" s="1"/>
  <c r="E461" i="6"/>
  <c r="F461" i="6" s="1"/>
  <c r="E308" i="6"/>
  <c r="F308" i="6" s="1"/>
  <c r="E661" i="6"/>
  <c r="F661" i="6" s="1"/>
  <c r="E682" i="6"/>
  <c r="F682" i="6" s="1"/>
  <c r="E339" i="6"/>
  <c r="F339" i="6" s="1"/>
  <c r="E554" i="6"/>
  <c r="F554" i="6" s="1"/>
  <c r="E676" i="6"/>
  <c r="F676" i="6" s="1"/>
  <c r="E15" i="6"/>
  <c r="F15" i="6" s="1"/>
  <c r="E238" i="6"/>
  <c r="F238" i="6" s="1"/>
  <c r="E273" i="6"/>
  <c r="F273" i="6" s="1"/>
  <c r="E545" i="6"/>
  <c r="F545" i="6" s="1"/>
  <c r="E376" i="6"/>
  <c r="F376" i="6" s="1"/>
  <c r="E65" i="6"/>
  <c r="F65" i="6" s="1"/>
  <c r="E149" i="6"/>
  <c r="F149" i="6" s="1"/>
  <c r="E66" i="6"/>
  <c r="F66" i="6" s="1"/>
  <c r="E67" i="6"/>
  <c r="F67" i="6" s="1"/>
  <c r="E640" i="6"/>
  <c r="F640" i="6" s="1"/>
  <c r="E253" i="6"/>
  <c r="F253" i="6" s="1"/>
  <c r="E155" i="6"/>
  <c r="F155" i="6" s="1"/>
  <c r="E522" i="6"/>
  <c r="F522" i="6" s="1"/>
  <c r="E164" i="6"/>
  <c r="F164" i="6" s="1"/>
  <c r="E40" i="6"/>
  <c r="F40" i="6" s="1"/>
  <c r="E252" i="6"/>
  <c r="F252" i="6" s="1"/>
  <c r="E322" i="6"/>
  <c r="F322" i="6" s="1"/>
  <c r="E593" i="6"/>
  <c r="F593" i="6" s="1"/>
  <c r="E618" i="6"/>
  <c r="F618" i="6" s="1"/>
  <c r="E326" i="6"/>
  <c r="F326" i="6" s="1"/>
  <c r="E69" i="6"/>
  <c r="F69" i="6" s="1"/>
  <c r="E31" i="6"/>
  <c r="F31" i="6" s="1"/>
  <c r="E552" i="6"/>
  <c r="F552" i="6" s="1"/>
  <c r="E473" i="6"/>
  <c r="F473" i="6" s="1"/>
  <c r="E624" i="6"/>
  <c r="F624" i="6" s="1"/>
  <c r="E232" i="6"/>
  <c r="F232" i="6" s="1"/>
  <c r="E483" i="6"/>
  <c r="F483" i="6" s="1"/>
  <c r="E17" i="6"/>
  <c r="F17" i="6" s="1"/>
  <c r="E70" i="6"/>
  <c r="F70" i="6" s="1"/>
  <c r="E311" i="6"/>
  <c r="F311" i="6" s="1"/>
  <c r="E231" i="6"/>
  <c r="F231" i="6" s="1"/>
  <c r="E316" i="6"/>
  <c r="F316" i="6" s="1"/>
  <c r="E293" i="6"/>
  <c r="F293" i="6" s="1"/>
  <c r="E688" i="6"/>
  <c r="F688" i="6" s="1"/>
  <c r="E488" i="6"/>
  <c r="F488" i="6" s="1"/>
  <c r="E71" i="6"/>
  <c r="F71" i="6" s="1"/>
  <c r="E607" i="6"/>
  <c r="F607" i="6" s="1"/>
  <c r="E19" i="6"/>
  <c r="F19" i="6" s="1"/>
  <c r="E290" i="6"/>
  <c r="F290" i="6" s="1"/>
  <c r="E538" i="6"/>
  <c r="F538" i="6" s="1"/>
  <c r="E72" i="6"/>
  <c r="F72" i="6" s="1"/>
  <c r="E409" i="6"/>
  <c r="F409" i="6" s="1"/>
  <c r="E74" i="6"/>
  <c r="F74" i="6" s="1"/>
  <c r="E75" i="6"/>
  <c r="F75" i="6" s="1"/>
  <c r="E36" i="6"/>
  <c r="F36" i="6" s="1"/>
  <c r="E510" i="6"/>
  <c r="F510" i="6" s="1"/>
  <c r="E193" i="6"/>
  <c r="F193" i="6" s="1"/>
  <c r="E32" i="6"/>
  <c r="F32" i="6" s="1"/>
  <c r="E77" i="6"/>
  <c r="F77" i="6" s="1"/>
  <c r="E179" i="6"/>
  <c r="F179" i="6" s="1"/>
  <c r="E460" i="6"/>
  <c r="F460" i="6" s="1"/>
  <c r="E277" i="6"/>
  <c r="F277" i="6" s="1"/>
  <c r="E666" i="6"/>
  <c r="F666" i="6" s="1"/>
  <c r="E6" i="6"/>
  <c r="F6" i="6" s="1"/>
  <c r="E247" i="6"/>
  <c r="F247" i="6" s="1"/>
  <c r="E186" i="6"/>
  <c r="F186" i="6" s="1"/>
  <c r="E574" i="6"/>
  <c r="F574" i="6" s="1"/>
  <c r="E468" i="6"/>
  <c r="F468" i="6" s="1"/>
  <c r="E656" i="6"/>
  <c r="F656" i="6" s="1"/>
  <c r="E249" i="6"/>
  <c r="F249" i="6" s="1"/>
  <c r="E379" i="6"/>
  <c r="F379" i="6" s="1"/>
  <c r="E505" i="6"/>
  <c r="F505" i="6" s="1"/>
  <c r="E451" i="6"/>
  <c r="F451" i="6" s="1"/>
  <c r="E78" i="6"/>
  <c r="F78" i="6" s="1"/>
  <c r="E33" i="6"/>
  <c r="F33" i="6" s="1"/>
  <c r="E37" i="6"/>
  <c r="F37" i="6" s="1"/>
  <c r="E80" i="6"/>
  <c r="F80" i="6" s="1"/>
  <c r="E385" i="6"/>
  <c r="F385" i="6" s="1"/>
  <c r="E444" i="6"/>
  <c r="F444" i="6" s="1"/>
  <c r="E403" i="6"/>
  <c r="F403" i="6" s="1"/>
  <c r="E603" i="6"/>
  <c r="F603" i="6" s="1"/>
  <c r="E578" i="6"/>
  <c r="F578" i="6" s="1"/>
  <c r="E172" i="6"/>
  <c r="F172" i="6" s="1"/>
  <c r="E38" i="6"/>
  <c r="F38" i="6" s="1"/>
  <c r="E306" i="6"/>
  <c r="F306" i="6" s="1"/>
  <c r="E181" i="6"/>
  <c r="F181" i="6" s="1"/>
  <c r="E592" i="6"/>
  <c r="F592" i="6" s="1"/>
  <c r="E406" i="6"/>
  <c r="F406" i="6" s="1"/>
  <c r="E418" i="6"/>
  <c r="F418" i="6" s="1"/>
  <c r="E567" i="6"/>
  <c r="F567" i="6" s="1"/>
  <c r="E557" i="6"/>
  <c r="F557" i="6" s="1"/>
  <c r="E302" i="6"/>
  <c r="F302" i="6" s="1"/>
  <c r="E335" i="6"/>
  <c r="F335" i="6" s="1"/>
  <c r="E169" i="6"/>
  <c r="F169" i="6" s="1"/>
  <c r="E84" i="6"/>
  <c r="F84" i="6" s="1"/>
  <c r="E228" i="6"/>
  <c r="F228" i="6" s="1"/>
  <c r="E560" i="6"/>
  <c r="F560" i="6" s="1"/>
  <c r="E85" i="6"/>
  <c r="F85" i="6" s="1"/>
  <c r="E563" i="6"/>
  <c r="F563" i="6" s="1"/>
  <c r="E529" i="6"/>
  <c r="F529" i="6" s="1"/>
  <c r="E631" i="6"/>
  <c r="F631" i="6" s="1"/>
  <c r="E343" i="6"/>
  <c r="F343" i="6" s="1"/>
  <c r="E251" i="6"/>
  <c r="F251" i="6" s="1"/>
  <c r="E449" i="6"/>
  <c r="F449" i="6" s="1"/>
  <c r="E589" i="6"/>
  <c r="F589" i="6" s="1"/>
  <c r="E87" i="6"/>
  <c r="F87" i="6" s="1"/>
  <c r="E485" i="6"/>
  <c r="F485" i="6" s="1"/>
  <c r="E464" i="6"/>
  <c r="F464" i="6" s="1"/>
  <c r="E89" i="6"/>
  <c r="F89" i="6" s="1"/>
  <c r="E281" i="6"/>
  <c r="F281" i="6" s="1"/>
  <c r="E185" i="6"/>
  <c r="F185" i="6" s="1"/>
  <c r="E622" i="6"/>
  <c r="F622" i="6" s="1"/>
  <c r="E669" i="6"/>
  <c r="F669" i="6" s="1"/>
  <c r="E91" i="6"/>
  <c r="F91" i="6" s="1"/>
  <c r="E93" i="6"/>
  <c r="F93" i="6" s="1"/>
  <c r="E434" i="6"/>
  <c r="F434" i="6" s="1"/>
  <c r="E94" i="6"/>
  <c r="F94" i="6" s="1"/>
  <c r="E262" i="6"/>
  <c r="F262" i="6" s="1"/>
  <c r="E259" i="6"/>
  <c r="F259" i="6" s="1"/>
  <c r="E97" i="6"/>
  <c r="F97" i="6" s="1"/>
  <c r="E686" i="6"/>
  <c r="F686" i="6" s="1"/>
  <c r="E602" i="6"/>
  <c r="F602" i="6" s="1"/>
  <c r="E25" i="6"/>
  <c r="F25" i="6" s="1"/>
  <c r="E375" i="6"/>
  <c r="F375" i="6" s="1"/>
  <c r="E542" i="6"/>
  <c r="F542" i="6" s="1"/>
  <c r="E154" i="6"/>
  <c r="F154" i="6" s="1"/>
  <c r="E604" i="6"/>
  <c r="F604" i="6" s="1"/>
  <c r="E585" i="6"/>
  <c r="F585" i="6" s="1"/>
  <c r="E146" i="6"/>
  <c r="F146" i="6" s="1"/>
  <c r="E617" i="6"/>
  <c r="F617" i="6" s="1"/>
  <c r="E641" i="6"/>
  <c r="F641" i="6" s="1"/>
  <c r="E352" i="6"/>
  <c r="F352" i="6" s="1"/>
  <c r="E643" i="6"/>
  <c r="F643" i="6" s="1"/>
  <c r="E645" i="6"/>
  <c r="F645" i="6" s="1"/>
  <c r="E301" i="6"/>
  <c r="F301" i="6" s="1"/>
  <c r="E314" i="6"/>
  <c r="F314" i="6" s="1"/>
  <c r="E108" i="6"/>
  <c r="F108" i="6" s="1"/>
  <c r="E493" i="6"/>
  <c r="F493" i="6" s="1"/>
  <c r="E404" i="6"/>
  <c r="F404" i="6" s="1"/>
  <c r="E407" i="6"/>
  <c r="F407" i="6" s="1"/>
  <c r="E480" i="6"/>
  <c r="F480" i="6" s="1"/>
  <c r="E276" i="6"/>
  <c r="F276" i="6" s="1"/>
  <c r="E642" i="6"/>
  <c r="F642" i="6" s="1"/>
  <c r="E667" i="6"/>
  <c r="F667" i="6" s="1"/>
  <c r="E112" i="6"/>
  <c r="F112" i="6" s="1"/>
  <c r="E590" i="6"/>
  <c r="F590" i="6" s="1"/>
  <c r="E347" i="6"/>
  <c r="F347" i="6" s="1"/>
  <c r="E674" i="6"/>
  <c r="F674" i="6" s="1"/>
  <c r="E435" i="6"/>
  <c r="F435" i="6" s="1"/>
  <c r="E113" i="6"/>
  <c r="F113" i="6" s="1"/>
  <c r="E20" i="6"/>
  <c r="F20" i="6" s="1"/>
  <c r="E321" i="6"/>
  <c r="F321" i="6" s="1"/>
  <c r="E117" i="6"/>
  <c r="F117" i="6" s="1"/>
  <c r="E340" i="6"/>
  <c r="F340" i="6" s="1"/>
  <c r="E320" i="6"/>
  <c r="F320" i="6" s="1"/>
  <c r="E649" i="6"/>
  <c r="F649" i="6" s="1"/>
  <c r="E338" i="6"/>
  <c r="F338" i="6" s="1"/>
  <c r="E34" i="6"/>
  <c r="F34" i="6" s="1"/>
  <c r="E304" i="6"/>
  <c r="F304" i="6" s="1"/>
  <c r="E561" i="6"/>
  <c r="F561" i="6" s="1"/>
  <c r="E261" i="6"/>
  <c r="F261" i="6" s="1"/>
  <c r="E665" i="6"/>
  <c r="F665" i="6" s="1"/>
  <c r="E144" i="6"/>
  <c r="F144" i="6" s="1"/>
  <c r="E428" i="6"/>
  <c r="F428" i="6" s="1"/>
  <c r="E670" i="6"/>
  <c r="F670" i="6" s="1"/>
  <c r="E10" i="6"/>
  <c r="F10" i="6" s="1"/>
  <c r="E508" i="6"/>
  <c r="F508" i="6" s="1"/>
  <c r="E50" i="6"/>
  <c r="F50" i="6" s="1"/>
  <c r="E369" i="6"/>
  <c r="F369" i="6" s="1"/>
  <c r="E160" i="6"/>
  <c r="F160" i="6" s="1"/>
  <c r="E250" i="6"/>
  <c r="F250" i="6" s="1"/>
  <c r="E127" i="6"/>
  <c r="F127" i="6" s="1"/>
  <c r="E194" i="6"/>
  <c r="F194" i="6" s="1"/>
  <c r="E150" i="6"/>
  <c r="F150" i="6" s="1"/>
  <c r="E208" i="6"/>
  <c r="F208" i="6" s="1"/>
  <c r="E336" i="6"/>
  <c r="F336" i="6" s="1"/>
  <c r="E309" i="6"/>
  <c r="F309" i="6" s="1"/>
  <c r="E548" i="6"/>
  <c r="F548" i="6" s="1"/>
  <c r="E426" i="6"/>
  <c r="F426" i="6" s="1"/>
  <c r="E26" i="6"/>
  <c r="F26" i="6" s="1"/>
  <c r="E494" i="6"/>
  <c r="F494" i="6" s="1"/>
  <c r="E328" i="6"/>
  <c r="F328" i="6" s="1"/>
  <c r="E517" i="6"/>
  <c r="F517" i="6" s="1"/>
  <c r="E136" i="6"/>
  <c r="F136" i="6" s="1"/>
  <c r="E140" i="6"/>
  <c r="F140" i="6" s="1"/>
  <c r="D363" i="6"/>
  <c r="D359" i="6"/>
  <c r="D381" i="6"/>
  <c r="D581" i="6"/>
  <c r="D366" i="6"/>
  <c r="D182" i="6"/>
  <c r="D481" i="6"/>
  <c r="D187" i="6"/>
  <c r="D547" i="6"/>
  <c r="D298" i="6"/>
  <c r="D373" i="6"/>
  <c r="D398" i="6"/>
  <c r="D223" i="6"/>
  <c r="D329" i="6"/>
  <c r="D595" i="6"/>
  <c r="D177" i="6"/>
  <c r="D553" i="6"/>
  <c r="D625" i="6"/>
  <c r="D244" i="6"/>
  <c r="D452" i="6"/>
  <c r="D239" i="6"/>
  <c r="D270" i="6"/>
  <c r="D3" i="6"/>
  <c r="D342" i="6"/>
  <c r="D394" i="6"/>
  <c r="D257" i="6"/>
  <c r="D470" i="6"/>
  <c r="D53" i="6"/>
  <c r="D315" i="6"/>
  <c r="D456" i="6"/>
  <c r="D283" i="6"/>
  <c r="D327" i="6"/>
  <c r="D408" i="6"/>
  <c r="D54" i="6"/>
  <c r="D448" i="6"/>
  <c r="D400" i="6"/>
  <c r="D48" i="6"/>
  <c r="D453" i="6"/>
  <c r="D353" i="6"/>
  <c r="D550" i="6"/>
  <c r="D365" i="6"/>
  <c r="D616" i="6"/>
  <c r="D174" i="6"/>
  <c r="D30" i="6"/>
  <c r="D356" i="6"/>
  <c r="D401" i="6"/>
  <c r="D446" i="6"/>
  <c r="D644" i="6"/>
  <c r="D390" i="6"/>
  <c r="D599" i="6"/>
  <c r="D687" i="6"/>
  <c r="D608" i="6"/>
  <c r="D634" i="6"/>
  <c r="D168" i="6"/>
  <c r="D200" i="6"/>
  <c r="D362" i="6"/>
  <c r="D531" i="6"/>
  <c r="D654" i="6"/>
  <c r="D55" i="6"/>
  <c r="D190" i="6"/>
  <c r="D562" i="6"/>
  <c r="D657" i="6"/>
  <c r="D56" i="6"/>
  <c r="D527" i="6"/>
  <c r="D652" i="6"/>
  <c r="D268" i="6"/>
  <c r="D370" i="6"/>
  <c r="D391" i="6"/>
  <c r="D57" i="6"/>
  <c r="D402" i="6"/>
  <c r="D58" i="6"/>
  <c r="D570" i="6"/>
  <c r="D332" i="6"/>
  <c r="D507" i="6"/>
  <c r="D514" i="6"/>
  <c r="D346" i="6"/>
  <c r="D192" i="6"/>
  <c r="D260" i="6"/>
  <c r="D287" i="6"/>
  <c r="D374" i="6"/>
  <c r="D558" i="6"/>
  <c r="D598" i="6"/>
  <c r="D191" i="6"/>
  <c r="D206" i="6"/>
  <c r="D458" i="6"/>
  <c r="D503" i="6"/>
  <c r="D209" i="6"/>
  <c r="D199" i="6"/>
  <c r="D212" i="6"/>
  <c r="D236" i="6"/>
  <c r="D587" i="6"/>
  <c r="D162" i="6"/>
  <c r="D59" i="6"/>
  <c r="D525" i="6"/>
  <c r="D629" i="6"/>
  <c r="D233" i="6"/>
  <c r="D297" i="6"/>
  <c r="D410" i="6"/>
  <c r="D440" i="6"/>
  <c r="D477" i="6"/>
  <c r="D685" i="6"/>
  <c r="D443" i="6"/>
  <c r="D272" i="6"/>
  <c r="D355" i="6"/>
  <c r="D513" i="6"/>
  <c r="D551" i="6"/>
  <c r="D221" i="6"/>
  <c r="D230" i="6"/>
  <c r="D421" i="6"/>
  <c r="D509" i="6"/>
  <c r="D380" i="6"/>
  <c r="D292" i="6"/>
  <c r="D215" i="6"/>
  <c r="D43" i="6"/>
  <c r="D681" i="6"/>
  <c r="D196" i="6"/>
  <c r="D540" i="6"/>
  <c r="D658" i="6"/>
  <c r="D530" i="6"/>
  <c r="D565" i="6"/>
  <c r="D333" i="6"/>
  <c r="D387" i="6"/>
  <c r="D422" i="6"/>
  <c r="D429" i="6"/>
  <c r="D60" i="6"/>
  <c r="D35" i="6"/>
  <c r="D220" i="6"/>
  <c r="D325" i="6"/>
  <c r="D61" i="6"/>
  <c r="D462" i="6"/>
  <c r="D242" i="6"/>
  <c r="D337" i="6"/>
  <c r="D571" i="6"/>
  <c r="D637" i="6"/>
  <c r="D183" i="6"/>
  <c r="D207" i="6"/>
  <c r="D371" i="6"/>
  <c r="D668" i="6"/>
  <c r="D396" i="6"/>
  <c r="D632" i="6"/>
  <c r="D222" i="6"/>
  <c r="D442" i="6"/>
  <c r="D579" i="6"/>
  <c r="D62" i="6"/>
  <c r="D486" i="6"/>
  <c r="D628" i="6"/>
  <c r="D278" i="6"/>
  <c r="D331" i="6"/>
  <c r="D5" i="6"/>
  <c r="D594" i="6"/>
  <c r="D271" i="6"/>
  <c r="D564" i="6"/>
  <c r="D248" i="6"/>
  <c r="D197" i="6"/>
  <c r="D243" i="6"/>
  <c r="D516" i="6"/>
  <c r="D145" i="6"/>
  <c r="D156" i="6"/>
  <c r="D12" i="6"/>
  <c r="D63" i="6"/>
  <c r="D520" i="6"/>
  <c r="D296" i="6"/>
  <c r="D430" i="6"/>
  <c r="D518" i="6"/>
  <c r="D541" i="6"/>
  <c r="D596" i="6"/>
  <c r="D502" i="6"/>
  <c r="D524" i="6"/>
  <c r="D334" i="6"/>
  <c r="D433" i="6"/>
  <c r="D684" i="6"/>
  <c r="D178" i="6"/>
  <c r="D184" i="6"/>
  <c r="D461" i="6"/>
  <c r="D605" i="6"/>
  <c r="D263" i="6"/>
  <c r="D308" i="6"/>
  <c r="D64" i="6"/>
  <c r="D661" i="6"/>
  <c r="D682" i="6"/>
  <c r="D339" i="6"/>
  <c r="D554" i="6"/>
  <c r="D368" i="6"/>
  <c r="D591" i="6"/>
  <c r="D676" i="6"/>
  <c r="D310" i="6"/>
  <c r="D15" i="6"/>
  <c r="D238" i="6"/>
  <c r="D273" i="6"/>
  <c r="D545" i="6"/>
  <c r="D467" i="6"/>
  <c r="D376" i="6"/>
  <c r="D65" i="6"/>
  <c r="D149" i="6"/>
  <c r="D66" i="6"/>
  <c r="D67" i="6"/>
  <c r="D640" i="6"/>
  <c r="D253" i="6"/>
  <c r="D528" i="6"/>
  <c r="D155" i="6"/>
  <c r="D522" i="6"/>
  <c r="D164" i="6"/>
  <c r="D40" i="6"/>
  <c r="D533" i="6"/>
  <c r="D68" i="6"/>
  <c r="D252" i="6"/>
  <c r="D289" i="6"/>
  <c r="D322" i="6"/>
  <c r="D593" i="6"/>
  <c r="D300" i="6"/>
  <c r="D618" i="6"/>
  <c r="D326" i="6"/>
  <c r="D312" i="6"/>
  <c r="D69" i="6"/>
  <c r="D412" i="6"/>
  <c r="D31" i="6"/>
  <c r="D552" i="6"/>
  <c r="D217" i="6"/>
  <c r="D473" i="6"/>
  <c r="D624" i="6"/>
  <c r="D151" i="6"/>
  <c r="D232" i="6"/>
  <c r="D483" i="6"/>
  <c r="D17" i="6"/>
  <c r="D175" i="6"/>
  <c r="D274" i="6"/>
  <c r="D70" i="6"/>
  <c r="D311" i="6"/>
  <c r="D600" i="6"/>
  <c r="D246" i="6"/>
  <c r="D318" i="6"/>
  <c r="D231" i="6"/>
  <c r="D316" i="6"/>
  <c r="D635" i="6"/>
  <c r="D293" i="6"/>
  <c r="D688" i="6"/>
  <c r="D537" i="6"/>
  <c r="D439" i="6"/>
  <c r="D627" i="6"/>
  <c r="D488" i="6"/>
  <c r="D158" i="6"/>
  <c r="D455" i="6"/>
  <c r="D71" i="6"/>
  <c r="D607" i="6"/>
  <c r="D176" i="6"/>
  <c r="D19" i="6"/>
  <c r="D372" i="6"/>
  <c r="D290" i="6"/>
  <c r="D269" i="6"/>
  <c r="D613" i="6"/>
  <c r="D538" i="6"/>
  <c r="D72" i="6"/>
  <c r="D237" i="6"/>
  <c r="D4" i="6"/>
  <c r="D73" i="6"/>
  <c r="D409" i="6"/>
  <c r="D420" i="6"/>
  <c r="D655" i="6"/>
  <c r="D74" i="6"/>
  <c r="D75" i="6"/>
  <c r="D313" i="6"/>
  <c r="D536" i="6"/>
  <c r="D612" i="6"/>
  <c r="D36" i="6"/>
  <c r="D76" i="6"/>
  <c r="D575" i="6"/>
  <c r="D510" i="6"/>
  <c r="D193" i="6"/>
  <c r="D417" i="6"/>
  <c r="D32" i="6"/>
  <c r="D189" i="6"/>
  <c r="D77" i="6"/>
  <c r="D11" i="6"/>
  <c r="D279" i="6"/>
  <c r="D179" i="6"/>
  <c r="D460" i="6"/>
  <c r="D678" i="6"/>
  <c r="D348" i="6"/>
  <c r="D601" i="6"/>
  <c r="D277" i="6"/>
  <c r="D254" i="6"/>
  <c r="D24" i="6"/>
  <c r="D666" i="6"/>
  <c r="D6" i="6"/>
  <c r="D341" i="6"/>
  <c r="D247" i="6"/>
  <c r="D466" i="6"/>
  <c r="D186" i="6"/>
  <c r="D496" i="6"/>
  <c r="D484" i="6"/>
  <c r="D574" i="6"/>
  <c r="D468" i="6"/>
  <c r="D424" i="6"/>
  <c r="D173" i="6"/>
  <c r="D656" i="6"/>
  <c r="D249" i="6"/>
  <c r="D615" i="6"/>
  <c r="D379" i="6"/>
  <c r="D505" i="6"/>
  <c r="D451" i="6"/>
  <c r="D198" i="6"/>
  <c r="D219" i="6"/>
  <c r="D500" i="6"/>
  <c r="D78" i="6"/>
  <c r="D33" i="6"/>
  <c r="D79" i="6"/>
  <c r="D37" i="6"/>
  <c r="D80" i="6"/>
  <c r="D405" i="6"/>
  <c r="D611" i="6"/>
  <c r="D227" i="6"/>
  <c r="D385" i="6"/>
  <c r="D659" i="6"/>
  <c r="D81" i="6"/>
  <c r="D444" i="6"/>
  <c r="D403" i="6"/>
  <c r="D478" i="6"/>
  <c r="D603" i="6"/>
  <c r="D46" i="6"/>
  <c r="D578" i="6"/>
  <c r="D491" i="6"/>
  <c r="D213" i="6"/>
  <c r="D172" i="6"/>
  <c r="D38" i="6"/>
  <c r="D555" i="6"/>
  <c r="D490" i="6"/>
  <c r="D82" i="6"/>
  <c r="D306" i="6"/>
  <c r="D438" i="6"/>
  <c r="D583" i="6"/>
  <c r="D181" i="6"/>
  <c r="D592" i="6"/>
  <c r="D532" i="6"/>
  <c r="D399" i="6"/>
  <c r="D679" i="6"/>
  <c r="D576" i="6"/>
  <c r="D378" i="6"/>
  <c r="D83" i="6"/>
  <c r="D406" i="6"/>
  <c r="D418" i="6"/>
  <c r="D447" i="6"/>
  <c r="D255" i="6"/>
  <c r="D512" i="6"/>
  <c r="D549" i="6"/>
  <c r="D299" i="6"/>
  <c r="D672" i="6"/>
  <c r="D567" i="6"/>
  <c r="D663" i="6"/>
  <c r="D499" i="6"/>
  <c r="D557" i="6"/>
  <c r="D515" i="6"/>
  <c r="D265" i="6"/>
  <c r="D471" i="6"/>
  <c r="D419" i="6"/>
  <c r="D302" i="6"/>
  <c r="D335" i="6"/>
  <c r="D621" i="6"/>
  <c r="D382" i="6"/>
  <c r="D169" i="6"/>
  <c r="D425" i="6"/>
  <c r="D258" i="6"/>
  <c r="D84" i="6"/>
  <c r="D228" i="6"/>
  <c r="D610" i="6"/>
  <c r="D675" i="6"/>
  <c r="D560" i="6"/>
  <c r="D210" i="6"/>
  <c r="D9" i="6"/>
  <c r="D39" i="6"/>
  <c r="D519" i="6"/>
  <c r="D85" i="6"/>
  <c r="D563" i="6"/>
  <c r="D529" i="6"/>
  <c r="D597" i="6"/>
  <c r="D631" i="6"/>
  <c r="D214" i="6"/>
  <c r="D286" i="6"/>
  <c r="D13" i="6"/>
  <c r="D343" i="6"/>
  <c r="D251" i="6"/>
  <c r="D386" i="6"/>
  <c r="D449" i="6"/>
  <c r="D680" i="6"/>
  <c r="D431" i="6"/>
  <c r="D86" i="6"/>
  <c r="D626" i="6"/>
  <c r="D589" i="6"/>
  <c r="D87" i="6"/>
  <c r="D88" i="6"/>
  <c r="D323" i="6"/>
  <c r="D240" i="6"/>
  <c r="D204" i="6"/>
  <c r="D459" i="6"/>
  <c r="D582" i="6"/>
  <c r="D485" i="6"/>
  <c r="D464" i="6"/>
  <c r="D16" i="6"/>
  <c r="D89" i="6"/>
  <c r="D357" i="6"/>
  <c r="D27" i="6"/>
  <c r="D544" i="6"/>
  <c r="D636" i="6"/>
  <c r="D281" i="6"/>
  <c r="D185" i="6"/>
  <c r="D224" i="6"/>
  <c r="D201" i="6"/>
  <c r="D546" i="6"/>
  <c r="D195" i="6"/>
  <c r="D392" i="6"/>
  <c r="D90" i="6"/>
  <c r="D622" i="6"/>
  <c r="D669" i="6"/>
  <c r="D245" i="6"/>
  <c r="D91" i="6"/>
  <c r="D92" i="6"/>
  <c r="D474" i="6"/>
  <c r="D93" i="6"/>
  <c r="D664" i="6"/>
  <c r="D647" i="6"/>
  <c r="D434" i="6"/>
  <c r="D94" i="6"/>
  <c r="D288" i="6"/>
  <c r="D95" i="6"/>
  <c r="D383" i="6"/>
  <c r="D96" i="6"/>
  <c r="D345" i="6"/>
  <c r="D262" i="6"/>
  <c r="D259" i="6"/>
  <c r="D619" i="6"/>
  <c r="D521" i="6"/>
  <c r="D161" i="6"/>
  <c r="D411" i="6"/>
  <c r="D351" i="6"/>
  <c r="D580" i="6"/>
  <c r="D97" i="6"/>
  <c r="D686" i="6"/>
  <c r="D495" i="6"/>
  <c r="D7" i="6"/>
  <c r="D2" i="6"/>
  <c r="D358" i="6"/>
  <c r="D275" i="6"/>
  <c r="D98" i="6"/>
  <c r="D602" i="6"/>
  <c r="D25" i="6"/>
  <c r="D489" i="6"/>
  <c r="D203" i="6"/>
  <c r="D475" i="6"/>
  <c r="D535" i="6"/>
  <c r="D99" i="6"/>
  <c r="D159" i="6"/>
  <c r="D375" i="6"/>
  <c r="D542" i="6"/>
  <c r="D559" i="6"/>
  <c r="D673" i="6"/>
  <c r="D229" i="6"/>
  <c r="D100" i="6"/>
  <c r="D101" i="6"/>
  <c r="D102" i="6"/>
  <c r="D154" i="6"/>
  <c r="D604" i="6"/>
  <c r="D49" i="6"/>
  <c r="D324" i="6"/>
  <c r="D235" i="6"/>
  <c r="D638" i="6"/>
  <c r="D648" i="6"/>
  <c r="D360" i="6"/>
  <c r="D585" i="6"/>
  <c r="D146" i="6"/>
  <c r="D573" i="6"/>
  <c r="D18" i="6"/>
  <c r="D617" i="6"/>
  <c r="D414" i="6"/>
  <c r="D103" i="6"/>
  <c r="D165" i="6"/>
  <c r="D641" i="6"/>
  <c r="D352" i="6"/>
  <c r="D104" i="6"/>
  <c r="D639" i="6"/>
  <c r="D436" i="6"/>
  <c r="D267" i="6"/>
  <c r="D105" i="6"/>
  <c r="D241" i="6"/>
  <c r="D643" i="6"/>
  <c r="D645" i="6"/>
  <c r="D106" i="6"/>
  <c r="D584" i="6"/>
  <c r="D683" i="6"/>
  <c r="D107" i="6"/>
  <c r="D307" i="6"/>
  <c r="D301" i="6"/>
  <c r="D314" i="6"/>
  <c r="D108" i="6"/>
  <c r="D188" i="6"/>
  <c r="D266" i="6"/>
  <c r="D21" i="6"/>
  <c r="D393" i="6"/>
  <c r="D109" i="6"/>
  <c r="D280" i="6"/>
  <c r="D493" i="6"/>
  <c r="D404" i="6"/>
  <c r="D44" i="6"/>
  <c r="D110" i="6"/>
  <c r="D487" i="6"/>
  <c r="D147" i="6"/>
  <c r="D416" i="6"/>
  <c r="D234" i="6"/>
  <c r="D407" i="6"/>
  <c r="D480" i="6"/>
  <c r="D153" i="6"/>
  <c r="D166" i="6"/>
  <c r="D111" i="6"/>
  <c r="D395" i="6"/>
  <c r="D497" i="6"/>
  <c r="D413" i="6"/>
  <c r="D276" i="6"/>
  <c r="D642" i="6"/>
  <c r="D284" i="6"/>
  <c r="D47" i="6"/>
  <c r="D650" i="6"/>
  <c r="D291" i="6"/>
  <c r="D256" i="6"/>
  <c r="D205" i="6"/>
  <c r="D526" i="6"/>
  <c r="D667" i="6"/>
  <c r="D523" i="6"/>
  <c r="D112" i="6"/>
  <c r="D630" i="6"/>
  <c r="D633" i="6"/>
  <c r="D623" i="6"/>
  <c r="D590" i="6"/>
  <c r="D347" i="6"/>
  <c r="D674" i="6"/>
  <c r="D435" i="6"/>
  <c r="D113" i="6"/>
  <c r="D614" i="6"/>
  <c r="D543" i="6"/>
  <c r="D170" i="6"/>
  <c r="D163" i="6"/>
  <c r="D20" i="6"/>
  <c r="D225" i="6"/>
  <c r="D114" i="6"/>
  <c r="D415" i="6"/>
  <c r="D115" i="6"/>
  <c r="D479" i="6"/>
  <c r="D116" i="6"/>
  <c r="D216" i="6"/>
  <c r="D321" i="6"/>
  <c r="D117" i="6"/>
  <c r="D118" i="6"/>
  <c r="D506" i="6"/>
  <c r="D340" i="6"/>
  <c r="D441" i="6"/>
  <c r="D476" i="6"/>
  <c r="D218" i="6"/>
  <c r="D320" i="6"/>
  <c r="D649" i="6"/>
  <c r="D119" i="6"/>
  <c r="D364" i="6"/>
  <c r="D367" i="6"/>
  <c r="D662" i="6"/>
  <c r="D445" i="6"/>
  <c r="D120" i="6"/>
  <c r="D338" i="6"/>
  <c r="D34" i="6"/>
  <c r="D121" i="6"/>
  <c r="D463" i="6"/>
  <c r="D122" i="6"/>
  <c r="D457" i="6"/>
  <c r="D304" i="6"/>
  <c r="D377" i="6"/>
  <c r="D561" i="6"/>
  <c r="D261" i="6"/>
  <c r="D167" i="6"/>
  <c r="D123" i="6"/>
  <c r="D389" i="6"/>
  <c r="D303" i="6"/>
  <c r="D317" i="6"/>
  <c r="D556" i="6"/>
  <c r="D665" i="6"/>
  <c r="D144" i="6"/>
  <c r="D14" i="6"/>
  <c r="D428" i="6"/>
  <c r="D28" i="6"/>
  <c r="D568" i="6"/>
  <c r="D124" i="6"/>
  <c r="D344" i="6"/>
  <c r="D670" i="6"/>
  <c r="D10" i="6"/>
  <c r="D508" i="6"/>
  <c r="D586" i="6"/>
  <c r="D472" i="6"/>
  <c r="D501" i="6"/>
  <c r="D427" i="6"/>
  <c r="D469" i="6"/>
  <c r="D671" i="6"/>
  <c r="D50" i="6"/>
  <c r="D319" i="6"/>
  <c r="D690" i="6"/>
  <c r="D534" i="6"/>
  <c r="D361" i="6"/>
  <c r="D350" i="6"/>
  <c r="D572" i="6"/>
  <c r="D369" i="6"/>
  <c r="D294" i="6"/>
  <c r="D482" i="6"/>
  <c r="D125" i="6"/>
  <c r="D126" i="6"/>
  <c r="D689" i="6"/>
  <c r="D454" i="6"/>
  <c r="D148" i="6"/>
  <c r="D160" i="6"/>
  <c r="D250" i="6"/>
  <c r="D305" i="6"/>
  <c r="D397" i="6"/>
  <c r="D8" i="6"/>
  <c r="D423" i="6"/>
  <c r="D539" i="6"/>
  <c r="D354" i="6"/>
  <c r="D127" i="6"/>
  <c r="D194" i="6"/>
  <c r="D150" i="6"/>
  <c r="D653" i="6"/>
  <c r="D349" i="6"/>
  <c r="D609" i="6"/>
  <c r="D606" i="6"/>
  <c r="D128" i="6"/>
  <c r="D152" i="6"/>
  <c r="D208" i="6"/>
  <c r="D646" i="6"/>
  <c r="D620" i="6"/>
  <c r="D504" i="6"/>
  <c r="D465" i="6"/>
  <c r="D450" i="6"/>
  <c r="D211" i="6"/>
  <c r="D498" i="6"/>
  <c r="D336" i="6"/>
  <c r="D432" i="6"/>
  <c r="D129" i="6"/>
  <c r="D180" i="6"/>
  <c r="D330" i="6"/>
  <c r="D492" i="6"/>
  <c r="D569" i="6"/>
  <c r="D22" i="6"/>
  <c r="D309" i="6"/>
  <c r="D577" i="6"/>
  <c r="D282" i="6"/>
  <c r="D171" i="6"/>
  <c r="D588" i="6"/>
  <c r="D651" i="6"/>
  <c r="D51" i="6"/>
  <c r="D660" i="6"/>
  <c r="D548" i="6"/>
  <c r="D130" i="6"/>
  <c r="D131" i="6"/>
  <c r="D226" i="6"/>
  <c r="D295" i="6"/>
  <c r="D132" i="6"/>
  <c r="D426" i="6"/>
  <c r="D511" i="6"/>
  <c r="D26" i="6"/>
  <c r="D494" i="6"/>
  <c r="D23" i="6"/>
  <c r="D133" i="6"/>
  <c r="D285" i="6"/>
  <c r="D677" i="6"/>
  <c r="D384" i="6"/>
  <c r="D437" i="6"/>
  <c r="D328" i="6"/>
  <c r="D202" i="6"/>
  <c r="D388" i="6"/>
  <c r="D566" i="6"/>
  <c r="D157" i="6"/>
  <c r="D517" i="6"/>
  <c r="D134" i="6"/>
  <c r="D135" i="6"/>
  <c r="D136" i="6"/>
  <c r="D29" i="6"/>
  <c r="D137" i="6"/>
  <c r="D264" i="6"/>
  <c r="D45" i="6"/>
  <c r="D41" i="6"/>
  <c r="D138" i="6"/>
  <c r="D139" i="6"/>
  <c r="D140" i="6"/>
  <c r="D141" i="6"/>
  <c r="D52" i="6"/>
  <c r="D42" i="6"/>
  <c r="D142" i="6"/>
  <c r="D143" i="6"/>
  <c r="D8" i="5"/>
  <c r="D58" i="5"/>
  <c r="G58" i="5"/>
  <c r="I58" i="5"/>
  <c r="E58" i="5" s="1"/>
  <c r="F58" i="5" s="1"/>
  <c r="D88" i="5"/>
  <c r="G88" i="5"/>
  <c r="I88" i="5"/>
  <c r="E88" i="5" s="1"/>
  <c r="F88" i="5" s="1"/>
  <c r="D70" i="5"/>
  <c r="G70" i="5"/>
  <c r="I70" i="5"/>
  <c r="E70" i="5" s="1"/>
  <c r="F70" i="5" s="1"/>
  <c r="D43" i="5"/>
  <c r="G43" i="5"/>
  <c r="I43" i="5"/>
  <c r="E43" i="5" s="1"/>
  <c r="F43" i="5" s="1"/>
  <c r="D67" i="5"/>
  <c r="G67" i="5"/>
  <c r="I67" i="5"/>
  <c r="E67" i="5" s="1"/>
  <c r="F67" i="5" s="1"/>
  <c r="D48" i="5"/>
  <c r="G48" i="5"/>
  <c r="I48" i="5"/>
  <c r="H48" i="5" s="1"/>
  <c r="D177" i="5"/>
  <c r="G177" i="5"/>
  <c r="I177" i="5"/>
  <c r="E177" i="5" s="1"/>
  <c r="F177" i="5" s="1"/>
  <c r="D74" i="5"/>
  <c r="G74" i="5"/>
  <c r="I74" i="5"/>
  <c r="E74" i="5" s="1"/>
  <c r="F74" i="5" s="1"/>
  <c r="D87" i="5"/>
  <c r="G87" i="5"/>
  <c r="I87" i="5"/>
  <c r="E87" i="5" s="1"/>
  <c r="F87" i="5" s="1"/>
  <c r="D122" i="5"/>
  <c r="G122" i="5"/>
  <c r="I122" i="5"/>
  <c r="E122" i="5" s="1"/>
  <c r="F122" i="5" s="1"/>
  <c r="D38" i="5"/>
  <c r="G38" i="5"/>
  <c r="I38" i="5"/>
  <c r="E38" i="5" s="1"/>
  <c r="F38" i="5" s="1"/>
  <c r="D137" i="5"/>
  <c r="G137" i="5"/>
  <c r="I137" i="5"/>
  <c r="E137" i="5" s="1"/>
  <c r="F137" i="5" s="1"/>
  <c r="D57" i="5"/>
  <c r="G57" i="5"/>
  <c r="I57" i="5"/>
  <c r="E57" i="5" s="1"/>
  <c r="F57" i="5" s="1"/>
  <c r="D73" i="5"/>
  <c r="G73" i="5"/>
  <c r="I73" i="5"/>
  <c r="E73" i="5" s="1"/>
  <c r="F73" i="5" s="1"/>
  <c r="D102" i="5"/>
  <c r="G102" i="5"/>
  <c r="I102" i="5"/>
  <c r="E102" i="5" s="1"/>
  <c r="F102" i="5" s="1"/>
  <c r="D164" i="5"/>
  <c r="G164" i="5"/>
  <c r="I164" i="5"/>
  <c r="E164" i="5" s="1"/>
  <c r="F164" i="5" s="1"/>
  <c r="D178" i="5"/>
  <c r="G178" i="5"/>
  <c r="I178" i="5"/>
  <c r="E178" i="5" s="1"/>
  <c r="F178" i="5" s="1"/>
  <c r="D163" i="5"/>
  <c r="G163" i="5"/>
  <c r="I163" i="5"/>
  <c r="E163" i="5" s="1"/>
  <c r="F163" i="5" s="1"/>
  <c r="D181" i="5"/>
  <c r="G181" i="5"/>
  <c r="I181" i="5"/>
  <c r="E181" i="5" s="1"/>
  <c r="F181" i="5" s="1"/>
  <c r="D96" i="5"/>
  <c r="G96" i="5"/>
  <c r="I96" i="5"/>
  <c r="E96" i="5" s="1"/>
  <c r="F96" i="5" s="1"/>
  <c r="D101" i="5"/>
  <c r="G101" i="5"/>
  <c r="I101" i="5"/>
  <c r="E101" i="5" s="1"/>
  <c r="F101" i="5" s="1"/>
  <c r="D92" i="5"/>
  <c r="G92" i="5"/>
  <c r="I92" i="5"/>
  <c r="E92" i="5" s="1"/>
  <c r="F92" i="5" s="1"/>
  <c r="D130" i="5"/>
  <c r="G130" i="5"/>
  <c r="I130" i="5"/>
  <c r="H130" i="5" s="1"/>
  <c r="D28" i="5"/>
  <c r="G28" i="5"/>
  <c r="I28" i="5"/>
  <c r="E28" i="5" s="1"/>
  <c r="F28" i="5" s="1"/>
  <c r="D2" i="5"/>
  <c r="G2" i="5"/>
  <c r="I2" i="5"/>
  <c r="E2" i="5" s="1"/>
  <c r="F2" i="5" s="1"/>
  <c r="D124" i="5"/>
  <c r="G124" i="5"/>
  <c r="I124" i="5"/>
  <c r="E124" i="5" s="1"/>
  <c r="F124" i="5" s="1"/>
  <c r="D24" i="5"/>
  <c r="G24" i="5"/>
  <c r="I24" i="5"/>
  <c r="H24" i="5" s="1"/>
  <c r="D179" i="5"/>
  <c r="G179" i="5"/>
  <c r="I179" i="5"/>
  <c r="E179" i="5" s="1"/>
  <c r="F179" i="5" s="1"/>
  <c r="D169" i="5"/>
  <c r="G169" i="5"/>
  <c r="I169" i="5"/>
  <c r="E169" i="5" s="1"/>
  <c r="F169" i="5" s="1"/>
  <c r="D182" i="5"/>
  <c r="G182" i="5"/>
  <c r="I182" i="5"/>
  <c r="E182" i="5" s="1"/>
  <c r="F182" i="5" s="1"/>
  <c r="D147" i="5"/>
  <c r="G147" i="5"/>
  <c r="I147" i="5"/>
  <c r="D158" i="5"/>
  <c r="G158" i="5"/>
  <c r="I158" i="5"/>
  <c r="E158" i="5" s="1"/>
  <c r="F158" i="5" s="1"/>
  <c r="D113" i="5"/>
  <c r="G113" i="5"/>
  <c r="I113" i="5"/>
  <c r="E113" i="5" s="1"/>
  <c r="F113" i="5" s="1"/>
  <c r="D79" i="5"/>
  <c r="G79" i="5"/>
  <c r="I79" i="5"/>
  <c r="E79" i="5" s="1"/>
  <c r="F79" i="5" s="1"/>
  <c r="D183" i="5"/>
  <c r="G183" i="5"/>
  <c r="I183" i="5"/>
  <c r="H183" i="5" s="1"/>
  <c r="D91" i="5"/>
  <c r="G91" i="5"/>
  <c r="I91" i="5"/>
  <c r="E91" i="5" s="1"/>
  <c r="F91" i="5" s="1"/>
  <c r="D184" i="5"/>
  <c r="G184" i="5"/>
  <c r="I184" i="5"/>
  <c r="E184" i="5" s="1"/>
  <c r="F184" i="5" s="1"/>
  <c r="D16" i="5"/>
  <c r="G16" i="5"/>
  <c r="I16" i="5"/>
  <c r="E16" i="5" s="1"/>
  <c r="F16" i="5" s="1"/>
  <c r="D35" i="5"/>
  <c r="G35" i="5"/>
  <c r="I35" i="5"/>
  <c r="E35" i="5" s="1"/>
  <c r="F35" i="5" s="1"/>
  <c r="D185" i="5"/>
  <c r="G185" i="5"/>
  <c r="H185" i="5" s="1"/>
  <c r="I185" i="5"/>
  <c r="E185" i="5" s="1"/>
  <c r="F185" i="5" s="1"/>
  <c r="D186" i="5"/>
  <c r="G186" i="5"/>
  <c r="I186" i="5"/>
  <c r="E186" i="5" s="1"/>
  <c r="F186" i="5" s="1"/>
  <c r="D9" i="5"/>
  <c r="G9" i="5"/>
  <c r="I9" i="5"/>
  <c r="E9" i="5" s="1"/>
  <c r="F9" i="5" s="1"/>
  <c r="D187" i="5"/>
  <c r="G187" i="5"/>
  <c r="I187" i="5"/>
  <c r="E187" i="5" s="1"/>
  <c r="F187" i="5" s="1"/>
  <c r="D188" i="5"/>
  <c r="G188" i="5"/>
  <c r="I188" i="5"/>
  <c r="E188" i="5" s="1"/>
  <c r="F188" i="5" s="1"/>
  <c r="D132" i="5"/>
  <c r="G132" i="5"/>
  <c r="I132" i="5"/>
  <c r="E132" i="5" s="1"/>
  <c r="F132" i="5" s="1"/>
  <c r="D120" i="5"/>
  <c r="G120" i="5"/>
  <c r="I120" i="5"/>
  <c r="E120" i="5" s="1"/>
  <c r="F120" i="5" s="1"/>
  <c r="D144" i="5"/>
  <c r="G144" i="5"/>
  <c r="I144" i="5"/>
  <c r="E144" i="5" s="1"/>
  <c r="F144" i="5" s="1"/>
  <c r="D90" i="5"/>
  <c r="G90" i="5"/>
  <c r="I90" i="5"/>
  <c r="E90" i="5" s="1"/>
  <c r="F90" i="5" s="1"/>
  <c r="D119" i="5"/>
  <c r="G119" i="5"/>
  <c r="I119" i="5"/>
  <c r="E119" i="5" s="1"/>
  <c r="F119" i="5" s="1"/>
  <c r="D121" i="5"/>
  <c r="G121" i="5"/>
  <c r="I121" i="5"/>
  <c r="E121" i="5" s="1"/>
  <c r="F121" i="5" s="1"/>
  <c r="D129" i="5"/>
  <c r="G129" i="5"/>
  <c r="I129" i="5"/>
  <c r="E129" i="5" s="1"/>
  <c r="F129" i="5" s="1"/>
  <c r="D125" i="5"/>
  <c r="G125" i="5"/>
  <c r="I125" i="5"/>
  <c r="E125" i="5" s="1"/>
  <c r="F125" i="5" s="1"/>
  <c r="D110" i="5"/>
  <c r="G110" i="5"/>
  <c r="H110" i="5" s="1"/>
  <c r="I110" i="5"/>
  <c r="E110" i="5" s="1"/>
  <c r="F110" i="5" s="1"/>
  <c r="D135" i="5"/>
  <c r="G135" i="5"/>
  <c r="I135" i="5"/>
  <c r="E135" i="5" s="1"/>
  <c r="F135" i="5" s="1"/>
  <c r="D83" i="5"/>
  <c r="G83" i="5"/>
  <c r="I83" i="5"/>
  <c r="E83" i="5" s="1"/>
  <c r="F83" i="5" s="1"/>
  <c r="D155" i="5"/>
  <c r="G155" i="5"/>
  <c r="I155" i="5"/>
  <c r="E155" i="5" s="1"/>
  <c r="F155" i="5" s="1"/>
  <c r="D136" i="5"/>
  <c r="G136" i="5"/>
  <c r="I136" i="5"/>
  <c r="E136" i="5" s="1"/>
  <c r="F136" i="5" s="1"/>
  <c r="D118" i="5"/>
  <c r="G118" i="5"/>
  <c r="I118" i="5"/>
  <c r="E118" i="5" s="1"/>
  <c r="F118" i="5" s="1"/>
  <c r="D18" i="5"/>
  <c r="G18" i="5"/>
  <c r="I18" i="5"/>
  <c r="E18" i="5" s="1"/>
  <c r="F18" i="5" s="1"/>
  <c r="D107" i="5"/>
  <c r="G107" i="5"/>
  <c r="I107" i="5"/>
  <c r="E107" i="5" s="1"/>
  <c r="F107" i="5" s="1"/>
  <c r="D100" i="5"/>
  <c r="G100" i="5"/>
  <c r="I100" i="5"/>
  <c r="E100" i="5" s="1"/>
  <c r="F100" i="5" s="1"/>
  <c r="D106" i="5"/>
  <c r="G106" i="5"/>
  <c r="I106" i="5"/>
  <c r="E106" i="5" s="1"/>
  <c r="F106" i="5" s="1"/>
  <c r="D189" i="5"/>
  <c r="G189" i="5"/>
  <c r="I189" i="5"/>
  <c r="D25" i="5"/>
  <c r="G25" i="5"/>
  <c r="I25" i="5"/>
  <c r="E25" i="5" s="1"/>
  <c r="F25" i="5" s="1"/>
  <c r="D49" i="5"/>
  <c r="G49" i="5"/>
  <c r="I49" i="5"/>
  <c r="E49" i="5" s="1"/>
  <c r="F49" i="5" s="1"/>
  <c r="D103" i="5"/>
  <c r="G103" i="5"/>
  <c r="I103" i="5"/>
  <c r="E103" i="5" s="1"/>
  <c r="F103" i="5" s="1"/>
  <c r="D82" i="5"/>
  <c r="G82" i="5"/>
  <c r="I82" i="5"/>
  <c r="E82" i="5" s="1"/>
  <c r="F82" i="5" s="1"/>
  <c r="D64" i="5"/>
  <c r="G64" i="5"/>
  <c r="I64" i="5"/>
  <c r="E64" i="5" s="1"/>
  <c r="F64" i="5" s="1"/>
  <c r="D34" i="5"/>
  <c r="G34" i="5"/>
  <c r="I34" i="5"/>
  <c r="E34" i="5" s="1"/>
  <c r="F34" i="5" s="1"/>
  <c r="D190" i="5"/>
  <c r="G190" i="5"/>
  <c r="I190" i="5"/>
  <c r="E190" i="5" s="1"/>
  <c r="F190" i="5" s="1"/>
  <c r="D133" i="5"/>
  <c r="G133" i="5"/>
  <c r="I133" i="5"/>
  <c r="E133" i="5" s="1"/>
  <c r="F133" i="5" s="1"/>
  <c r="D180" i="5"/>
  <c r="G180" i="5"/>
  <c r="I180" i="5"/>
  <c r="E180" i="5" s="1"/>
  <c r="F180" i="5" s="1"/>
  <c r="D104" i="5"/>
  <c r="G104" i="5"/>
  <c r="I104" i="5"/>
  <c r="E104" i="5" s="1"/>
  <c r="F104" i="5" s="1"/>
  <c r="D50" i="5"/>
  <c r="G50" i="5"/>
  <c r="I50" i="5"/>
  <c r="E50" i="5" s="1"/>
  <c r="F50" i="5" s="1"/>
  <c r="D53" i="5"/>
  <c r="G53" i="5"/>
  <c r="I53" i="5"/>
  <c r="E53" i="5" s="1"/>
  <c r="F53" i="5" s="1"/>
  <c r="D114" i="5"/>
  <c r="G114" i="5"/>
  <c r="I114" i="5"/>
  <c r="E114" i="5" s="1"/>
  <c r="F114" i="5" s="1"/>
  <c r="D7" i="5"/>
  <c r="G7" i="5"/>
  <c r="I7" i="5"/>
  <c r="E7" i="5" s="1"/>
  <c r="F7" i="5" s="1"/>
  <c r="D76" i="5"/>
  <c r="G76" i="5"/>
  <c r="I76" i="5"/>
  <c r="E76" i="5" s="1"/>
  <c r="F76" i="5" s="1"/>
  <c r="D47" i="5"/>
  <c r="G47" i="5"/>
  <c r="I47" i="5"/>
  <c r="E47" i="5" s="1"/>
  <c r="F47" i="5" s="1"/>
  <c r="D72" i="5"/>
  <c r="G72" i="5"/>
  <c r="I72" i="5"/>
  <c r="E72" i="5" s="1"/>
  <c r="F72" i="5" s="1"/>
  <c r="D77" i="5"/>
  <c r="G77" i="5"/>
  <c r="I77" i="5"/>
  <c r="E77" i="5" s="1"/>
  <c r="F77" i="5" s="1"/>
  <c r="D11" i="5"/>
  <c r="G11" i="5"/>
  <c r="I11" i="5"/>
  <c r="E11" i="5" s="1"/>
  <c r="F11" i="5" s="1"/>
  <c r="D176" i="5"/>
  <c r="G176" i="5"/>
  <c r="I176" i="5"/>
  <c r="E176" i="5" s="1"/>
  <c r="F176" i="5" s="1"/>
  <c r="D191" i="5"/>
  <c r="G191" i="5"/>
  <c r="I191" i="5"/>
  <c r="E191" i="5" s="1"/>
  <c r="F191" i="5" s="1"/>
  <c r="D66" i="5"/>
  <c r="G66" i="5"/>
  <c r="I66" i="5"/>
  <c r="E66" i="5" s="1"/>
  <c r="F66" i="5" s="1"/>
  <c r="D78" i="5"/>
  <c r="G78" i="5"/>
  <c r="I78" i="5"/>
  <c r="E78" i="5" s="1"/>
  <c r="F78" i="5" s="1"/>
  <c r="D126" i="5"/>
  <c r="G126" i="5"/>
  <c r="I126" i="5"/>
  <c r="D172" i="5"/>
  <c r="G172" i="5"/>
  <c r="I172" i="5"/>
  <c r="E172" i="5" s="1"/>
  <c r="F172" i="5" s="1"/>
  <c r="D150" i="5"/>
  <c r="G150" i="5"/>
  <c r="I150" i="5"/>
  <c r="E150" i="5" s="1"/>
  <c r="F150" i="5" s="1"/>
  <c r="D161" i="5"/>
  <c r="G161" i="5"/>
  <c r="I161" i="5"/>
  <c r="E161" i="5" s="1"/>
  <c r="F161" i="5" s="1"/>
  <c r="D139" i="5"/>
  <c r="G139" i="5"/>
  <c r="I139" i="5"/>
  <c r="D192" i="5"/>
  <c r="G192" i="5"/>
  <c r="I192" i="5"/>
  <c r="E192" i="5" s="1"/>
  <c r="F192" i="5" s="1"/>
  <c r="D31" i="5"/>
  <c r="G31" i="5"/>
  <c r="I31" i="5"/>
  <c r="E31" i="5" s="1"/>
  <c r="F31" i="5" s="1"/>
  <c r="D95" i="5"/>
  <c r="G95" i="5"/>
  <c r="I95" i="5"/>
  <c r="E95" i="5" s="1"/>
  <c r="F95" i="5" s="1"/>
  <c r="D193" i="5"/>
  <c r="G193" i="5"/>
  <c r="I193" i="5"/>
  <c r="D13" i="5"/>
  <c r="G13" i="5"/>
  <c r="I13" i="5"/>
  <c r="E13" i="5" s="1"/>
  <c r="F13" i="5" s="1"/>
  <c r="D194" i="5"/>
  <c r="G194" i="5"/>
  <c r="I194" i="5"/>
  <c r="E194" i="5" s="1"/>
  <c r="F194" i="5" s="1"/>
  <c r="D159" i="5"/>
  <c r="G159" i="5"/>
  <c r="I159" i="5"/>
  <c r="E159" i="5" s="1"/>
  <c r="F159" i="5" s="1"/>
  <c r="D23" i="5"/>
  <c r="G23" i="5"/>
  <c r="I23" i="5"/>
  <c r="E23" i="5" s="1"/>
  <c r="F23" i="5" s="1"/>
  <c r="D68" i="5"/>
  <c r="G68" i="5"/>
  <c r="I68" i="5"/>
  <c r="E68" i="5" s="1"/>
  <c r="F68" i="5" s="1"/>
  <c r="D170" i="5"/>
  <c r="G170" i="5"/>
  <c r="I170" i="5"/>
  <c r="E170" i="5" s="1"/>
  <c r="F170" i="5" s="1"/>
  <c r="D152" i="5"/>
  <c r="G152" i="5"/>
  <c r="I152" i="5"/>
  <c r="E152" i="5" s="1"/>
  <c r="F152" i="5" s="1"/>
  <c r="D156" i="5"/>
  <c r="G156" i="5"/>
  <c r="I156" i="5"/>
  <c r="H156" i="5" s="1"/>
  <c r="D146" i="5"/>
  <c r="G146" i="5"/>
  <c r="I146" i="5"/>
  <c r="E146" i="5" s="1"/>
  <c r="F146" i="5" s="1"/>
  <c r="D128" i="5"/>
  <c r="G128" i="5"/>
  <c r="I128" i="5"/>
  <c r="E128" i="5" s="1"/>
  <c r="F128" i="5" s="1"/>
  <c r="D115" i="5"/>
  <c r="G115" i="5"/>
  <c r="H115" i="5" s="1"/>
  <c r="I115" i="5"/>
  <c r="E115" i="5" s="1"/>
  <c r="F115" i="5" s="1"/>
  <c r="D5" i="5"/>
  <c r="G5" i="5"/>
  <c r="I5" i="5"/>
  <c r="E5" i="5" s="1"/>
  <c r="F5" i="5" s="1"/>
  <c r="D112" i="5"/>
  <c r="G112" i="5"/>
  <c r="I112" i="5"/>
  <c r="E112" i="5" s="1"/>
  <c r="F112" i="5" s="1"/>
  <c r="D195" i="5"/>
  <c r="G195" i="5"/>
  <c r="I195" i="5"/>
  <c r="E195" i="5" s="1"/>
  <c r="F195" i="5" s="1"/>
  <c r="D69" i="5"/>
  <c r="G69" i="5"/>
  <c r="I69" i="5"/>
  <c r="E69" i="5" s="1"/>
  <c r="F69" i="5" s="1"/>
  <c r="D109" i="5"/>
  <c r="G109" i="5"/>
  <c r="I109" i="5"/>
  <c r="E109" i="5" s="1"/>
  <c r="F109" i="5" s="1"/>
  <c r="D196" i="5"/>
  <c r="G196" i="5"/>
  <c r="I196" i="5"/>
  <c r="E196" i="5" s="1"/>
  <c r="F196" i="5" s="1"/>
  <c r="D197" i="5"/>
  <c r="G197" i="5"/>
  <c r="I197" i="5"/>
  <c r="E197" i="5" s="1"/>
  <c r="F197" i="5" s="1"/>
  <c r="D19" i="5"/>
  <c r="G19" i="5"/>
  <c r="H19" i="5" s="1"/>
  <c r="I19" i="5"/>
  <c r="E19" i="5" s="1"/>
  <c r="F19" i="5" s="1"/>
  <c r="D108" i="5"/>
  <c r="G108" i="5"/>
  <c r="I108" i="5"/>
  <c r="E108" i="5" s="1"/>
  <c r="F108" i="5" s="1"/>
  <c r="D55" i="5"/>
  <c r="G55" i="5"/>
  <c r="I55" i="5"/>
  <c r="E55" i="5" s="1"/>
  <c r="F55" i="5" s="1"/>
  <c r="D142" i="5"/>
  <c r="G142" i="5"/>
  <c r="I142" i="5"/>
  <c r="E142" i="5" s="1"/>
  <c r="F142" i="5" s="1"/>
  <c r="D22" i="5"/>
  <c r="G22" i="5"/>
  <c r="I22" i="5"/>
  <c r="E22" i="5" s="1"/>
  <c r="F22" i="5" s="1"/>
  <c r="D94" i="5"/>
  <c r="G94" i="5"/>
  <c r="I94" i="5"/>
  <c r="E94" i="5" s="1"/>
  <c r="F94" i="5" s="1"/>
  <c r="D111" i="5"/>
  <c r="G111" i="5"/>
  <c r="I111" i="5"/>
  <c r="E111" i="5" s="1"/>
  <c r="F111" i="5" s="1"/>
  <c r="D56" i="5"/>
  <c r="G56" i="5"/>
  <c r="I56" i="5"/>
  <c r="E56" i="5" s="1"/>
  <c r="F56" i="5" s="1"/>
  <c r="D81" i="5"/>
  <c r="G81" i="5"/>
  <c r="I81" i="5"/>
  <c r="E81" i="5" s="1"/>
  <c r="F81" i="5" s="1"/>
  <c r="D153" i="5"/>
  <c r="G153" i="5"/>
  <c r="I153" i="5"/>
  <c r="E153" i="5" s="1"/>
  <c r="F153" i="5" s="1"/>
  <c r="D116" i="5"/>
  <c r="G116" i="5"/>
  <c r="I116" i="5"/>
  <c r="E116" i="5" s="1"/>
  <c r="F116" i="5" s="1"/>
  <c r="D148" i="5"/>
  <c r="G148" i="5"/>
  <c r="I148" i="5"/>
  <c r="E148" i="5" s="1"/>
  <c r="F148" i="5" s="1"/>
  <c r="D45" i="5"/>
  <c r="G45" i="5"/>
  <c r="I45" i="5"/>
  <c r="E45" i="5" s="1"/>
  <c r="F45" i="5" s="1"/>
  <c r="D54" i="5"/>
  <c r="G54" i="5"/>
  <c r="I54" i="5"/>
  <c r="E54" i="5" s="1"/>
  <c r="F54" i="5" s="1"/>
  <c r="D131" i="5"/>
  <c r="G131" i="5"/>
  <c r="I131" i="5"/>
  <c r="E131" i="5" s="1"/>
  <c r="F131" i="5" s="1"/>
  <c r="D33" i="5"/>
  <c r="G33" i="5"/>
  <c r="I33" i="5"/>
  <c r="E33" i="5" s="1"/>
  <c r="F33" i="5" s="1"/>
  <c r="D160" i="5"/>
  <c r="G160" i="5"/>
  <c r="I160" i="5"/>
  <c r="E160" i="5" s="1"/>
  <c r="F160" i="5" s="1"/>
  <c r="D10" i="5"/>
  <c r="G10" i="5"/>
  <c r="H10" i="5" s="1"/>
  <c r="I10" i="5"/>
  <c r="E10" i="5" s="1"/>
  <c r="F10" i="5" s="1"/>
  <c r="D198" i="5"/>
  <c r="G198" i="5"/>
  <c r="I198" i="5"/>
  <c r="E198" i="5" s="1"/>
  <c r="F198" i="5" s="1"/>
  <c r="D149" i="5"/>
  <c r="G149" i="5"/>
  <c r="I149" i="5"/>
  <c r="E149" i="5" s="1"/>
  <c r="F149" i="5" s="1"/>
  <c r="D84" i="5"/>
  <c r="G84" i="5"/>
  <c r="I84" i="5"/>
  <c r="E84" i="5" s="1"/>
  <c r="F84" i="5" s="1"/>
  <c r="D157" i="5"/>
  <c r="G157" i="5"/>
  <c r="I157" i="5"/>
  <c r="E157" i="5" s="1"/>
  <c r="F157" i="5" s="1"/>
  <c r="D199" i="5"/>
  <c r="G199" i="5"/>
  <c r="I199" i="5"/>
  <c r="E199" i="5" s="1"/>
  <c r="F199" i="5" s="1"/>
  <c r="D80" i="5"/>
  <c r="G80" i="5"/>
  <c r="I80" i="5"/>
  <c r="D99" i="5"/>
  <c r="G99" i="5"/>
  <c r="I99" i="5"/>
  <c r="E99" i="5" s="1"/>
  <c r="F99" i="5" s="1"/>
  <c r="D27" i="5"/>
  <c r="G27" i="5"/>
  <c r="I27" i="5"/>
  <c r="E27" i="5" s="1"/>
  <c r="F27" i="5" s="1"/>
  <c r="D14" i="5"/>
  <c r="G14" i="5"/>
  <c r="I14" i="5"/>
  <c r="E14" i="5" s="1"/>
  <c r="F14" i="5" s="1"/>
  <c r="D20" i="5"/>
  <c r="G20" i="5"/>
  <c r="I20" i="5"/>
  <c r="E20" i="5" s="1"/>
  <c r="F20" i="5" s="1"/>
  <c r="D6" i="5"/>
  <c r="G6" i="5"/>
  <c r="I6" i="5"/>
  <c r="E6" i="5" s="1"/>
  <c r="F6" i="5" s="1"/>
  <c r="D21" i="5"/>
  <c r="G21" i="5"/>
  <c r="I21" i="5"/>
  <c r="E21" i="5" s="1"/>
  <c r="F21" i="5" s="1"/>
  <c r="D171" i="5"/>
  <c r="G171" i="5"/>
  <c r="I171" i="5"/>
  <c r="E171" i="5" s="1"/>
  <c r="F171" i="5" s="1"/>
  <c r="D141" i="5"/>
  <c r="G141" i="5"/>
  <c r="I141" i="5"/>
  <c r="E141" i="5" s="1"/>
  <c r="F141" i="5" s="1"/>
  <c r="D71" i="5"/>
  <c r="G71" i="5"/>
  <c r="I71" i="5"/>
  <c r="E71" i="5" s="1"/>
  <c r="F71" i="5" s="1"/>
  <c r="D97" i="5"/>
  <c r="G97" i="5"/>
  <c r="I97" i="5"/>
  <c r="E97" i="5" s="1"/>
  <c r="F97" i="5" s="1"/>
  <c r="D200" i="5"/>
  <c r="G200" i="5"/>
  <c r="I200" i="5"/>
  <c r="E200" i="5" s="1"/>
  <c r="F200" i="5" s="1"/>
  <c r="D75" i="5"/>
  <c r="G75" i="5"/>
  <c r="I75" i="5"/>
  <c r="E75" i="5" s="1"/>
  <c r="F75" i="5" s="1"/>
  <c r="D201" i="5"/>
  <c r="G201" i="5"/>
  <c r="I201" i="5"/>
  <c r="E201" i="5" s="1"/>
  <c r="F201" i="5" s="1"/>
  <c r="D4" i="5"/>
  <c r="G4" i="5"/>
  <c r="I4" i="5"/>
  <c r="E4" i="5" s="1"/>
  <c r="F4" i="5" s="1"/>
  <c r="D168" i="5"/>
  <c r="G168" i="5"/>
  <c r="I168" i="5"/>
  <c r="E168" i="5" s="1"/>
  <c r="F168" i="5" s="1"/>
  <c r="D202" i="5"/>
  <c r="G202" i="5"/>
  <c r="I202" i="5"/>
  <c r="E202" i="5" s="1"/>
  <c r="F202" i="5" s="1"/>
  <c r="D203" i="5"/>
  <c r="G203" i="5"/>
  <c r="I203" i="5"/>
  <c r="E203" i="5" s="1"/>
  <c r="F203" i="5" s="1"/>
  <c r="D60" i="5"/>
  <c r="G60" i="5"/>
  <c r="I60" i="5"/>
  <c r="E60" i="5" s="1"/>
  <c r="F60" i="5" s="1"/>
  <c r="D30" i="5"/>
  <c r="G30" i="5"/>
  <c r="I30" i="5"/>
  <c r="E30" i="5" s="1"/>
  <c r="F30" i="5" s="1"/>
  <c r="D140" i="5"/>
  <c r="G140" i="5"/>
  <c r="I140" i="5"/>
  <c r="E140" i="5" s="1"/>
  <c r="F140" i="5" s="1"/>
  <c r="D46" i="5"/>
  <c r="G46" i="5"/>
  <c r="I46" i="5"/>
  <c r="E46" i="5" s="1"/>
  <c r="F46" i="5" s="1"/>
  <c r="D42" i="5"/>
  <c r="G42" i="5"/>
  <c r="I42" i="5"/>
  <c r="E42" i="5" s="1"/>
  <c r="F42" i="5" s="1"/>
  <c r="D145" i="5"/>
  <c r="G145" i="5"/>
  <c r="I145" i="5"/>
  <c r="E145" i="5" s="1"/>
  <c r="F145" i="5" s="1"/>
  <c r="D32" i="5"/>
  <c r="G32" i="5"/>
  <c r="I32" i="5"/>
  <c r="E32" i="5" s="1"/>
  <c r="F32" i="5" s="1"/>
  <c r="D138" i="5"/>
  <c r="G138" i="5"/>
  <c r="I138" i="5"/>
  <c r="E138" i="5" s="1"/>
  <c r="F138" i="5" s="1"/>
  <c r="D63" i="5"/>
  <c r="G63" i="5"/>
  <c r="I63" i="5"/>
  <c r="E63" i="5" s="1"/>
  <c r="F63" i="5" s="1"/>
  <c r="D59" i="5"/>
  <c r="G59" i="5"/>
  <c r="I59" i="5"/>
  <c r="E59" i="5" s="1"/>
  <c r="F59" i="5" s="1"/>
  <c r="D166" i="5"/>
  <c r="G166" i="5"/>
  <c r="I166" i="5"/>
  <c r="E166" i="5" s="1"/>
  <c r="F166" i="5" s="1"/>
  <c r="D162" i="5"/>
  <c r="G162" i="5"/>
  <c r="I162" i="5"/>
  <c r="E162" i="5" s="1"/>
  <c r="F162" i="5" s="1"/>
  <c r="D173" i="5"/>
  <c r="G173" i="5"/>
  <c r="I173" i="5"/>
  <c r="E173" i="5" s="1"/>
  <c r="F173" i="5" s="1"/>
  <c r="D175" i="5"/>
  <c r="G175" i="5"/>
  <c r="I175" i="5"/>
  <c r="E175" i="5" s="1"/>
  <c r="F175" i="5" s="1"/>
  <c r="D29" i="5"/>
  <c r="G29" i="5"/>
  <c r="I29" i="5"/>
  <c r="E29" i="5" s="1"/>
  <c r="F29" i="5" s="1"/>
  <c r="D89" i="5"/>
  <c r="G89" i="5"/>
  <c r="I89" i="5"/>
  <c r="E89" i="5" s="1"/>
  <c r="F89" i="5" s="1"/>
  <c r="D3" i="5"/>
  <c r="G3" i="5"/>
  <c r="I3" i="5"/>
  <c r="D167" i="5"/>
  <c r="G167" i="5"/>
  <c r="I167" i="5"/>
  <c r="E167" i="5" s="1"/>
  <c r="F167" i="5" s="1"/>
  <c r="D17" i="5"/>
  <c r="G17" i="5"/>
  <c r="I17" i="5"/>
  <c r="D143" i="5"/>
  <c r="G143" i="5"/>
  <c r="I143" i="5"/>
  <c r="E143" i="5" s="1"/>
  <c r="F143" i="5" s="1"/>
  <c r="D204" i="5"/>
  <c r="G204" i="5"/>
  <c r="I204" i="5"/>
  <c r="D105" i="5"/>
  <c r="G105" i="5"/>
  <c r="I105" i="5"/>
  <c r="E105" i="5" s="1"/>
  <c r="F105" i="5" s="1"/>
  <c r="D62" i="5"/>
  <c r="G62" i="5"/>
  <c r="I62" i="5"/>
  <c r="D98" i="5"/>
  <c r="G98" i="5"/>
  <c r="I98" i="5"/>
  <c r="E98" i="5" s="1"/>
  <c r="F98" i="5" s="1"/>
  <c r="D39" i="5"/>
  <c r="G39" i="5"/>
  <c r="I39" i="5"/>
  <c r="D52" i="5"/>
  <c r="G52" i="5"/>
  <c r="I52" i="5"/>
  <c r="E52" i="5" s="1"/>
  <c r="F52" i="5" s="1"/>
  <c r="G8" i="5"/>
  <c r="I8" i="5"/>
  <c r="D205" i="5"/>
  <c r="G205" i="5"/>
  <c r="I205" i="5"/>
  <c r="E205" i="5" s="1"/>
  <c r="F205" i="5" s="1"/>
  <c r="D85" i="5"/>
  <c r="G85" i="5"/>
  <c r="I85" i="5"/>
  <c r="E85" i="5" s="1"/>
  <c r="F85" i="5" s="1"/>
  <c r="D61" i="5"/>
  <c r="G61" i="5"/>
  <c r="I61" i="5"/>
  <c r="E61" i="5" s="1"/>
  <c r="F61" i="5" s="1"/>
  <c r="D37" i="5"/>
  <c r="G37" i="5"/>
  <c r="I37" i="5"/>
  <c r="D206" i="5"/>
  <c r="G206" i="5"/>
  <c r="I206" i="5"/>
  <c r="E206" i="5" s="1"/>
  <c r="F206" i="5" s="1"/>
  <c r="D207" i="5"/>
  <c r="G207" i="5"/>
  <c r="I207" i="5"/>
  <c r="E207" i="5" s="1"/>
  <c r="F207" i="5" s="1"/>
  <c r="D174" i="5"/>
  <c r="G174" i="5"/>
  <c r="I174" i="5"/>
  <c r="E174" i="5" s="1"/>
  <c r="F174" i="5" s="1"/>
  <c r="D123" i="5"/>
  <c r="G123" i="5"/>
  <c r="I123" i="5"/>
  <c r="E123" i="5" s="1"/>
  <c r="F123" i="5" s="1"/>
  <c r="D93" i="5"/>
  <c r="G93" i="5"/>
  <c r="I93" i="5"/>
  <c r="E93" i="5" s="1"/>
  <c r="F93" i="5" s="1"/>
  <c r="D154" i="5"/>
  <c r="G154" i="5"/>
  <c r="I154" i="5"/>
  <c r="D127" i="5"/>
  <c r="G127" i="5"/>
  <c r="I127" i="5"/>
  <c r="E127" i="5" s="1"/>
  <c r="F127" i="5" s="1"/>
  <c r="D117" i="5"/>
  <c r="G117" i="5"/>
  <c r="I117" i="5"/>
  <c r="D40" i="5"/>
  <c r="G40" i="5"/>
  <c r="I40" i="5"/>
  <c r="E40" i="5" s="1"/>
  <c r="F40" i="5" s="1"/>
  <c r="D208" i="5"/>
  <c r="G208" i="5"/>
  <c r="I208" i="5"/>
  <c r="D209" i="5"/>
  <c r="G209" i="5"/>
  <c r="I209" i="5"/>
  <c r="E209" i="5" s="1"/>
  <c r="F209" i="5" s="1"/>
  <c r="D51" i="5"/>
  <c r="G51" i="5"/>
  <c r="I51" i="5"/>
  <c r="D15" i="5"/>
  <c r="G15" i="5"/>
  <c r="I15" i="5"/>
  <c r="E15" i="5" s="1"/>
  <c r="F15" i="5" s="1"/>
  <c r="D151" i="5"/>
  <c r="G151" i="5"/>
  <c r="I151" i="5"/>
  <c r="D36" i="5"/>
  <c r="G36" i="5"/>
  <c r="I36" i="5"/>
  <c r="E36" i="5" s="1"/>
  <c r="F36" i="5" s="1"/>
  <c r="D210" i="5"/>
  <c r="G210" i="5"/>
  <c r="I210" i="5"/>
  <c r="D211" i="5"/>
  <c r="G211" i="5"/>
  <c r="I211" i="5"/>
  <c r="E211" i="5" s="1"/>
  <c r="F211" i="5" s="1"/>
  <c r="D12" i="5"/>
  <c r="G12" i="5"/>
  <c r="I12" i="5"/>
  <c r="D65" i="5"/>
  <c r="G65" i="5"/>
  <c r="I65" i="5"/>
  <c r="E65" i="5" s="1"/>
  <c r="F65" i="5" s="1"/>
  <c r="D165" i="5"/>
  <c r="G165" i="5"/>
  <c r="I165" i="5"/>
  <c r="D86" i="5"/>
  <c r="G86" i="5"/>
  <c r="I86" i="5"/>
  <c r="E86" i="5" s="1"/>
  <c r="F86" i="5" s="1"/>
  <c r="D41" i="5"/>
  <c r="G41" i="5"/>
  <c r="I41" i="5"/>
  <c r="D134" i="5"/>
  <c r="G134" i="5"/>
  <c r="I134" i="5"/>
  <c r="E134" i="5" s="1"/>
  <c r="F134" i="5" s="1"/>
  <c r="D212" i="5"/>
  <c r="G212" i="5"/>
  <c r="I212" i="5"/>
  <c r="E212" i="5" s="1"/>
  <c r="F212" i="5" s="1"/>
  <c r="D26" i="5"/>
  <c r="G26" i="5"/>
  <c r="I26" i="5"/>
  <c r="E26" i="5" s="1"/>
  <c r="F26" i="5" s="1"/>
  <c r="I44" i="5"/>
  <c r="G44" i="5"/>
  <c r="D44" i="5"/>
  <c r="I311" i="4"/>
  <c r="I137" i="4"/>
  <c r="I108" i="4"/>
  <c r="I478" i="4"/>
  <c r="I207" i="4"/>
  <c r="I308" i="4"/>
  <c r="I401" i="4"/>
  <c r="I295" i="4"/>
  <c r="I513" i="4"/>
  <c r="I402" i="4"/>
  <c r="I423" i="4"/>
  <c r="I166" i="4"/>
  <c r="I139" i="4"/>
  <c r="I164" i="4"/>
  <c r="I296" i="4"/>
  <c r="I504" i="4"/>
  <c r="I304" i="4"/>
  <c r="I514" i="4"/>
  <c r="I40" i="4"/>
  <c r="I515" i="4"/>
  <c r="I411" i="4"/>
  <c r="I494" i="4"/>
  <c r="I516" i="4"/>
  <c r="I188" i="4"/>
  <c r="I413" i="4"/>
  <c r="I274" i="4"/>
  <c r="I282" i="4"/>
  <c r="I459" i="4"/>
  <c r="I263" i="4"/>
  <c r="I225" i="4"/>
  <c r="I183" i="4"/>
  <c r="I412" i="4"/>
  <c r="I114" i="4"/>
  <c r="I32" i="4"/>
  <c r="I8" i="4"/>
  <c r="I340" i="4"/>
  <c r="I151" i="4"/>
  <c r="I202" i="4"/>
  <c r="I293" i="4"/>
  <c r="I192" i="4"/>
  <c r="I79" i="4"/>
  <c r="I106" i="4"/>
  <c r="I265" i="4"/>
  <c r="I159" i="4"/>
  <c r="I180" i="4"/>
  <c r="I488" i="4"/>
  <c r="I206" i="4"/>
  <c r="I280" i="4"/>
  <c r="I247" i="4"/>
  <c r="I150" i="4"/>
  <c r="I237" i="4"/>
  <c r="I154" i="4"/>
  <c r="I141" i="4"/>
  <c r="I346" i="4"/>
  <c r="I176" i="4"/>
  <c r="I74" i="4"/>
  <c r="I75" i="4"/>
  <c r="I517" i="4"/>
  <c r="I375" i="4"/>
  <c r="I171" i="4"/>
  <c r="I246" i="4"/>
  <c r="I243" i="4"/>
  <c r="I518" i="4"/>
  <c r="I48" i="4"/>
  <c r="I200" i="4"/>
  <c r="I338" i="4"/>
  <c r="I333" i="4"/>
  <c r="I486" i="4"/>
  <c r="I149" i="4"/>
  <c r="I218" i="4"/>
  <c r="I519" i="4"/>
  <c r="I520" i="4"/>
  <c r="I394" i="4"/>
  <c r="I142" i="4"/>
  <c r="I2" i="4"/>
  <c r="I383" i="4"/>
  <c r="I210" i="4"/>
  <c r="I120" i="4"/>
  <c r="I409" i="4"/>
  <c r="I100" i="4"/>
  <c r="I386" i="4"/>
  <c r="I285" i="4"/>
  <c r="I341" i="4"/>
  <c r="I521" i="4"/>
  <c r="I278" i="4"/>
  <c r="I347" i="4"/>
  <c r="I11" i="4"/>
  <c r="I55" i="4"/>
  <c r="I275" i="4"/>
  <c r="I170" i="4"/>
  <c r="I277" i="4"/>
  <c r="I480" i="4"/>
  <c r="I221" i="4"/>
  <c r="I110" i="4"/>
  <c r="I126" i="4"/>
  <c r="I465" i="4"/>
  <c r="I161" i="4"/>
  <c r="I377" i="4"/>
  <c r="I290" i="4"/>
  <c r="I407" i="4"/>
  <c r="I61" i="4"/>
  <c r="I300" i="4"/>
  <c r="I88" i="4"/>
  <c r="I248" i="4"/>
  <c r="I44" i="4"/>
  <c r="I430" i="4"/>
  <c r="I522" i="4"/>
  <c r="I35" i="4"/>
  <c r="I403" i="4"/>
  <c r="I332" i="4"/>
  <c r="I370" i="4"/>
  <c r="I357" i="4"/>
  <c r="I217" i="4"/>
  <c r="I393" i="4"/>
  <c r="I443" i="4"/>
  <c r="I437" i="4"/>
  <c r="I523" i="4"/>
  <c r="I68" i="4"/>
  <c r="I264" i="4"/>
  <c r="I89" i="4"/>
  <c r="I352" i="4"/>
  <c r="I337" i="4"/>
  <c r="I358" i="4"/>
  <c r="I198" i="4"/>
  <c r="I173" i="4"/>
  <c r="I372" i="4"/>
  <c r="I361" i="4"/>
  <c r="I331" i="4"/>
  <c r="I172" i="4"/>
  <c r="I298" i="4"/>
  <c r="I105" i="4"/>
  <c r="I140" i="4"/>
  <c r="I524" i="4"/>
  <c r="I525" i="4"/>
  <c r="I297" i="4"/>
  <c r="I526" i="4"/>
  <c r="I434" i="4"/>
  <c r="I360" i="4"/>
  <c r="I527" i="4"/>
  <c r="I212" i="4"/>
  <c r="I241" i="4"/>
  <c r="I348" i="4"/>
  <c r="I240" i="4"/>
  <c r="I528" i="4"/>
  <c r="I305" i="4"/>
  <c r="I529" i="4"/>
  <c r="I470" i="4"/>
  <c r="I427" i="4"/>
  <c r="I163" i="4"/>
  <c r="I216" i="4"/>
  <c r="I7" i="4"/>
  <c r="I313" i="4"/>
  <c r="I530" i="4"/>
  <c r="I201" i="4"/>
  <c r="I444" i="4"/>
  <c r="I476" i="4"/>
  <c r="I109" i="4"/>
  <c r="I309" i="4"/>
  <c r="I379" i="4"/>
  <c r="I447" i="4"/>
  <c r="I369" i="4"/>
  <c r="I368" i="4"/>
  <c r="I226" i="4"/>
  <c r="I85" i="4"/>
  <c r="I317" i="4"/>
  <c r="I266" i="4"/>
  <c r="I169" i="4"/>
  <c r="I339" i="4"/>
  <c r="I269" i="4"/>
  <c r="I376" i="4"/>
  <c r="I82" i="4"/>
  <c r="I36" i="4"/>
  <c r="I334" i="4"/>
  <c r="I59" i="4"/>
  <c r="I318" i="4"/>
  <c r="I249" i="4"/>
  <c r="I471" i="4"/>
  <c r="I95" i="4"/>
  <c r="I365" i="4"/>
  <c r="I301" i="4"/>
  <c r="I446" i="4"/>
  <c r="I451" i="4"/>
  <c r="I363" i="4"/>
  <c r="I350" i="4"/>
  <c r="I29" i="4"/>
  <c r="I475" i="4"/>
  <c r="I165" i="4"/>
  <c r="I33" i="4"/>
  <c r="I132" i="4"/>
  <c r="I233" i="4"/>
  <c r="I239" i="4"/>
  <c r="I371" i="4"/>
  <c r="I315" i="4"/>
  <c r="I415" i="4"/>
  <c r="I4" i="4"/>
  <c r="I194" i="4"/>
  <c r="I234" i="4"/>
  <c r="I162" i="4"/>
  <c r="I244" i="4"/>
  <c r="I531" i="4"/>
  <c r="I330" i="4"/>
  <c r="I255" i="4"/>
  <c r="I90" i="4"/>
  <c r="I52" i="4"/>
  <c r="I453" i="4"/>
  <c r="I268" i="4"/>
  <c r="I335" i="4"/>
  <c r="I286" i="4"/>
  <c r="I231" i="4"/>
  <c r="I400" i="4"/>
  <c r="I322" i="4"/>
  <c r="I421" i="4"/>
  <c r="I532" i="4"/>
  <c r="I222" i="4"/>
  <c r="I289" i="4"/>
  <c r="I135" i="4"/>
  <c r="I116" i="4"/>
  <c r="I174" i="4"/>
  <c r="I204" i="4"/>
  <c r="I462" i="4"/>
  <c r="I364" i="4"/>
  <c r="I416" i="4"/>
  <c r="I405" i="4"/>
  <c r="I511" i="4"/>
  <c r="I491" i="4"/>
  <c r="I18" i="4"/>
  <c r="I533" i="4"/>
  <c r="I501" i="4"/>
  <c r="I391" i="4"/>
  <c r="I534" i="4"/>
  <c r="I535" i="4"/>
  <c r="I510" i="4"/>
  <c r="I420" i="4"/>
  <c r="I344" i="4"/>
  <c r="I356" i="4"/>
  <c r="I536" i="4"/>
  <c r="I189" i="4"/>
  <c r="I153" i="4"/>
  <c r="I136" i="4"/>
  <c r="I78" i="4"/>
  <c r="I158" i="4"/>
  <c r="I395" i="4"/>
  <c r="I58" i="4"/>
  <c r="I56" i="4"/>
  <c r="I483" i="4"/>
  <c r="I179" i="4"/>
  <c r="I316" i="4"/>
  <c r="I457" i="4"/>
  <c r="I325" i="4"/>
  <c r="I25" i="4"/>
  <c r="I537" i="4"/>
  <c r="I538" i="4"/>
  <c r="I42" i="4"/>
  <c r="I539" i="4"/>
  <c r="I442" i="4"/>
  <c r="I323" i="4"/>
  <c r="I540" i="4"/>
  <c r="I143" i="4"/>
  <c r="I382" i="4"/>
  <c r="I224" i="4"/>
  <c r="I288" i="4"/>
  <c r="I86" i="4"/>
  <c r="I65" i="4"/>
  <c r="I97" i="4"/>
  <c r="I472" i="4"/>
  <c r="I541" i="4"/>
  <c r="I542" i="4"/>
  <c r="I119" i="4"/>
  <c r="I236" i="4"/>
  <c r="I543" i="4"/>
  <c r="I404" i="4"/>
  <c r="I445" i="4"/>
  <c r="I544" i="4"/>
  <c r="I182" i="4"/>
  <c r="I71" i="4"/>
  <c r="I319" i="4"/>
  <c r="I129" i="4"/>
  <c r="I167" i="4"/>
  <c r="I181" i="4"/>
  <c r="I146" i="4"/>
  <c r="I367" i="4"/>
  <c r="I20" i="4"/>
  <c r="I147" i="4"/>
  <c r="I343" i="4"/>
  <c r="I545" i="4"/>
  <c r="I392" i="4"/>
  <c r="I353" i="4"/>
  <c r="I425" i="4"/>
  <c r="I94" i="4"/>
  <c r="I381" i="4"/>
  <c r="I251" i="4"/>
  <c r="I546" i="4"/>
  <c r="I449" i="4"/>
  <c r="I328" i="4"/>
  <c r="I306" i="4"/>
  <c r="I102" i="4"/>
  <c r="I45" i="4"/>
  <c r="I23" i="4"/>
  <c r="I115" i="4"/>
  <c r="I138" i="4"/>
  <c r="I399" i="4"/>
  <c r="I26" i="4"/>
  <c r="I98" i="4"/>
  <c r="I144" i="4"/>
  <c r="I16" i="4"/>
  <c r="I496" i="4"/>
  <c r="I547" i="4"/>
  <c r="I190" i="4"/>
  <c r="I548" i="4"/>
  <c r="I267" i="4"/>
  <c r="I271" i="4"/>
  <c r="I259" i="4"/>
  <c r="E259" i="4" s="1"/>
  <c r="F259" i="4" s="1"/>
  <c r="I261" i="4"/>
  <c r="I41" i="4"/>
  <c r="I468" i="4"/>
  <c r="I321" i="4"/>
  <c r="I549" i="4"/>
  <c r="I424" i="4"/>
  <c r="I432" i="4"/>
  <c r="I72" i="4"/>
  <c r="I238" i="4"/>
  <c r="I550" i="4"/>
  <c r="I385" i="4"/>
  <c r="I551" i="4"/>
  <c r="I552" i="4"/>
  <c r="I112" i="4"/>
  <c r="I303" i="4"/>
  <c r="I34" i="4"/>
  <c r="I553" i="4"/>
  <c r="I273" i="4"/>
  <c r="I223" i="4"/>
  <c r="I184" i="4"/>
  <c r="I121" i="4"/>
  <c r="I554" i="4"/>
  <c r="I133" i="4"/>
  <c r="I186" i="4"/>
  <c r="I555" i="4"/>
  <c r="I196" i="4"/>
  <c r="I230" i="4"/>
  <c r="I250" i="4"/>
  <c r="I410" i="4"/>
  <c r="I256" i="4"/>
  <c r="I227" i="4"/>
  <c r="I10" i="4"/>
  <c r="I272" i="4"/>
  <c r="I168" i="4"/>
  <c r="I92" i="4"/>
  <c r="I490" i="4"/>
  <c r="I310" i="4"/>
  <c r="I556" i="4"/>
  <c r="I557" i="4"/>
  <c r="I19" i="4"/>
  <c r="E19" i="4" s="1"/>
  <c r="F19" i="4" s="1"/>
  <c r="I157" i="4"/>
  <c r="I558" i="4"/>
  <c r="I559" i="4"/>
  <c r="I560" i="4"/>
  <c r="I124" i="4"/>
  <c r="I197" i="4"/>
  <c r="I77" i="4"/>
  <c r="I145" i="4"/>
  <c r="I561" i="4"/>
  <c r="I562" i="4"/>
  <c r="I384" i="4"/>
  <c r="I211" i="4"/>
  <c r="I203" i="4"/>
  <c r="I39" i="4"/>
  <c r="I355" i="4"/>
  <c r="I563" i="4"/>
  <c r="I564" i="4"/>
  <c r="I380" i="4"/>
  <c r="I498" i="4"/>
  <c r="I111" i="4"/>
  <c r="I31" i="4"/>
  <c r="I47" i="4"/>
  <c r="I565" i="4"/>
  <c r="I566" i="4"/>
  <c r="I113" i="4"/>
  <c r="I502" i="4"/>
  <c r="I125" i="4"/>
  <c r="I452" i="4"/>
  <c r="I567" i="4"/>
  <c r="I406" i="4"/>
  <c r="I5" i="4"/>
  <c r="I508" i="4"/>
  <c r="I568" i="4"/>
  <c r="I569" i="4"/>
  <c r="I12" i="4"/>
  <c r="I570" i="4"/>
  <c r="I571" i="4"/>
  <c r="I572" i="4"/>
  <c r="I228" i="4"/>
  <c r="I219" i="4"/>
  <c r="I60" i="4"/>
  <c r="I573" i="4"/>
  <c r="I22" i="4"/>
  <c r="I70" i="4"/>
  <c r="I81" i="4"/>
  <c r="I287" i="4"/>
  <c r="I67" i="4"/>
  <c r="I21" i="4"/>
  <c r="I512" i="4"/>
  <c r="I257" i="4"/>
  <c r="I428" i="4"/>
  <c r="I574" i="4"/>
  <c r="I575" i="4"/>
  <c r="I270" i="4"/>
  <c r="I329" i="4"/>
  <c r="I326" i="4"/>
  <c r="I57" i="4"/>
  <c r="I576" i="4"/>
  <c r="I577" i="4"/>
  <c r="I578" i="4"/>
  <c r="I279" i="4"/>
  <c r="I195" i="4"/>
  <c r="I419" i="4"/>
  <c r="I80" i="4"/>
  <c r="I579" i="4"/>
  <c r="I156" i="4"/>
  <c r="I262" i="4"/>
  <c r="I580" i="4"/>
  <c r="I53" i="4"/>
  <c r="I479" i="4"/>
  <c r="I408" i="4"/>
  <c r="I351" i="4"/>
  <c r="I91" i="4"/>
  <c r="I581" i="4"/>
  <c r="I199" i="4"/>
  <c r="I477" i="4"/>
  <c r="I582" i="4"/>
  <c r="I583" i="4"/>
  <c r="I123" i="4"/>
  <c r="I9" i="4"/>
  <c r="I128" i="4"/>
  <c r="I584" i="4"/>
  <c r="I493" i="4"/>
  <c r="I87" i="4"/>
  <c r="I585" i="4"/>
  <c r="I586" i="4"/>
  <c r="I76" i="4"/>
  <c r="I205" i="4"/>
  <c r="I93" i="4"/>
  <c r="I177" i="4"/>
  <c r="I587" i="4"/>
  <c r="I178" i="4"/>
  <c r="I191" i="4"/>
  <c r="I103" i="4"/>
  <c r="I235" i="4"/>
  <c r="I83" i="4"/>
  <c r="I254" i="4"/>
  <c r="I6" i="4"/>
  <c r="I327" i="4"/>
  <c r="I473" i="4"/>
  <c r="I505" i="4"/>
  <c r="I30" i="4"/>
  <c r="I588" i="4"/>
  <c r="I589" i="4"/>
  <c r="I213" i="4"/>
  <c r="I590" i="4"/>
  <c r="I185" i="4"/>
  <c r="I37" i="4"/>
  <c r="I101" i="4"/>
  <c r="I591" i="4"/>
  <c r="I13" i="4"/>
  <c r="I396" i="4"/>
  <c r="I50" i="4"/>
  <c r="I46" i="4"/>
  <c r="I592" i="4"/>
  <c r="I54" i="4"/>
  <c r="I593" i="4"/>
  <c r="I469" i="4"/>
  <c r="I466" i="4"/>
  <c r="I49" i="4"/>
  <c r="I208" i="4"/>
  <c r="I214" i="4"/>
  <c r="I418" i="4"/>
  <c r="I276" i="4"/>
  <c r="I73" i="4"/>
  <c r="I366" i="4"/>
  <c r="I292" i="4"/>
  <c r="I467" i="4"/>
  <c r="I495" i="4"/>
  <c r="I398" i="4"/>
  <c r="I96" i="4"/>
  <c r="I253" i="4"/>
  <c r="I155" i="4"/>
  <c r="I131" i="4"/>
  <c r="I594" i="4"/>
  <c r="I595" i="4"/>
  <c r="I497" i="4"/>
  <c r="I336" i="4"/>
  <c r="I506" i="4"/>
  <c r="I134" i="4"/>
  <c r="I509" i="4"/>
  <c r="I596" i="4"/>
  <c r="I229" i="4"/>
  <c r="I260" i="4"/>
  <c r="I597" i="4"/>
  <c r="I245" i="4"/>
  <c r="I598" i="4"/>
  <c r="I599" i="4"/>
  <c r="I482" i="4"/>
  <c r="I600" i="4"/>
  <c r="I99" i="4"/>
  <c r="I283" i="4"/>
  <c r="I148" i="4"/>
  <c r="I17" i="4"/>
  <c r="I215" i="4"/>
  <c r="I118" i="4"/>
  <c r="I507" i="4"/>
  <c r="I107" i="4"/>
  <c r="I455" i="4"/>
  <c r="I307" i="4"/>
  <c r="I601" i="4"/>
  <c r="I456" i="4"/>
  <c r="I602" i="4"/>
  <c r="I291" i="4"/>
  <c r="I603" i="4"/>
  <c r="I281" i="4"/>
  <c r="I15" i="4"/>
  <c r="I604" i="4"/>
  <c r="I605" i="4"/>
  <c r="E605" i="4" s="1"/>
  <c r="F605" i="4" s="1"/>
  <c r="I450" i="4"/>
  <c r="I345" i="4"/>
  <c r="I387" i="4"/>
  <c r="I104" i="4"/>
  <c r="I175" i="4"/>
  <c r="I422" i="4"/>
  <c r="I397" i="4"/>
  <c r="I374" i="4"/>
  <c r="I130" i="4"/>
  <c r="E130" i="4" s="1"/>
  <c r="F130" i="4" s="1"/>
  <c r="I606" i="4"/>
  <c r="I312" i="4"/>
  <c r="I378" i="4"/>
  <c r="I122" i="4"/>
  <c r="I232" i="4"/>
  <c r="I440" i="4"/>
  <c r="E440" i="4" s="1"/>
  <c r="F440" i="4" s="1"/>
  <c r="I607" i="4"/>
  <c r="I349" i="4"/>
  <c r="E349" i="4" s="1"/>
  <c r="F349" i="4" s="1"/>
  <c r="I608" i="4"/>
  <c r="I152" i="4"/>
  <c r="I609" i="4"/>
  <c r="I426" i="4"/>
  <c r="E426" i="4" s="1"/>
  <c r="F426" i="4" s="1"/>
  <c r="I460" i="4"/>
  <c r="I461" i="4"/>
  <c r="I610" i="4"/>
  <c r="E610" i="4" s="1"/>
  <c r="F610" i="4" s="1"/>
  <c r="I499" i="4"/>
  <c r="E499" i="4" s="1"/>
  <c r="F499" i="4" s="1"/>
  <c r="I314" i="4"/>
  <c r="I324" i="4"/>
  <c r="I611" i="4"/>
  <c r="I294" i="4"/>
  <c r="E294" i="4" s="1"/>
  <c r="F294" i="4" s="1"/>
  <c r="I489" i="4"/>
  <c r="I612" i="4"/>
  <c r="I414" i="4"/>
  <c r="I613" i="4"/>
  <c r="E613" i="4" s="1"/>
  <c r="F613" i="4" s="1"/>
  <c r="I14" i="4"/>
  <c r="I464" i="4"/>
  <c r="I614" i="4"/>
  <c r="I69" i="4"/>
  <c r="E69" i="4" s="1"/>
  <c r="F69" i="4" s="1"/>
  <c r="I615" i="4"/>
  <c r="I616" i="4"/>
  <c r="E616" i="4" s="1"/>
  <c r="F616" i="4" s="1"/>
  <c r="I500" i="4"/>
  <c r="I617" i="4"/>
  <c r="E617" i="4" s="1"/>
  <c r="F617" i="4" s="1"/>
  <c r="I342" i="4"/>
  <c r="I618" i="4"/>
  <c r="I187" i="4"/>
  <c r="I284" i="4"/>
  <c r="E284" i="4" s="1"/>
  <c r="F284" i="4" s="1"/>
  <c r="I359" i="4"/>
  <c r="I3" i="4"/>
  <c r="I492" i="4"/>
  <c r="I28" i="4"/>
  <c r="E28" i="4" s="1"/>
  <c r="F28" i="4" s="1"/>
  <c r="I242" i="4"/>
  <c r="I63" i="4"/>
  <c r="I127" i="4"/>
  <c r="I485" i="4"/>
  <c r="I619" i="4"/>
  <c r="I620" i="4"/>
  <c r="I373" i="4"/>
  <c r="E373" i="4" s="1"/>
  <c r="F373" i="4" s="1"/>
  <c r="I458" i="4"/>
  <c r="E458" i="4" s="1"/>
  <c r="F458" i="4" s="1"/>
  <c r="I302" i="4"/>
  <c r="I66" i="4"/>
  <c r="I621" i="4"/>
  <c r="I622" i="4"/>
  <c r="I299" i="4"/>
  <c r="I623" i="4"/>
  <c r="I624" i="4"/>
  <c r="E624" i="4" s="1"/>
  <c r="F624" i="4" s="1"/>
  <c r="I625" i="4"/>
  <c r="E625" i="4" s="1"/>
  <c r="F625" i="4" s="1"/>
  <c r="I38" i="4"/>
  <c r="I626" i="4"/>
  <c r="I627" i="4"/>
  <c r="I628" i="4"/>
  <c r="E628" i="4" s="1"/>
  <c r="F628" i="4" s="1"/>
  <c r="I629" i="4"/>
  <c r="I630" i="4"/>
  <c r="I631" i="4"/>
  <c r="E631" i="4" s="1"/>
  <c r="F631" i="4" s="1"/>
  <c r="I632" i="4"/>
  <c r="E632" i="4" s="1"/>
  <c r="F632" i="4" s="1"/>
  <c r="I633" i="4"/>
  <c r="I634" i="4"/>
  <c r="I635" i="4"/>
  <c r="I636" i="4"/>
  <c r="E636" i="4" s="1"/>
  <c r="F636" i="4" s="1"/>
  <c r="I43" i="4"/>
  <c r="I193" i="4"/>
  <c r="I24" i="4"/>
  <c r="I454" i="4"/>
  <c r="E454" i="4" s="1"/>
  <c r="F454" i="4" s="1"/>
  <c r="I637" i="4"/>
  <c r="I160" i="4"/>
  <c r="I117" i="4"/>
  <c r="I390" i="4"/>
  <c r="E390" i="4" s="1"/>
  <c r="F390" i="4" s="1"/>
  <c r="I638" i="4"/>
  <c r="I51" i="4"/>
  <c r="I64" i="4"/>
  <c r="E64" i="4" s="1"/>
  <c r="F64" i="4" s="1"/>
  <c r="I484" i="4"/>
  <c r="E484" i="4" s="1"/>
  <c r="F484" i="4" s="1"/>
  <c r="I487" i="4"/>
  <c r="I448" i="4"/>
  <c r="I220" i="4"/>
  <c r="I27" i="4"/>
  <c r="E27" i="4" s="1"/>
  <c r="F27" i="4" s="1"/>
  <c r="I258" i="4"/>
  <c r="I503" i="4"/>
  <c r="I362" i="4"/>
  <c r="E362" i="4" s="1"/>
  <c r="F362" i="4" s="1"/>
  <c r="I639" i="4"/>
  <c r="E639" i="4" s="1"/>
  <c r="F639" i="4" s="1"/>
  <c r="I640" i="4"/>
  <c r="I641" i="4"/>
  <c r="I388" i="4"/>
  <c r="I417" i="4"/>
  <c r="E417" i="4" s="1"/>
  <c r="F417" i="4" s="1"/>
  <c r="I429" i="4"/>
  <c r="I642" i="4"/>
  <c r="I84" i="4"/>
  <c r="E84" i="4" s="1"/>
  <c r="F84" i="4" s="1"/>
  <c r="I474" i="4"/>
  <c r="E474" i="4" s="1"/>
  <c r="F474" i="4" s="1"/>
  <c r="I320" i="4"/>
  <c r="I389" i="4"/>
  <c r="I436" i="4"/>
  <c r="I643" i="4"/>
  <c r="I644" i="4"/>
  <c r="I481" i="4"/>
  <c r="I354" i="4"/>
  <c r="E354" i="4" s="1"/>
  <c r="F354" i="4" s="1"/>
  <c r="I645" i="4"/>
  <c r="E645" i="4" s="1"/>
  <c r="F645" i="4" s="1"/>
  <c r="I252" i="4"/>
  <c r="E252" i="4" s="1"/>
  <c r="F252" i="4" s="1"/>
  <c r="I441" i="4"/>
  <c r="I439" i="4"/>
  <c r="I438" i="4"/>
  <c r="I646" i="4"/>
  <c r="I435" i="4"/>
  <c r="I433" i="4"/>
  <c r="E433" i="4" s="1"/>
  <c r="F433" i="4" s="1"/>
  <c r="I463" i="4"/>
  <c r="E463" i="4" s="1"/>
  <c r="F463" i="4" s="1"/>
  <c r="I647" i="4"/>
  <c r="E647" i="4" s="1"/>
  <c r="F647" i="4" s="1"/>
  <c r="I431" i="4"/>
  <c r="I648" i="4"/>
  <c r="I62" i="4"/>
  <c r="I649" i="4"/>
  <c r="I650" i="4"/>
  <c r="I651" i="4"/>
  <c r="E651" i="4" s="1"/>
  <c r="F651" i="4" s="1"/>
  <c r="I209" i="4"/>
  <c r="E209" i="4" s="1"/>
  <c r="F209" i="4" s="1"/>
  <c r="G311" i="4"/>
  <c r="H311" i="4" s="1"/>
  <c r="G137" i="4"/>
  <c r="H137" i="4" s="1"/>
  <c r="G108" i="4"/>
  <c r="H108" i="4" s="1"/>
  <c r="G478" i="4"/>
  <c r="H478" i="4" s="1"/>
  <c r="G207" i="4"/>
  <c r="H207" i="4" s="1"/>
  <c r="G308" i="4"/>
  <c r="H308" i="4" s="1"/>
  <c r="G401" i="4"/>
  <c r="G295" i="4"/>
  <c r="G513" i="4"/>
  <c r="H513" i="4" s="1"/>
  <c r="G402" i="4"/>
  <c r="H402" i="4" s="1"/>
  <c r="G423" i="4"/>
  <c r="H423" i="4" s="1"/>
  <c r="G166" i="4"/>
  <c r="H166" i="4" s="1"/>
  <c r="G139" i="4"/>
  <c r="H139" i="4" s="1"/>
  <c r="G164" i="4"/>
  <c r="H164" i="4" s="1"/>
  <c r="G296" i="4"/>
  <c r="G504" i="4"/>
  <c r="G304" i="4"/>
  <c r="H304" i="4" s="1"/>
  <c r="G514" i="4"/>
  <c r="H514" i="4" s="1"/>
  <c r="G40" i="4"/>
  <c r="H40" i="4" s="1"/>
  <c r="G515" i="4"/>
  <c r="H515" i="4" s="1"/>
  <c r="G411" i="4"/>
  <c r="H411" i="4" s="1"/>
  <c r="G494" i="4"/>
  <c r="H494" i="4" s="1"/>
  <c r="G516" i="4"/>
  <c r="G188" i="4"/>
  <c r="G413" i="4"/>
  <c r="H413" i="4" s="1"/>
  <c r="G274" i="4"/>
  <c r="H274" i="4" s="1"/>
  <c r="G282" i="4"/>
  <c r="H282" i="4" s="1"/>
  <c r="G459" i="4"/>
  <c r="H459" i="4" s="1"/>
  <c r="G263" i="4"/>
  <c r="H263" i="4" s="1"/>
  <c r="G225" i="4"/>
  <c r="H225" i="4" s="1"/>
  <c r="G183" i="4"/>
  <c r="G412" i="4"/>
  <c r="G114" i="4"/>
  <c r="H114" i="4" s="1"/>
  <c r="G32" i="4"/>
  <c r="H32" i="4" s="1"/>
  <c r="G8" i="4"/>
  <c r="H8" i="4" s="1"/>
  <c r="G340" i="4"/>
  <c r="H340" i="4" s="1"/>
  <c r="G151" i="4"/>
  <c r="H151" i="4" s="1"/>
  <c r="G202" i="4"/>
  <c r="H202" i="4" s="1"/>
  <c r="G293" i="4"/>
  <c r="G192" i="4"/>
  <c r="G79" i="4"/>
  <c r="H79" i="4" s="1"/>
  <c r="G106" i="4"/>
  <c r="H106" i="4" s="1"/>
  <c r="G265" i="4"/>
  <c r="H265" i="4" s="1"/>
  <c r="G159" i="4"/>
  <c r="H159" i="4" s="1"/>
  <c r="G180" i="4"/>
  <c r="H180" i="4" s="1"/>
  <c r="G488" i="4"/>
  <c r="H488" i="4" s="1"/>
  <c r="G206" i="4"/>
  <c r="G280" i="4"/>
  <c r="G247" i="4"/>
  <c r="H247" i="4" s="1"/>
  <c r="G150" i="4"/>
  <c r="H150" i="4" s="1"/>
  <c r="G237" i="4"/>
  <c r="H237" i="4" s="1"/>
  <c r="G154" i="4"/>
  <c r="H154" i="4" s="1"/>
  <c r="G141" i="4"/>
  <c r="H141" i="4" s="1"/>
  <c r="G346" i="4"/>
  <c r="H346" i="4" s="1"/>
  <c r="G176" i="4"/>
  <c r="G74" i="4"/>
  <c r="G75" i="4"/>
  <c r="H75" i="4" s="1"/>
  <c r="G517" i="4"/>
  <c r="H517" i="4" s="1"/>
  <c r="G375" i="4"/>
  <c r="H375" i="4" s="1"/>
  <c r="G171" i="4"/>
  <c r="H171" i="4" s="1"/>
  <c r="G246" i="4"/>
  <c r="H246" i="4" s="1"/>
  <c r="G243" i="4"/>
  <c r="H243" i="4" s="1"/>
  <c r="G518" i="4"/>
  <c r="G48" i="4"/>
  <c r="G200" i="4"/>
  <c r="H200" i="4" s="1"/>
  <c r="G338" i="4"/>
  <c r="H338" i="4" s="1"/>
  <c r="G333" i="4"/>
  <c r="H333" i="4" s="1"/>
  <c r="G486" i="4"/>
  <c r="H486" i="4" s="1"/>
  <c r="G149" i="4"/>
  <c r="H149" i="4" s="1"/>
  <c r="G218" i="4"/>
  <c r="H218" i="4" s="1"/>
  <c r="G519" i="4"/>
  <c r="G520" i="4"/>
  <c r="G394" i="4"/>
  <c r="H394" i="4" s="1"/>
  <c r="G142" i="4"/>
  <c r="H142" i="4" s="1"/>
  <c r="G2" i="4"/>
  <c r="H2" i="4" s="1"/>
  <c r="G383" i="4"/>
  <c r="H383" i="4" s="1"/>
  <c r="G210" i="4"/>
  <c r="H210" i="4" s="1"/>
  <c r="G120" i="4"/>
  <c r="H120" i="4" s="1"/>
  <c r="G409" i="4"/>
  <c r="G100" i="4"/>
  <c r="G386" i="4"/>
  <c r="H386" i="4" s="1"/>
  <c r="G285" i="4"/>
  <c r="H285" i="4" s="1"/>
  <c r="G341" i="4"/>
  <c r="H341" i="4" s="1"/>
  <c r="G521" i="4"/>
  <c r="H521" i="4" s="1"/>
  <c r="G278" i="4"/>
  <c r="H278" i="4" s="1"/>
  <c r="G347" i="4"/>
  <c r="H347" i="4" s="1"/>
  <c r="G11" i="4"/>
  <c r="G55" i="4"/>
  <c r="G275" i="4"/>
  <c r="H275" i="4" s="1"/>
  <c r="G170" i="4"/>
  <c r="H170" i="4" s="1"/>
  <c r="G277" i="4"/>
  <c r="H277" i="4" s="1"/>
  <c r="G480" i="4"/>
  <c r="H480" i="4" s="1"/>
  <c r="G221" i="4"/>
  <c r="H221" i="4" s="1"/>
  <c r="G110" i="4"/>
  <c r="H110" i="4" s="1"/>
  <c r="G126" i="4"/>
  <c r="G465" i="4"/>
  <c r="G161" i="4"/>
  <c r="H161" i="4" s="1"/>
  <c r="G377" i="4"/>
  <c r="H377" i="4" s="1"/>
  <c r="G290" i="4"/>
  <c r="H290" i="4" s="1"/>
  <c r="G407" i="4"/>
  <c r="H407" i="4" s="1"/>
  <c r="G61" i="4"/>
  <c r="H61" i="4" s="1"/>
  <c r="G300" i="4"/>
  <c r="H300" i="4" s="1"/>
  <c r="G88" i="4"/>
  <c r="G248" i="4"/>
  <c r="G44" i="4"/>
  <c r="H44" i="4" s="1"/>
  <c r="G430" i="4"/>
  <c r="H430" i="4" s="1"/>
  <c r="G522" i="4"/>
  <c r="H522" i="4" s="1"/>
  <c r="G35" i="4"/>
  <c r="H35" i="4" s="1"/>
  <c r="G403" i="4"/>
  <c r="H403" i="4" s="1"/>
  <c r="G332" i="4"/>
  <c r="H332" i="4" s="1"/>
  <c r="G370" i="4"/>
  <c r="G357" i="4"/>
  <c r="G217" i="4"/>
  <c r="H217" i="4" s="1"/>
  <c r="G393" i="4"/>
  <c r="H393" i="4" s="1"/>
  <c r="G443" i="4"/>
  <c r="H443" i="4" s="1"/>
  <c r="G437" i="4"/>
  <c r="H437" i="4" s="1"/>
  <c r="G523" i="4"/>
  <c r="H523" i="4" s="1"/>
  <c r="G68" i="4"/>
  <c r="H68" i="4" s="1"/>
  <c r="G264" i="4"/>
  <c r="G89" i="4"/>
  <c r="G352" i="4"/>
  <c r="H352" i="4" s="1"/>
  <c r="G337" i="4"/>
  <c r="H337" i="4" s="1"/>
  <c r="G358" i="4"/>
  <c r="H358" i="4" s="1"/>
  <c r="G198" i="4"/>
  <c r="H198" i="4" s="1"/>
  <c r="G173" i="4"/>
  <c r="H173" i="4" s="1"/>
  <c r="G372" i="4"/>
  <c r="H372" i="4" s="1"/>
  <c r="G361" i="4"/>
  <c r="G331" i="4"/>
  <c r="G172" i="4"/>
  <c r="H172" i="4" s="1"/>
  <c r="G298" i="4"/>
  <c r="H298" i="4" s="1"/>
  <c r="G105" i="4"/>
  <c r="H105" i="4" s="1"/>
  <c r="G140" i="4"/>
  <c r="H140" i="4" s="1"/>
  <c r="G524" i="4"/>
  <c r="H524" i="4" s="1"/>
  <c r="G525" i="4"/>
  <c r="H525" i="4" s="1"/>
  <c r="G297" i="4"/>
  <c r="G526" i="4"/>
  <c r="G434" i="4"/>
  <c r="H434" i="4" s="1"/>
  <c r="G360" i="4"/>
  <c r="H360" i="4" s="1"/>
  <c r="G527" i="4"/>
  <c r="H527" i="4" s="1"/>
  <c r="G212" i="4"/>
  <c r="H212" i="4" s="1"/>
  <c r="G241" i="4"/>
  <c r="H241" i="4" s="1"/>
  <c r="G348" i="4"/>
  <c r="H348" i="4" s="1"/>
  <c r="G240" i="4"/>
  <c r="G528" i="4"/>
  <c r="G305" i="4"/>
  <c r="H305" i="4" s="1"/>
  <c r="G529" i="4"/>
  <c r="H529" i="4" s="1"/>
  <c r="G470" i="4"/>
  <c r="H470" i="4" s="1"/>
  <c r="G427" i="4"/>
  <c r="H427" i="4" s="1"/>
  <c r="G163" i="4"/>
  <c r="H163" i="4" s="1"/>
  <c r="G216" i="4"/>
  <c r="H216" i="4" s="1"/>
  <c r="G7" i="4"/>
  <c r="G313" i="4"/>
  <c r="G530" i="4"/>
  <c r="H530" i="4" s="1"/>
  <c r="G201" i="4"/>
  <c r="H201" i="4" s="1"/>
  <c r="G444" i="4"/>
  <c r="H444" i="4" s="1"/>
  <c r="G476" i="4"/>
  <c r="H476" i="4" s="1"/>
  <c r="G109" i="4"/>
  <c r="H109" i="4" s="1"/>
  <c r="G309" i="4"/>
  <c r="H309" i="4" s="1"/>
  <c r="G379" i="4"/>
  <c r="G447" i="4"/>
  <c r="G369" i="4"/>
  <c r="H369" i="4" s="1"/>
  <c r="G368" i="4"/>
  <c r="H368" i="4" s="1"/>
  <c r="G226" i="4"/>
  <c r="H226" i="4" s="1"/>
  <c r="G85" i="4"/>
  <c r="H85" i="4" s="1"/>
  <c r="G317" i="4"/>
  <c r="H317" i="4" s="1"/>
  <c r="G266" i="4"/>
  <c r="H266" i="4" s="1"/>
  <c r="G169" i="4"/>
  <c r="G339" i="4"/>
  <c r="G269" i="4"/>
  <c r="H269" i="4" s="1"/>
  <c r="G376" i="4"/>
  <c r="H376" i="4" s="1"/>
  <c r="G82" i="4"/>
  <c r="H82" i="4" s="1"/>
  <c r="G36" i="4"/>
  <c r="H36" i="4" s="1"/>
  <c r="G334" i="4"/>
  <c r="H334" i="4" s="1"/>
  <c r="G59" i="4"/>
  <c r="H59" i="4" s="1"/>
  <c r="G318" i="4"/>
  <c r="G249" i="4"/>
  <c r="G471" i="4"/>
  <c r="H471" i="4" s="1"/>
  <c r="G95" i="4"/>
  <c r="H95" i="4" s="1"/>
  <c r="G365" i="4"/>
  <c r="H365" i="4" s="1"/>
  <c r="G301" i="4"/>
  <c r="H301" i="4" s="1"/>
  <c r="G446" i="4"/>
  <c r="H446" i="4" s="1"/>
  <c r="G451" i="4"/>
  <c r="H451" i="4" s="1"/>
  <c r="G363" i="4"/>
  <c r="G350" i="4"/>
  <c r="G29" i="4"/>
  <c r="H29" i="4" s="1"/>
  <c r="G475" i="4"/>
  <c r="H475" i="4" s="1"/>
  <c r="G165" i="4"/>
  <c r="H165" i="4" s="1"/>
  <c r="G33" i="4"/>
  <c r="H33" i="4" s="1"/>
  <c r="G132" i="4"/>
  <c r="H132" i="4" s="1"/>
  <c r="G233" i="4"/>
  <c r="H233" i="4" s="1"/>
  <c r="G239" i="4"/>
  <c r="G371" i="4"/>
  <c r="G315" i="4"/>
  <c r="H315" i="4" s="1"/>
  <c r="G415" i="4"/>
  <c r="H415" i="4" s="1"/>
  <c r="G4" i="4"/>
  <c r="H4" i="4" s="1"/>
  <c r="G194" i="4"/>
  <c r="H194" i="4" s="1"/>
  <c r="G234" i="4"/>
  <c r="H234" i="4" s="1"/>
  <c r="G162" i="4"/>
  <c r="H162" i="4" s="1"/>
  <c r="G244" i="4"/>
  <c r="G531" i="4"/>
  <c r="G330" i="4"/>
  <c r="H330" i="4" s="1"/>
  <c r="G255" i="4"/>
  <c r="H255" i="4" s="1"/>
  <c r="G90" i="4"/>
  <c r="H90" i="4" s="1"/>
  <c r="G52" i="4"/>
  <c r="H52" i="4" s="1"/>
  <c r="G453" i="4"/>
  <c r="H453" i="4" s="1"/>
  <c r="G268" i="4"/>
  <c r="H268" i="4" s="1"/>
  <c r="G335" i="4"/>
  <c r="G286" i="4"/>
  <c r="G231" i="4"/>
  <c r="H231" i="4" s="1"/>
  <c r="G400" i="4"/>
  <c r="H400" i="4" s="1"/>
  <c r="G322" i="4"/>
  <c r="H322" i="4" s="1"/>
  <c r="G421" i="4"/>
  <c r="H421" i="4" s="1"/>
  <c r="G532" i="4"/>
  <c r="H532" i="4" s="1"/>
  <c r="G222" i="4"/>
  <c r="H222" i="4" s="1"/>
  <c r="G289" i="4"/>
  <c r="G135" i="4"/>
  <c r="G116" i="4"/>
  <c r="H116" i="4" s="1"/>
  <c r="G174" i="4"/>
  <c r="H174" i="4" s="1"/>
  <c r="G204" i="4"/>
  <c r="H204" i="4" s="1"/>
  <c r="G462" i="4"/>
  <c r="H462" i="4" s="1"/>
  <c r="G364" i="4"/>
  <c r="H364" i="4" s="1"/>
  <c r="G416" i="4"/>
  <c r="H416" i="4" s="1"/>
  <c r="G405" i="4"/>
  <c r="G511" i="4"/>
  <c r="G491" i="4"/>
  <c r="H491" i="4" s="1"/>
  <c r="G18" i="4"/>
  <c r="H18" i="4" s="1"/>
  <c r="G533" i="4"/>
  <c r="H533" i="4" s="1"/>
  <c r="G501" i="4"/>
  <c r="H501" i="4" s="1"/>
  <c r="G391" i="4"/>
  <c r="H391" i="4" s="1"/>
  <c r="G534" i="4"/>
  <c r="H534" i="4" s="1"/>
  <c r="G535" i="4"/>
  <c r="G510" i="4"/>
  <c r="G420" i="4"/>
  <c r="H420" i="4" s="1"/>
  <c r="G344" i="4"/>
  <c r="H344" i="4" s="1"/>
  <c r="G356" i="4"/>
  <c r="H356" i="4" s="1"/>
  <c r="G536" i="4"/>
  <c r="H536" i="4" s="1"/>
  <c r="G189" i="4"/>
  <c r="H189" i="4" s="1"/>
  <c r="G153" i="4"/>
  <c r="H153" i="4" s="1"/>
  <c r="G136" i="4"/>
  <c r="G78" i="4"/>
  <c r="G158" i="4"/>
  <c r="H158" i="4" s="1"/>
  <c r="G395" i="4"/>
  <c r="H395" i="4" s="1"/>
  <c r="G58" i="4"/>
  <c r="H58" i="4" s="1"/>
  <c r="G56" i="4"/>
  <c r="H56" i="4" s="1"/>
  <c r="G483" i="4"/>
  <c r="H483" i="4" s="1"/>
  <c r="G179" i="4"/>
  <c r="H179" i="4" s="1"/>
  <c r="G316" i="4"/>
  <c r="G457" i="4"/>
  <c r="G325" i="4"/>
  <c r="H325" i="4" s="1"/>
  <c r="G25" i="4"/>
  <c r="H25" i="4" s="1"/>
  <c r="G537" i="4"/>
  <c r="H537" i="4" s="1"/>
  <c r="G538" i="4"/>
  <c r="H538" i="4" s="1"/>
  <c r="G42" i="4"/>
  <c r="H42" i="4" s="1"/>
  <c r="G539" i="4"/>
  <c r="H539" i="4" s="1"/>
  <c r="G442" i="4"/>
  <c r="G323" i="4"/>
  <c r="G540" i="4"/>
  <c r="H540" i="4" s="1"/>
  <c r="G143" i="4"/>
  <c r="H143" i="4" s="1"/>
  <c r="G382" i="4"/>
  <c r="H382" i="4" s="1"/>
  <c r="G224" i="4"/>
  <c r="H224" i="4" s="1"/>
  <c r="G288" i="4"/>
  <c r="H288" i="4" s="1"/>
  <c r="G86" i="4"/>
  <c r="H86" i="4" s="1"/>
  <c r="G65" i="4"/>
  <c r="G97" i="4"/>
  <c r="G472" i="4"/>
  <c r="H472" i="4" s="1"/>
  <c r="G541" i="4"/>
  <c r="H541" i="4" s="1"/>
  <c r="G542" i="4"/>
  <c r="H542" i="4" s="1"/>
  <c r="G119" i="4"/>
  <c r="H119" i="4" s="1"/>
  <c r="G236" i="4"/>
  <c r="H236" i="4" s="1"/>
  <c r="G543" i="4"/>
  <c r="H543" i="4" s="1"/>
  <c r="G404" i="4"/>
  <c r="G445" i="4"/>
  <c r="G544" i="4"/>
  <c r="H544" i="4" s="1"/>
  <c r="G182" i="4"/>
  <c r="H182" i="4" s="1"/>
  <c r="G71" i="4"/>
  <c r="H71" i="4" s="1"/>
  <c r="G319" i="4"/>
  <c r="H319" i="4" s="1"/>
  <c r="G129" i="4"/>
  <c r="H129" i="4" s="1"/>
  <c r="G167" i="4"/>
  <c r="H167" i="4" s="1"/>
  <c r="G181" i="4"/>
  <c r="G146" i="4"/>
  <c r="G367" i="4"/>
  <c r="H367" i="4" s="1"/>
  <c r="G20" i="4"/>
  <c r="H20" i="4" s="1"/>
  <c r="G147" i="4"/>
  <c r="H147" i="4" s="1"/>
  <c r="G343" i="4"/>
  <c r="H343" i="4" s="1"/>
  <c r="G545" i="4"/>
  <c r="H545" i="4" s="1"/>
  <c r="G392" i="4"/>
  <c r="H392" i="4" s="1"/>
  <c r="G353" i="4"/>
  <c r="G425" i="4"/>
  <c r="G94" i="4"/>
  <c r="H94" i="4" s="1"/>
  <c r="G381" i="4"/>
  <c r="H381" i="4" s="1"/>
  <c r="G251" i="4"/>
  <c r="H251" i="4" s="1"/>
  <c r="G546" i="4"/>
  <c r="H546" i="4" s="1"/>
  <c r="G449" i="4"/>
  <c r="H449" i="4" s="1"/>
  <c r="G328" i="4"/>
  <c r="H328" i="4" s="1"/>
  <c r="G306" i="4"/>
  <c r="G102" i="4"/>
  <c r="G45" i="4"/>
  <c r="H45" i="4" s="1"/>
  <c r="G23" i="4"/>
  <c r="H23" i="4" s="1"/>
  <c r="G115" i="4"/>
  <c r="H115" i="4" s="1"/>
  <c r="G138" i="4"/>
  <c r="H138" i="4" s="1"/>
  <c r="G399" i="4"/>
  <c r="H399" i="4" s="1"/>
  <c r="G26" i="4"/>
  <c r="H26" i="4" s="1"/>
  <c r="G98" i="4"/>
  <c r="G144" i="4"/>
  <c r="G16" i="4"/>
  <c r="H16" i="4" s="1"/>
  <c r="G496" i="4"/>
  <c r="H496" i="4" s="1"/>
  <c r="G547" i="4"/>
  <c r="H547" i="4" s="1"/>
  <c r="G190" i="4"/>
  <c r="H190" i="4" s="1"/>
  <c r="G548" i="4"/>
  <c r="H548" i="4" s="1"/>
  <c r="G267" i="4"/>
  <c r="H267" i="4" s="1"/>
  <c r="G271" i="4"/>
  <c r="G259" i="4"/>
  <c r="G261" i="4"/>
  <c r="H261" i="4" s="1"/>
  <c r="G41" i="4"/>
  <c r="H41" i="4" s="1"/>
  <c r="G468" i="4"/>
  <c r="H468" i="4" s="1"/>
  <c r="G321" i="4"/>
  <c r="H321" i="4" s="1"/>
  <c r="G549" i="4"/>
  <c r="H549" i="4" s="1"/>
  <c r="G424" i="4"/>
  <c r="H424" i="4" s="1"/>
  <c r="G432" i="4"/>
  <c r="G72" i="4"/>
  <c r="G238" i="4"/>
  <c r="H238" i="4" s="1"/>
  <c r="G550" i="4"/>
  <c r="H550" i="4" s="1"/>
  <c r="G385" i="4"/>
  <c r="H385" i="4" s="1"/>
  <c r="G551" i="4"/>
  <c r="H551" i="4" s="1"/>
  <c r="G552" i="4"/>
  <c r="H552" i="4" s="1"/>
  <c r="G112" i="4"/>
  <c r="H112" i="4" s="1"/>
  <c r="G303" i="4"/>
  <c r="G34" i="4"/>
  <c r="G553" i="4"/>
  <c r="H553" i="4" s="1"/>
  <c r="G273" i="4"/>
  <c r="H273" i="4" s="1"/>
  <c r="G223" i="4"/>
  <c r="H223" i="4" s="1"/>
  <c r="G184" i="4"/>
  <c r="H184" i="4" s="1"/>
  <c r="G121" i="4"/>
  <c r="H121" i="4" s="1"/>
  <c r="G554" i="4"/>
  <c r="H554" i="4" s="1"/>
  <c r="G133" i="4"/>
  <c r="G186" i="4"/>
  <c r="G555" i="4"/>
  <c r="H555" i="4" s="1"/>
  <c r="G196" i="4"/>
  <c r="H196" i="4" s="1"/>
  <c r="G230" i="4"/>
  <c r="H230" i="4" s="1"/>
  <c r="G250" i="4"/>
  <c r="H250" i="4" s="1"/>
  <c r="G410" i="4"/>
  <c r="H410" i="4" s="1"/>
  <c r="G256" i="4"/>
  <c r="H256" i="4" s="1"/>
  <c r="G227" i="4"/>
  <c r="G10" i="4"/>
  <c r="G272" i="4"/>
  <c r="H272" i="4" s="1"/>
  <c r="G168" i="4"/>
  <c r="H168" i="4" s="1"/>
  <c r="G92" i="4"/>
  <c r="H92" i="4" s="1"/>
  <c r="G490" i="4"/>
  <c r="H490" i="4" s="1"/>
  <c r="G310" i="4"/>
  <c r="H310" i="4" s="1"/>
  <c r="G556" i="4"/>
  <c r="H556" i="4" s="1"/>
  <c r="G557" i="4"/>
  <c r="G19" i="4"/>
  <c r="G157" i="4"/>
  <c r="H157" i="4" s="1"/>
  <c r="G558" i="4"/>
  <c r="H558" i="4" s="1"/>
  <c r="G559" i="4"/>
  <c r="H559" i="4" s="1"/>
  <c r="G560" i="4"/>
  <c r="H560" i="4" s="1"/>
  <c r="G124" i="4"/>
  <c r="H124" i="4" s="1"/>
  <c r="G197" i="4"/>
  <c r="H197" i="4" s="1"/>
  <c r="G77" i="4"/>
  <c r="G145" i="4"/>
  <c r="G561" i="4"/>
  <c r="H561" i="4" s="1"/>
  <c r="G562" i="4"/>
  <c r="H562" i="4" s="1"/>
  <c r="G384" i="4"/>
  <c r="H384" i="4" s="1"/>
  <c r="G211" i="4"/>
  <c r="H211" i="4" s="1"/>
  <c r="G203" i="4"/>
  <c r="H203" i="4" s="1"/>
  <c r="G39" i="4"/>
  <c r="H39" i="4" s="1"/>
  <c r="G355" i="4"/>
  <c r="G563" i="4"/>
  <c r="G564" i="4"/>
  <c r="H564" i="4" s="1"/>
  <c r="G380" i="4"/>
  <c r="H380" i="4" s="1"/>
  <c r="G498" i="4"/>
  <c r="H498" i="4" s="1"/>
  <c r="G111" i="4"/>
  <c r="H111" i="4" s="1"/>
  <c r="G31" i="4"/>
  <c r="H31" i="4" s="1"/>
  <c r="G47" i="4"/>
  <c r="H47" i="4" s="1"/>
  <c r="G565" i="4"/>
  <c r="G566" i="4"/>
  <c r="G113" i="4"/>
  <c r="H113" i="4" s="1"/>
  <c r="G502" i="4"/>
  <c r="H502" i="4" s="1"/>
  <c r="G125" i="4"/>
  <c r="H125" i="4" s="1"/>
  <c r="G452" i="4"/>
  <c r="H452" i="4" s="1"/>
  <c r="G567" i="4"/>
  <c r="H567" i="4" s="1"/>
  <c r="G406" i="4"/>
  <c r="H406" i="4" s="1"/>
  <c r="G5" i="4"/>
  <c r="G508" i="4"/>
  <c r="G568" i="4"/>
  <c r="H568" i="4" s="1"/>
  <c r="G569" i="4"/>
  <c r="H569" i="4" s="1"/>
  <c r="G12" i="4"/>
  <c r="H12" i="4" s="1"/>
  <c r="G570" i="4"/>
  <c r="H570" i="4" s="1"/>
  <c r="G571" i="4"/>
  <c r="H571" i="4" s="1"/>
  <c r="G572" i="4"/>
  <c r="H572" i="4" s="1"/>
  <c r="G228" i="4"/>
  <c r="G219" i="4"/>
  <c r="G60" i="4"/>
  <c r="H60" i="4" s="1"/>
  <c r="G573" i="4"/>
  <c r="H573" i="4" s="1"/>
  <c r="G22" i="4"/>
  <c r="H22" i="4" s="1"/>
  <c r="G70" i="4"/>
  <c r="H70" i="4" s="1"/>
  <c r="G81" i="4"/>
  <c r="H81" i="4" s="1"/>
  <c r="G287" i="4"/>
  <c r="H287" i="4" s="1"/>
  <c r="G67" i="4"/>
  <c r="G21" i="4"/>
  <c r="G512" i="4"/>
  <c r="H512" i="4" s="1"/>
  <c r="G257" i="4"/>
  <c r="H257" i="4" s="1"/>
  <c r="G428" i="4"/>
  <c r="H428" i="4" s="1"/>
  <c r="G574" i="4"/>
  <c r="H574" i="4" s="1"/>
  <c r="G575" i="4"/>
  <c r="H575" i="4" s="1"/>
  <c r="G270" i="4"/>
  <c r="H270" i="4" s="1"/>
  <c r="G329" i="4"/>
  <c r="G326" i="4"/>
  <c r="G57" i="4"/>
  <c r="H57" i="4" s="1"/>
  <c r="G576" i="4"/>
  <c r="H576" i="4" s="1"/>
  <c r="G577" i="4"/>
  <c r="H577" i="4" s="1"/>
  <c r="G578" i="4"/>
  <c r="H578" i="4" s="1"/>
  <c r="G279" i="4"/>
  <c r="H279" i="4" s="1"/>
  <c r="G195" i="4"/>
  <c r="H195" i="4" s="1"/>
  <c r="G419" i="4"/>
  <c r="G80" i="4"/>
  <c r="G579" i="4"/>
  <c r="H579" i="4" s="1"/>
  <c r="G156" i="4"/>
  <c r="H156" i="4" s="1"/>
  <c r="G262" i="4"/>
  <c r="H262" i="4" s="1"/>
  <c r="G580" i="4"/>
  <c r="H580" i="4" s="1"/>
  <c r="G53" i="4"/>
  <c r="H53" i="4" s="1"/>
  <c r="G479" i="4"/>
  <c r="H479" i="4" s="1"/>
  <c r="G408" i="4"/>
  <c r="G351" i="4"/>
  <c r="G91" i="4"/>
  <c r="H91" i="4" s="1"/>
  <c r="G581" i="4"/>
  <c r="H581" i="4" s="1"/>
  <c r="G199" i="4"/>
  <c r="H199" i="4" s="1"/>
  <c r="G477" i="4"/>
  <c r="H477" i="4" s="1"/>
  <c r="G582" i="4"/>
  <c r="H582" i="4" s="1"/>
  <c r="G583" i="4"/>
  <c r="H583" i="4" s="1"/>
  <c r="G123" i="4"/>
  <c r="G9" i="4"/>
  <c r="G128" i="4"/>
  <c r="H128" i="4" s="1"/>
  <c r="G584" i="4"/>
  <c r="H584" i="4" s="1"/>
  <c r="G493" i="4"/>
  <c r="H493" i="4" s="1"/>
  <c r="G87" i="4"/>
  <c r="H87" i="4" s="1"/>
  <c r="G585" i="4"/>
  <c r="H585" i="4" s="1"/>
  <c r="G586" i="4"/>
  <c r="H586" i="4" s="1"/>
  <c r="G76" i="4"/>
  <c r="G205" i="4"/>
  <c r="G93" i="4"/>
  <c r="H93" i="4" s="1"/>
  <c r="G177" i="4"/>
  <c r="H177" i="4" s="1"/>
  <c r="G587" i="4"/>
  <c r="H587" i="4" s="1"/>
  <c r="G178" i="4"/>
  <c r="H178" i="4" s="1"/>
  <c r="G191" i="4"/>
  <c r="H191" i="4" s="1"/>
  <c r="G103" i="4"/>
  <c r="H103" i="4" s="1"/>
  <c r="G235" i="4"/>
  <c r="G83" i="4"/>
  <c r="G254" i="4"/>
  <c r="H254" i="4" s="1"/>
  <c r="G6" i="4"/>
  <c r="H6" i="4" s="1"/>
  <c r="G327" i="4"/>
  <c r="H327" i="4" s="1"/>
  <c r="G473" i="4"/>
  <c r="H473" i="4" s="1"/>
  <c r="G505" i="4"/>
  <c r="H505" i="4" s="1"/>
  <c r="G30" i="4"/>
  <c r="H30" i="4" s="1"/>
  <c r="G588" i="4"/>
  <c r="G589" i="4"/>
  <c r="G213" i="4"/>
  <c r="H213" i="4" s="1"/>
  <c r="G590" i="4"/>
  <c r="H590" i="4" s="1"/>
  <c r="G185" i="4"/>
  <c r="H185" i="4" s="1"/>
  <c r="G37" i="4"/>
  <c r="H37" i="4" s="1"/>
  <c r="G101" i="4"/>
  <c r="H101" i="4" s="1"/>
  <c r="G591" i="4"/>
  <c r="H591" i="4" s="1"/>
  <c r="G13" i="4"/>
  <c r="G396" i="4"/>
  <c r="G50" i="4"/>
  <c r="H50" i="4" s="1"/>
  <c r="G46" i="4"/>
  <c r="H46" i="4" s="1"/>
  <c r="G592" i="4"/>
  <c r="H592" i="4" s="1"/>
  <c r="G54" i="4"/>
  <c r="H54" i="4" s="1"/>
  <c r="G593" i="4"/>
  <c r="H593" i="4" s="1"/>
  <c r="G469" i="4"/>
  <c r="H469" i="4" s="1"/>
  <c r="G466" i="4"/>
  <c r="G49" i="4"/>
  <c r="G208" i="4"/>
  <c r="H208" i="4" s="1"/>
  <c r="G214" i="4"/>
  <c r="H214" i="4" s="1"/>
  <c r="G418" i="4"/>
  <c r="H418" i="4" s="1"/>
  <c r="G276" i="4"/>
  <c r="H276" i="4" s="1"/>
  <c r="G73" i="4"/>
  <c r="H73" i="4" s="1"/>
  <c r="G366" i="4"/>
  <c r="H366" i="4" s="1"/>
  <c r="G292" i="4"/>
  <c r="G467" i="4"/>
  <c r="G495" i="4"/>
  <c r="H495" i="4" s="1"/>
  <c r="G398" i="4"/>
  <c r="H398" i="4" s="1"/>
  <c r="G96" i="4"/>
  <c r="H96" i="4" s="1"/>
  <c r="G253" i="4"/>
  <c r="H253" i="4" s="1"/>
  <c r="G155" i="4"/>
  <c r="H155" i="4" s="1"/>
  <c r="G131" i="4"/>
  <c r="H131" i="4" s="1"/>
  <c r="G594" i="4"/>
  <c r="G595" i="4"/>
  <c r="G497" i="4"/>
  <c r="H497" i="4" s="1"/>
  <c r="G336" i="4"/>
  <c r="H336" i="4" s="1"/>
  <c r="G506" i="4"/>
  <c r="H506" i="4" s="1"/>
  <c r="G134" i="4"/>
  <c r="H134" i="4" s="1"/>
  <c r="G509" i="4"/>
  <c r="H509" i="4" s="1"/>
  <c r="G596" i="4"/>
  <c r="H596" i="4" s="1"/>
  <c r="G229" i="4"/>
  <c r="G260" i="4"/>
  <c r="G597" i="4"/>
  <c r="H597" i="4" s="1"/>
  <c r="G245" i="4"/>
  <c r="H245" i="4" s="1"/>
  <c r="G598" i="4"/>
  <c r="H598" i="4" s="1"/>
  <c r="G599" i="4"/>
  <c r="H599" i="4" s="1"/>
  <c r="G482" i="4"/>
  <c r="H482" i="4" s="1"/>
  <c r="G600" i="4"/>
  <c r="H600" i="4" s="1"/>
  <c r="G99" i="4"/>
  <c r="G283" i="4"/>
  <c r="G148" i="4"/>
  <c r="H148" i="4" s="1"/>
  <c r="G17" i="4"/>
  <c r="G215" i="4"/>
  <c r="H215" i="4" s="1"/>
  <c r="G118" i="4"/>
  <c r="H118" i="4" s="1"/>
  <c r="G507" i="4"/>
  <c r="H507" i="4" s="1"/>
  <c r="G107" i="4"/>
  <c r="G455" i="4"/>
  <c r="G307" i="4"/>
  <c r="G601" i="4"/>
  <c r="H601" i="4" s="1"/>
  <c r="G456" i="4"/>
  <c r="G602" i="4"/>
  <c r="H602" i="4" s="1"/>
  <c r="G291" i="4"/>
  <c r="H291" i="4" s="1"/>
  <c r="G603" i="4"/>
  <c r="H603" i="4" s="1"/>
  <c r="G281" i="4"/>
  <c r="H281" i="4" s="1"/>
  <c r="G15" i="4"/>
  <c r="G604" i="4"/>
  <c r="G605" i="4"/>
  <c r="H605" i="4" s="1"/>
  <c r="G450" i="4"/>
  <c r="G345" i="4"/>
  <c r="H345" i="4" s="1"/>
  <c r="G387" i="4"/>
  <c r="H387" i="4" s="1"/>
  <c r="G104" i="4"/>
  <c r="H104" i="4" s="1"/>
  <c r="G175" i="4"/>
  <c r="H175" i="4" s="1"/>
  <c r="G422" i="4"/>
  <c r="G397" i="4"/>
  <c r="G374" i="4"/>
  <c r="H374" i="4" s="1"/>
  <c r="G130" i="4"/>
  <c r="G606" i="4"/>
  <c r="H606" i="4" s="1"/>
  <c r="G312" i="4"/>
  <c r="H312" i="4" s="1"/>
  <c r="G378" i="4"/>
  <c r="H378" i="4" s="1"/>
  <c r="G122" i="4"/>
  <c r="G232" i="4"/>
  <c r="G440" i="4"/>
  <c r="G607" i="4"/>
  <c r="H607" i="4" s="1"/>
  <c r="G349" i="4"/>
  <c r="G608" i="4"/>
  <c r="H608" i="4" s="1"/>
  <c r="G152" i="4"/>
  <c r="H152" i="4" s="1"/>
  <c r="G609" i="4"/>
  <c r="H609" i="4" s="1"/>
  <c r="G426" i="4"/>
  <c r="H426" i="4" s="1"/>
  <c r="G460" i="4"/>
  <c r="G461" i="4"/>
  <c r="G610" i="4"/>
  <c r="G499" i="4"/>
  <c r="G314" i="4"/>
  <c r="G324" i="4"/>
  <c r="H324" i="4" s="1"/>
  <c r="G611" i="4"/>
  <c r="H611" i="4" s="1"/>
  <c r="G294" i="4"/>
  <c r="G489" i="4"/>
  <c r="G612" i="4"/>
  <c r="G414" i="4"/>
  <c r="G613" i="4"/>
  <c r="G14" i="4"/>
  <c r="H14" i="4" s="1"/>
  <c r="G464" i="4"/>
  <c r="G614" i="4"/>
  <c r="H614" i="4" s="1"/>
  <c r="G69" i="4"/>
  <c r="G615" i="4"/>
  <c r="G616" i="4"/>
  <c r="G500" i="4"/>
  <c r="G617" i="4"/>
  <c r="G342" i="4"/>
  <c r="H342" i="4" s="1"/>
  <c r="G618" i="4"/>
  <c r="H618" i="4" s="1"/>
  <c r="G187" i="4"/>
  <c r="G284" i="4"/>
  <c r="G359" i="4"/>
  <c r="G3" i="4"/>
  <c r="G492" i="4"/>
  <c r="G28" i="4"/>
  <c r="G242" i="4"/>
  <c r="H242" i="4" s="1"/>
  <c r="G63" i="4"/>
  <c r="H63" i="4" s="1"/>
  <c r="G127" i="4"/>
  <c r="H127" i="4" s="1"/>
  <c r="G485" i="4"/>
  <c r="G619" i="4"/>
  <c r="G620" i="4"/>
  <c r="G373" i="4"/>
  <c r="G458" i="4"/>
  <c r="G302" i="4"/>
  <c r="H302" i="4" s="1"/>
  <c r="G66" i="4"/>
  <c r="H66" i="4" s="1"/>
  <c r="G621" i="4"/>
  <c r="H621" i="4" s="1"/>
  <c r="G622" i="4"/>
  <c r="G299" i="4"/>
  <c r="G623" i="4"/>
  <c r="G624" i="4"/>
  <c r="G625" i="4"/>
  <c r="G38" i="4"/>
  <c r="G626" i="4"/>
  <c r="H626" i="4" s="1"/>
  <c r="G627" i="4"/>
  <c r="H627" i="4" s="1"/>
  <c r="G628" i="4"/>
  <c r="G629" i="4"/>
  <c r="G630" i="4"/>
  <c r="G631" i="4"/>
  <c r="G632" i="4"/>
  <c r="G633" i="4"/>
  <c r="G634" i="4"/>
  <c r="H634" i="4" s="1"/>
  <c r="G635" i="4"/>
  <c r="G636" i="4"/>
  <c r="G43" i="4"/>
  <c r="G193" i="4"/>
  <c r="G24" i="4"/>
  <c r="G454" i="4"/>
  <c r="G637" i="4"/>
  <c r="G160" i="4"/>
  <c r="H160" i="4" s="1"/>
  <c r="G117" i="4"/>
  <c r="G390" i="4"/>
  <c r="G638" i="4"/>
  <c r="G51" i="4"/>
  <c r="G64" i="4"/>
  <c r="G484" i="4"/>
  <c r="G487" i="4"/>
  <c r="G448" i="4"/>
  <c r="H448" i="4" s="1"/>
  <c r="G220" i="4"/>
  <c r="G27" i="4"/>
  <c r="G258" i="4"/>
  <c r="G503" i="4"/>
  <c r="G362" i="4"/>
  <c r="G639" i="4"/>
  <c r="G640" i="4"/>
  <c r="G641" i="4"/>
  <c r="G388" i="4"/>
  <c r="G417" i="4"/>
  <c r="G429" i="4"/>
  <c r="G642" i="4"/>
  <c r="G84" i="4"/>
  <c r="G474" i="4"/>
  <c r="G320" i="4"/>
  <c r="G389" i="4"/>
  <c r="H389" i="4" s="1"/>
  <c r="G436" i="4"/>
  <c r="G643" i="4"/>
  <c r="G644" i="4"/>
  <c r="G481" i="4"/>
  <c r="G354" i="4"/>
  <c r="G645" i="4"/>
  <c r="G252" i="4"/>
  <c r="G441" i="4"/>
  <c r="G439" i="4"/>
  <c r="G438" i="4"/>
  <c r="G646" i="4"/>
  <c r="G435" i="4"/>
  <c r="G433" i="4"/>
  <c r="G463" i="4"/>
  <c r="G647" i="4"/>
  <c r="G431" i="4"/>
  <c r="G648" i="4"/>
  <c r="G62" i="4"/>
  <c r="G649" i="4"/>
  <c r="G650" i="4"/>
  <c r="G651" i="4"/>
  <c r="G209" i="4"/>
  <c r="E311" i="4"/>
  <c r="F311" i="4" s="1"/>
  <c r="E137" i="4"/>
  <c r="F137" i="4" s="1"/>
  <c r="E108" i="4"/>
  <c r="F108" i="4" s="1"/>
  <c r="E478" i="4"/>
  <c r="F478" i="4" s="1"/>
  <c r="E207" i="4"/>
  <c r="F207" i="4" s="1"/>
  <c r="E308" i="4"/>
  <c r="F308" i="4" s="1"/>
  <c r="E401" i="4"/>
  <c r="F401" i="4" s="1"/>
  <c r="E513" i="4"/>
  <c r="F513" i="4" s="1"/>
  <c r="E402" i="4"/>
  <c r="F402" i="4" s="1"/>
  <c r="E423" i="4"/>
  <c r="F423" i="4" s="1"/>
  <c r="E166" i="4"/>
  <c r="F166" i="4" s="1"/>
  <c r="E139" i="4"/>
  <c r="F139" i="4" s="1"/>
  <c r="E164" i="4"/>
  <c r="F164" i="4" s="1"/>
  <c r="E296" i="4"/>
  <c r="F296" i="4" s="1"/>
  <c r="E304" i="4"/>
  <c r="F304" i="4" s="1"/>
  <c r="E514" i="4"/>
  <c r="F514" i="4" s="1"/>
  <c r="E40" i="4"/>
  <c r="F40" i="4" s="1"/>
  <c r="E515" i="4"/>
  <c r="F515" i="4" s="1"/>
  <c r="E411" i="4"/>
  <c r="F411" i="4" s="1"/>
  <c r="E494" i="4"/>
  <c r="F494" i="4" s="1"/>
  <c r="E516" i="4"/>
  <c r="F516" i="4" s="1"/>
  <c r="E413" i="4"/>
  <c r="F413" i="4" s="1"/>
  <c r="E274" i="4"/>
  <c r="F274" i="4" s="1"/>
  <c r="E282" i="4"/>
  <c r="F282" i="4" s="1"/>
  <c r="E459" i="4"/>
  <c r="F459" i="4" s="1"/>
  <c r="E263" i="4"/>
  <c r="F263" i="4" s="1"/>
  <c r="E225" i="4"/>
  <c r="F225" i="4" s="1"/>
  <c r="E183" i="4"/>
  <c r="F183" i="4" s="1"/>
  <c r="E114" i="4"/>
  <c r="F114" i="4" s="1"/>
  <c r="E32" i="4"/>
  <c r="F32" i="4" s="1"/>
  <c r="E8" i="4"/>
  <c r="F8" i="4" s="1"/>
  <c r="E340" i="4"/>
  <c r="F340" i="4" s="1"/>
  <c r="E151" i="4"/>
  <c r="F151" i="4" s="1"/>
  <c r="E202" i="4"/>
  <c r="F202" i="4" s="1"/>
  <c r="E293" i="4"/>
  <c r="F293" i="4" s="1"/>
  <c r="E79" i="4"/>
  <c r="F79" i="4" s="1"/>
  <c r="E106" i="4"/>
  <c r="F106" i="4" s="1"/>
  <c r="E265" i="4"/>
  <c r="F265" i="4" s="1"/>
  <c r="E159" i="4"/>
  <c r="F159" i="4" s="1"/>
  <c r="E180" i="4"/>
  <c r="F180" i="4" s="1"/>
  <c r="E488" i="4"/>
  <c r="F488" i="4" s="1"/>
  <c r="E206" i="4"/>
  <c r="F206" i="4" s="1"/>
  <c r="E247" i="4"/>
  <c r="F247" i="4" s="1"/>
  <c r="E150" i="4"/>
  <c r="F150" i="4" s="1"/>
  <c r="E237" i="4"/>
  <c r="F237" i="4" s="1"/>
  <c r="E154" i="4"/>
  <c r="F154" i="4" s="1"/>
  <c r="E141" i="4"/>
  <c r="F141" i="4" s="1"/>
  <c r="E346" i="4"/>
  <c r="F346" i="4" s="1"/>
  <c r="E176" i="4"/>
  <c r="F176" i="4" s="1"/>
  <c r="E75" i="4"/>
  <c r="F75" i="4" s="1"/>
  <c r="E517" i="4"/>
  <c r="F517" i="4" s="1"/>
  <c r="E375" i="4"/>
  <c r="F375" i="4" s="1"/>
  <c r="E171" i="4"/>
  <c r="F171" i="4" s="1"/>
  <c r="E246" i="4"/>
  <c r="F246" i="4" s="1"/>
  <c r="E243" i="4"/>
  <c r="F243" i="4" s="1"/>
  <c r="E518" i="4"/>
  <c r="F518" i="4" s="1"/>
  <c r="E200" i="4"/>
  <c r="F200" i="4" s="1"/>
  <c r="E338" i="4"/>
  <c r="F338" i="4" s="1"/>
  <c r="E333" i="4"/>
  <c r="F333" i="4" s="1"/>
  <c r="E486" i="4"/>
  <c r="F486" i="4" s="1"/>
  <c r="E149" i="4"/>
  <c r="F149" i="4" s="1"/>
  <c r="E218" i="4"/>
  <c r="F218" i="4" s="1"/>
  <c r="E394" i="4"/>
  <c r="F394" i="4" s="1"/>
  <c r="E142" i="4"/>
  <c r="F142" i="4" s="1"/>
  <c r="E2" i="4"/>
  <c r="F2" i="4" s="1"/>
  <c r="E383" i="4"/>
  <c r="F383" i="4" s="1"/>
  <c r="E210" i="4"/>
  <c r="F210" i="4" s="1"/>
  <c r="E120" i="4"/>
  <c r="F120" i="4" s="1"/>
  <c r="E409" i="4"/>
  <c r="F409" i="4" s="1"/>
  <c r="E386" i="4"/>
  <c r="F386" i="4" s="1"/>
  <c r="E285" i="4"/>
  <c r="F285" i="4" s="1"/>
  <c r="E341" i="4"/>
  <c r="F341" i="4" s="1"/>
  <c r="E521" i="4"/>
  <c r="F521" i="4" s="1"/>
  <c r="E278" i="4"/>
  <c r="F278" i="4" s="1"/>
  <c r="E347" i="4"/>
  <c r="F347" i="4" s="1"/>
  <c r="E11" i="4"/>
  <c r="F11" i="4" s="1"/>
  <c r="E275" i="4"/>
  <c r="F275" i="4" s="1"/>
  <c r="E170" i="4"/>
  <c r="F170" i="4" s="1"/>
  <c r="E277" i="4"/>
  <c r="F277" i="4" s="1"/>
  <c r="E480" i="4"/>
  <c r="F480" i="4" s="1"/>
  <c r="E221" i="4"/>
  <c r="F221" i="4" s="1"/>
  <c r="E110" i="4"/>
  <c r="F110" i="4" s="1"/>
  <c r="E126" i="4"/>
  <c r="F126" i="4" s="1"/>
  <c r="E161" i="4"/>
  <c r="F161" i="4" s="1"/>
  <c r="E377" i="4"/>
  <c r="F377" i="4" s="1"/>
  <c r="E290" i="4"/>
  <c r="F290" i="4" s="1"/>
  <c r="E407" i="4"/>
  <c r="F407" i="4" s="1"/>
  <c r="E61" i="4"/>
  <c r="F61" i="4" s="1"/>
  <c r="E300" i="4"/>
  <c r="F300" i="4" s="1"/>
  <c r="E88" i="4"/>
  <c r="F88" i="4" s="1"/>
  <c r="E44" i="4"/>
  <c r="F44" i="4" s="1"/>
  <c r="E430" i="4"/>
  <c r="F430" i="4" s="1"/>
  <c r="E522" i="4"/>
  <c r="F522" i="4" s="1"/>
  <c r="E35" i="4"/>
  <c r="F35" i="4" s="1"/>
  <c r="E403" i="4"/>
  <c r="F403" i="4" s="1"/>
  <c r="E332" i="4"/>
  <c r="F332" i="4" s="1"/>
  <c r="E370" i="4"/>
  <c r="F370" i="4" s="1"/>
  <c r="E217" i="4"/>
  <c r="F217" i="4" s="1"/>
  <c r="E393" i="4"/>
  <c r="F393" i="4" s="1"/>
  <c r="E443" i="4"/>
  <c r="F443" i="4" s="1"/>
  <c r="E437" i="4"/>
  <c r="F437" i="4" s="1"/>
  <c r="E523" i="4"/>
  <c r="F523" i="4" s="1"/>
  <c r="E68" i="4"/>
  <c r="F68" i="4" s="1"/>
  <c r="E352" i="4"/>
  <c r="F352" i="4" s="1"/>
  <c r="E337" i="4"/>
  <c r="F337" i="4" s="1"/>
  <c r="E358" i="4"/>
  <c r="F358" i="4" s="1"/>
  <c r="E198" i="4"/>
  <c r="F198" i="4" s="1"/>
  <c r="E173" i="4"/>
  <c r="F173" i="4" s="1"/>
  <c r="E372" i="4"/>
  <c r="F372" i="4" s="1"/>
  <c r="E361" i="4"/>
  <c r="F361" i="4" s="1"/>
  <c r="E172" i="4"/>
  <c r="F172" i="4" s="1"/>
  <c r="E298" i="4"/>
  <c r="F298" i="4" s="1"/>
  <c r="E105" i="4"/>
  <c r="F105" i="4" s="1"/>
  <c r="E140" i="4"/>
  <c r="F140" i="4" s="1"/>
  <c r="E524" i="4"/>
  <c r="F524" i="4" s="1"/>
  <c r="E525" i="4"/>
  <c r="F525" i="4" s="1"/>
  <c r="E434" i="4"/>
  <c r="F434" i="4" s="1"/>
  <c r="E360" i="4"/>
  <c r="F360" i="4" s="1"/>
  <c r="E527" i="4"/>
  <c r="F527" i="4" s="1"/>
  <c r="E212" i="4"/>
  <c r="F212" i="4" s="1"/>
  <c r="E241" i="4"/>
  <c r="F241" i="4" s="1"/>
  <c r="E348" i="4"/>
  <c r="F348" i="4" s="1"/>
  <c r="E240" i="4"/>
  <c r="F240" i="4" s="1"/>
  <c r="E305" i="4"/>
  <c r="F305" i="4" s="1"/>
  <c r="E529" i="4"/>
  <c r="F529" i="4" s="1"/>
  <c r="E470" i="4"/>
  <c r="F470" i="4" s="1"/>
  <c r="E427" i="4"/>
  <c r="F427" i="4" s="1"/>
  <c r="E163" i="4"/>
  <c r="F163" i="4" s="1"/>
  <c r="E216" i="4"/>
  <c r="F216" i="4" s="1"/>
  <c r="E7" i="4"/>
  <c r="F7" i="4" s="1"/>
  <c r="E530" i="4"/>
  <c r="F530" i="4" s="1"/>
  <c r="E201" i="4"/>
  <c r="F201" i="4" s="1"/>
  <c r="E444" i="4"/>
  <c r="F444" i="4" s="1"/>
  <c r="E476" i="4"/>
  <c r="F476" i="4" s="1"/>
  <c r="E109" i="4"/>
  <c r="F109" i="4" s="1"/>
  <c r="E309" i="4"/>
  <c r="F309" i="4" s="1"/>
  <c r="E369" i="4"/>
  <c r="F369" i="4" s="1"/>
  <c r="E368" i="4"/>
  <c r="F368" i="4" s="1"/>
  <c r="E226" i="4"/>
  <c r="F226" i="4" s="1"/>
  <c r="E85" i="4"/>
  <c r="F85" i="4" s="1"/>
  <c r="E317" i="4"/>
  <c r="F317" i="4" s="1"/>
  <c r="E266" i="4"/>
  <c r="F266" i="4" s="1"/>
  <c r="E269" i="4"/>
  <c r="F269" i="4" s="1"/>
  <c r="E376" i="4"/>
  <c r="F376" i="4" s="1"/>
  <c r="E82" i="4"/>
  <c r="F82" i="4" s="1"/>
  <c r="E36" i="4"/>
  <c r="F36" i="4" s="1"/>
  <c r="E334" i="4"/>
  <c r="F334" i="4" s="1"/>
  <c r="E59" i="4"/>
  <c r="F59" i="4" s="1"/>
  <c r="E471" i="4"/>
  <c r="F471" i="4" s="1"/>
  <c r="E95" i="4"/>
  <c r="F95" i="4" s="1"/>
  <c r="E365" i="4"/>
  <c r="F365" i="4" s="1"/>
  <c r="E301" i="4"/>
  <c r="F301" i="4" s="1"/>
  <c r="E446" i="4"/>
  <c r="F446" i="4" s="1"/>
  <c r="E451" i="4"/>
  <c r="F451" i="4" s="1"/>
  <c r="E29" i="4"/>
  <c r="F29" i="4" s="1"/>
  <c r="E475" i="4"/>
  <c r="F475" i="4" s="1"/>
  <c r="E165" i="4"/>
  <c r="F165" i="4" s="1"/>
  <c r="E33" i="4"/>
  <c r="F33" i="4" s="1"/>
  <c r="E132" i="4"/>
  <c r="F132" i="4" s="1"/>
  <c r="E233" i="4"/>
  <c r="F233" i="4" s="1"/>
  <c r="E239" i="4"/>
  <c r="F239" i="4" s="1"/>
  <c r="E315" i="4"/>
  <c r="F315" i="4" s="1"/>
  <c r="E415" i="4"/>
  <c r="F415" i="4" s="1"/>
  <c r="E4" i="4"/>
  <c r="F4" i="4" s="1"/>
  <c r="E194" i="4"/>
  <c r="F194" i="4" s="1"/>
  <c r="E234" i="4"/>
  <c r="F234" i="4" s="1"/>
  <c r="E162" i="4"/>
  <c r="F162" i="4" s="1"/>
  <c r="E330" i="4"/>
  <c r="F330" i="4" s="1"/>
  <c r="E255" i="4"/>
  <c r="F255" i="4" s="1"/>
  <c r="E90" i="4"/>
  <c r="F90" i="4" s="1"/>
  <c r="E52" i="4"/>
  <c r="F52" i="4" s="1"/>
  <c r="E453" i="4"/>
  <c r="F453" i="4" s="1"/>
  <c r="E268" i="4"/>
  <c r="F268" i="4" s="1"/>
  <c r="E231" i="4"/>
  <c r="F231" i="4" s="1"/>
  <c r="E400" i="4"/>
  <c r="F400" i="4" s="1"/>
  <c r="E322" i="4"/>
  <c r="F322" i="4" s="1"/>
  <c r="E421" i="4"/>
  <c r="F421" i="4" s="1"/>
  <c r="E532" i="4"/>
  <c r="F532" i="4" s="1"/>
  <c r="E222" i="4"/>
  <c r="F222" i="4" s="1"/>
  <c r="E116" i="4"/>
  <c r="F116" i="4" s="1"/>
  <c r="E174" i="4"/>
  <c r="F174" i="4" s="1"/>
  <c r="E204" i="4"/>
  <c r="F204" i="4" s="1"/>
  <c r="E462" i="4"/>
  <c r="F462" i="4" s="1"/>
  <c r="E364" i="4"/>
  <c r="F364" i="4" s="1"/>
  <c r="E416" i="4"/>
  <c r="F416" i="4" s="1"/>
  <c r="E491" i="4"/>
  <c r="F491" i="4" s="1"/>
  <c r="E18" i="4"/>
  <c r="F18" i="4" s="1"/>
  <c r="E533" i="4"/>
  <c r="F533" i="4" s="1"/>
  <c r="E501" i="4"/>
  <c r="F501" i="4" s="1"/>
  <c r="E391" i="4"/>
  <c r="F391" i="4" s="1"/>
  <c r="E534" i="4"/>
  <c r="F534" i="4" s="1"/>
  <c r="E420" i="4"/>
  <c r="F420" i="4" s="1"/>
  <c r="E344" i="4"/>
  <c r="F344" i="4" s="1"/>
  <c r="E356" i="4"/>
  <c r="F356" i="4" s="1"/>
  <c r="E536" i="4"/>
  <c r="F536" i="4" s="1"/>
  <c r="E189" i="4"/>
  <c r="F189" i="4" s="1"/>
  <c r="E153" i="4"/>
  <c r="F153" i="4" s="1"/>
  <c r="E158" i="4"/>
  <c r="F158" i="4" s="1"/>
  <c r="E395" i="4"/>
  <c r="F395" i="4" s="1"/>
  <c r="E58" i="4"/>
  <c r="F58" i="4" s="1"/>
  <c r="E56" i="4"/>
  <c r="F56" i="4" s="1"/>
  <c r="E483" i="4"/>
  <c r="F483" i="4" s="1"/>
  <c r="E179" i="4"/>
  <c r="F179" i="4" s="1"/>
  <c r="E316" i="4"/>
  <c r="F316" i="4" s="1"/>
  <c r="E325" i="4"/>
  <c r="F325" i="4" s="1"/>
  <c r="E25" i="4"/>
  <c r="F25" i="4" s="1"/>
  <c r="E537" i="4"/>
  <c r="F537" i="4" s="1"/>
  <c r="E538" i="4"/>
  <c r="F538" i="4" s="1"/>
  <c r="E42" i="4"/>
  <c r="F42" i="4" s="1"/>
  <c r="E539" i="4"/>
  <c r="F539" i="4" s="1"/>
  <c r="E442" i="4"/>
  <c r="F442" i="4" s="1"/>
  <c r="E540" i="4"/>
  <c r="F540" i="4" s="1"/>
  <c r="E143" i="4"/>
  <c r="F143" i="4" s="1"/>
  <c r="E382" i="4"/>
  <c r="F382" i="4" s="1"/>
  <c r="E224" i="4"/>
  <c r="F224" i="4" s="1"/>
  <c r="E288" i="4"/>
  <c r="F288" i="4" s="1"/>
  <c r="E86" i="4"/>
  <c r="F86" i="4" s="1"/>
  <c r="E472" i="4"/>
  <c r="F472" i="4" s="1"/>
  <c r="E541" i="4"/>
  <c r="F541" i="4" s="1"/>
  <c r="E542" i="4"/>
  <c r="F542" i="4" s="1"/>
  <c r="E119" i="4"/>
  <c r="F119" i="4" s="1"/>
  <c r="E236" i="4"/>
  <c r="F236" i="4" s="1"/>
  <c r="E543" i="4"/>
  <c r="F543" i="4" s="1"/>
  <c r="E544" i="4"/>
  <c r="F544" i="4" s="1"/>
  <c r="E182" i="4"/>
  <c r="F182" i="4" s="1"/>
  <c r="E71" i="4"/>
  <c r="F71" i="4" s="1"/>
  <c r="E319" i="4"/>
  <c r="F319" i="4" s="1"/>
  <c r="E129" i="4"/>
  <c r="F129" i="4" s="1"/>
  <c r="E167" i="4"/>
  <c r="F167" i="4" s="1"/>
  <c r="E367" i="4"/>
  <c r="F367" i="4" s="1"/>
  <c r="E20" i="4"/>
  <c r="F20" i="4" s="1"/>
  <c r="E147" i="4"/>
  <c r="F147" i="4" s="1"/>
  <c r="E343" i="4"/>
  <c r="F343" i="4" s="1"/>
  <c r="E545" i="4"/>
  <c r="F545" i="4" s="1"/>
  <c r="E392" i="4"/>
  <c r="F392" i="4" s="1"/>
  <c r="E94" i="4"/>
  <c r="F94" i="4" s="1"/>
  <c r="E381" i="4"/>
  <c r="F381" i="4" s="1"/>
  <c r="E251" i="4"/>
  <c r="F251" i="4" s="1"/>
  <c r="E546" i="4"/>
  <c r="F546" i="4" s="1"/>
  <c r="E449" i="4"/>
  <c r="F449" i="4" s="1"/>
  <c r="E328" i="4"/>
  <c r="F328" i="4" s="1"/>
  <c r="E45" i="4"/>
  <c r="F45" i="4" s="1"/>
  <c r="E23" i="4"/>
  <c r="F23" i="4" s="1"/>
  <c r="E115" i="4"/>
  <c r="F115" i="4" s="1"/>
  <c r="E138" i="4"/>
  <c r="F138" i="4" s="1"/>
  <c r="E399" i="4"/>
  <c r="F399" i="4" s="1"/>
  <c r="E26" i="4"/>
  <c r="F26" i="4" s="1"/>
  <c r="E98" i="4"/>
  <c r="F98" i="4" s="1"/>
  <c r="E16" i="4"/>
  <c r="F16" i="4" s="1"/>
  <c r="E496" i="4"/>
  <c r="F496" i="4" s="1"/>
  <c r="E547" i="4"/>
  <c r="F547" i="4" s="1"/>
  <c r="E190" i="4"/>
  <c r="F190" i="4" s="1"/>
  <c r="E548" i="4"/>
  <c r="F548" i="4" s="1"/>
  <c r="E267" i="4"/>
  <c r="F267" i="4" s="1"/>
  <c r="E271" i="4"/>
  <c r="F271" i="4" s="1"/>
  <c r="E261" i="4"/>
  <c r="F261" i="4" s="1"/>
  <c r="E41" i="4"/>
  <c r="F41" i="4" s="1"/>
  <c r="E468" i="4"/>
  <c r="F468" i="4" s="1"/>
  <c r="E321" i="4"/>
  <c r="F321" i="4" s="1"/>
  <c r="E549" i="4"/>
  <c r="F549" i="4" s="1"/>
  <c r="E424" i="4"/>
  <c r="F424" i="4" s="1"/>
  <c r="E432" i="4"/>
  <c r="F432" i="4" s="1"/>
  <c r="E238" i="4"/>
  <c r="F238" i="4" s="1"/>
  <c r="E550" i="4"/>
  <c r="F550" i="4" s="1"/>
  <c r="E385" i="4"/>
  <c r="F385" i="4" s="1"/>
  <c r="E551" i="4"/>
  <c r="F551" i="4" s="1"/>
  <c r="E552" i="4"/>
  <c r="F552" i="4" s="1"/>
  <c r="E112" i="4"/>
  <c r="F112" i="4" s="1"/>
  <c r="E553" i="4"/>
  <c r="F553" i="4" s="1"/>
  <c r="E273" i="4"/>
  <c r="F273" i="4" s="1"/>
  <c r="E223" i="4"/>
  <c r="F223" i="4" s="1"/>
  <c r="E184" i="4"/>
  <c r="F184" i="4" s="1"/>
  <c r="E121" i="4"/>
  <c r="F121" i="4" s="1"/>
  <c r="E554" i="4"/>
  <c r="F554" i="4" s="1"/>
  <c r="E555" i="4"/>
  <c r="F555" i="4" s="1"/>
  <c r="E196" i="4"/>
  <c r="F196" i="4" s="1"/>
  <c r="E230" i="4"/>
  <c r="F230" i="4" s="1"/>
  <c r="E250" i="4"/>
  <c r="F250" i="4" s="1"/>
  <c r="E410" i="4"/>
  <c r="F410" i="4" s="1"/>
  <c r="E256" i="4"/>
  <c r="F256" i="4" s="1"/>
  <c r="E272" i="4"/>
  <c r="F272" i="4" s="1"/>
  <c r="E168" i="4"/>
  <c r="F168" i="4" s="1"/>
  <c r="E92" i="4"/>
  <c r="F92" i="4" s="1"/>
  <c r="E490" i="4"/>
  <c r="F490" i="4" s="1"/>
  <c r="E310" i="4"/>
  <c r="F310" i="4" s="1"/>
  <c r="E556" i="4"/>
  <c r="F556" i="4" s="1"/>
  <c r="E157" i="4"/>
  <c r="F157" i="4" s="1"/>
  <c r="E558" i="4"/>
  <c r="F558" i="4" s="1"/>
  <c r="E559" i="4"/>
  <c r="F559" i="4" s="1"/>
  <c r="E560" i="4"/>
  <c r="F560" i="4" s="1"/>
  <c r="E124" i="4"/>
  <c r="F124" i="4" s="1"/>
  <c r="E197" i="4"/>
  <c r="F197" i="4" s="1"/>
  <c r="E561" i="4"/>
  <c r="F561" i="4" s="1"/>
  <c r="E562" i="4"/>
  <c r="F562" i="4" s="1"/>
  <c r="E384" i="4"/>
  <c r="F384" i="4" s="1"/>
  <c r="E211" i="4"/>
  <c r="F211" i="4" s="1"/>
  <c r="E203" i="4"/>
  <c r="F203" i="4" s="1"/>
  <c r="E39" i="4"/>
  <c r="F39" i="4" s="1"/>
  <c r="E355" i="4"/>
  <c r="F355" i="4" s="1"/>
  <c r="E564" i="4"/>
  <c r="F564" i="4" s="1"/>
  <c r="E380" i="4"/>
  <c r="F380" i="4" s="1"/>
  <c r="E498" i="4"/>
  <c r="F498" i="4" s="1"/>
  <c r="E111" i="4"/>
  <c r="F111" i="4" s="1"/>
  <c r="E31" i="4"/>
  <c r="F31" i="4" s="1"/>
  <c r="E47" i="4"/>
  <c r="F47" i="4" s="1"/>
  <c r="E565" i="4"/>
  <c r="F565" i="4" s="1"/>
  <c r="E113" i="4"/>
  <c r="F113" i="4" s="1"/>
  <c r="E502" i="4"/>
  <c r="F502" i="4" s="1"/>
  <c r="E125" i="4"/>
  <c r="F125" i="4" s="1"/>
  <c r="E452" i="4"/>
  <c r="F452" i="4" s="1"/>
  <c r="E567" i="4"/>
  <c r="F567" i="4" s="1"/>
  <c r="E406" i="4"/>
  <c r="F406" i="4" s="1"/>
  <c r="E5" i="4"/>
  <c r="F5" i="4" s="1"/>
  <c r="E568" i="4"/>
  <c r="F568" i="4" s="1"/>
  <c r="E569" i="4"/>
  <c r="F569" i="4" s="1"/>
  <c r="E12" i="4"/>
  <c r="F12" i="4" s="1"/>
  <c r="E570" i="4"/>
  <c r="F570" i="4" s="1"/>
  <c r="E571" i="4"/>
  <c r="F571" i="4" s="1"/>
  <c r="E572" i="4"/>
  <c r="F572" i="4" s="1"/>
  <c r="E60" i="4"/>
  <c r="F60" i="4" s="1"/>
  <c r="E573" i="4"/>
  <c r="F573" i="4" s="1"/>
  <c r="E22" i="4"/>
  <c r="F22" i="4" s="1"/>
  <c r="E70" i="4"/>
  <c r="F70" i="4" s="1"/>
  <c r="E81" i="4"/>
  <c r="F81" i="4" s="1"/>
  <c r="E287" i="4"/>
  <c r="F287" i="4" s="1"/>
  <c r="E512" i="4"/>
  <c r="F512" i="4" s="1"/>
  <c r="E257" i="4"/>
  <c r="F257" i="4" s="1"/>
  <c r="E428" i="4"/>
  <c r="F428" i="4" s="1"/>
  <c r="E574" i="4"/>
  <c r="F574" i="4" s="1"/>
  <c r="E575" i="4"/>
  <c r="F575" i="4" s="1"/>
  <c r="E270" i="4"/>
  <c r="F270" i="4" s="1"/>
  <c r="E57" i="4"/>
  <c r="F57" i="4" s="1"/>
  <c r="E576" i="4"/>
  <c r="F576" i="4" s="1"/>
  <c r="E577" i="4"/>
  <c r="F577" i="4" s="1"/>
  <c r="E578" i="4"/>
  <c r="F578" i="4" s="1"/>
  <c r="E279" i="4"/>
  <c r="F279" i="4" s="1"/>
  <c r="E195" i="4"/>
  <c r="F195" i="4" s="1"/>
  <c r="E579" i="4"/>
  <c r="F579" i="4" s="1"/>
  <c r="E156" i="4"/>
  <c r="F156" i="4" s="1"/>
  <c r="E262" i="4"/>
  <c r="F262" i="4" s="1"/>
  <c r="E580" i="4"/>
  <c r="F580" i="4" s="1"/>
  <c r="E53" i="4"/>
  <c r="F53" i="4" s="1"/>
  <c r="E479" i="4"/>
  <c r="F479" i="4" s="1"/>
  <c r="E91" i="4"/>
  <c r="F91" i="4" s="1"/>
  <c r="E581" i="4"/>
  <c r="F581" i="4" s="1"/>
  <c r="E199" i="4"/>
  <c r="F199" i="4" s="1"/>
  <c r="E477" i="4"/>
  <c r="F477" i="4" s="1"/>
  <c r="E582" i="4"/>
  <c r="F582" i="4" s="1"/>
  <c r="E583" i="4"/>
  <c r="F583" i="4" s="1"/>
  <c r="E123" i="4"/>
  <c r="F123" i="4" s="1"/>
  <c r="E128" i="4"/>
  <c r="F128" i="4" s="1"/>
  <c r="E584" i="4"/>
  <c r="F584" i="4" s="1"/>
  <c r="E493" i="4"/>
  <c r="F493" i="4" s="1"/>
  <c r="E87" i="4"/>
  <c r="F87" i="4" s="1"/>
  <c r="E585" i="4"/>
  <c r="F585" i="4" s="1"/>
  <c r="E586" i="4"/>
  <c r="F586" i="4" s="1"/>
  <c r="E76" i="4"/>
  <c r="F76" i="4" s="1"/>
  <c r="E93" i="4"/>
  <c r="F93" i="4" s="1"/>
  <c r="E177" i="4"/>
  <c r="F177" i="4" s="1"/>
  <c r="E587" i="4"/>
  <c r="F587" i="4" s="1"/>
  <c r="E178" i="4"/>
  <c r="F178" i="4" s="1"/>
  <c r="E191" i="4"/>
  <c r="F191" i="4" s="1"/>
  <c r="E103" i="4"/>
  <c r="F103" i="4" s="1"/>
  <c r="E235" i="4"/>
  <c r="F235" i="4" s="1"/>
  <c r="E254" i="4"/>
  <c r="F254" i="4" s="1"/>
  <c r="E6" i="4"/>
  <c r="F6" i="4" s="1"/>
  <c r="E327" i="4"/>
  <c r="F327" i="4" s="1"/>
  <c r="E473" i="4"/>
  <c r="F473" i="4" s="1"/>
  <c r="E505" i="4"/>
  <c r="F505" i="4" s="1"/>
  <c r="E30" i="4"/>
  <c r="F30" i="4" s="1"/>
  <c r="E213" i="4"/>
  <c r="F213" i="4" s="1"/>
  <c r="E590" i="4"/>
  <c r="F590" i="4" s="1"/>
  <c r="E185" i="4"/>
  <c r="F185" i="4" s="1"/>
  <c r="E37" i="4"/>
  <c r="F37" i="4" s="1"/>
  <c r="E101" i="4"/>
  <c r="F101" i="4" s="1"/>
  <c r="E591" i="4"/>
  <c r="F591" i="4" s="1"/>
  <c r="E50" i="4"/>
  <c r="F50" i="4" s="1"/>
  <c r="E46" i="4"/>
  <c r="F46" i="4" s="1"/>
  <c r="E592" i="4"/>
  <c r="F592" i="4" s="1"/>
  <c r="E54" i="4"/>
  <c r="F54" i="4" s="1"/>
  <c r="E593" i="4"/>
  <c r="F593" i="4" s="1"/>
  <c r="E469" i="4"/>
  <c r="F469" i="4" s="1"/>
  <c r="E208" i="4"/>
  <c r="F208" i="4" s="1"/>
  <c r="E214" i="4"/>
  <c r="F214" i="4" s="1"/>
  <c r="E418" i="4"/>
  <c r="F418" i="4" s="1"/>
  <c r="E276" i="4"/>
  <c r="F276" i="4" s="1"/>
  <c r="E73" i="4"/>
  <c r="F73" i="4" s="1"/>
  <c r="E366" i="4"/>
  <c r="F366" i="4" s="1"/>
  <c r="E495" i="4"/>
  <c r="F495" i="4" s="1"/>
  <c r="E398" i="4"/>
  <c r="F398" i="4" s="1"/>
  <c r="E96" i="4"/>
  <c r="F96" i="4" s="1"/>
  <c r="E253" i="4"/>
  <c r="F253" i="4" s="1"/>
  <c r="E155" i="4"/>
  <c r="F155" i="4" s="1"/>
  <c r="E131" i="4"/>
  <c r="F131" i="4" s="1"/>
  <c r="E497" i="4"/>
  <c r="F497" i="4" s="1"/>
  <c r="E336" i="4"/>
  <c r="F336" i="4" s="1"/>
  <c r="E506" i="4"/>
  <c r="F506" i="4" s="1"/>
  <c r="E134" i="4"/>
  <c r="F134" i="4" s="1"/>
  <c r="E509" i="4"/>
  <c r="F509" i="4" s="1"/>
  <c r="E596" i="4"/>
  <c r="F596" i="4" s="1"/>
  <c r="E229" i="4"/>
  <c r="F229" i="4" s="1"/>
  <c r="E597" i="4"/>
  <c r="F597" i="4" s="1"/>
  <c r="E245" i="4"/>
  <c r="F245" i="4" s="1"/>
  <c r="E598" i="4"/>
  <c r="F598" i="4" s="1"/>
  <c r="E599" i="4"/>
  <c r="F599" i="4" s="1"/>
  <c r="E482" i="4"/>
  <c r="F482" i="4" s="1"/>
  <c r="E600" i="4"/>
  <c r="F600" i="4" s="1"/>
  <c r="E99" i="4"/>
  <c r="F99" i="4" s="1"/>
  <c r="E148" i="4"/>
  <c r="F148" i="4" s="1"/>
  <c r="E17" i="4"/>
  <c r="F17" i="4" s="1"/>
  <c r="E215" i="4"/>
  <c r="F215" i="4" s="1"/>
  <c r="E118" i="4"/>
  <c r="F118" i="4" s="1"/>
  <c r="E507" i="4"/>
  <c r="F507" i="4" s="1"/>
  <c r="E107" i="4"/>
  <c r="F107" i="4" s="1"/>
  <c r="E601" i="4"/>
  <c r="F601" i="4" s="1"/>
  <c r="E456" i="4"/>
  <c r="F456" i="4" s="1"/>
  <c r="E602" i="4"/>
  <c r="F602" i="4" s="1"/>
  <c r="E291" i="4"/>
  <c r="F291" i="4" s="1"/>
  <c r="E603" i="4"/>
  <c r="F603" i="4" s="1"/>
  <c r="E281" i="4"/>
  <c r="F281" i="4" s="1"/>
  <c r="E450" i="4"/>
  <c r="F450" i="4" s="1"/>
  <c r="E345" i="4"/>
  <c r="F345" i="4" s="1"/>
  <c r="E387" i="4"/>
  <c r="F387" i="4" s="1"/>
  <c r="E104" i="4"/>
  <c r="F104" i="4" s="1"/>
  <c r="E175" i="4"/>
  <c r="F175" i="4" s="1"/>
  <c r="E374" i="4"/>
  <c r="F374" i="4" s="1"/>
  <c r="E606" i="4"/>
  <c r="F606" i="4" s="1"/>
  <c r="E312" i="4"/>
  <c r="F312" i="4" s="1"/>
  <c r="E378" i="4"/>
  <c r="F378" i="4" s="1"/>
  <c r="E122" i="4"/>
  <c r="F122" i="4" s="1"/>
  <c r="E607" i="4"/>
  <c r="F607" i="4" s="1"/>
  <c r="E608" i="4"/>
  <c r="F608" i="4" s="1"/>
  <c r="E152" i="4"/>
  <c r="F152" i="4" s="1"/>
  <c r="E609" i="4"/>
  <c r="F609" i="4" s="1"/>
  <c r="E314" i="4"/>
  <c r="F314" i="4" s="1"/>
  <c r="E324" i="4"/>
  <c r="F324" i="4" s="1"/>
  <c r="E611" i="4"/>
  <c r="F611" i="4" s="1"/>
  <c r="E414" i="4"/>
  <c r="F414" i="4" s="1"/>
  <c r="E14" i="4"/>
  <c r="F14" i="4" s="1"/>
  <c r="E464" i="4"/>
  <c r="F464" i="4" s="1"/>
  <c r="E614" i="4"/>
  <c r="F614" i="4" s="1"/>
  <c r="E500" i="4"/>
  <c r="F500" i="4" s="1"/>
  <c r="E342" i="4"/>
  <c r="F342" i="4" s="1"/>
  <c r="E618" i="4"/>
  <c r="F618" i="4" s="1"/>
  <c r="E187" i="4"/>
  <c r="F187" i="4" s="1"/>
  <c r="E492" i="4"/>
  <c r="F492" i="4" s="1"/>
  <c r="E242" i="4"/>
  <c r="F242" i="4" s="1"/>
  <c r="E63" i="4"/>
  <c r="F63" i="4" s="1"/>
  <c r="E127" i="4"/>
  <c r="F127" i="4" s="1"/>
  <c r="E302" i="4"/>
  <c r="F302" i="4" s="1"/>
  <c r="E66" i="4"/>
  <c r="F66" i="4" s="1"/>
  <c r="E621" i="4"/>
  <c r="F621" i="4" s="1"/>
  <c r="E38" i="4"/>
  <c r="F38" i="4" s="1"/>
  <c r="E626" i="4"/>
  <c r="F626" i="4" s="1"/>
  <c r="E627" i="4"/>
  <c r="F627" i="4" s="1"/>
  <c r="E633" i="4"/>
  <c r="F633" i="4" s="1"/>
  <c r="E634" i="4"/>
  <c r="F634" i="4" s="1"/>
  <c r="E635" i="4"/>
  <c r="F635" i="4" s="1"/>
  <c r="E24" i="4"/>
  <c r="F24" i="4" s="1"/>
  <c r="E637" i="4"/>
  <c r="F637" i="4" s="1"/>
  <c r="E160" i="4"/>
  <c r="F160" i="4" s="1"/>
  <c r="E117" i="4"/>
  <c r="F117" i="4" s="1"/>
  <c r="E487" i="4"/>
  <c r="F487" i="4" s="1"/>
  <c r="E448" i="4"/>
  <c r="F448" i="4" s="1"/>
  <c r="E220" i="4"/>
  <c r="F220" i="4" s="1"/>
  <c r="E640" i="4"/>
  <c r="F640" i="4" s="1"/>
  <c r="E641" i="4"/>
  <c r="F641" i="4" s="1"/>
  <c r="E388" i="4"/>
  <c r="F388" i="4" s="1"/>
  <c r="E320" i="4"/>
  <c r="F320" i="4" s="1"/>
  <c r="E389" i="4"/>
  <c r="F389" i="4" s="1"/>
  <c r="E436" i="4"/>
  <c r="F436" i="4" s="1"/>
  <c r="E441" i="4"/>
  <c r="F441" i="4" s="1"/>
  <c r="E439" i="4"/>
  <c r="F439" i="4" s="1"/>
  <c r="E431" i="4"/>
  <c r="F431" i="4" s="1"/>
  <c r="E648" i="4"/>
  <c r="F648" i="4" s="1"/>
  <c r="D311" i="4"/>
  <c r="D137" i="4"/>
  <c r="D108" i="4"/>
  <c r="D478" i="4"/>
  <c r="D207" i="4"/>
  <c r="D308" i="4"/>
  <c r="D401" i="4"/>
  <c r="D295" i="4"/>
  <c r="D513" i="4"/>
  <c r="D402" i="4"/>
  <c r="D423" i="4"/>
  <c r="D166" i="4"/>
  <c r="D139" i="4"/>
  <c r="D164" i="4"/>
  <c r="D296" i="4"/>
  <c r="D504" i="4"/>
  <c r="D304" i="4"/>
  <c r="D514" i="4"/>
  <c r="D40" i="4"/>
  <c r="D515" i="4"/>
  <c r="D411" i="4"/>
  <c r="D494" i="4"/>
  <c r="D516" i="4"/>
  <c r="D188" i="4"/>
  <c r="D413" i="4"/>
  <c r="D274" i="4"/>
  <c r="D282" i="4"/>
  <c r="D459" i="4"/>
  <c r="D263" i="4"/>
  <c r="D225" i="4"/>
  <c r="D183" i="4"/>
  <c r="D412" i="4"/>
  <c r="D114" i="4"/>
  <c r="D32" i="4"/>
  <c r="D8" i="4"/>
  <c r="D340" i="4"/>
  <c r="D151" i="4"/>
  <c r="D202" i="4"/>
  <c r="D293" i="4"/>
  <c r="D192" i="4"/>
  <c r="D79" i="4"/>
  <c r="D106" i="4"/>
  <c r="D265" i="4"/>
  <c r="D159" i="4"/>
  <c r="D180" i="4"/>
  <c r="D488" i="4"/>
  <c r="D206" i="4"/>
  <c r="D280" i="4"/>
  <c r="D247" i="4"/>
  <c r="D150" i="4"/>
  <c r="D237" i="4"/>
  <c r="D154" i="4"/>
  <c r="D141" i="4"/>
  <c r="D346" i="4"/>
  <c r="D176" i="4"/>
  <c r="D74" i="4"/>
  <c r="D75" i="4"/>
  <c r="D517" i="4"/>
  <c r="D375" i="4"/>
  <c r="D171" i="4"/>
  <c r="D246" i="4"/>
  <c r="D243" i="4"/>
  <c r="D518" i="4"/>
  <c r="D48" i="4"/>
  <c r="D200" i="4"/>
  <c r="D338" i="4"/>
  <c r="D333" i="4"/>
  <c r="D486" i="4"/>
  <c r="D149" i="4"/>
  <c r="D218" i="4"/>
  <c r="D519" i="4"/>
  <c r="D520" i="4"/>
  <c r="D394" i="4"/>
  <c r="D142" i="4"/>
  <c r="D2" i="4"/>
  <c r="D383" i="4"/>
  <c r="D210" i="4"/>
  <c r="D120" i="4"/>
  <c r="D409" i="4"/>
  <c r="D100" i="4"/>
  <c r="D386" i="4"/>
  <c r="D285" i="4"/>
  <c r="D341" i="4"/>
  <c r="D521" i="4"/>
  <c r="D278" i="4"/>
  <c r="D347" i="4"/>
  <c r="D11" i="4"/>
  <c r="D55" i="4"/>
  <c r="D275" i="4"/>
  <c r="D170" i="4"/>
  <c r="D277" i="4"/>
  <c r="D480" i="4"/>
  <c r="D221" i="4"/>
  <c r="D110" i="4"/>
  <c r="D126" i="4"/>
  <c r="D465" i="4"/>
  <c r="D161" i="4"/>
  <c r="D377" i="4"/>
  <c r="D290" i="4"/>
  <c r="D407" i="4"/>
  <c r="D61" i="4"/>
  <c r="D300" i="4"/>
  <c r="D88" i="4"/>
  <c r="D248" i="4"/>
  <c r="D44" i="4"/>
  <c r="D430" i="4"/>
  <c r="D522" i="4"/>
  <c r="D35" i="4"/>
  <c r="D403" i="4"/>
  <c r="D332" i="4"/>
  <c r="D370" i="4"/>
  <c r="D357" i="4"/>
  <c r="D217" i="4"/>
  <c r="D393" i="4"/>
  <c r="D443" i="4"/>
  <c r="D437" i="4"/>
  <c r="D523" i="4"/>
  <c r="D68" i="4"/>
  <c r="D264" i="4"/>
  <c r="D89" i="4"/>
  <c r="D352" i="4"/>
  <c r="D337" i="4"/>
  <c r="D358" i="4"/>
  <c r="D198" i="4"/>
  <c r="D173" i="4"/>
  <c r="D372" i="4"/>
  <c r="D361" i="4"/>
  <c r="D331" i="4"/>
  <c r="D172" i="4"/>
  <c r="D298" i="4"/>
  <c r="D105" i="4"/>
  <c r="D140" i="4"/>
  <c r="D524" i="4"/>
  <c r="D525" i="4"/>
  <c r="D297" i="4"/>
  <c r="D526" i="4"/>
  <c r="D434" i="4"/>
  <c r="D360" i="4"/>
  <c r="D527" i="4"/>
  <c r="D212" i="4"/>
  <c r="D241" i="4"/>
  <c r="D348" i="4"/>
  <c r="D240" i="4"/>
  <c r="D528" i="4"/>
  <c r="D305" i="4"/>
  <c r="D529" i="4"/>
  <c r="D470" i="4"/>
  <c r="D427" i="4"/>
  <c r="D163" i="4"/>
  <c r="D216" i="4"/>
  <c r="D7" i="4"/>
  <c r="D313" i="4"/>
  <c r="D530" i="4"/>
  <c r="D201" i="4"/>
  <c r="D444" i="4"/>
  <c r="D476" i="4"/>
  <c r="D109" i="4"/>
  <c r="D309" i="4"/>
  <c r="D379" i="4"/>
  <c r="D447" i="4"/>
  <c r="D369" i="4"/>
  <c r="D368" i="4"/>
  <c r="D226" i="4"/>
  <c r="D85" i="4"/>
  <c r="D317" i="4"/>
  <c r="D266" i="4"/>
  <c r="D169" i="4"/>
  <c r="D339" i="4"/>
  <c r="D269" i="4"/>
  <c r="D376" i="4"/>
  <c r="D82" i="4"/>
  <c r="D36" i="4"/>
  <c r="D334" i="4"/>
  <c r="D59" i="4"/>
  <c r="D318" i="4"/>
  <c r="D249" i="4"/>
  <c r="D471" i="4"/>
  <c r="D95" i="4"/>
  <c r="D365" i="4"/>
  <c r="D301" i="4"/>
  <c r="D446" i="4"/>
  <c r="D451" i="4"/>
  <c r="D363" i="4"/>
  <c r="D350" i="4"/>
  <c r="D29" i="4"/>
  <c r="D475" i="4"/>
  <c r="D165" i="4"/>
  <c r="D33" i="4"/>
  <c r="D132" i="4"/>
  <c r="D233" i="4"/>
  <c r="D239" i="4"/>
  <c r="D371" i="4"/>
  <c r="D315" i="4"/>
  <c r="D415" i="4"/>
  <c r="D4" i="4"/>
  <c r="D194" i="4"/>
  <c r="D234" i="4"/>
  <c r="D162" i="4"/>
  <c r="D244" i="4"/>
  <c r="D531" i="4"/>
  <c r="D330" i="4"/>
  <c r="D255" i="4"/>
  <c r="D90" i="4"/>
  <c r="D52" i="4"/>
  <c r="D453" i="4"/>
  <c r="D268" i="4"/>
  <c r="D335" i="4"/>
  <c r="D286" i="4"/>
  <c r="D231" i="4"/>
  <c r="D400" i="4"/>
  <c r="D322" i="4"/>
  <c r="D421" i="4"/>
  <c r="D532" i="4"/>
  <c r="D222" i="4"/>
  <c r="D289" i="4"/>
  <c r="D135" i="4"/>
  <c r="D116" i="4"/>
  <c r="D174" i="4"/>
  <c r="D204" i="4"/>
  <c r="D462" i="4"/>
  <c r="D364" i="4"/>
  <c r="D416" i="4"/>
  <c r="D405" i="4"/>
  <c r="D511" i="4"/>
  <c r="D491" i="4"/>
  <c r="D18" i="4"/>
  <c r="D533" i="4"/>
  <c r="D501" i="4"/>
  <c r="D391" i="4"/>
  <c r="D534" i="4"/>
  <c r="D535" i="4"/>
  <c r="D510" i="4"/>
  <c r="D420" i="4"/>
  <c r="D344" i="4"/>
  <c r="D356" i="4"/>
  <c r="D536" i="4"/>
  <c r="D189" i="4"/>
  <c r="D153" i="4"/>
  <c r="D136" i="4"/>
  <c r="D78" i="4"/>
  <c r="D158" i="4"/>
  <c r="D395" i="4"/>
  <c r="D58" i="4"/>
  <c r="D56" i="4"/>
  <c r="D483" i="4"/>
  <c r="D179" i="4"/>
  <c r="D316" i="4"/>
  <c r="D457" i="4"/>
  <c r="D325" i="4"/>
  <c r="D25" i="4"/>
  <c r="D537" i="4"/>
  <c r="D538" i="4"/>
  <c r="D42" i="4"/>
  <c r="D539" i="4"/>
  <c r="D442" i="4"/>
  <c r="D323" i="4"/>
  <c r="D540" i="4"/>
  <c r="D143" i="4"/>
  <c r="D382" i="4"/>
  <c r="D224" i="4"/>
  <c r="D288" i="4"/>
  <c r="D86" i="4"/>
  <c r="D65" i="4"/>
  <c r="D97" i="4"/>
  <c r="D472" i="4"/>
  <c r="D541" i="4"/>
  <c r="D542" i="4"/>
  <c r="D119" i="4"/>
  <c r="D236" i="4"/>
  <c r="D543" i="4"/>
  <c r="D404" i="4"/>
  <c r="D445" i="4"/>
  <c r="D544" i="4"/>
  <c r="D182" i="4"/>
  <c r="D71" i="4"/>
  <c r="D319" i="4"/>
  <c r="D129" i="4"/>
  <c r="D167" i="4"/>
  <c r="D181" i="4"/>
  <c r="D146" i="4"/>
  <c r="D367" i="4"/>
  <c r="D20" i="4"/>
  <c r="D147" i="4"/>
  <c r="D343" i="4"/>
  <c r="D545" i="4"/>
  <c r="D392" i="4"/>
  <c r="D353" i="4"/>
  <c r="D425" i="4"/>
  <c r="D94" i="4"/>
  <c r="D381" i="4"/>
  <c r="D251" i="4"/>
  <c r="D546" i="4"/>
  <c r="D449" i="4"/>
  <c r="D328" i="4"/>
  <c r="D306" i="4"/>
  <c r="D102" i="4"/>
  <c r="D45" i="4"/>
  <c r="D23" i="4"/>
  <c r="D115" i="4"/>
  <c r="D138" i="4"/>
  <c r="D399" i="4"/>
  <c r="D26" i="4"/>
  <c r="D98" i="4"/>
  <c r="D144" i="4"/>
  <c r="D16" i="4"/>
  <c r="D496" i="4"/>
  <c r="D547" i="4"/>
  <c r="D190" i="4"/>
  <c r="D548" i="4"/>
  <c r="D267" i="4"/>
  <c r="D271" i="4"/>
  <c r="D259" i="4"/>
  <c r="D261" i="4"/>
  <c r="D41" i="4"/>
  <c r="D468" i="4"/>
  <c r="D321" i="4"/>
  <c r="D549" i="4"/>
  <c r="D424" i="4"/>
  <c r="D432" i="4"/>
  <c r="D72" i="4"/>
  <c r="D238" i="4"/>
  <c r="D550" i="4"/>
  <c r="D385" i="4"/>
  <c r="D551" i="4"/>
  <c r="D552" i="4"/>
  <c r="D112" i="4"/>
  <c r="D303" i="4"/>
  <c r="D34" i="4"/>
  <c r="D553" i="4"/>
  <c r="D273" i="4"/>
  <c r="D223" i="4"/>
  <c r="D184" i="4"/>
  <c r="D121" i="4"/>
  <c r="D554" i="4"/>
  <c r="D133" i="4"/>
  <c r="D186" i="4"/>
  <c r="D555" i="4"/>
  <c r="D196" i="4"/>
  <c r="D230" i="4"/>
  <c r="D250" i="4"/>
  <c r="D410" i="4"/>
  <c r="D256" i="4"/>
  <c r="D227" i="4"/>
  <c r="D10" i="4"/>
  <c r="D272" i="4"/>
  <c r="D168" i="4"/>
  <c r="D92" i="4"/>
  <c r="D490" i="4"/>
  <c r="D310" i="4"/>
  <c r="D556" i="4"/>
  <c r="D557" i="4"/>
  <c r="D19" i="4"/>
  <c r="D157" i="4"/>
  <c r="D558" i="4"/>
  <c r="D559" i="4"/>
  <c r="D560" i="4"/>
  <c r="D124" i="4"/>
  <c r="D197" i="4"/>
  <c r="D77" i="4"/>
  <c r="D145" i="4"/>
  <c r="D561" i="4"/>
  <c r="D562" i="4"/>
  <c r="D384" i="4"/>
  <c r="D211" i="4"/>
  <c r="D203" i="4"/>
  <c r="D39" i="4"/>
  <c r="D355" i="4"/>
  <c r="D563" i="4"/>
  <c r="D564" i="4"/>
  <c r="D380" i="4"/>
  <c r="D498" i="4"/>
  <c r="D111" i="4"/>
  <c r="D31" i="4"/>
  <c r="D47" i="4"/>
  <c r="D565" i="4"/>
  <c r="D566" i="4"/>
  <c r="D113" i="4"/>
  <c r="D502" i="4"/>
  <c r="D125" i="4"/>
  <c r="D452" i="4"/>
  <c r="D567" i="4"/>
  <c r="D406" i="4"/>
  <c r="D5" i="4"/>
  <c r="D508" i="4"/>
  <c r="D568" i="4"/>
  <c r="D569" i="4"/>
  <c r="D12" i="4"/>
  <c r="D570" i="4"/>
  <c r="D571" i="4"/>
  <c r="D572" i="4"/>
  <c r="D228" i="4"/>
  <c r="D219" i="4"/>
  <c r="D60" i="4"/>
  <c r="D573" i="4"/>
  <c r="D22" i="4"/>
  <c r="D70" i="4"/>
  <c r="D81" i="4"/>
  <c r="D287" i="4"/>
  <c r="D67" i="4"/>
  <c r="D21" i="4"/>
  <c r="D512" i="4"/>
  <c r="D257" i="4"/>
  <c r="D428" i="4"/>
  <c r="D574" i="4"/>
  <c r="D575" i="4"/>
  <c r="D270" i="4"/>
  <c r="D329" i="4"/>
  <c r="D326" i="4"/>
  <c r="D57" i="4"/>
  <c r="D576" i="4"/>
  <c r="D577" i="4"/>
  <c r="D578" i="4"/>
  <c r="D279" i="4"/>
  <c r="D195" i="4"/>
  <c r="D419" i="4"/>
  <c r="D80" i="4"/>
  <c r="D579" i="4"/>
  <c r="D156" i="4"/>
  <c r="D262" i="4"/>
  <c r="D580" i="4"/>
  <c r="D53" i="4"/>
  <c r="D479" i="4"/>
  <c r="D408" i="4"/>
  <c r="D351" i="4"/>
  <c r="D91" i="4"/>
  <c r="D581" i="4"/>
  <c r="D199" i="4"/>
  <c r="D477" i="4"/>
  <c r="D582" i="4"/>
  <c r="D583" i="4"/>
  <c r="D123" i="4"/>
  <c r="D9" i="4"/>
  <c r="D128" i="4"/>
  <c r="D584" i="4"/>
  <c r="D493" i="4"/>
  <c r="D87" i="4"/>
  <c r="D585" i="4"/>
  <c r="D586" i="4"/>
  <c r="D76" i="4"/>
  <c r="D205" i="4"/>
  <c r="D93" i="4"/>
  <c r="D177" i="4"/>
  <c r="D587" i="4"/>
  <c r="D178" i="4"/>
  <c r="D191" i="4"/>
  <c r="D103" i="4"/>
  <c r="D235" i="4"/>
  <c r="D83" i="4"/>
  <c r="D254" i="4"/>
  <c r="D6" i="4"/>
  <c r="D327" i="4"/>
  <c r="D473" i="4"/>
  <c r="D505" i="4"/>
  <c r="D30" i="4"/>
  <c r="D588" i="4"/>
  <c r="D589" i="4"/>
  <c r="D213" i="4"/>
  <c r="D590" i="4"/>
  <c r="D185" i="4"/>
  <c r="D37" i="4"/>
  <c r="D101" i="4"/>
  <c r="D591" i="4"/>
  <c r="D13" i="4"/>
  <c r="D396" i="4"/>
  <c r="D50" i="4"/>
  <c r="D46" i="4"/>
  <c r="D592" i="4"/>
  <c r="D54" i="4"/>
  <c r="D593" i="4"/>
  <c r="D469" i="4"/>
  <c r="D466" i="4"/>
  <c r="D49" i="4"/>
  <c r="D208" i="4"/>
  <c r="D214" i="4"/>
  <c r="D418" i="4"/>
  <c r="D276" i="4"/>
  <c r="D73" i="4"/>
  <c r="D366" i="4"/>
  <c r="D292" i="4"/>
  <c r="D467" i="4"/>
  <c r="D495" i="4"/>
  <c r="D398" i="4"/>
  <c r="D96" i="4"/>
  <c r="D253" i="4"/>
  <c r="D155" i="4"/>
  <c r="D131" i="4"/>
  <c r="D594" i="4"/>
  <c r="D595" i="4"/>
  <c r="D497" i="4"/>
  <c r="D336" i="4"/>
  <c r="D506" i="4"/>
  <c r="D134" i="4"/>
  <c r="D509" i="4"/>
  <c r="D596" i="4"/>
  <c r="D229" i="4"/>
  <c r="D260" i="4"/>
  <c r="D597" i="4"/>
  <c r="D245" i="4"/>
  <c r="D598" i="4"/>
  <c r="D599" i="4"/>
  <c r="D482" i="4"/>
  <c r="D600" i="4"/>
  <c r="D99" i="4"/>
  <c r="D283" i="4"/>
  <c r="D148" i="4"/>
  <c r="D17" i="4"/>
  <c r="D215" i="4"/>
  <c r="D118" i="4"/>
  <c r="D507" i="4"/>
  <c r="D107" i="4"/>
  <c r="D455" i="4"/>
  <c r="D307" i="4"/>
  <c r="D601" i="4"/>
  <c r="D456" i="4"/>
  <c r="D602" i="4"/>
  <c r="D291" i="4"/>
  <c r="D603" i="4"/>
  <c r="D281" i="4"/>
  <c r="D15" i="4"/>
  <c r="D604" i="4"/>
  <c r="D605" i="4"/>
  <c r="D450" i="4"/>
  <c r="D345" i="4"/>
  <c r="D387" i="4"/>
  <c r="D104" i="4"/>
  <c r="D175" i="4"/>
  <c r="D422" i="4"/>
  <c r="D397" i="4"/>
  <c r="D374" i="4"/>
  <c r="D130" i="4"/>
  <c r="D606" i="4"/>
  <c r="D312" i="4"/>
  <c r="D378" i="4"/>
  <c r="D122" i="4"/>
  <c r="D232" i="4"/>
  <c r="D440" i="4"/>
  <c r="D607" i="4"/>
  <c r="D349" i="4"/>
  <c r="D608" i="4"/>
  <c r="D152" i="4"/>
  <c r="D609" i="4"/>
  <c r="D426" i="4"/>
  <c r="D460" i="4"/>
  <c r="D461" i="4"/>
  <c r="D610" i="4"/>
  <c r="D499" i="4"/>
  <c r="D314" i="4"/>
  <c r="D324" i="4"/>
  <c r="D611" i="4"/>
  <c r="D294" i="4"/>
  <c r="D489" i="4"/>
  <c r="D612" i="4"/>
  <c r="D414" i="4"/>
  <c r="D613" i="4"/>
  <c r="D14" i="4"/>
  <c r="D464" i="4"/>
  <c r="D614" i="4"/>
  <c r="D69" i="4"/>
  <c r="D615" i="4"/>
  <c r="D616" i="4"/>
  <c r="D500" i="4"/>
  <c r="D617" i="4"/>
  <c r="D342" i="4"/>
  <c r="D618" i="4"/>
  <c r="D187" i="4"/>
  <c r="D284" i="4"/>
  <c r="D359" i="4"/>
  <c r="D3" i="4"/>
  <c r="D492" i="4"/>
  <c r="D28" i="4"/>
  <c r="D242" i="4"/>
  <c r="D63" i="4"/>
  <c r="D127" i="4"/>
  <c r="D485" i="4"/>
  <c r="D619" i="4"/>
  <c r="D620" i="4"/>
  <c r="D373" i="4"/>
  <c r="D458" i="4"/>
  <c r="D302" i="4"/>
  <c r="D66" i="4"/>
  <c r="D621" i="4"/>
  <c r="D622" i="4"/>
  <c r="D299" i="4"/>
  <c r="D623" i="4"/>
  <c r="D624" i="4"/>
  <c r="D625" i="4"/>
  <c r="D38" i="4"/>
  <c r="D626" i="4"/>
  <c r="D627" i="4"/>
  <c r="D628" i="4"/>
  <c r="D629" i="4"/>
  <c r="D630" i="4"/>
  <c r="D631" i="4"/>
  <c r="D632" i="4"/>
  <c r="D633" i="4"/>
  <c r="D634" i="4"/>
  <c r="D635" i="4"/>
  <c r="D636" i="4"/>
  <c r="D43" i="4"/>
  <c r="D193" i="4"/>
  <c r="D24" i="4"/>
  <c r="D454" i="4"/>
  <c r="D637" i="4"/>
  <c r="D160" i="4"/>
  <c r="D117" i="4"/>
  <c r="D390" i="4"/>
  <c r="D638" i="4"/>
  <c r="D51" i="4"/>
  <c r="D64" i="4"/>
  <c r="D484" i="4"/>
  <c r="D487" i="4"/>
  <c r="D448" i="4"/>
  <c r="D220" i="4"/>
  <c r="D27" i="4"/>
  <c r="D258" i="4"/>
  <c r="D503" i="4"/>
  <c r="D362" i="4"/>
  <c r="D639" i="4"/>
  <c r="D640" i="4"/>
  <c r="D641" i="4"/>
  <c r="D388" i="4"/>
  <c r="D417" i="4"/>
  <c r="D429" i="4"/>
  <c r="D642" i="4"/>
  <c r="D84" i="4"/>
  <c r="D474" i="4"/>
  <c r="D320" i="4"/>
  <c r="D389" i="4"/>
  <c r="D436" i="4"/>
  <c r="D643" i="4"/>
  <c r="D644" i="4"/>
  <c r="D481" i="4"/>
  <c r="D354" i="4"/>
  <c r="D645" i="4"/>
  <c r="D252" i="4"/>
  <c r="D441" i="4"/>
  <c r="D439" i="4"/>
  <c r="D438" i="4"/>
  <c r="D646" i="4"/>
  <c r="D435" i="4"/>
  <c r="D433" i="4"/>
  <c r="D463" i="4"/>
  <c r="D647" i="4"/>
  <c r="D431" i="4"/>
  <c r="D648" i="4"/>
  <c r="D62" i="4"/>
  <c r="D649" i="4"/>
  <c r="D650" i="4"/>
  <c r="D651" i="4"/>
  <c r="D209" i="4"/>
  <c r="G234" i="2"/>
  <c r="G25" i="2"/>
  <c r="G387" i="2"/>
  <c r="G579" i="2"/>
  <c r="G258" i="2"/>
  <c r="G406" i="2"/>
  <c r="G359" i="2"/>
  <c r="G580" i="2"/>
  <c r="G581" i="2"/>
  <c r="G480" i="2"/>
  <c r="G191" i="2"/>
  <c r="G582" i="2"/>
  <c r="G145" i="2"/>
  <c r="G157" i="2"/>
  <c r="G578" i="2"/>
  <c r="G139" i="2"/>
  <c r="G248" i="2"/>
  <c r="G577" i="2"/>
  <c r="G253" i="2"/>
  <c r="G431" i="2"/>
  <c r="G583" i="2"/>
  <c r="G354" i="2"/>
  <c r="G576" i="2"/>
  <c r="G263" i="2"/>
  <c r="G333" i="2"/>
  <c r="G428" i="2"/>
  <c r="G217" i="2"/>
  <c r="G519" i="2"/>
  <c r="G584" i="2"/>
  <c r="G585" i="2"/>
  <c r="G586" i="2"/>
  <c r="G506" i="2"/>
  <c r="G279" i="2"/>
  <c r="G97" i="2"/>
  <c r="G524" i="2"/>
  <c r="G490" i="2"/>
  <c r="G173" i="2"/>
  <c r="G55" i="2"/>
  <c r="G90" i="2"/>
  <c r="G163" i="2"/>
  <c r="G587" i="2"/>
  <c r="G588" i="2"/>
  <c r="G292" i="2"/>
  <c r="G466" i="2"/>
  <c r="G340" i="2"/>
  <c r="G589" i="2"/>
  <c r="G107" i="2"/>
  <c r="G389" i="2"/>
  <c r="G190" i="2"/>
  <c r="G400" i="2"/>
  <c r="G183" i="2"/>
  <c r="G167" i="2"/>
  <c r="G102" i="2"/>
  <c r="G226" i="2"/>
  <c r="G27" i="2"/>
  <c r="G590" i="2"/>
  <c r="G181" i="2"/>
  <c r="G372" i="2"/>
  <c r="G487" i="2"/>
  <c r="G392" i="2"/>
  <c r="G489" i="2"/>
  <c r="G124" i="2"/>
  <c r="G7" i="2"/>
  <c r="G68" i="2"/>
  <c r="G130" i="2"/>
  <c r="G319" i="2"/>
  <c r="G493" i="2"/>
  <c r="G213" i="2"/>
  <c r="G365" i="2"/>
  <c r="G235" i="2"/>
  <c r="G47" i="2"/>
  <c r="G591" i="2"/>
  <c r="G331" i="2"/>
  <c r="G592" i="2"/>
  <c r="G575" i="2"/>
  <c r="G593" i="2"/>
  <c r="G138" i="2"/>
  <c r="G357" i="2"/>
  <c r="G101" i="2"/>
  <c r="G430" i="2"/>
  <c r="G29" i="2"/>
  <c r="G474" i="2"/>
  <c r="G295" i="2"/>
  <c r="G594" i="2"/>
  <c r="G595" i="2"/>
  <c r="G244" i="2"/>
  <c r="G596" i="2"/>
  <c r="G126" i="2"/>
  <c r="G597" i="2"/>
  <c r="G83" i="2"/>
  <c r="G13" i="2"/>
  <c r="G507" i="2"/>
  <c r="G356" i="2"/>
  <c r="G140" i="2"/>
  <c r="G574" i="2"/>
  <c r="G598" i="2"/>
  <c r="G573" i="2"/>
  <c r="G223" i="2"/>
  <c r="G193" i="2"/>
  <c r="G347" i="2"/>
  <c r="G79" i="2"/>
  <c r="G65" i="2"/>
  <c r="G108" i="2"/>
  <c r="G599" i="2"/>
  <c r="G146" i="2"/>
  <c r="G572" i="2"/>
  <c r="G350" i="2"/>
  <c r="G388" i="2"/>
  <c r="G188" i="2"/>
  <c r="G600" i="2"/>
  <c r="G100" i="2"/>
  <c r="G515" i="2"/>
  <c r="G165" i="2"/>
  <c r="G373" i="2"/>
  <c r="G71" i="2"/>
  <c r="G9" i="2"/>
  <c r="G284" i="2"/>
  <c r="G601" i="2"/>
  <c r="G20" i="2"/>
  <c r="G293" i="2"/>
  <c r="G602" i="2"/>
  <c r="G225" i="2"/>
  <c r="G48" i="2"/>
  <c r="G378" i="2"/>
  <c r="G603" i="2"/>
  <c r="G604" i="2"/>
  <c r="G484" i="2"/>
  <c r="G510" i="2"/>
  <c r="G529" i="2"/>
  <c r="G605" i="2"/>
  <c r="G349" i="2"/>
  <c r="G61" i="2"/>
  <c r="G230" i="2"/>
  <c r="G606" i="2"/>
  <c r="G78" i="2"/>
  <c r="G607" i="2"/>
  <c r="G301" i="2"/>
  <c r="G608" i="2"/>
  <c r="G360" i="2"/>
  <c r="G321" i="2"/>
  <c r="G609" i="2"/>
  <c r="G610" i="2"/>
  <c r="G236" i="2"/>
  <c r="G154" i="2"/>
  <c r="G325" i="2"/>
  <c r="G133" i="2"/>
  <c r="G483" i="2"/>
  <c r="G611" i="2"/>
  <c r="G182" i="2"/>
  <c r="G612" i="2"/>
  <c r="G409" i="2"/>
  <c r="G613" i="2"/>
  <c r="G386" i="2"/>
  <c r="G339" i="2"/>
  <c r="G614" i="2"/>
  <c r="G571" i="2"/>
  <c r="G134" i="2"/>
  <c r="G37" i="2"/>
  <c r="G615" i="2"/>
  <c r="G616" i="2"/>
  <c r="G142" i="2"/>
  <c r="G358" i="2"/>
  <c r="G205" i="2"/>
  <c r="G520" i="2"/>
  <c r="G418" i="2"/>
  <c r="G477" i="2"/>
  <c r="G617" i="2"/>
  <c r="G264" i="2"/>
  <c r="G143" i="2"/>
  <c r="G152" i="2"/>
  <c r="G280" i="2"/>
  <c r="G60" i="2"/>
  <c r="G508" i="2"/>
  <c r="G116" i="2"/>
  <c r="G570" i="2"/>
  <c r="G569" i="2"/>
  <c r="G568" i="2"/>
  <c r="G618" i="2"/>
  <c r="G329" i="2"/>
  <c r="G210" i="2"/>
  <c r="G206" i="2"/>
  <c r="G99" i="2"/>
  <c r="G261" i="2"/>
  <c r="G76" i="2"/>
  <c r="G619" i="2"/>
  <c r="G620" i="2"/>
  <c r="G180" i="2"/>
  <c r="G456" i="2"/>
  <c r="G70" i="2"/>
  <c r="G86" i="2"/>
  <c r="G220" i="2"/>
  <c r="G311" i="2"/>
  <c r="G160" i="2"/>
  <c r="G57" i="2"/>
  <c r="G467" i="2"/>
  <c r="G621" i="2"/>
  <c r="G622" i="2"/>
  <c r="G408" i="2"/>
  <c r="G451" i="2"/>
  <c r="G291" i="2"/>
  <c r="G93" i="2"/>
  <c r="G260" i="2"/>
  <c r="G623" i="2"/>
  <c r="G174" i="2"/>
  <c r="G249" i="2"/>
  <c r="G624" i="2"/>
  <c r="G625" i="2"/>
  <c r="G626" i="2"/>
  <c r="G567" i="2"/>
  <c r="G122" i="2"/>
  <c r="G278" i="2"/>
  <c r="G627" i="2"/>
  <c r="G628" i="2"/>
  <c r="G370" i="2"/>
  <c r="G121" i="2"/>
  <c r="G629" i="2"/>
  <c r="G316" i="2"/>
  <c r="G281" i="2"/>
  <c r="G446" i="2"/>
  <c r="G82" i="2"/>
  <c r="G363" i="2"/>
  <c r="G528" i="2"/>
  <c r="G395" i="2"/>
  <c r="G630" i="2"/>
  <c r="G250" i="2"/>
  <c r="G429" i="2"/>
  <c r="G24" i="2"/>
  <c r="G2" i="2"/>
  <c r="G67" i="2"/>
  <c r="G313" i="2"/>
  <c r="G44" i="2"/>
  <c r="G243" i="2"/>
  <c r="G43" i="2"/>
  <c r="G377" i="2"/>
  <c r="G197" i="2"/>
  <c r="G631" i="2"/>
  <c r="G632" i="2"/>
  <c r="G445" i="2"/>
  <c r="G459" i="2"/>
  <c r="G14" i="2"/>
  <c r="G566" i="2"/>
  <c r="G416" i="2"/>
  <c r="G469" i="2"/>
  <c r="G224" i="2"/>
  <c r="G40" i="2"/>
  <c r="G633" i="2"/>
  <c r="G120" i="2"/>
  <c r="G26" i="2"/>
  <c r="G462" i="2"/>
  <c r="G345" i="2"/>
  <c r="G525" i="2"/>
  <c r="G49" i="2"/>
  <c r="G499" i="2"/>
  <c r="G482" i="2"/>
  <c r="G435" i="2"/>
  <c r="G470" i="2"/>
  <c r="G402" i="2"/>
  <c r="G375" i="2"/>
  <c r="G203" i="2"/>
  <c r="G634" i="2"/>
  <c r="G635" i="2"/>
  <c r="G259" i="2"/>
  <c r="G636" i="2"/>
  <c r="G51" i="2"/>
  <c r="G342" i="2"/>
  <c r="G434" i="2"/>
  <c r="G346" i="2"/>
  <c r="G509" i="2"/>
  <c r="G472" i="2"/>
  <c r="G98" i="2"/>
  <c r="G315" i="2"/>
  <c r="G257" i="2"/>
  <c r="G241" i="2"/>
  <c r="G637" i="2"/>
  <c r="G227" i="2"/>
  <c r="G328" i="2"/>
  <c r="G343" i="2"/>
  <c r="G638" i="2"/>
  <c r="G486" i="2"/>
  <c r="G132" i="2"/>
  <c r="G306" i="2"/>
  <c r="G390" i="2"/>
  <c r="G323" i="2"/>
  <c r="G639" i="2"/>
  <c r="G565" i="2"/>
  <c r="G521" i="2"/>
  <c r="G476" i="2"/>
  <c r="G150" i="2"/>
  <c r="G199" i="2"/>
  <c r="G478" i="2"/>
  <c r="G6" i="2"/>
  <c r="G305" i="2"/>
  <c r="G640" i="2"/>
  <c r="G273" i="2"/>
  <c r="G564" i="2"/>
  <c r="G285" i="2"/>
  <c r="G442" i="2"/>
  <c r="G461" i="2"/>
  <c r="G415" i="2"/>
  <c r="G502" i="2"/>
  <c r="G179" i="2"/>
  <c r="G10" i="2"/>
  <c r="G449" i="2"/>
  <c r="G123" i="2"/>
  <c r="G641" i="2"/>
  <c r="G194" i="2"/>
  <c r="G443" i="2"/>
  <c r="G384" i="2"/>
  <c r="G396" i="2"/>
  <c r="G245" i="2"/>
  <c r="G374" i="2"/>
  <c r="G4" i="2"/>
  <c r="G162" i="2"/>
  <c r="G233" i="2"/>
  <c r="G414" i="2"/>
  <c r="G92" i="2"/>
  <c r="G19" i="2"/>
  <c r="G491" i="2"/>
  <c r="G11" i="2"/>
  <c r="G642" i="2"/>
  <c r="G256" i="2"/>
  <c r="G563" i="2"/>
  <c r="G137" i="2"/>
  <c r="G8" i="2"/>
  <c r="G32" i="2"/>
  <c r="G643" i="2"/>
  <c r="G5" i="2"/>
  <c r="G268" i="2"/>
  <c r="G94" i="2"/>
  <c r="G251" i="2"/>
  <c r="G644" i="2"/>
  <c r="G222" i="2"/>
  <c r="G169" i="2"/>
  <c r="G214" i="2"/>
  <c r="G562" i="2"/>
  <c r="G645" i="2"/>
  <c r="G95" i="2"/>
  <c r="G646" i="2"/>
  <c r="G111" i="2"/>
  <c r="G212" i="2"/>
  <c r="G176" i="2"/>
  <c r="G300" i="2"/>
  <c r="G463" i="2"/>
  <c r="G269" i="2"/>
  <c r="G39" i="2"/>
  <c r="G195" i="2"/>
  <c r="G425" i="2"/>
  <c r="G458" i="2"/>
  <c r="G18" i="2"/>
  <c r="G84" i="2"/>
  <c r="G77" i="2"/>
  <c r="G460" i="2"/>
  <c r="G436" i="2"/>
  <c r="G228" i="2"/>
  <c r="G464" i="2"/>
  <c r="G398" i="2"/>
  <c r="G505" i="2"/>
  <c r="G149" i="2"/>
  <c r="G219" i="2"/>
  <c r="G647" i="2"/>
  <c r="G46" i="2"/>
  <c r="G118" i="2"/>
  <c r="G148" i="2"/>
  <c r="G168" i="2"/>
  <c r="G31" i="2"/>
  <c r="G322" i="2"/>
  <c r="G103" i="2"/>
  <c r="G648" i="2"/>
  <c r="G649" i="2"/>
  <c r="G238" i="2"/>
  <c r="G56" i="2"/>
  <c r="G650" i="2"/>
  <c r="G81" i="2"/>
  <c r="G651" i="2"/>
  <c r="G266" i="2"/>
  <c r="G422" i="2"/>
  <c r="G512" i="2"/>
  <c r="G186" i="2"/>
  <c r="G66" i="2"/>
  <c r="G246" i="2"/>
  <c r="G42" i="2"/>
  <c r="G399" i="2"/>
  <c r="G561" i="2"/>
  <c r="G200" i="2"/>
  <c r="G652" i="2"/>
  <c r="G290" i="2"/>
  <c r="G448" i="2"/>
  <c r="G397" i="2"/>
  <c r="G437" i="2"/>
  <c r="G310" i="2"/>
  <c r="G361" i="2"/>
  <c r="G87" i="2"/>
  <c r="G653" i="2"/>
  <c r="G156" i="2"/>
  <c r="G427" i="2"/>
  <c r="G317" i="2"/>
  <c r="G522" i="2"/>
  <c r="G178" i="2"/>
  <c r="G423" i="2"/>
  <c r="G369" i="2"/>
  <c r="G560" i="2"/>
  <c r="G36" i="2"/>
  <c r="G89" i="2"/>
  <c r="G654" i="2"/>
  <c r="G334" i="2"/>
  <c r="G267" i="2"/>
  <c r="G504" i="2"/>
  <c r="G270" i="2"/>
  <c r="G465" i="2"/>
  <c r="G655" i="2"/>
  <c r="G559" i="2"/>
  <c r="G175" i="2"/>
  <c r="G383" i="2"/>
  <c r="G54" i="2"/>
  <c r="G127" i="2"/>
  <c r="G656" i="2"/>
  <c r="G271" i="2"/>
  <c r="G72" i="2"/>
  <c r="G558" i="2"/>
  <c r="G352" i="2"/>
  <c r="G657" i="2"/>
  <c r="G298" i="2"/>
  <c r="G658" i="2"/>
  <c r="G557" i="2"/>
  <c r="G296" i="2"/>
  <c r="G659" i="2"/>
  <c r="G344" i="2"/>
  <c r="G294" i="2"/>
  <c r="G207" i="2"/>
  <c r="G171" i="2"/>
  <c r="G376" i="2"/>
  <c r="G514" i="2"/>
  <c r="G75" i="2"/>
  <c r="G660" i="2"/>
  <c r="G3" i="2"/>
  <c r="G401" i="2"/>
  <c r="G432" i="2"/>
  <c r="G556" i="2"/>
  <c r="G237" i="2"/>
  <c r="G661" i="2"/>
  <c r="G309" i="2"/>
  <c r="G497" i="2"/>
  <c r="G240" i="2"/>
  <c r="G53" i="2"/>
  <c r="G662" i="2"/>
  <c r="G117" i="2"/>
  <c r="G663" i="2"/>
  <c r="G308" i="2"/>
  <c r="G366" i="2"/>
  <c r="G330" i="2"/>
  <c r="G526" i="2"/>
  <c r="G555" i="2"/>
  <c r="G391" i="2"/>
  <c r="G664" i="2"/>
  <c r="G413" i="2"/>
  <c r="G231" i="2"/>
  <c r="G403" i="2"/>
  <c r="G516" i="2"/>
  <c r="G481" i="2"/>
  <c r="G665" i="2"/>
  <c r="G393" i="2"/>
  <c r="G666" i="2"/>
  <c r="G394" i="2"/>
  <c r="G420" i="2"/>
  <c r="G324" i="2"/>
  <c r="G453" i="2"/>
  <c r="G41" i="2"/>
  <c r="G201" i="2"/>
  <c r="G209" i="2"/>
  <c r="G667" i="2"/>
  <c r="G338" i="2"/>
  <c r="G216" i="2"/>
  <c r="G12" i="2"/>
  <c r="G272" i="2"/>
  <c r="G21" i="2"/>
  <c r="G424" i="2"/>
  <c r="G283" i="2"/>
  <c r="G668" i="2"/>
  <c r="G287" i="2"/>
  <c r="G254" i="2"/>
  <c r="G265" i="2"/>
  <c r="G172" i="2"/>
  <c r="G669" i="2"/>
  <c r="G307" i="2"/>
  <c r="G411" i="2"/>
  <c r="G299" i="2"/>
  <c r="G670" i="2"/>
  <c r="G410" i="2"/>
  <c r="G511" i="2"/>
  <c r="G151" i="2"/>
  <c r="G671" i="2"/>
  <c r="G337" i="2"/>
  <c r="G153" i="2"/>
  <c r="G135" i="2"/>
  <c r="G479" i="2"/>
  <c r="G381" i="2"/>
  <c r="G252" i="2"/>
  <c r="G128" i="2"/>
  <c r="G494" i="2"/>
  <c r="G58" i="2"/>
  <c r="G189" i="2"/>
  <c r="G110" i="2"/>
  <c r="G276" i="2"/>
  <c r="G421" i="2"/>
  <c r="G297" i="2"/>
  <c r="G532" i="2"/>
  <c r="G500" i="2"/>
  <c r="G457" i="2"/>
  <c r="G113" i="2"/>
  <c r="G69" i="2"/>
  <c r="G106" i="2"/>
  <c r="G452" i="2"/>
  <c r="G371" i="2"/>
  <c r="G672" i="2"/>
  <c r="G385" i="2"/>
  <c r="G673" i="2"/>
  <c r="G513" i="2"/>
  <c r="G144" i="2"/>
  <c r="G351" i="2"/>
  <c r="G554" i="2"/>
  <c r="G16" i="2"/>
  <c r="G35" i="2"/>
  <c r="G450" i="2"/>
  <c r="G33" i="2"/>
  <c r="G380" i="2"/>
  <c r="G454" i="2"/>
  <c r="G405" i="2"/>
  <c r="G553" i="2"/>
  <c r="G552" i="2"/>
  <c r="G674" i="2"/>
  <c r="G551" i="2"/>
  <c r="G332" i="2"/>
  <c r="G166" i="2"/>
  <c r="G353" i="2"/>
  <c r="G74" i="2"/>
  <c r="G550" i="2"/>
  <c r="G675" i="2"/>
  <c r="G362" i="2"/>
  <c r="G62" i="2"/>
  <c r="G549" i="2"/>
  <c r="G676" i="2"/>
  <c r="G677" i="2"/>
  <c r="G288" i="2"/>
  <c r="G114" i="2"/>
  <c r="G678" i="2"/>
  <c r="G129" i="2"/>
  <c r="G320" i="2"/>
  <c r="G548" i="2"/>
  <c r="G208" i="2"/>
  <c r="G547" i="2"/>
  <c r="G15" i="2"/>
  <c r="G277" i="2"/>
  <c r="G91" i="2"/>
  <c r="G161" i="2"/>
  <c r="G546" i="2"/>
  <c r="G286" i="2"/>
  <c r="G527" i="2"/>
  <c r="G187" i="2"/>
  <c r="G426" i="2"/>
  <c r="G485" i="2"/>
  <c r="G545" i="2"/>
  <c r="G473" i="2"/>
  <c r="G105" i="2"/>
  <c r="G112" i="2"/>
  <c r="G679" i="2"/>
  <c r="G218" i="2"/>
  <c r="G119" i="2"/>
  <c r="G368" i="2"/>
  <c r="G155" i="2"/>
  <c r="G63" i="2"/>
  <c r="G379" i="2"/>
  <c r="G680" i="2"/>
  <c r="G681" i="2"/>
  <c r="G211" i="2"/>
  <c r="G336" i="2"/>
  <c r="G80" i="2"/>
  <c r="G177" i="2"/>
  <c r="G131" i="2"/>
  <c r="G158" i="2"/>
  <c r="G544" i="2"/>
  <c r="G492" i="2"/>
  <c r="G531" i="2"/>
  <c r="G198" i="2"/>
  <c r="G302" i="2"/>
  <c r="G501" i="2"/>
  <c r="G433" i="2"/>
  <c r="G518" i="2"/>
  <c r="G282" i="2"/>
  <c r="G22" i="2"/>
  <c r="G348" i="2"/>
  <c r="G312" i="2"/>
  <c r="G275" i="2"/>
  <c r="G441" i="2"/>
  <c r="G247" i="2"/>
  <c r="G232" i="2"/>
  <c r="G147" i="2"/>
  <c r="G682" i="2"/>
  <c r="G355" i="2"/>
  <c r="G141" i="2"/>
  <c r="G543" i="2"/>
  <c r="G542" i="2"/>
  <c r="G683" i="2"/>
  <c r="G52" i="2"/>
  <c r="G684" i="2"/>
  <c r="G541" i="2"/>
  <c r="G30" i="2"/>
  <c r="G471" i="2"/>
  <c r="G685" i="2"/>
  <c r="G498" i="2"/>
  <c r="G686" i="2"/>
  <c r="G304" i="2"/>
  <c r="G540" i="2"/>
  <c r="G517" i="2"/>
  <c r="G687" i="2"/>
  <c r="G59" i="2"/>
  <c r="G688" i="2"/>
  <c r="G28" i="2"/>
  <c r="G539" i="2"/>
  <c r="G239" i="2"/>
  <c r="G159" i="2"/>
  <c r="G88" i="2"/>
  <c r="G184" i="2"/>
  <c r="G115" i="2"/>
  <c r="G689" i="2"/>
  <c r="G262" i="2"/>
  <c r="G440" i="2"/>
  <c r="G523" i="2"/>
  <c r="G412" i="2"/>
  <c r="G164" i="2"/>
  <c r="G417" i="2"/>
  <c r="G303" i="2"/>
  <c r="G367" i="2"/>
  <c r="G50" i="2"/>
  <c r="G690" i="2"/>
  <c r="G255" i="2"/>
  <c r="G691" i="2"/>
  <c r="G692" i="2"/>
  <c r="G444" i="2"/>
  <c r="G34" i="2"/>
  <c r="G73" i="2"/>
  <c r="G447" i="2"/>
  <c r="G538" i="2"/>
  <c r="G202" i="2"/>
  <c r="G204" i="2"/>
  <c r="G185" i="2"/>
  <c r="G314" i="2"/>
  <c r="G38" i="2"/>
  <c r="G495" i="2"/>
  <c r="G45" i="2"/>
  <c r="G327" i="2"/>
  <c r="G537" i="2"/>
  <c r="G109" i="2"/>
  <c r="G229" i="2"/>
  <c r="G475" i="2"/>
  <c r="G364" i="2"/>
  <c r="G192" i="2"/>
  <c r="G64" i="2"/>
  <c r="G693" i="2"/>
  <c r="G694" i="2"/>
  <c r="G242" i="2"/>
  <c r="G536" i="2"/>
  <c r="G695" i="2"/>
  <c r="G382" i="2"/>
  <c r="G535" i="2"/>
  <c r="G136" i="2"/>
  <c r="G696" i="2"/>
  <c r="G215" i="2"/>
  <c r="G697" i="2"/>
  <c r="G341" i="2"/>
  <c r="G530" i="2"/>
  <c r="G96" i="2"/>
  <c r="G104" i="2"/>
  <c r="G698" i="2"/>
  <c r="G419" i="2"/>
  <c r="G196" i="2"/>
  <c r="G318" i="2"/>
  <c r="G699" i="2"/>
  <c r="G503" i="2"/>
  <c r="G468" i="2"/>
  <c r="G488" i="2"/>
  <c r="G496" i="2"/>
  <c r="G289" i="2"/>
  <c r="G335" i="2"/>
  <c r="G455" i="2"/>
  <c r="G221" i="2"/>
  <c r="G170" i="2"/>
  <c r="G534" i="2"/>
  <c r="G439" i="2"/>
  <c r="G404" i="2"/>
  <c r="G85" i="2"/>
  <c r="G700" i="2"/>
  <c r="G701" i="2"/>
  <c r="G326" i="2"/>
  <c r="G17" i="2"/>
  <c r="G125" i="2"/>
  <c r="G407" i="2"/>
  <c r="G702" i="2"/>
  <c r="G23" i="2"/>
  <c r="G533" i="2"/>
  <c r="G703" i="2"/>
  <c r="G274" i="2"/>
  <c r="G438" i="2"/>
  <c r="I234" i="2"/>
  <c r="I25" i="2"/>
  <c r="I387" i="2"/>
  <c r="E387" i="2" s="1"/>
  <c r="F387" i="2" s="1"/>
  <c r="I579" i="2"/>
  <c r="I258" i="2"/>
  <c r="I406" i="2"/>
  <c r="I359" i="2"/>
  <c r="E359" i="2" s="1"/>
  <c r="F359" i="2" s="1"/>
  <c r="I580" i="2"/>
  <c r="I581" i="2"/>
  <c r="I480" i="2"/>
  <c r="I191" i="2"/>
  <c r="E191" i="2" s="1"/>
  <c r="F191" i="2" s="1"/>
  <c r="I582" i="2"/>
  <c r="I145" i="2"/>
  <c r="I157" i="2"/>
  <c r="I578" i="2"/>
  <c r="E578" i="2" s="1"/>
  <c r="F578" i="2" s="1"/>
  <c r="I139" i="2"/>
  <c r="I248" i="2"/>
  <c r="I577" i="2"/>
  <c r="I253" i="2"/>
  <c r="E253" i="2" s="1"/>
  <c r="F253" i="2" s="1"/>
  <c r="I431" i="2"/>
  <c r="I583" i="2"/>
  <c r="I354" i="2"/>
  <c r="I576" i="2"/>
  <c r="E576" i="2" s="1"/>
  <c r="F576" i="2" s="1"/>
  <c r="I263" i="2"/>
  <c r="I333" i="2"/>
  <c r="I428" i="2"/>
  <c r="I217" i="2"/>
  <c r="E217" i="2" s="1"/>
  <c r="F217" i="2" s="1"/>
  <c r="I519" i="2"/>
  <c r="I584" i="2"/>
  <c r="I585" i="2"/>
  <c r="I586" i="2"/>
  <c r="E586" i="2" s="1"/>
  <c r="F586" i="2" s="1"/>
  <c r="I506" i="2"/>
  <c r="I279" i="2"/>
  <c r="I97" i="2"/>
  <c r="I524" i="2"/>
  <c r="E524" i="2" s="1"/>
  <c r="F524" i="2" s="1"/>
  <c r="I490" i="2"/>
  <c r="I173" i="2"/>
  <c r="I55" i="2"/>
  <c r="I90" i="2"/>
  <c r="E90" i="2" s="1"/>
  <c r="F90" i="2" s="1"/>
  <c r="I163" i="2"/>
  <c r="I587" i="2"/>
  <c r="I588" i="2"/>
  <c r="I292" i="2"/>
  <c r="E292" i="2" s="1"/>
  <c r="F292" i="2" s="1"/>
  <c r="I466" i="2"/>
  <c r="I340" i="2"/>
  <c r="I589" i="2"/>
  <c r="I107" i="2"/>
  <c r="E107" i="2" s="1"/>
  <c r="F107" i="2" s="1"/>
  <c r="I389" i="2"/>
  <c r="I190" i="2"/>
  <c r="I400" i="2"/>
  <c r="I183" i="2"/>
  <c r="E183" i="2" s="1"/>
  <c r="F183" i="2" s="1"/>
  <c r="I167" i="2"/>
  <c r="I102" i="2"/>
  <c r="I226" i="2"/>
  <c r="I27" i="2"/>
  <c r="E27" i="2" s="1"/>
  <c r="F27" i="2" s="1"/>
  <c r="I590" i="2"/>
  <c r="I181" i="2"/>
  <c r="I372" i="2"/>
  <c r="I487" i="2"/>
  <c r="E487" i="2" s="1"/>
  <c r="F487" i="2" s="1"/>
  <c r="I392" i="2"/>
  <c r="I489" i="2"/>
  <c r="I124" i="2"/>
  <c r="I7" i="2"/>
  <c r="E7" i="2" s="1"/>
  <c r="F7" i="2" s="1"/>
  <c r="I68" i="2"/>
  <c r="I130" i="2"/>
  <c r="I319" i="2"/>
  <c r="I493" i="2"/>
  <c r="E493" i="2" s="1"/>
  <c r="F493" i="2" s="1"/>
  <c r="I213" i="2"/>
  <c r="I365" i="2"/>
  <c r="I235" i="2"/>
  <c r="I47" i="2"/>
  <c r="E47" i="2" s="1"/>
  <c r="F47" i="2" s="1"/>
  <c r="I591" i="2"/>
  <c r="I331" i="2"/>
  <c r="I592" i="2"/>
  <c r="I575" i="2"/>
  <c r="E575" i="2" s="1"/>
  <c r="F575" i="2" s="1"/>
  <c r="I593" i="2"/>
  <c r="I138" i="2"/>
  <c r="I357" i="2"/>
  <c r="I101" i="2"/>
  <c r="E101" i="2" s="1"/>
  <c r="F101" i="2" s="1"/>
  <c r="I430" i="2"/>
  <c r="I29" i="2"/>
  <c r="I474" i="2"/>
  <c r="I295" i="2"/>
  <c r="E295" i="2" s="1"/>
  <c r="F295" i="2" s="1"/>
  <c r="I594" i="2"/>
  <c r="I595" i="2"/>
  <c r="I244" i="2"/>
  <c r="I596" i="2"/>
  <c r="E596" i="2" s="1"/>
  <c r="F596" i="2" s="1"/>
  <c r="I126" i="2"/>
  <c r="I597" i="2"/>
  <c r="I83" i="2"/>
  <c r="I13" i="2"/>
  <c r="E13" i="2" s="1"/>
  <c r="F13" i="2" s="1"/>
  <c r="I507" i="2"/>
  <c r="I356" i="2"/>
  <c r="I140" i="2"/>
  <c r="I574" i="2"/>
  <c r="E574" i="2" s="1"/>
  <c r="F574" i="2" s="1"/>
  <c r="I598" i="2"/>
  <c r="I573" i="2"/>
  <c r="I223" i="2"/>
  <c r="I193" i="2"/>
  <c r="E193" i="2" s="1"/>
  <c r="F193" i="2" s="1"/>
  <c r="I347" i="2"/>
  <c r="I79" i="2"/>
  <c r="I65" i="2"/>
  <c r="I108" i="2"/>
  <c r="E108" i="2" s="1"/>
  <c r="F108" i="2" s="1"/>
  <c r="I599" i="2"/>
  <c r="I146" i="2"/>
  <c r="I572" i="2"/>
  <c r="I350" i="2"/>
  <c r="E350" i="2" s="1"/>
  <c r="F350" i="2" s="1"/>
  <c r="I388" i="2"/>
  <c r="I188" i="2"/>
  <c r="I600" i="2"/>
  <c r="I100" i="2"/>
  <c r="E100" i="2" s="1"/>
  <c r="F100" i="2" s="1"/>
  <c r="I515" i="2"/>
  <c r="I165" i="2"/>
  <c r="I373" i="2"/>
  <c r="I71" i="2"/>
  <c r="E71" i="2" s="1"/>
  <c r="F71" i="2" s="1"/>
  <c r="I9" i="2"/>
  <c r="I284" i="2"/>
  <c r="I601" i="2"/>
  <c r="I20" i="2"/>
  <c r="E20" i="2" s="1"/>
  <c r="F20" i="2" s="1"/>
  <c r="I293" i="2"/>
  <c r="I602" i="2"/>
  <c r="I225" i="2"/>
  <c r="I48" i="2"/>
  <c r="E48" i="2" s="1"/>
  <c r="F48" i="2" s="1"/>
  <c r="I378" i="2"/>
  <c r="I603" i="2"/>
  <c r="I604" i="2"/>
  <c r="I484" i="2"/>
  <c r="E484" i="2" s="1"/>
  <c r="F484" i="2" s="1"/>
  <c r="I510" i="2"/>
  <c r="I529" i="2"/>
  <c r="I605" i="2"/>
  <c r="I349" i="2"/>
  <c r="E349" i="2" s="1"/>
  <c r="F349" i="2" s="1"/>
  <c r="I61" i="2"/>
  <c r="I230" i="2"/>
  <c r="I606" i="2"/>
  <c r="I78" i="2"/>
  <c r="E78" i="2" s="1"/>
  <c r="F78" i="2" s="1"/>
  <c r="I607" i="2"/>
  <c r="I301" i="2"/>
  <c r="I608" i="2"/>
  <c r="I360" i="2"/>
  <c r="E360" i="2" s="1"/>
  <c r="F360" i="2" s="1"/>
  <c r="I321" i="2"/>
  <c r="I609" i="2"/>
  <c r="I610" i="2"/>
  <c r="I236" i="2"/>
  <c r="E236" i="2" s="1"/>
  <c r="F236" i="2" s="1"/>
  <c r="I154" i="2"/>
  <c r="I325" i="2"/>
  <c r="I133" i="2"/>
  <c r="I483" i="2"/>
  <c r="E483" i="2" s="1"/>
  <c r="F483" i="2" s="1"/>
  <c r="I611" i="2"/>
  <c r="I182" i="2"/>
  <c r="I612" i="2"/>
  <c r="I409" i="2"/>
  <c r="E409" i="2" s="1"/>
  <c r="F409" i="2" s="1"/>
  <c r="I613" i="2"/>
  <c r="I386" i="2"/>
  <c r="I339" i="2"/>
  <c r="I614" i="2"/>
  <c r="E614" i="2" s="1"/>
  <c r="F614" i="2" s="1"/>
  <c r="I571" i="2"/>
  <c r="I134" i="2"/>
  <c r="I37" i="2"/>
  <c r="I615" i="2"/>
  <c r="E615" i="2" s="1"/>
  <c r="F615" i="2" s="1"/>
  <c r="I616" i="2"/>
  <c r="I142" i="2"/>
  <c r="I358" i="2"/>
  <c r="I205" i="2"/>
  <c r="E205" i="2" s="1"/>
  <c r="F205" i="2" s="1"/>
  <c r="I520" i="2"/>
  <c r="I418" i="2"/>
  <c r="I477" i="2"/>
  <c r="I617" i="2"/>
  <c r="E617" i="2" s="1"/>
  <c r="F617" i="2" s="1"/>
  <c r="I264" i="2"/>
  <c r="I143" i="2"/>
  <c r="I152" i="2"/>
  <c r="I280" i="2"/>
  <c r="E280" i="2" s="1"/>
  <c r="F280" i="2" s="1"/>
  <c r="I60" i="2"/>
  <c r="I508" i="2"/>
  <c r="I116" i="2"/>
  <c r="I570" i="2"/>
  <c r="E570" i="2" s="1"/>
  <c r="F570" i="2" s="1"/>
  <c r="I569" i="2"/>
  <c r="I568" i="2"/>
  <c r="I618" i="2"/>
  <c r="I329" i="2"/>
  <c r="E329" i="2" s="1"/>
  <c r="F329" i="2" s="1"/>
  <c r="I210" i="2"/>
  <c r="I206" i="2"/>
  <c r="I99" i="2"/>
  <c r="I261" i="2"/>
  <c r="E261" i="2" s="1"/>
  <c r="F261" i="2" s="1"/>
  <c r="I76" i="2"/>
  <c r="I619" i="2"/>
  <c r="I620" i="2"/>
  <c r="I180" i="2"/>
  <c r="E180" i="2" s="1"/>
  <c r="F180" i="2" s="1"/>
  <c r="I456" i="2"/>
  <c r="I70" i="2"/>
  <c r="I86" i="2"/>
  <c r="I220" i="2"/>
  <c r="E220" i="2" s="1"/>
  <c r="F220" i="2" s="1"/>
  <c r="I311" i="2"/>
  <c r="I160" i="2"/>
  <c r="I57" i="2"/>
  <c r="I467" i="2"/>
  <c r="E467" i="2" s="1"/>
  <c r="F467" i="2" s="1"/>
  <c r="I621" i="2"/>
  <c r="I622" i="2"/>
  <c r="I408" i="2"/>
  <c r="I451" i="2"/>
  <c r="E451" i="2" s="1"/>
  <c r="F451" i="2" s="1"/>
  <c r="I291" i="2"/>
  <c r="I93" i="2"/>
  <c r="I260" i="2"/>
  <c r="I623" i="2"/>
  <c r="E623" i="2" s="1"/>
  <c r="F623" i="2" s="1"/>
  <c r="I174" i="2"/>
  <c r="I249" i="2"/>
  <c r="I624" i="2"/>
  <c r="I625" i="2"/>
  <c r="E625" i="2" s="1"/>
  <c r="F625" i="2" s="1"/>
  <c r="I626" i="2"/>
  <c r="I567" i="2"/>
  <c r="I122" i="2"/>
  <c r="I278" i="2"/>
  <c r="E278" i="2" s="1"/>
  <c r="F278" i="2" s="1"/>
  <c r="I627" i="2"/>
  <c r="I628" i="2"/>
  <c r="I370" i="2"/>
  <c r="I121" i="2"/>
  <c r="E121" i="2" s="1"/>
  <c r="F121" i="2" s="1"/>
  <c r="I629" i="2"/>
  <c r="I316" i="2"/>
  <c r="I281" i="2"/>
  <c r="I446" i="2"/>
  <c r="E446" i="2" s="1"/>
  <c r="F446" i="2" s="1"/>
  <c r="I82" i="2"/>
  <c r="I363" i="2"/>
  <c r="I528" i="2"/>
  <c r="I395" i="2"/>
  <c r="E395" i="2" s="1"/>
  <c r="F395" i="2" s="1"/>
  <c r="I630" i="2"/>
  <c r="I250" i="2"/>
  <c r="I429" i="2"/>
  <c r="I24" i="2"/>
  <c r="E24" i="2" s="1"/>
  <c r="F24" i="2" s="1"/>
  <c r="I2" i="2"/>
  <c r="I67" i="2"/>
  <c r="I313" i="2"/>
  <c r="I44" i="2"/>
  <c r="E44" i="2" s="1"/>
  <c r="F44" i="2" s="1"/>
  <c r="I243" i="2"/>
  <c r="I43" i="2"/>
  <c r="I377" i="2"/>
  <c r="I197" i="2"/>
  <c r="E197" i="2" s="1"/>
  <c r="F197" i="2" s="1"/>
  <c r="I631" i="2"/>
  <c r="I632" i="2"/>
  <c r="I445" i="2"/>
  <c r="I459" i="2"/>
  <c r="E459" i="2" s="1"/>
  <c r="F459" i="2" s="1"/>
  <c r="I14" i="2"/>
  <c r="I566" i="2"/>
  <c r="I416" i="2"/>
  <c r="I469" i="2"/>
  <c r="E469" i="2" s="1"/>
  <c r="F469" i="2" s="1"/>
  <c r="I224" i="2"/>
  <c r="I40" i="2"/>
  <c r="I633" i="2"/>
  <c r="I120" i="2"/>
  <c r="E120" i="2" s="1"/>
  <c r="F120" i="2" s="1"/>
  <c r="I26" i="2"/>
  <c r="I462" i="2"/>
  <c r="I345" i="2"/>
  <c r="I525" i="2"/>
  <c r="E525" i="2" s="1"/>
  <c r="F525" i="2" s="1"/>
  <c r="I49" i="2"/>
  <c r="I499" i="2"/>
  <c r="I482" i="2"/>
  <c r="I435" i="2"/>
  <c r="E435" i="2" s="1"/>
  <c r="F435" i="2" s="1"/>
  <c r="I470" i="2"/>
  <c r="I402" i="2"/>
  <c r="I375" i="2"/>
  <c r="I203" i="2"/>
  <c r="E203" i="2" s="1"/>
  <c r="F203" i="2" s="1"/>
  <c r="I634" i="2"/>
  <c r="I635" i="2"/>
  <c r="I259" i="2"/>
  <c r="I636" i="2"/>
  <c r="E636" i="2" s="1"/>
  <c r="F636" i="2" s="1"/>
  <c r="I51" i="2"/>
  <c r="I342" i="2"/>
  <c r="I434" i="2"/>
  <c r="I346" i="2"/>
  <c r="E346" i="2" s="1"/>
  <c r="F346" i="2" s="1"/>
  <c r="I509" i="2"/>
  <c r="I472" i="2"/>
  <c r="I98" i="2"/>
  <c r="I315" i="2"/>
  <c r="E315" i="2" s="1"/>
  <c r="F315" i="2" s="1"/>
  <c r="I257" i="2"/>
  <c r="I241" i="2"/>
  <c r="I637" i="2"/>
  <c r="I227" i="2"/>
  <c r="E227" i="2" s="1"/>
  <c r="F227" i="2" s="1"/>
  <c r="I328" i="2"/>
  <c r="I343" i="2"/>
  <c r="I638" i="2"/>
  <c r="I486" i="2"/>
  <c r="E486" i="2" s="1"/>
  <c r="F486" i="2" s="1"/>
  <c r="I132" i="2"/>
  <c r="I306" i="2"/>
  <c r="I390" i="2"/>
  <c r="I323" i="2"/>
  <c r="E323" i="2" s="1"/>
  <c r="F323" i="2" s="1"/>
  <c r="I639" i="2"/>
  <c r="I565" i="2"/>
  <c r="I521" i="2"/>
  <c r="I476" i="2"/>
  <c r="E476" i="2" s="1"/>
  <c r="F476" i="2" s="1"/>
  <c r="I150" i="2"/>
  <c r="I199" i="2"/>
  <c r="I478" i="2"/>
  <c r="I6" i="2"/>
  <c r="E6" i="2" s="1"/>
  <c r="F6" i="2" s="1"/>
  <c r="I305" i="2"/>
  <c r="I640" i="2"/>
  <c r="I273" i="2"/>
  <c r="I564" i="2"/>
  <c r="E564" i="2" s="1"/>
  <c r="F564" i="2" s="1"/>
  <c r="I285" i="2"/>
  <c r="I442" i="2"/>
  <c r="I461" i="2"/>
  <c r="I415" i="2"/>
  <c r="E415" i="2" s="1"/>
  <c r="F415" i="2" s="1"/>
  <c r="I502" i="2"/>
  <c r="I179" i="2"/>
  <c r="I10" i="2"/>
  <c r="I449" i="2"/>
  <c r="E449" i="2" s="1"/>
  <c r="F449" i="2" s="1"/>
  <c r="I123" i="2"/>
  <c r="I641" i="2"/>
  <c r="I194" i="2"/>
  <c r="I443" i="2"/>
  <c r="E443" i="2" s="1"/>
  <c r="F443" i="2" s="1"/>
  <c r="I384" i="2"/>
  <c r="I396" i="2"/>
  <c r="I245" i="2"/>
  <c r="I374" i="2"/>
  <c r="E374" i="2" s="1"/>
  <c r="F374" i="2" s="1"/>
  <c r="I4" i="2"/>
  <c r="I162" i="2"/>
  <c r="I233" i="2"/>
  <c r="I414" i="2"/>
  <c r="E414" i="2" s="1"/>
  <c r="F414" i="2" s="1"/>
  <c r="I92" i="2"/>
  <c r="I19" i="2"/>
  <c r="I491" i="2"/>
  <c r="I11" i="2"/>
  <c r="E11" i="2" s="1"/>
  <c r="F11" i="2" s="1"/>
  <c r="I642" i="2"/>
  <c r="I256" i="2"/>
  <c r="I563" i="2"/>
  <c r="I137" i="2"/>
  <c r="E137" i="2" s="1"/>
  <c r="F137" i="2" s="1"/>
  <c r="I8" i="2"/>
  <c r="I32" i="2"/>
  <c r="I643" i="2"/>
  <c r="I5" i="2"/>
  <c r="E5" i="2" s="1"/>
  <c r="F5" i="2" s="1"/>
  <c r="I268" i="2"/>
  <c r="I94" i="2"/>
  <c r="I251" i="2"/>
  <c r="I644" i="2"/>
  <c r="E644" i="2" s="1"/>
  <c r="F644" i="2" s="1"/>
  <c r="I222" i="2"/>
  <c r="I169" i="2"/>
  <c r="I214" i="2"/>
  <c r="I562" i="2"/>
  <c r="E562" i="2" s="1"/>
  <c r="F562" i="2" s="1"/>
  <c r="I645" i="2"/>
  <c r="I95" i="2"/>
  <c r="I646" i="2"/>
  <c r="I111" i="2"/>
  <c r="E111" i="2" s="1"/>
  <c r="F111" i="2" s="1"/>
  <c r="I212" i="2"/>
  <c r="I176" i="2"/>
  <c r="I300" i="2"/>
  <c r="I463" i="2"/>
  <c r="E463" i="2" s="1"/>
  <c r="F463" i="2" s="1"/>
  <c r="I269" i="2"/>
  <c r="I39" i="2"/>
  <c r="I195" i="2"/>
  <c r="I425" i="2"/>
  <c r="E425" i="2" s="1"/>
  <c r="F425" i="2" s="1"/>
  <c r="I458" i="2"/>
  <c r="I18" i="2"/>
  <c r="I84" i="2"/>
  <c r="I77" i="2"/>
  <c r="E77" i="2" s="1"/>
  <c r="F77" i="2" s="1"/>
  <c r="I460" i="2"/>
  <c r="I436" i="2"/>
  <c r="I228" i="2"/>
  <c r="I464" i="2"/>
  <c r="E464" i="2" s="1"/>
  <c r="F464" i="2" s="1"/>
  <c r="I398" i="2"/>
  <c r="I505" i="2"/>
  <c r="I149" i="2"/>
  <c r="I219" i="2"/>
  <c r="E219" i="2" s="1"/>
  <c r="F219" i="2" s="1"/>
  <c r="I647" i="2"/>
  <c r="I46" i="2"/>
  <c r="I118" i="2"/>
  <c r="I148" i="2"/>
  <c r="E148" i="2" s="1"/>
  <c r="F148" i="2" s="1"/>
  <c r="I168" i="2"/>
  <c r="I31" i="2"/>
  <c r="I322" i="2"/>
  <c r="I103" i="2"/>
  <c r="E103" i="2" s="1"/>
  <c r="F103" i="2" s="1"/>
  <c r="I648" i="2"/>
  <c r="I649" i="2"/>
  <c r="I238" i="2"/>
  <c r="I56" i="2"/>
  <c r="E56" i="2" s="1"/>
  <c r="F56" i="2" s="1"/>
  <c r="I650" i="2"/>
  <c r="I81" i="2"/>
  <c r="I651" i="2"/>
  <c r="I266" i="2"/>
  <c r="E266" i="2" s="1"/>
  <c r="F266" i="2" s="1"/>
  <c r="I422" i="2"/>
  <c r="I512" i="2"/>
  <c r="I186" i="2"/>
  <c r="I66" i="2"/>
  <c r="E66" i="2" s="1"/>
  <c r="F66" i="2" s="1"/>
  <c r="I246" i="2"/>
  <c r="I42" i="2"/>
  <c r="I399" i="2"/>
  <c r="I561" i="2"/>
  <c r="E561" i="2" s="1"/>
  <c r="F561" i="2" s="1"/>
  <c r="I200" i="2"/>
  <c r="I652" i="2"/>
  <c r="I290" i="2"/>
  <c r="I448" i="2"/>
  <c r="E448" i="2" s="1"/>
  <c r="F448" i="2" s="1"/>
  <c r="I397" i="2"/>
  <c r="I437" i="2"/>
  <c r="I310" i="2"/>
  <c r="I361" i="2"/>
  <c r="E361" i="2" s="1"/>
  <c r="F361" i="2" s="1"/>
  <c r="I87" i="2"/>
  <c r="I653" i="2"/>
  <c r="I156" i="2"/>
  <c r="I427" i="2"/>
  <c r="E427" i="2" s="1"/>
  <c r="F427" i="2" s="1"/>
  <c r="I317" i="2"/>
  <c r="I522" i="2"/>
  <c r="I178" i="2"/>
  <c r="I423" i="2"/>
  <c r="E423" i="2" s="1"/>
  <c r="F423" i="2" s="1"/>
  <c r="I369" i="2"/>
  <c r="I560" i="2"/>
  <c r="I36" i="2"/>
  <c r="I89" i="2"/>
  <c r="E89" i="2" s="1"/>
  <c r="F89" i="2" s="1"/>
  <c r="I654" i="2"/>
  <c r="I334" i="2"/>
  <c r="I267" i="2"/>
  <c r="I504" i="2"/>
  <c r="E504" i="2" s="1"/>
  <c r="F504" i="2" s="1"/>
  <c r="I270" i="2"/>
  <c r="I465" i="2"/>
  <c r="I655" i="2"/>
  <c r="I559" i="2"/>
  <c r="E559" i="2" s="1"/>
  <c r="F559" i="2" s="1"/>
  <c r="I175" i="2"/>
  <c r="I383" i="2"/>
  <c r="I54" i="2"/>
  <c r="I127" i="2"/>
  <c r="E127" i="2" s="1"/>
  <c r="F127" i="2" s="1"/>
  <c r="I656" i="2"/>
  <c r="I271" i="2"/>
  <c r="I72" i="2"/>
  <c r="I558" i="2"/>
  <c r="E558" i="2" s="1"/>
  <c r="F558" i="2" s="1"/>
  <c r="I352" i="2"/>
  <c r="I657" i="2"/>
  <c r="I298" i="2"/>
  <c r="I658" i="2"/>
  <c r="E658" i="2" s="1"/>
  <c r="F658" i="2" s="1"/>
  <c r="I557" i="2"/>
  <c r="I296" i="2"/>
  <c r="I659" i="2"/>
  <c r="I344" i="2"/>
  <c r="E344" i="2" s="1"/>
  <c r="F344" i="2" s="1"/>
  <c r="I294" i="2"/>
  <c r="I207" i="2"/>
  <c r="I171" i="2"/>
  <c r="I376" i="2"/>
  <c r="E376" i="2" s="1"/>
  <c r="F376" i="2" s="1"/>
  <c r="I514" i="2"/>
  <c r="I75" i="2"/>
  <c r="I660" i="2"/>
  <c r="I3" i="2"/>
  <c r="E3" i="2" s="1"/>
  <c r="F3" i="2" s="1"/>
  <c r="I401" i="2"/>
  <c r="I432" i="2"/>
  <c r="I556" i="2"/>
  <c r="I237" i="2"/>
  <c r="E237" i="2" s="1"/>
  <c r="F237" i="2" s="1"/>
  <c r="I661" i="2"/>
  <c r="I309" i="2"/>
  <c r="I497" i="2"/>
  <c r="I240" i="2"/>
  <c r="E240" i="2" s="1"/>
  <c r="F240" i="2" s="1"/>
  <c r="I53" i="2"/>
  <c r="I662" i="2"/>
  <c r="I117" i="2"/>
  <c r="I663" i="2"/>
  <c r="E663" i="2" s="1"/>
  <c r="F663" i="2" s="1"/>
  <c r="I308" i="2"/>
  <c r="I366" i="2"/>
  <c r="I330" i="2"/>
  <c r="I526" i="2"/>
  <c r="E526" i="2" s="1"/>
  <c r="F526" i="2" s="1"/>
  <c r="I555" i="2"/>
  <c r="I391" i="2"/>
  <c r="I664" i="2"/>
  <c r="I413" i="2"/>
  <c r="E413" i="2" s="1"/>
  <c r="F413" i="2" s="1"/>
  <c r="I231" i="2"/>
  <c r="I403" i="2"/>
  <c r="I516" i="2"/>
  <c r="I481" i="2"/>
  <c r="E481" i="2" s="1"/>
  <c r="F481" i="2" s="1"/>
  <c r="I665" i="2"/>
  <c r="I393" i="2"/>
  <c r="I666" i="2"/>
  <c r="I394" i="2"/>
  <c r="E394" i="2" s="1"/>
  <c r="F394" i="2" s="1"/>
  <c r="I420" i="2"/>
  <c r="I324" i="2"/>
  <c r="I453" i="2"/>
  <c r="I41" i="2"/>
  <c r="E41" i="2" s="1"/>
  <c r="F41" i="2" s="1"/>
  <c r="I201" i="2"/>
  <c r="I209" i="2"/>
  <c r="I667" i="2"/>
  <c r="I338" i="2"/>
  <c r="E338" i="2" s="1"/>
  <c r="F338" i="2" s="1"/>
  <c r="I216" i="2"/>
  <c r="I12" i="2"/>
  <c r="I272" i="2"/>
  <c r="I21" i="2"/>
  <c r="E21" i="2" s="1"/>
  <c r="F21" i="2" s="1"/>
  <c r="I424" i="2"/>
  <c r="I283" i="2"/>
  <c r="I668" i="2"/>
  <c r="I287" i="2"/>
  <c r="E287" i="2" s="1"/>
  <c r="F287" i="2" s="1"/>
  <c r="I254" i="2"/>
  <c r="I265" i="2"/>
  <c r="I172" i="2"/>
  <c r="I669" i="2"/>
  <c r="E669" i="2" s="1"/>
  <c r="F669" i="2" s="1"/>
  <c r="I307" i="2"/>
  <c r="I411" i="2"/>
  <c r="I299" i="2"/>
  <c r="I670" i="2"/>
  <c r="E670" i="2" s="1"/>
  <c r="F670" i="2" s="1"/>
  <c r="I410" i="2"/>
  <c r="I511" i="2"/>
  <c r="I151" i="2"/>
  <c r="I671" i="2"/>
  <c r="E671" i="2" s="1"/>
  <c r="F671" i="2" s="1"/>
  <c r="I337" i="2"/>
  <c r="I153" i="2"/>
  <c r="I135" i="2"/>
  <c r="I479" i="2"/>
  <c r="E479" i="2" s="1"/>
  <c r="F479" i="2" s="1"/>
  <c r="I381" i="2"/>
  <c r="I252" i="2"/>
  <c r="I128" i="2"/>
  <c r="I494" i="2"/>
  <c r="E494" i="2" s="1"/>
  <c r="F494" i="2" s="1"/>
  <c r="I58" i="2"/>
  <c r="I189" i="2"/>
  <c r="I110" i="2"/>
  <c r="I276" i="2"/>
  <c r="E276" i="2" s="1"/>
  <c r="F276" i="2" s="1"/>
  <c r="I421" i="2"/>
  <c r="I297" i="2"/>
  <c r="E297" i="2" s="1"/>
  <c r="F297" i="2" s="1"/>
  <c r="I532" i="2"/>
  <c r="E532" i="2" s="1"/>
  <c r="F532" i="2" s="1"/>
  <c r="I500" i="2"/>
  <c r="E500" i="2" s="1"/>
  <c r="F500" i="2" s="1"/>
  <c r="I457" i="2"/>
  <c r="E457" i="2" s="1"/>
  <c r="F457" i="2" s="1"/>
  <c r="I113" i="2"/>
  <c r="E113" i="2" s="1"/>
  <c r="F113" i="2" s="1"/>
  <c r="I69" i="2"/>
  <c r="E69" i="2" s="1"/>
  <c r="F69" i="2" s="1"/>
  <c r="I106" i="2"/>
  <c r="E106" i="2" s="1"/>
  <c r="F106" i="2" s="1"/>
  <c r="I452" i="2"/>
  <c r="E452" i="2" s="1"/>
  <c r="F452" i="2" s="1"/>
  <c r="I371" i="2"/>
  <c r="E371" i="2" s="1"/>
  <c r="F371" i="2" s="1"/>
  <c r="I672" i="2"/>
  <c r="E672" i="2" s="1"/>
  <c r="F672" i="2" s="1"/>
  <c r="I385" i="2"/>
  <c r="E385" i="2" s="1"/>
  <c r="F385" i="2" s="1"/>
  <c r="I673" i="2"/>
  <c r="E673" i="2" s="1"/>
  <c r="F673" i="2" s="1"/>
  <c r="I513" i="2"/>
  <c r="E513" i="2" s="1"/>
  <c r="F513" i="2" s="1"/>
  <c r="I144" i="2"/>
  <c r="E144" i="2" s="1"/>
  <c r="F144" i="2" s="1"/>
  <c r="I351" i="2"/>
  <c r="E351" i="2" s="1"/>
  <c r="F351" i="2" s="1"/>
  <c r="I554" i="2"/>
  <c r="E554" i="2" s="1"/>
  <c r="F554" i="2" s="1"/>
  <c r="I16" i="2"/>
  <c r="E16" i="2" s="1"/>
  <c r="F16" i="2" s="1"/>
  <c r="I35" i="2"/>
  <c r="E35" i="2" s="1"/>
  <c r="F35" i="2" s="1"/>
  <c r="I450" i="2"/>
  <c r="E450" i="2" s="1"/>
  <c r="F450" i="2" s="1"/>
  <c r="I33" i="2"/>
  <c r="E33" i="2" s="1"/>
  <c r="F33" i="2" s="1"/>
  <c r="I380" i="2"/>
  <c r="E380" i="2" s="1"/>
  <c r="F380" i="2" s="1"/>
  <c r="I454" i="2"/>
  <c r="E454" i="2" s="1"/>
  <c r="F454" i="2" s="1"/>
  <c r="I405" i="2"/>
  <c r="E405" i="2" s="1"/>
  <c r="F405" i="2" s="1"/>
  <c r="I553" i="2"/>
  <c r="E553" i="2" s="1"/>
  <c r="F553" i="2" s="1"/>
  <c r="I552" i="2"/>
  <c r="E552" i="2" s="1"/>
  <c r="F552" i="2" s="1"/>
  <c r="I674" i="2"/>
  <c r="E674" i="2" s="1"/>
  <c r="F674" i="2" s="1"/>
  <c r="I551" i="2"/>
  <c r="E551" i="2" s="1"/>
  <c r="F551" i="2" s="1"/>
  <c r="I332" i="2"/>
  <c r="E332" i="2" s="1"/>
  <c r="F332" i="2" s="1"/>
  <c r="I166" i="2"/>
  <c r="E166" i="2" s="1"/>
  <c r="F166" i="2" s="1"/>
  <c r="I353" i="2"/>
  <c r="E353" i="2" s="1"/>
  <c r="F353" i="2" s="1"/>
  <c r="I74" i="2"/>
  <c r="E74" i="2" s="1"/>
  <c r="F74" i="2" s="1"/>
  <c r="I550" i="2"/>
  <c r="E550" i="2" s="1"/>
  <c r="F550" i="2" s="1"/>
  <c r="I675" i="2"/>
  <c r="E675" i="2" s="1"/>
  <c r="F675" i="2" s="1"/>
  <c r="I362" i="2"/>
  <c r="E362" i="2" s="1"/>
  <c r="F362" i="2" s="1"/>
  <c r="I62" i="2"/>
  <c r="E62" i="2" s="1"/>
  <c r="F62" i="2" s="1"/>
  <c r="I549" i="2"/>
  <c r="E549" i="2" s="1"/>
  <c r="F549" i="2" s="1"/>
  <c r="I676" i="2"/>
  <c r="E676" i="2" s="1"/>
  <c r="F676" i="2" s="1"/>
  <c r="I677" i="2"/>
  <c r="E677" i="2" s="1"/>
  <c r="F677" i="2" s="1"/>
  <c r="I288" i="2"/>
  <c r="E288" i="2" s="1"/>
  <c r="F288" i="2" s="1"/>
  <c r="I114" i="2"/>
  <c r="E114" i="2" s="1"/>
  <c r="F114" i="2" s="1"/>
  <c r="I678" i="2"/>
  <c r="E678" i="2" s="1"/>
  <c r="F678" i="2" s="1"/>
  <c r="I129" i="2"/>
  <c r="E129" i="2" s="1"/>
  <c r="F129" i="2" s="1"/>
  <c r="I320" i="2"/>
  <c r="E320" i="2" s="1"/>
  <c r="F320" i="2" s="1"/>
  <c r="I548" i="2"/>
  <c r="E548" i="2" s="1"/>
  <c r="F548" i="2" s="1"/>
  <c r="I208" i="2"/>
  <c r="E208" i="2" s="1"/>
  <c r="F208" i="2" s="1"/>
  <c r="I547" i="2"/>
  <c r="E547" i="2" s="1"/>
  <c r="F547" i="2" s="1"/>
  <c r="I15" i="2"/>
  <c r="E15" i="2" s="1"/>
  <c r="F15" i="2" s="1"/>
  <c r="I277" i="2"/>
  <c r="E277" i="2" s="1"/>
  <c r="F277" i="2" s="1"/>
  <c r="I91" i="2"/>
  <c r="E91" i="2" s="1"/>
  <c r="F91" i="2" s="1"/>
  <c r="I161" i="2"/>
  <c r="E161" i="2" s="1"/>
  <c r="F161" i="2" s="1"/>
  <c r="I546" i="2"/>
  <c r="E546" i="2" s="1"/>
  <c r="F546" i="2" s="1"/>
  <c r="I286" i="2"/>
  <c r="E286" i="2" s="1"/>
  <c r="F286" i="2" s="1"/>
  <c r="I527" i="2"/>
  <c r="E527" i="2" s="1"/>
  <c r="F527" i="2" s="1"/>
  <c r="I187" i="2"/>
  <c r="E187" i="2" s="1"/>
  <c r="F187" i="2" s="1"/>
  <c r="I426" i="2"/>
  <c r="E426" i="2" s="1"/>
  <c r="F426" i="2" s="1"/>
  <c r="I485" i="2"/>
  <c r="E485" i="2" s="1"/>
  <c r="F485" i="2" s="1"/>
  <c r="I545" i="2"/>
  <c r="E545" i="2" s="1"/>
  <c r="F545" i="2" s="1"/>
  <c r="I473" i="2"/>
  <c r="E473" i="2" s="1"/>
  <c r="F473" i="2" s="1"/>
  <c r="I105" i="2"/>
  <c r="E105" i="2" s="1"/>
  <c r="F105" i="2" s="1"/>
  <c r="I112" i="2"/>
  <c r="E112" i="2" s="1"/>
  <c r="F112" i="2" s="1"/>
  <c r="I679" i="2"/>
  <c r="E679" i="2" s="1"/>
  <c r="F679" i="2" s="1"/>
  <c r="I218" i="2"/>
  <c r="E218" i="2" s="1"/>
  <c r="F218" i="2" s="1"/>
  <c r="I119" i="2"/>
  <c r="E119" i="2" s="1"/>
  <c r="F119" i="2" s="1"/>
  <c r="I368" i="2"/>
  <c r="E368" i="2" s="1"/>
  <c r="F368" i="2" s="1"/>
  <c r="I155" i="2"/>
  <c r="E155" i="2" s="1"/>
  <c r="F155" i="2" s="1"/>
  <c r="I63" i="2"/>
  <c r="E63" i="2" s="1"/>
  <c r="F63" i="2" s="1"/>
  <c r="I379" i="2"/>
  <c r="E379" i="2" s="1"/>
  <c r="F379" i="2" s="1"/>
  <c r="I680" i="2"/>
  <c r="E680" i="2" s="1"/>
  <c r="F680" i="2" s="1"/>
  <c r="I681" i="2"/>
  <c r="E681" i="2" s="1"/>
  <c r="F681" i="2" s="1"/>
  <c r="I211" i="2"/>
  <c r="E211" i="2" s="1"/>
  <c r="F211" i="2" s="1"/>
  <c r="I336" i="2"/>
  <c r="E336" i="2" s="1"/>
  <c r="F336" i="2" s="1"/>
  <c r="I80" i="2"/>
  <c r="E80" i="2" s="1"/>
  <c r="F80" i="2" s="1"/>
  <c r="I177" i="2"/>
  <c r="E177" i="2" s="1"/>
  <c r="F177" i="2" s="1"/>
  <c r="I131" i="2"/>
  <c r="E131" i="2" s="1"/>
  <c r="F131" i="2" s="1"/>
  <c r="I158" i="2"/>
  <c r="E158" i="2" s="1"/>
  <c r="F158" i="2" s="1"/>
  <c r="I544" i="2"/>
  <c r="E544" i="2" s="1"/>
  <c r="F544" i="2" s="1"/>
  <c r="I492" i="2"/>
  <c r="E492" i="2" s="1"/>
  <c r="F492" i="2" s="1"/>
  <c r="I531" i="2"/>
  <c r="E531" i="2" s="1"/>
  <c r="F531" i="2" s="1"/>
  <c r="I198" i="2"/>
  <c r="E198" i="2" s="1"/>
  <c r="F198" i="2" s="1"/>
  <c r="I302" i="2"/>
  <c r="E302" i="2" s="1"/>
  <c r="F302" i="2" s="1"/>
  <c r="I501" i="2"/>
  <c r="E501" i="2" s="1"/>
  <c r="F501" i="2" s="1"/>
  <c r="I433" i="2"/>
  <c r="E433" i="2" s="1"/>
  <c r="F433" i="2" s="1"/>
  <c r="I518" i="2"/>
  <c r="E518" i="2" s="1"/>
  <c r="F518" i="2" s="1"/>
  <c r="I282" i="2"/>
  <c r="E282" i="2" s="1"/>
  <c r="F282" i="2" s="1"/>
  <c r="I22" i="2"/>
  <c r="E22" i="2" s="1"/>
  <c r="F22" i="2" s="1"/>
  <c r="I348" i="2"/>
  <c r="E348" i="2" s="1"/>
  <c r="F348" i="2" s="1"/>
  <c r="I312" i="2"/>
  <c r="E312" i="2" s="1"/>
  <c r="F312" i="2" s="1"/>
  <c r="I275" i="2"/>
  <c r="E275" i="2" s="1"/>
  <c r="F275" i="2" s="1"/>
  <c r="I441" i="2"/>
  <c r="E441" i="2" s="1"/>
  <c r="F441" i="2" s="1"/>
  <c r="I247" i="2"/>
  <c r="E247" i="2" s="1"/>
  <c r="F247" i="2" s="1"/>
  <c r="I232" i="2"/>
  <c r="E232" i="2" s="1"/>
  <c r="F232" i="2" s="1"/>
  <c r="I147" i="2"/>
  <c r="E147" i="2" s="1"/>
  <c r="F147" i="2" s="1"/>
  <c r="I682" i="2"/>
  <c r="E682" i="2" s="1"/>
  <c r="F682" i="2" s="1"/>
  <c r="I355" i="2"/>
  <c r="E355" i="2" s="1"/>
  <c r="F355" i="2" s="1"/>
  <c r="I141" i="2"/>
  <c r="E141" i="2" s="1"/>
  <c r="F141" i="2" s="1"/>
  <c r="I543" i="2"/>
  <c r="E543" i="2" s="1"/>
  <c r="F543" i="2" s="1"/>
  <c r="I542" i="2"/>
  <c r="E542" i="2" s="1"/>
  <c r="F542" i="2" s="1"/>
  <c r="I683" i="2"/>
  <c r="E683" i="2" s="1"/>
  <c r="F683" i="2" s="1"/>
  <c r="I52" i="2"/>
  <c r="E52" i="2" s="1"/>
  <c r="F52" i="2" s="1"/>
  <c r="I684" i="2"/>
  <c r="E684" i="2" s="1"/>
  <c r="F684" i="2" s="1"/>
  <c r="I541" i="2"/>
  <c r="E541" i="2" s="1"/>
  <c r="F541" i="2" s="1"/>
  <c r="I30" i="2"/>
  <c r="E30" i="2" s="1"/>
  <c r="F30" i="2" s="1"/>
  <c r="I471" i="2"/>
  <c r="E471" i="2" s="1"/>
  <c r="F471" i="2" s="1"/>
  <c r="I685" i="2"/>
  <c r="E685" i="2" s="1"/>
  <c r="F685" i="2" s="1"/>
  <c r="I498" i="2"/>
  <c r="E498" i="2" s="1"/>
  <c r="F498" i="2" s="1"/>
  <c r="I686" i="2"/>
  <c r="E686" i="2" s="1"/>
  <c r="F686" i="2" s="1"/>
  <c r="I304" i="2"/>
  <c r="E304" i="2" s="1"/>
  <c r="F304" i="2" s="1"/>
  <c r="I540" i="2"/>
  <c r="E540" i="2" s="1"/>
  <c r="F540" i="2" s="1"/>
  <c r="I517" i="2"/>
  <c r="E517" i="2" s="1"/>
  <c r="F517" i="2" s="1"/>
  <c r="I687" i="2"/>
  <c r="E687" i="2" s="1"/>
  <c r="F687" i="2" s="1"/>
  <c r="I59" i="2"/>
  <c r="E59" i="2" s="1"/>
  <c r="F59" i="2" s="1"/>
  <c r="I688" i="2"/>
  <c r="E688" i="2" s="1"/>
  <c r="F688" i="2" s="1"/>
  <c r="I28" i="2"/>
  <c r="E28" i="2" s="1"/>
  <c r="F28" i="2" s="1"/>
  <c r="I539" i="2"/>
  <c r="E539" i="2" s="1"/>
  <c r="F539" i="2" s="1"/>
  <c r="I239" i="2"/>
  <c r="E239" i="2" s="1"/>
  <c r="F239" i="2" s="1"/>
  <c r="I159" i="2"/>
  <c r="E159" i="2" s="1"/>
  <c r="F159" i="2" s="1"/>
  <c r="I88" i="2"/>
  <c r="E88" i="2" s="1"/>
  <c r="F88" i="2" s="1"/>
  <c r="I184" i="2"/>
  <c r="E184" i="2" s="1"/>
  <c r="F184" i="2" s="1"/>
  <c r="I115" i="2"/>
  <c r="E115" i="2" s="1"/>
  <c r="F115" i="2" s="1"/>
  <c r="I689" i="2"/>
  <c r="E689" i="2" s="1"/>
  <c r="F689" i="2" s="1"/>
  <c r="I262" i="2"/>
  <c r="E262" i="2" s="1"/>
  <c r="F262" i="2" s="1"/>
  <c r="I440" i="2"/>
  <c r="E440" i="2" s="1"/>
  <c r="F440" i="2" s="1"/>
  <c r="I523" i="2"/>
  <c r="E523" i="2" s="1"/>
  <c r="F523" i="2" s="1"/>
  <c r="I412" i="2"/>
  <c r="E412" i="2" s="1"/>
  <c r="F412" i="2" s="1"/>
  <c r="I164" i="2"/>
  <c r="E164" i="2" s="1"/>
  <c r="F164" i="2" s="1"/>
  <c r="I417" i="2"/>
  <c r="E417" i="2" s="1"/>
  <c r="F417" i="2" s="1"/>
  <c r="I303" i="2"/>
  <c r="E303" i="2" s="1"/>
  <c r="F303" i="2" s="1"/>
  <c r="I367" i="2"/>
  <c r="E367" i="2" s="1"/>
  <c r="F367" i="2" s="1"/>
  <c r="I50" i="2"/>
  <c r="E50" i="2" s="1"/>
  <c r="F50" i="2" s="1"/>
  <c r="I690" i="2"/>
  <c r="E690" i="2" s="1"/>
  <c r="F690" i="2" s="1"/>
  <c r="I255" i="2"/>
  <c r="E255" i="2" s="1"/>
  <c r="F255" i="2" s="1"/>
  <c r="I691" i="2"/>
  <c r="E691" i="2" s="1"/>
  <c r="F691" i="2" s="1"/>
  <c r="I692" i="2"/>
  <c r="E692" i="2" s="1"/>
  <c r="F692" i="2" s="1"/>
  <c r="I444" i="2"/>
  <c r="E444" i="2" s="1"/>
  <c r="F444" i="2" s="1"/>
  <c r="I34" i="2"/>
  <c r="E34" i="2" s="1"/>
  <c r="F34" i="2" s="1"/>
  <c r="I73" i="2"/>
  <c r="E73" i="2" s="1"/>
  <c r="F73" i="2" s="1"/>
  <c r="I447" i="2"/>
  <c r="E447" i="2" s="1"/>
  <c r="F447" i="2" s="1"/>
  <c r="I538" i="2"/>
  <c r="E538" i="2" s="1"/>
  <c r="F538" i="2" s="1"/>
  <c r="I202" i="2"/>
  <c r="E202" i="2" s="1"/>
  <c r="F202" i="2" s="1"/>
  <c r="I204" i="2"/>
  <c r="E204" i="2" s="1"/>
  <c r="F204" i="2" s="1"/>
  <c r="I185" i="2"/>
  <c r="E185" i="2" s="1"/>
  <c r="F185" i="2" s="1"/>
  <c r="I314" i="2"/>
  <c r="E314" i="2" s="1"/>
  <c r="F314" i="2" s="1"/>
  <c r="I38" i="2"/>
  <c r="E38" i="2" s="1"/>
  <c r="F38" i="2" s="1"/>
  <c r="I495" i="2"/>
  <c r="E495" i="2" s="1"/>
  <c r="F495" i="2" s="1"/>
  <c r="I45" i="2"/>
  <c r="E45" i="2" s="1"/>
  <c r="F45" i="2" s="1"/>
  <c r="I327" i="2"/>
  <c r="E327" i="2" s="1"/>
  <c r="F327" i="2" s="1"/>
  <c r="I537" i="2"/>
  <c r="E537" i="2" s="1"/>
  <c r="F537" i="2" s="1"/>
  <c r="I109" i="2"/>
  <c r="E109" i="2" s="1"/>
  <c r="F109" i="2" s="1"/>
  <c r="I229" i="2"/>
  <c r="E229" i="2" s="1"/>
  <c r="F229" i="2" s="1"/>
  <c r="I475" i="2"/>
  <c r="E475" i="2" s="1"/>
  <c r="F475" i="2" s="1"/>
  <c r="I364" i="2"/>
  <c r="E364" i="2" s="1"/>
  <c r="F364" i="2" s="1"/>
  <c r="I192" i="2"/>
  <c r="E192" i="2" s="1"/>
  <c r="F192" i="2" s="1"/>
  <c r="I64" i="2"/>
  <c r="E64" i="2" s="1"/>
  <c r="F64" i="2" s="1"/>
  <c r="I693" i="2"/>
  <c r="E693" i="2" s="1"/>
  <c r="F693" i="2" s="1"/>
  <c r="I694" i="2"/>
  <c r="E694" i="2" s="1"/>
  <c r="F694" i="2" s="1"/>
  <c r="I242" i="2"/>
  <c r="E242" i="2" s="1"/>
  <c r="F242" i="2" s="1"/>
  <c r="I536" i="2"/>
  <c r="E536" i="2" s="1"/>
  <c r="F536" i="2" s="1"/>
  <c r="I695" i="2"/>
  <c r="E695" i="2" s="1"/>
  <c r="F695" i="2" s="1"/>
  <c r="I382" i="2"/>
  <c r="E382" i="2" s="1"/>
  <c r="F382" i="2" s="1"/>
  <c r="I535" i="2"/>
  <c r="E535" i="2" s="1"/>
  <c r="F535" i="2" s="1"/>
  <c r="I136" i="2"/>
  <c r="E136" i="2" s="1"/>
  <c r="F136" i="2" s="1"/>
  <c r="I696" i="2"/>
  <c r="E696" i="2" s="1"/>
  <c r="F696" i="2" s="1"/>
  <c r="I215" i="2"/>
  <c r="E215" i="2" s="1"/>
  <c r="F215" i="2" s="1"/>
  <c r="I697" i="2"/>
  <c r="E697" i="2" s="1"/>
  <c r="F697" i="2" s="1"/>
  <c r="I341" i="2"/>
  <c r="E341" i="2" s="1"/>
  <c r="F341" i="2" s="1"/>
  <c r="I530" i="2"/>
  <c r="E530" i="2" s="1"/>
  <c r="F530" i="2" s="1"/>
  <c r="I96" i="2"/>
  <c r="E96" i="2" s="1"/>
  <c r="F96" i="2" s="1"/>
  <c r="I104" i="2"/>
  <c r="E104" i="2" s="1"/>
  <c r="F104" i="2" s="1"/>
  <c r="I698" i="2"/>
  <c r="E698" i="2" s="1"/>
  <c r="F698" i="2" s="1"/>
  <c r="I419" i="2"/>
  <c r="E419" i="2" s="1"/>
  <c r="F419" i="2" s="1"/>
  <c r="I196" i="2"/>
  <c r="E196" i="2" s="1"/>
  <c r="F196" i="2" s="1"/>
  <c r="I318" i="2"/>
  <c r="E318" i="2" s="1"/>
  <c r="F318" i="2" s="1"/>
  <c r="I699" i="2"/>
  <c r="E699" i="2" s="1"/>
  <c r="F699" i="2" s="1"/>
  <c r="I503" i="2"/>
  <c r="E503" i="2" s="1"/>
  <c r="F503" i="2" s="1"/>
  <c r="I468" i="2"/>
  <c r="E468" i="2" s="1"/>
  <c r="F468" i="2" s="1"/>
  <c r="I488" i="2"/>
  <c r="E488" i="2" s="1"/>
  <c r="F488" i="2" s="1"/>
  <c r="I496" i="2"/>
  <c r="E496" i="2" s="1"/>
  <c r="F496" i="2" s="1"/>
  <c r="I289" i="2"/>
  <c r="E289" i="2" s="1"/>
  <c r="F289" i="2" s="1"/>
  <c r="I335" i="2"/>
  <c r="E335" i="2" s="1"/>
  <c r="F335" i="2" s="1"/>
  <c r="I455" i="2"/>
  <c r="E455" i="2" s="1"/>
  <c r="F455" i="2" s="1"/>
  <c r="I221" i="2"/>
  <c r="E221" i="2" s="1"/>
  <c r="F221" i="2" s="1"/>
  <c r="I170" i="2"/>
  <c r="E170" i="2" s="1"/>
  <c r="F170" i="2" s="1"/>
  <c r="I534" i="2"/>
  <c r="E534" i="2" s="1"/>
  <c r="F534" i="2" s="1"/>
  <c r="I439" i="2"/>
  <c r="E439" i="2" s="1"/>
  <c r="F439" i="2" s="1"/>
  <c r="I404" i="2"/>
  <c r="E404" i="2" s="1"/>
  <c r="F404" i="2" s="1"/>
  <c r="I85" i="2"/>
  <c r="E85" i="2" s="1"/>
  <c r="F85" i="2" s="1"/>
  <c r="I700" i="2"/>
  <c r="E700" i="2" s="1"/>
  <c r="F700" i="2" s="1"/>
  <c r="I701" i="2"/>
  <c r="E701" i="2" s="1"/>
  <c r="F701" i="2" s="1"/>
  <c r="I326" i="2"/>
  <c r="E326" i="2" s="1"/>
  <c r="F326" i="2" s="1"/>
  <c r="I17" i="2"/>
  <c r="E17" i="2" s="1"/>
  <c r="F17" i="2" s="1"/>
  <c r="I125" i="2"/>
  <c r="E125" i="2" s="1"/>
  <c r="F125" i="2" s="1"/>
  <c r="I407" i="2"/>
  <c r="E407" i="2" s="1"/>
  <c r="F407" i="2" s="1"/>
  <c r="I702" i="2"/>
  <c r="E702" i="2" s="1"/>
  <c r="F702" i="2" s="1"/>
  <c r="I23" i="2"/>
  <c r="E23" i="2" s="1"/>
  <c r="F23" i="2" s="1"/>
  <c r="I533" i="2"/>
  <c r="E533" i="2" s="1"/>
  <c r="F533" i="2" s="1"/>
  <c r="I703" i="2"/>
  <c r="E703" i="2" s="1"/>
  <c r="F703" i="2" s="1"/>
  <c r="I274" i="2"/>
  <c r="E274" i="2" s="1"/>
  <c r="F274" i="2" s="1"/>
  <c r="I438" i="2"/>
  <c r="E438" i="2" s="1"/>
  <c r="F438" i="2" s="1"/>
  <c r="I535" i="3"/>
  <c r="E535" i="3" s="1"/>
  <c r="F535" i="3" s="1"/>
  <c r="I536" i="3"/>
  <c r="E536" i="3" s="1"/>
  <c r="F536" i="3" s="1"/>
  <c r="I537" i="3"/>
  <c r="E537" i="3" s="1"/>
  <c r="F537" i="3" s="1"/>
  <c r="I538" i="3"/>
  <c r="E538" i="3" s="1"/>
  <c r="F538" i="3" s="1"/>
  <c r="I539" i="3"/>
  <c r="E539" i="3" s="1"/>
  <c r="F539" i="3" s="1"/>
  <c r="I540" i="3"/>
  <c r="E540" i="3" s="1"/>
  <c r="F540" i="3" s="1"/>
  <c r="I541" i="3"/>
  <c r="E541" i="3" s="1"/>
  <c r="F541" i="3" s="1"/>
  <c r="I542" i="3"/>
  <c r="E542" i="3" s="1"/>
  <c r="F542" i="3" s="1"/>
  <c r="I543" i="3"/>
  <c r="E543" i="3" s="1"/>
  <c r="F543" i="3" s="1"/>
  <c r="I544" i="3"/>
  <c r="E544" i="3" s="1"/>
  <c r="F544" i="3" s="1"/>
  <c r="I545" i="3"/>
  <c r="E545" i="3" s="1"/>
  <c r="F545" i="3" s="1"/>
  <c r="I546" i="3"/>
  <c r="E546" i="3" s="1"/>
  <c r="F546" i="3" s="1"/>
  <c r="I547" i="3"/>
  <c r="E547" i="3" s="1"/>
  <c r="F547" i="3" s="1"/>
  <c r="I548" i="3"/>
  <c r="E548" i="3" s="1"/>
  <c r="F548" i="3" s="1"/>
  <c r="I549" i="3"/>
  <c r="E549" i="3" s="1"/>
  <c r="F549" i="3" s="1"/>
  <c r="I550" i="3"/>
  <c r="E550" i="3" s="1"/>
  <c r="F550" i="3" s="1"/>
  <c r="I551" i="3"/>
  <c r="E551" i="3" s="1"/>
  <c r="F551" i="3" s="1"/>
  <c r="I552" i="3"/>
  <c r="E552" i="3" s="1"/>
  <c r="F552" i="3" s="1"/>
  <c r="I513" i="3"/>
  <c r="E513" i="3" s="1"/>
  <c r="F513" i="3" s="1"/>
  <c r="I553" i="3"/>
  <c r="E553" i="3" s="1"/>
  <c r="F553" i="3" s="1"/>
  <c r="I554" i="3"/>
  <c r="E554" i="3" s="1"/>
  <c r="F554" i="3" s="1"/>
  <c r="I555" i="3"/>
  <c r="E555" i="3" s="1"/>
  <c r="F555" i="3" s="1"/>
  <c r="I556" i="3"/>
  <c r="E556" i="3" s="1"/>
  <c r="F556" i="3" s="1"/>
  <c r="I557" i="3"/>
  <c r="E557" i="3" s="1"/>
  <c r="F557" i="3" s="1"/>
  <c r="I558" i="3"/>
  <c r="E558" i="3" s="1"/>
  <c r="F558" i="3" s="1"/>
  <c r="I559" i="3"/>
  <c r="E559" i="3" s="1"/>
  <c r="F559" i="3" s="1"/>
  <c r="I560" i="3"/>
  <c r="E560" i="3" s="1"/>
  <c r="F560" i="3" s="1"/>
  <c r="I561" i="3"/>
  <c r="E561" i="3" s="1"/>
  <c r="F561" i="3" s="1"/>
  <c r="I562" i="3"/>
  <c r="E562" i="3" s="1"/>
  <c r="F562" i="3" s="1"/>
  <c r="I563" i="3"/>
  <c r="E563" i="3" s="1"/>
  <c r="F563" i="3" s="1"/>
  <c r="I564" i="3"/>
  <c r="E564" i="3" s="1"/>
  <c r="F564" i="3" s="1"/>
  <c r="I565" i="3"/>
  <c r="I566" i="3"/>
  <c r="E566" i="3" s="1"/>
  <c r="F566" i="3" s="1"/>
  <c r="I567" i="3"/>
  <c r="E567" i="3" s="1"/>
  <c r="F567" i="3" s="1"/>
  <c r="I568" i="3"/>
  <c r="E568" i="3" s="1"/>
  <c r="F568" i="3" s="1"/>
  <c r="I569" i="3"/>
  <c r="E569" i="3" s="1"/>
  <c r="F569" i="3" s="1"/>
  <c r="I570" i="3"/>
  <c r="E570" i="3" s="1"/>
  <c r="F570" i="3" s="1"/>
  <c r="I571" i="3"/>
  <c r="E571" i="3" s="1"/>
  <c r="F571" i="3" s="1"/>
  <c r="I572" i="3"/>
  <c r="E572" i="3" s="1"/>
  <c r="F572" i="3" s="1"/>
  <c r="I573" i="3"/>
  <c r="I574" i="3"/>
  <c r="E574" i="3" s="1"/>
  <c r="F574" i="3" s="1"/>
  <c r="I575" i="3"/>
  <c r="E575" i="3" s="1"/>
  <c r="F575" i="3" s="1"/>
  <c r="I576" i="3"/>
  <c r="E576" i="3" s="1"/>
  <c r="F576" i="3" s="1"/>
  <c r="I577" i="3"/>
  <c r="E577" i="3" s="1"/>
  <c r="F577" i="3" s="1"/>
  <c r="I578" i="3"/>
  <c r="E578" i="3" s="1"/>
  <c r="F578" i="3" s="1"/>
  <c r="I579" i="3"/>
  <c r="E579" i="3" s="1"/>
  <c r="F579" i="3" s="1"/>
  <c r="I580" i="3"/>
  <c r="E580" i="3" s="1"/>
  <c r="F580" i="3" s="1"/>
  <c r="I581" i="3"/>
  <c r="E581" i="3" s="1"/>
  <c r="F581" i="3" s="1"/>
  <c r="I582" i="3"/>
  <c r="E582" i="3" s="1"/>
  <c r="F582" i="3" s="1"/>
  <c r="I583" i="3"/>
  <c r="E583" i="3" s="1"/>
  <c r="F583" i="3" s="1"/>
  <c r="I584" i="3"/>
  <c r="E584" i="3" s="1"/>
  <c r="F584" i="3" s="1"/>
  <c r="I585" i="3"/>
  <c r="E585" i="3" s="1"/>
  <c r="F585" i="3" s="1"/>
  <c r="I586" i="3"/>
  <c r="E586" i="3" s="1"/>
  <c r="F586" i="3" s="1"/>
  <c r="I587" i="3"/>
  <c r="E587" i="3" s="1"/>
  <c r="F587" i="3" s="1"/>
  <c r="I588" i="3"/>
  <c r="E588" i="3" s="1"/>
  <c r="F588" i="3" s="1"/>
  <c r="I589" i="3"/>
  <c r="E589" i="3" s="1"/>
  <c r="F589" i="3" s="1"/>
  <c r="I590" i="3"/>
  <c r="E590" i="3" s="1"/>
  <c r="F590" i="3" s="1"/>
  <c r="I591" i="3"/>
  <c r="E591" i="3" s="1"/>
  <c r="F591" i="3" s="1"/>
  <c r="I592" i="3"/>
  <c r="E592" i="3" s="1"/>
  <c r="F592" i="3" s="1"/>
  <c r="I593" i="3"/>
  <c r="E593" i="3" s="1"/>
  <c r="F593" i="3" s="1"/>
  <c r="I594" i="3"/>
  <c r="E594" i="3" s="1"/>
  <c r="F594" i="3" s="1"/>
  <c r="I595" i="3"/>
  <c r="E595" i="3" s="1"/>
  <c r="F595" i="3" s="1"/>
  <c r="I596" i="3"/>
  <c r="E596" i="3" s="1"/>
  <c r="F596" i="3" s="1"/>
  <c r="I597" i="3"/>
  <c r="I598" i="3"/>
  <c r="E598" i="3" s="1"/>
  <c r="F598" i="3" s="1"/>
  <c r="I489" i="3"/>
  <c r="E489" i="3" s="1"/>
  <c r="F489" i="3" s="1"/>
  <c r="I599" i="3"/>
  <c r="E599" i="3" s="1"/>
  <c r="F599" i="3" s="1"/>
  <c r="I600" i="3"/>
  <c r="E600" i="3" s="1"/>
  <c r="F600" i="3" s="1"/>
  <c r="I601" i="3"/>
  <c r="E601" i="3" s="1"/>
  <c r="F601" i="3" s="1"/>
  <c r="I602" i="3"/>
  <c r="E602" i="3" s="1"/>
  <c r="F602" i="3" s="1"/>
  <c r="I603" i="3"/>
  <c r="E603" i="3" s="1"/>
  <c r="F603" i="3" s="1"/>
  <c r="I604" i="3"/>
  <c r="I605" i="3"/>
  <c r="E605" i="3" s="1"/>
  <c r="F605" i="3" s="1"/>
  <c r="I606" i="3"/>
  <c r="E606" i="3" s="1"/>
  <c r="F606" i="3" s="1"/>
  <c r="I607" i="3"/>
  <c r="E607" i="3" s="1"/>
  <c r="F607" i="3" s="1"/>
  <c r="I608" i="3"/>
  <c r="E608" i="3" s="1"/>
  <c r="F608" i="3" s="1"/>
  <c r="I609" i="3"/>
  <c r="E609" i="3" s="1"/>
  <c r="F609" i="3" s="1"/>
  <c r="I610" i="3"/>
  <c r="E610" i="3" s="1"/>
  <c r="F610" i="3" s="1"/>
  <c r="I611" i="3"/>
  <c r="E611" i="3" s="1"/>
  <c r="F611" i="3" s="1"/>
  <c r="I612" i="3"/>
  <c r="E612" i="3" s="1"/>
  <c r="F612" i="3" s="1"/>
  <c r="I613" i="3"/>
  <c r="E613" i="3" s="1"/>
  <c r="F613" i="3" s="1"/>
  <c r="I614" i="3"/>
  <c r="E614" i="3" s="1"/>
  <c r="F614" i="3" s="1"/>
  <c r="I615" i="3"/>
  <c r="E615" i="3" s="1"/>
  <c r="F615" i="3" s="1"/>
  <c r="I616" i="3"/>
  <c r="E616" i="3" s="1"/>
  <c r="F616" i="3" s="1"/>
  <c r="I617" i="3"/>
  <c r="E617" i="3" s="1"/>
  <c r="F617" i="3" s="1"/>
  <c r="I514" i="3"/>
  <c r="E514" i="3" s="1"/>
  <c r="F514" i="3" s="1"/>
  <c r="I618" i="3"/>
  <c r="E618" i="3" s="1"/>
  <c r="F618" i="3" s="1"/>
  <c r="I619" i="3"/>
  <c r="I515" i="3"/>
  <c r="E515" i="3" s="1"/>
  <c r="F515" i="3" s="1"/>
  <c r="I516" i="3"/>
  <c r="E516" i="3" s="1"/>
  <c r="F516" i="3" s="1"/>
  <c r="I15" i="3"/>
  <c r="E15" i="3" s="1"/>
  <c r="F15" i="3" s="1"/>
  <c r="I49" i="3"/>
  <c r="E49" i="3" s="1"/>
  <c r="F49" i="3" s="1"/>
  <c r="I65" i="3"/>
  <c r="E65" i="3" s="1"/>
  <c r="F65" i="3" s="1"/>
  <c r="I16" i="3"/>
  <c r="E16" i="3" s="1"/>
  <c r="F16" i="3" s="1"/>
  <c r="I31" i="3"/>
  <c r="E31" i="3" s="1"/>
  <c r="F31" i="3" s="1"/>
  <c r="I17" i="3"/>
  <c r="I113" i="3"/>
  <c r="E113" i="3" s="1"/>
  <c r="F113" i="3" s="1"/>
  <c r="I50" i="3"/>
  <c r="E50" i="3" s="1"/>
  <c r="F50" i="3" s="1"/>
  <c r="I32" i="3"/>
  <c r="E32" i="3" s="1"/>
  <c r="F32" i="3" s="1"/>
  <c r="I66" i="3"/>
  <c r="E66" i="3" s="1"/>
  <c r="F66" i="3" s="1"/>
  <c r="I67" i="3"/>
  <c r="E67" i="3" s="1"/>
  <c r="F67" i="3" s="1"/>
  <c r="I95" i="3"/>
  <c r="E95" i="3" s="1"/>
  <c r="F95" i="3" s="1"/>
  <c r="I163" i="3"/>
  <c r="E163" i="3" s="1"/>
  <c r="F163" i="3" s="1"/>
  <c r="I136" i="3"/>
  <c r="E136" i="3" s="1"/>
  <c r="F136" i="3" s="1"/>
  <c r="I164" i="3"/>
  <c r="E164" i="3" s="1"/>
  <c r="F164" i="3" s="1"/>
  <c r="I199" i="3"/>
  <c r="E199" i="3" s="1"/>
  <c r="F199" i="3" s="1"/>
  <c r="I200" i="3"/>
  <c r="E200" i="3" s="1"/>
  <c r="F200" i="3" s="1"/>
  <c r="I259" i="3"/>
  <c r="E259" i="3" s="1"/>
  <c r="F259" i="3" s="1"/>
  <c r="I209" i="3"/>
  <c r="E209" i="3" s="1"/>
  <c r="F209" i="3" s="1"/>
  <c r="I236" i="3"/>
  <c r="E236" i="3" s="1"/>
  <c r="F236" i="3" s="1"/>
  <c r="I237" i="3"/>
  <c r="E237" i="3" s="1"/>
  <c r="F237" i="3" s="1"/>
  <c r="I285" i="3"/>
  <c r="I286" i="3"/>
  <c r="E286" i="3" s="1"/>
  <c r="F286" i="3" s="1"/>
  <c r="I294" i="3"/>
  <c r="E294" i="3" s="1"/>
  <c r="F294" i="3" s="1"/>
  <c r="I316" i="3"/>
  <c r="E316" i="3" s="1"/>
  <c r="F316" i="3" s="1"/>
  <c r="I304" i="3"/>
  <c r="E304" i="3" s="1"/>
  <c r="F304" i="3" s="1"/>
  <c r="I382" i="3"/>
  <c r="E382" i="3" s="1"/>
  <c r="F382" i="3" s="1"/>
  <c r="I317" i="3"/>
  <c r="E317" i="3" s="1"/>
  <c r="F317" i="3" s="1"/>
  <c r="I347" i="3"/>
  <c r="E347" i="3" s="1"/>
  <c r="F347" i="3" s="1"/>
  <c r="I330" i="3"/>
  <c r="E330" i="3" s="1"/>
  <c r="F330" i="3" s="1"/>
  <c r="I368" i="3"/>
  <c r="E368" i="3" s="1"/>
  <c r="F368" i="3" s="1"/>
  <c r="I348" i="3"/>
  <c r="E348" i="3" s="1"/>
  <c r="F348" i="3" s="1"/>
  <c r="I404" i="3"/>
  <c r="E404" i="3" s="1"/>
  <c r="F404" i="3" s="1"/>
  <c r="I354" i="3"/>
  <c r="E354" i="3" s="1"/>
  <c r="F354" i="3" s="1"/>
  <c r="I383" i="3"/>
  <c r="E383" i="3" s="1"/>
  <c r="F383" i="3" s="1"/>
  <c r="I384" i="3"/>
  <c r="E384" i="3" s="1"/>
  <c r="F384" i="3" s="1"/>
  <c r="I385" i="3"/>
  <c r="E385" i="3" s="1"/>
  <c r="F385" i="3" s="1"/>
  <c r="I386" i="3"/>
  <c r="E386" i="3" s="1"/>
  <c r="F386" i="3" s="1"/>
  <c r="I411" i="3"/>
  <c r="E411" i="3" s="1"/>
  <c r="F411" i="3" s="1"/>
  <c r="I412" i="3"/>
  <c r="E412" i="3" s="1"/>
  <c r="F412" i="3" s="1"/>
  <c r="I413" i="3"/>
  <c r="E413" i="3" s="1"/>
  <c r="F413" i="3" s="1"/>
  <c r="I414" i="3"/>
  <c r="E414" i="3" s="1"/>
  <c r="F414" i="3" s="1"/>
  <c r="I415" i="3"/>
  <c r="E415" i="3" s="1"/>
  <c r="F415" i="3" s="1"/>
  <c r="I421" i="3"/>
  <c r="E421" i="3" s="1"/>
  <c r="F421" i="3" s="1"/>
  <c r="I422" i="3"/>
  <c r="E422" i="3" s="1"/>
  <c r="F422" i="3" s="1"/>
  <c r="I429" i="3"/>
  <c r="I441" i="3"/>
  <c r="E441" i="3" s="1"/>
  <c r="F441" i="3" s="1"/>
  <c r="I455" i="3"/>
  <c r="E455" i="3" s="1"/>
  <c r="F455" i="3" s="1"/>
  <c r="I456" i="3"/>
  <c r="E456" i="3" s="1"/>
  <c r="F456" i="3" s="1"/>
  <c r="I457" i="3"/>
  <c r="E457" i="3" s="1"/>
  <c r="F457" i="3" s="1"/>
  <c r="I458" i="3"/>
  <c r="E458" i="3" s="1"/>
  <c r="F458" i="3" s="1"/>
  <c r="I459" i="3"/>
  <c r="E459" i="3" s="1"/>
  <c r="F459" i="3" s="1"/>
  <c r="I460" i="3"/>
  <c r="E460" i="3" s="1"/>
  <c r="F460" i="3" s="1"/>
  <c r="I461" i="3"/>
  <c r="E461" i="3" s="1"/>
  <c r="F461" i="3" s="1"/>
  <c r="I462" i="3"/>
  <c r="E462" i="3" s="1"/>
  <c r="F462" i="3" s="1"/>
  <c r="I466" i="3"/>
  <c r="E466" i="3" s="1"/>
  <c r="F466" i="3" s="1"/>
  <c r="I467" i="3"/>
  <c r="E467" i="3" s="1"/>
  <c r="F467" i="3" s="1"/>
  <c r="I468" i="3"/>
  <c r="E468" i="3" s="1"/>
  <c r="F468" i="3" s="1"/>
  <c r="I469" i="3"/>
  <c r="E469" i="3" s="1"/>
  <c r="F469" i="3" s="1"/>
  <c r="I470" i="3"/>
  <c r="E470" i="3" s="1"/>
  <c r="F470" i="3" s="1"/>
  <c r="I477" i="3"/>
  <c r="E477" i="3" s="1"/>
  <c r="F477" i="3" s="1"/>
  <c r="I478" i="3"/>
  <c r="E478" i="3" s="1"/>
  <c r="F478" i="3" s="1"/>
  <c r="I479" i="3"/>
  <c r="E479" i="3" s="1"/>
  <c r="F479" i="3" s="1"/>
  <c r="I484" i="3"/>
  <c r="E484" i="3" s="1"/>
  <c r="F484" i="3" s="1"/>
  <c r="I485" i="3"/>
  <c r="E485" i="3" s="1"/>
  <c r="F485" i="3" s="1"/>
  <c r="I486" i="3"/>
  <c r="E486" i="3" s="1"/>
  <c r="F486" i="3" s="1"/>
  <c r="I487" i="3"/>
  <c r="E487" i="3" s="1"/>
  <c r="F487" i="3" s="1"/>
  <c r="I488" i="3"/>
  <c r="E488" i="3" s="1"/>
  <c r="F488" i="3" s="1"/>
  <c r="I505" i="3"/>
  <c r="E505" i="3" s="1"/>
  <c r="F505" i="3" s="1"/>
  <c r="I506" i="3"/>
  <c r="E506" i="3" s="1"/>
  <c r="F506" i="3" s="1"/>
  <c r="I507" i="3"/>
  <c r="E507" i="3" s="1"/>
  <c r="F507" i="3" s="1"/>
  <c r="I508" i="3"/>
  <c r="E508" i="3" s="1"/>
  <c r="F508" i="3" s="1"/>
  <c r="I509" i="3"/>
  <c r="E509" i="3" s="1"/>
  <c r="F509" i="3" s="1"/>
  <c r="I510" i="3"/>
  <c r="E510" i="3" s="1"/>
  <c r="F510" i="3" s="1"/>
  <c r="I511" i="3"/>
  <c r="E511" i="3" s="1"/>
  <c r="F511" i="3" s="1"/>
  <c r="I512" i="3"/>
  <c r="E512" i="3" s="1"/>
  <c r="F512" i="3" s="1"/>
  <c r="I91" i="3"/>
  <c r="E91" i="3" s="1"/>
  <c r="F91" i="3" s="1"/>
  <c r="I74" i="3"/>
  <c r="E74" i="3" s="1"/>
  <c r="F74" i="3" s="1"/>
  <c r="I87" i="3"/>
  <c r="E87" i="3" s="1"/>
  <c r="F87" i="3" s="1"/>
  <c r="I10" i="3"/>
  <c r="E10" i="3" s="1"/>
  <c r="F10" i="3" s="1"/>
  <c r="I37" i="3"/>
  <c r="E37" i="3" s="1"/>
  <c r="F37" i="3" s="1"/>
  <c r="I22" i="3"/>
  <c r="E22" i="3" s="1"/>
  <c r="F22" i="3" s="1"/>
  <c r="I56" i="3"/>
  <c r="E56" i="3" s="1"/>
  <c r="F56" i="3" s="1"/>
  <c r="I44" i="3"/>
  <c r="E44" i="3" s="1"/>
  <c r="F44" i="3" s="1"/>
  <c r="I120" i="3"/>
  <c r="E120" i="3" s="1"/>
  <c r="F120" i="3" s="1"/>
  <c r="I5" i="3"/>
  <c r="I62" i="3"/>
  <c r="E62" i="3" s="1"/>
  <c r="F62" i="3" s="1"/>
  <c r="I11" i="3"/>
  <c r="E11" i="3" s="1"/>
  <c r="F11" i="3" s="1"/>
  <c r="I25" i="3"/>
  <c r="E25" i="3" s="1"/>
  <c r="F25" i="3" s="1"/>
  <c r="I82" i="3"/>
  <c r="E82" i="3" s="1"/>
  <c r="F82" i="3" s="1"/>
  <c r="I18" i="3"/>
  <c r="E18" i="3" s="1"/>
  <c r="F18" i="3" s="1"/>
  <c r="I193" i="3"/>
  <c r="E193" i="3" s="1"/>
  <c r="F193" i="3" s="1"/>
  <c r="I80" i="3"/>
  <c r="E80" i="3" s="1"/>
  <c r="F80" i="3" s="1"/>
  <c r="I89" i="3"/>
  <c r="E89" i="3" s="1"/>
  <c r="F89" i="3" s="1"/>
  <c r="I153" i="3"/>
  <c r="E153" i="3" s="1"/>
  <c r="F153" i="3" s="1"/>
  <c r="I119" i="3"/>
  <c r="E119" i="3" s="1"/>
  <c r="F119" i="3" s="1"/>
  <c r="I36" i="3"/>
  <c r="E36" i="3" s="1"/>
  <c r="F36" i="3" s="1"/>
  <c r="I84" i="3"/>
  <c r="E84" i="3" s="1"/>
  <c r="F84" i="3" s="1"/>
  <c r="I35" i="3"/>
  <c r="E35" i="3" s="1"/>
  <c r="F35" i="3" s="1"/>
  <c r="I34" i="3"/>
  <c r="E34" i="3" s="1"/>
  <c r="F34" i="3" s="1"/>
  <c r="I64" i="3"/>
  <c r="E64" i="3" s="1"/>
  <c r="F64" i="3" s="1"/>
  <c r="I94" i="3"/>
  <c r="I127" i="3"/>
  <c r="E127" i="3" s="1"/>
  <c r="F127" i="3" s="1"/>
  <c r="I29" i="3"/>
  <c r="E29" i="3" s="1"/>
  <c r="F29" i="3" s="1"/>
  <c r="I8" i="3"/>
  <c r="E8" i="3" s="1"/>
  <c r="F8" i="3" s="1"/>
  <c r="I75" i="3"/>
  <c r="E75" i="3" s="1"/>
  <c r="F75" i="3" s="1"/>
  <c r="I55" i="3"/>
  <c r="E55" i="3" s="1"/>
  <c r="F55" i="3" s="1"/>
  <c r="I124" i="3"/>
  <c r="E124" i="3" s="1"/>
  <c r="F124" i="3" s="1"/>
  <c r="I9" i="3"/>
  <c r="E9" i="3" s="1"/>
  <c r="F9" i="3" s="1"/>
  <c r="I182" i="3"/>
  <c r="E182" i="3" s="1"/>
  <c r="F182" i="3" s="1"/>
  <c r="I3" i="3"/>
  <c r="E3" i="3" s="1"/>
  <c r="F3" i="3" s="1"/>
  <c r="I134" i="3"/>
  <c r="E134" i="3" s="1"/>
  <c r="F134" i="3" s="1"/>
  <c r="I97" i="3"/>
  <c r="E97" i="3" s="1"/>
  <c r="F97" i="3" s="1"/>
  <c r="I122" i="3"/>
  <c r="E122" i="3" s="1"/>
  <c r="F122" i="3" s="1"/>
  <c r="I27" i="3"/>
  <c r="E27" i="3" s="1"/>
  <c r="F27" i="3" s="1"/>
  <c r="I312" i="3"/>
  <c r="E312" i="3" s="1"/>
  <c r="F312" i="3" s="1"/>
  <c r="I59" i="3"/>
  <c r="E59" i="3" s="1"/>
  <c r="F59" i="3" s="1"/>
  <c r="I68" i="3"/>
  <c r="E68" i="3" s="1"/>
  <c r="F68" i="3" s="1"/>
  <c r="I88" i="3"/>
  <c r="E88" i="3" s="1"/>
  <c r="F88" i="3" s="1"/>
  <c r="I13" i="3"/>
  <c r="E13" i="3" s="1"/>
  <c r="F13" i="3" s="1"/>
  <c r="I185" i="3"/>
  <c r="E185" i="3" s="1"/>
  <c r="F185" i="3" s="1"/>
  <c r="I47" i="3"/>
  <c r="E47" i="3" s="1"/>
  <c r="F47" i="3" s="1"/>
  <c r="I48" i="3"/>
  <c r="E48" i="3" s="1"/>
  <c r="F48" i="3" s="1"/>
  <c r="I168" i="3"/>
  <c r="E168" i="3" s="1"/>
  <c r="F168" i="3" s="1"/>
  <c r="I114" i="3"/>
  <c r="E114" i="3" s="1"/>
  <c r="F114" i="3" s="1"/>
  <c r="I121" i="3"/>
  <c r="E121" i="3" s="1"/>
  <c r="F121" i="3" s="1"/>
  <c r="I197" i="3"/>
  <c r="E197" i="3" s="1"/>
  <c r="F197" i="3" s="1"/>
  <c r="I7" i="3"/>
  <c r="E7" i="3" s="1"/>
  <c r="F7" i="3" s="1"/>
  <c r="I117" i="3"/>
  <c r="E117" i="3" s="1"/>
  <c r="F117" i="3" s="1"/>
  <c r="I54" i="3"/>
  <c r="E54" i="3" s="1"/>
  <c r="F54" i="3" s="1"/>
  <c r="I118" i="3"/>
  <c r="E118" i="3" s="1"/>
  <c r="F118" i="3" s="1"/>
  <c r="I24" i="3"/>
  <c r="E24" i="3" s="1"/>
  <c r="F24" i="3" s="1"/>
  <c r="I207" i="3"/>
  <c r="E207" i="3" s="1"/>
  <c r="F207" i="3" s="1"/>
  <c r="I264" i="3"/>
  <c r="I12" i="3"/>
  <c r="E12" i="3" s="1"/>
  <c r="F12" i="3" s="1"/>
  <c r="I58" i="3"/>
  <c r="E58" i="3" s="1"/>
  <c r="F58" i="3" s="1"/>
  <c r="I43" i="3"/>
  <c r="E43" i="3" s="1"/>
  <c r="F43" i="3" s="1"/>
  <c r="I52" i="3"/>
  <c r="E52" i="3" s="1"/>
  <c r="F52" i="3" s="1"/>
  <c r="I79" i="3"/>
  <c r="E79" i="3" s="1"/>
  <c r="F79" i="3" s="1"/>
  <c r="I104" i="3"/>
  <c r="E104" i="3" s="1"/>
  <c r="F104" i="3" s="1"/>
  <c r="I125" i="3"/>
  <c r="E125" i="3" s="1"/>
  <c r="F125" i="3" s="1"/>
  <c r="I14" i="3"/>
  <c r="I30" i="3"/>
  <c r="E30" i="3" s="1"/>
  <c r="F30" i="3" s="1"/>
  <c r="I20" i="3"/>
  <c r="E20" i="3" s="1"/>
  <c r="F20" i="3" s="1"/>
  <c r="I235" i="3"/>
  <c r="E235" i="3" s="1"/>
  <c r="F235" i="3" s="1"/>
  <c r="I39" i="3"/>
  <c r="E39" i="3" s="1"/>
  <c r="F39" i="3" s="1"/>
  <c r="I28" i="3"/>
  <c r="E28" i="3" s="1"/>
  <c r="F28" i="3" s="1"/>
  <c r="I69" i="3"/>
  <c r="E69" i="3" s="1"/>
  <c r="F69" i="3" s="1"/>
  <c r="I51" i="3"/>
  <c r="E51" i="3" s="1"/>
  <c r="F51" i="3" s="1"/>
  <c r="I60" i="3"/>
  <c r="E60" i="3" s="1"/>
  <c r="F60" i="3" s="1"/>
  <c r="I72" i="3"/>
  <c r="E72" i="3" s="1"/>
  <c r="F72" i="3" s="1"/>
  <c r="I53" i="3"/>
  <c r="E53" i="3" s="1"/>
  <c r="F53" i="3" s="1"/>
  <c r="I106" i="3"/>
  <c r="E106" i="3" s="1"/>
  <c r="F106" i="3" s="1"/>
  <c r="I107" i="3"/>
  <c r="E107" i="3" s="1"/>
  <c r="F107" i="3" s="1"/>
  <c r="I96" i="3"/>
  <c r="E96" i="3" s="1"/>
  <c r="F96" i="3" s="1"/>
  <c r="I147" i="3"/>
  <c r="E147" i="3" s="1"/>
  <c r="F147" i="3" s="1"/>
  <c r="I172" i="3"/>
  <c r="E172" i="3" s="1"/>
  <c r="F172" i="3" s="1"/>
  <c r="I6" i="3"/>
  <c r="E6" i="3" s="1"/>
  <c r="F6" i="3" s="1"/>
  <c r="I190" i="3"/>
  <c r="E190" i="3" s="1"/>
  <c r="F190" i="3" s="1"/>
  <c r="I449" i="3"/>
  <c r="E449" i="3" s="1"/>
  <c r="F449" i="3" s="1"/>
  <c r="I21" i="3"/>
  <c r="E21" i="3" s="1"/>
  <c r="F21" i="3" s="1"/>
  <c r="I46" i="3"/>
  <c r="E46" i="3" s="1"/>
  <c r="F46" i="3" s="1"/>
  <c r="I40" i="3"/>
  <c r="E40" i="3" s="1"/>
  <c r="F40" i="3" s="1"/>
  <c r="I33" i="3"/>
  <c r="E33" i="3" s="1"/>
  <c r="F33" i="3" s="1"/>
  <c r="I2" i="3"/>
  <c r="E2" i="3" s="1"/>
  <c r="F2" i="3" s="1"/>
  <c r="I73" i="3"/>
  <c r="I105" i="3"/>
  <c r="E105" i="3" s="1"/>
  <c r="F105" i="3" s="1"/>
  <c r="I156" i="3"/>
  <c r="E156" i="3" s="1"/>
  <c r="F156" i="3" s="1"/>
  <c r="I115" i="3"/>
  <c r="E115" i="3" s="1"/>
  <c r="F115" i="3" s="1"/>
  <c r="I186" i="3"/>
  <c r="E186" i="3" s="1"/>
  <c r="F186" i="3" s="1"/>
  <c r="I240" i="3"/>
  <c r="E240" i="3" s="1"/>
  <c r="F240" i="3" s="1"/>
  <c r="I93" i="3"/>
  <c r="E93" i="3" s="1"/>
  <c r="F93" i="3" s="1"/>
  <c r="I266" i="3"/>
  <c r="E266" i="3" s="1"/>
  <c r="F266" i="3" s="1"/>
  <c r="I256" i="3"/>
  <c r="I211" i="3"/>
  <c r="E211" i="3" s="1"/>
  <c r="F211" i="3" s="1"/>
  <c r="I26" i="3"/>
  <c r="E26" i="3" s="1"/>
  <c r="F26" i="3" s="1"/>
  <c r="I92" i="3"/>
  <c r="E92" i="3" s="1"/>
  <c r="F92" i="3" s="1"/>
  <c r="I102" i="3"/>
  <c r="E102" i="3" s="1"/>
  <c r="F102" i="3" s="1"/>
  <c r="I158" i="3"/>
  <c r="E158" i="3" s="1"/>
  <c r="F158" i="3" s="1"/>
  <c r="I173" i="3"/>
  <c r="E173" i="3" s="1"/>
  <c r="F173" i="3" s="1"/>
  <c r="I150" i="3"/>
  <c r="E150" i="3" s="1"/>
  <c r="F150" i="3" s="1"/>
  <c r="I184" i="3"/>
  <c r="I78" i="3"/>
  <c r="E78" i="3" s="1"/>
  <c r="F78" i="3" s="1"/>
  <c r="I109" i="3"/>
  <c r="E109" i="3" s="1"/>
  <c r="F109" i="3" s="1"/>
  <c r="I100" i="3"/>
  <c r="E100" i="3" s="1"/>
  <c r="F100" i="3" s="1"/>
  <c r="I112" i="3"/>
  <c r="E112" i="3" s="1"/>
  <c r="F112" i="3" s="1"/>
  <c r="I151" i="3"/>
  <c r="E151" i="3" s="1"/>
  <c r="F151" i="3" s="1"/>
  <c r="I174" i="3"/>
  <c r="E174" i="3" s="1"/>
  <c r="F174" i="3" s="1"/>
  <c r="I166" i="3"/>
  <c r="E166" i="3" s="1"/>
  <c r="F166" i="3" s="1"/>
  <c r="I176" i="3"/>
  <c r="E176" i="3" s="1"/>
  <c r="F176" i="3" s="1"/>
  <c r="I167" i="3"/>
  <c r="E167" i="3" s="1"/>
  <c r="F167" i="3" s="1"/>
  <c r="I179" i="3"/>
  <c r="E179" i="3" s="1"/>
  <c r="F179" i="3" s="1"/>
  <c r="I220" i="3"/>
  <c r="E220" i="3" s="1"/>
  <c r="F220" i="3" s="1"/>
  <c r="I42" i="3"/>
  <c r="E42" i="3" s="1"/>
  <c r="F42" i="3" s="1"/>
  <c r="I342" i="3"/>
  <c r="E342" i="3" s="1"/>
  <c r="F342" i="3" s="1"/>
  <c r="I315" i="3"/>
  <c r="E315" i="3" s="1"/>
  <c r="F315" i="3" s="1"/>
  <c r="I361" i="3"/>
  <c r="E361" i="3" s="1"/>
  <c r="F361" i="3" s="1"/>
  <c r="I4" i="3"/>
  <c r="E4" i="3" s="1"/>
  <c r="F4" i="3" s="1"/>
  <c r="I41" i="3"/>
  <c r="E41" i="3" s="1"/>
  <c r="F41" i="3" s="1"/>
  <c r="I19" i="3"/>
  <c r="E19" i="3" s="1"/>
  <c r="F19" i="3" s="1"/>
  <c r="I63" i="3"/>
  <c r="E63" i="3" s="1"/>
  <c r="F63" i="3" s="1"/>
  <c r="I57" i="3"/>
  <c r="E57" i="3" s="1"/>
  <c r="F57" i="3" s="1"/>
  <c r="I101" i="3"/>
  <c r="E101" i="3" s="1"/>
  <c r="F101" i="3" s="1"/>
  <c r="I155" i="3"/>
  <c r="E155" i="3" s="1"/>
  <c r="F155" i="3" s="1"/>
  <c r="I178" i="3"/>
  <c r="E178" i="3" s="1"/>
  <c r="F178" i="3" s="1"/>
  <c r="I204" i="3"/>
  <c r="I249" i="3"/>
  <c r="E249" i="3" s="1"/>
  <c r="F249" i="3" s="1"/>
  <c r="I213" i="3"/>
  <c r="E213" i="3" s="1"/>
  <c r="F213" i="3" s="1"/>
  <c r="I246" i="3"/>
  <c r="E246" i="3" s="1"/>
  <c r="F246" i="3" s="1"/>
  <c r="I221" i="3"/>
  <c r="E221" i="3" s="1"/>
  <c r="F221" i="3" s="1"/>
  <c r="I98" i="3"/>
  <c r="E98" i="3" s="1"/>
  <c r="F98" i="3" s="1"/>
  <c r="I337" i="3"/>
  <c r="E337" i="3" s="1"/>
  <c r="F337" i="3" s="1"/>
  <c r="I353" i="3"/>
  <c r="E353" i="3" s="1"/>
  <c r="F353" i="3" s="1"/>
  <c r="I375" i="3"/>
  <c r="E375" i="3" s="1"/>
  <c r="F375" i="3" s="1"/>
  <c r="I71" i="3"/>
  <c r="E71" i="3" s="1"/>
  <c r="F71" i="3" s="1"/>
  <c r="I61" i="3"/>
  <c r="E61" i="3" s="1"/>
  <c r="F61" i="3" s="1"/>
  <c r="I85" i="3"/>
  <c r="E85" i="3" s="1"/>
  <c r="F85" i="3" s="1"/>
  <c r="I110" i="3"/>
  <c r="E110" i="3" s="1"/>
  <c r="F110" i="3" s="1"/>
  <c r="I132" i="3"/>
  <c r="E132" i="3" s="1"/>
  <c r="F132" i="3" s="1"/>
  <c r="I83" i="3"/>
  <c r="E83" i="3" s="1"/>
  <c r="F83" i="3" s="1"/>
  <c r="I131" i="3"/>
  <c r="E131" i="3" s="1"/>
  <c r="F131" i="3" s="1"/>
  <c r="I143" i="3"/>
  <c r="E143" i="3" s="1"/>
  <c r="F143" i="3" s="1"/>
  <c r="I99" i="3"/>
  <c r="E99" i="3" s="1"/>
  <c r="F99" i="3" s="1"/>
  <c r="I144" i="3"/>
  <c r="E144" i="3" s="1"/>
  <c r="F144" i="3" s="1"/>
  <c r="I123" i="3"/>
  <c r="E123" i="3" s="1"/>
  <c r="F123" i="3" s="1"/>
  <c r="I161" i="3"/>
  <c r="E161" i="3" s="1"/>
  <c r="F161" i="3" s="1"/>
  <c r="I142" i="3"/>
  <c r="E142" i="3" s="1"/>
  <c r="F142" i="3" s="1"/>
  <c r="I187" i="3"/>
  <c r="E187" i="3" s="1"/>
  <c r="F187" i="3" s="1"/>
  <c r="I194" i="3"/>
  <c r="E194" i="3" s="1"/>
  <c r="F194" i="3" s="1"/>
  <c r="I195" i="3"/>
  <c r="E195" i="3" s="1"/>
  <c r="F195" i="3" s="1"/>
  <c r="I243" i="3"/>
  <c r="E243" i="3" s="1"/>
  <c r="F243" i="3" s="1"/>
  <c r="I277" i="3"/>
  <c r="E277" i="3" s="1"/>
  <c r="F277" i="3" s="1"/>
  <c r="I275" i="3"/>
  <c r="E275" i="3" s="1"/>
  <c r="F275" i="3" s="1"/>
  <c r="I295" i="3"/>
  <c r="E295" i="3" s="1"/>
  <c r="F295" i="3" s="1"/>
  <c r="I308" i="3"/>
  <c r="E308" i="3" s="1"/>
  <c r="F308" i="3" s="1"/>
  <c r="I371" i="3"/>
  <c r="E371" i="3" s="1"/>
  <c r="F371" i="3" s="1"/>
  <c r="I363" i="3"/>
  <c r="E363" i="3" s="1"/>
  <c r="F363" i="3" s="1"/>
  <c r="I23" i="3"/>
  <c r="I77" i="3"/>
  <c r="E77" i="3" s="1"/>
  <c r="F77" i="3" s="1"/>
  <c r="I111" i="3"/>
  <c r="E111" i="3" s="1"/>
  <c r="F111" i="3" s="1"/>
  <c r="I146" i="3"/>
  <c r="E146" i="3" s="1"/>
  <c r="F146" i="3" s="1"/>
  <c r="I162" i="3"/>
  <c r="E162" i="3" s="1"/>
  <c r="F162" i="3" s="1"/>
  <c r="I170" i="3"/>
  <c r="E170" i="3" s="1"/>
  <c r="F170" i="3" s="1"/>
  <c r="I139" i="3"/>
  <c r="E139" i="3" s="1"/>
  <c r="F139" i="3" s="1"/>
  <c r="I149" i="3"/>
  <c r="E149" i="3" s="1"/>
  <c r="F149" i="3" s="1"/>
  <c r="I177" i="3"/>
  <c r="E177" i="3" s="1"/>
  <c r="F177" i="3" s="1"/>
  <c r="I258" i="3"/>
  <c r="E258" i="3" s="1"/>
  <c r="F258" i="3" s="1"/>
  <c r="I201" i="3"/>
  <c r="E201" i="3" s="1"/>
  <c r="F201" i="3" s="1"/>
  <c r="I212" i="3"/>
  <c r="E212" i="3" s="1"/>
  <c r="F212" i="3" s="1"/>
  <c r="I226" i="3"/>
  <c r="E226" i="3" s="1"/>
  <c r="F226" i="3" s="1"/>
  <c r="I242" i="3"/>
  <c r="E242" i="3" s="1"/>
  <c r="F242" i="3" s="1"/>
  <c r="I230" i="3"/>
  <c r="E230" i="3" s="1"/>
  <c r="F230" i="3" s="1"/>
  <c r="I252" i="3"/>
  <c r="E252" i="3" s="1"/>
  <c r="F252" i="3" s="1"/>
  <c r="I254" i="3"/>
  <c r="I265" i="3"/>
  <c r="E265" i="3" s="1"/>
  <c r="F265" i="3" s="1"/>
  <c r="I269" i="3"/>
  <c r="E269" i="3" s="1"/>
  <c r="F269" i="3" s="1"/>
  <c r="I279" i="3"/>
  <c r="E279" i="3" s="1"/>
  <c r="F279" i="3" s="1"/>
  <c r="I334" i="3"/>
  <c r="E334" i="3" s="1"/>
  <c r="F334" i="3" s="1"/>
  <c r="I397" i="3"/>
  <c r="E397" i="3" s="1"/>
  <c r="F397" i="3" s="1"/>
  <c r="I405" i="3"/>
  <c r="E405" i="3" s="1"/>
  <c r="F405" i="3" s="1"/>
  <c r="I45" i="3"/>
  <c r="E45" i="3" s="1"/>
  <c r="F45" i="3" s="1"/>
  <c r="I38" i="3"/>
  <c r="I70" i="3"/>
  <c r="E70" i="3" s="1"/>
  <c r="F70" i="3" s="1"/>
  <c r="I90" i="3"/>
  <c r="E90" i="3" s="1"/>
  <c r="F90" i="3" s="1"/>
  <c r="I108" i="3"/>
  <c r="E108" i="3" s="1"/>
  <c r="F108" i="3" s="1"/>
  <c r="I86" i="3"/>
  <c r="E86" i="3" s="1"/>
  <c r="F86" i="3" s="1"/>
  <c r="I128" i="3"/>
  <c r="E128" i="3" s="1"/>
  <c r="F128" i="3" s="1"/>
  <c r="I140" i="3"/>
  <c r="E140" i="3" s="1"/>
  <c r="F140" i="3" s="1"/>
  <c r="I169" i="3"/>
  <c r="E169" i="3" s="1"/>
  <c r="F169" i="3" s="1"/>
  <c r="I148" i="3"/>
  <c r="E148" i="3" s="1"/>
  <c r="F148" i="3" s="1"/>
  <c r="I159" i="3"/>
  <c r="E159" i="3" s="1"/>
  <c r="F159" i="3" s="1"/>
  <c r="I180" i="3"/>
  <c r="E180" i="3" s="1"/>
  <c r="F180" i="3" s="1"/>
  <c r="I171" i="3"/>
  <c r="E171" i="3" s="1"/>
  <c r="F171" i="3" s="1"/>
  <c r="I198" i="3"/>
  <c r="E198" i="3" s="1"/>
  <c r="F198" i="3" s="1"/>
  <c r="I188" i="3"/>
  <c r="E188" i="3" s="1"/>
  <c r="F188" i="3" s="1"/>
  <c r="I191" i="3"/>
  <c r="E191" i="3" s="1"/>
  <c r="F191" i="3" s="1"/>
  <c r="I202" i="3"/>
  <c r="E202" i="3" s="1"/>
  <c r="F202" i="3" s="1"/>
  <c r="I263" i="3"/>
  <c r="I300" i="3"/>
  <c r="E300" i="3" s="1"/>
  <c r="F300" i="3" s="1"/>
  <c r="I293" i="3"/>
  <c r="E293" i="3" s="1"/>
  <c r="F293" i="3" s="1"/>
  <c r="I325" i="3"/>
  <c r="E325" i="3" s="1"/>
  <c r="F325" i="3" s="1"/>
  <c r="I339" i="3"/>
  <c r="E339" i="3" s="1"/>
  <c r="F339" i="3" s="1"/>
  <c r="I408" i="3"/>
  <c r="E408" i="3" s="1"/>
  <c r="F408" i="3" s="1"/>
  <c r="I426" i="3"/>
  <c r="E426" i="3" s="1"/>
  <c r="F426" i="3" s="1"/>
  <c r="I103" i="3"/>
  <c r="E103" i="3" s="1"/>
  <c r="F103" i="3" s="1"/>
  <c r="I126" i="3"/>
  <c r="E126" i="3" s="1"/>
  <c r="F126" i="3" s="1"/>
  <c r="I141" i="3"/>
  <c r="E141" i="3" s="1"/>
  <c r="F141" i="3" s="1"/>
  <c r="I137" i="3"/>
  <c r="E137" i="3" s="1"/>
  <c r="F137" i="3" s="1"/>
  <c r="I154" i="3"/>
  <c r="E154" i="3" s="1"/>
  <c r="F154" i="3" s="1"/>
  <c r="I165" i="3"/>
  <c r="E165" i="3" s="1"/>
  <c r="F165" i="3" s="1"/>
  <c r="I245" i="3"/>
  <c r="E245" i="3" s="1"/>
  <c r="F245" i="3" s="1"/>
  <c r="I216" i="3"/>
  <c r="E216" i="3" s="1"/>
  <c r="F216" i="3" s="1"/>
  <c r="I280" i="3"/>
  <c r="E280" i="3" s="1"/>
  <c r="F280" i="3" s="1"/>
  <c r="I268" i="3"/>
  <c r="E268" i="3" s="1"/>
  <c r="F268" i="3" s="1"/>
  <c r="I273" i="3"/>
  <c r="E273" i="3" s="1"/>
  <c r="F273" i="3" s="1"/>
  <c r="I250" i="3"/>
  <c r="E250" i="3" s="1"/>
  <c r="F250" i="3" s="1"/>
  <c r="I274" i="3"/>
  <c r="E274" i="3" s="1"/>
  <c r="F274" i="3" s="1"/>
  <c r="I278" i="3"/>
  <c r="E278" i="3" s="1"/>
  <c r="F278" i="3" s="1"/>
  <c r="I192" i="3"/>
  <c r="E192" i="3" s="1"/>
  <c r="F192" i="3" s="1"/>
  <c r="I296" i="3"/>
  <c r="E296" i="3" s="1"/>
  <c r="F296" i="3" s="1"/>
  <c r="I301" i="3"/>
  <c r="E301" i="3" s="1"/>
  <c r="F301" i="3" s="1"/>
  <c r="I231" i="3"/>
  <c r="I346" i="3"/>
  <c r="E346" i="3" s="1"/>
  <c r="F346" i="3" s="1"/>
  <c r="I365" i="3"/>
  <c r="E365" i="3" s="1"/>
  <c r="F365" i="3" s="1"/>
  <c r="I135" i="3"/>
  <c r="E135" i="3" s="1"/>
  <c r="F135" i="3" s="1"/>
  <c r="I116" i="3"/>
  <c r="E116" i="3" s="1"/>
  <c r="F116" i="3" s="1"/>
  <c r="I183" i="3"/>
  <c r="E183" i="3" s="1"/>
  <c r="F183" i="3" s="1"/>
  <c r="I181" i="3"/>
  <c r="E181" i="3" s="1"/>
  <c r="F181" i="3" s="1"/>
  <c r="I196" i="3"/>
  <c r="E196" i="3" s="1"/>
  <c r="F196" i="3" s="1"/>
  <c r="I189" i="3"/>
  <c r="E189" i="3" s="1"/>
  <c r="F189" i="3" s="1"/>
  <c r="I215" i="3"/>
  <c r="E215" i="3" s="1"/>
  <c r="F215" i="3" s="1"/>
  <c r="I214" i="3"/>
  <c r="E214" i="3" s="1"/>
  <c r="F214" i="3" s="1"/>
  <c r="I241" i="3"/>
  <c r="E241" i="3" s="1"/>
  <c r="F241" i="3" s="1"/>
  <c r="I232" i="3"/>
  <c r="E232" i="3" s="1"/>
  <c r="F232" i="3" s="1"/>
  <c r="I239" i="3"/>
  <c r="E239" i="3" s="1"/>
  <c r="F239" i="3" s="1"/>
  <c r="I218" i="3"/>
  <c r="E218" i="3" s="1"/>
  <c r="F218" i="3" s="1"/>
  <c r="I257" i="3"/>
  <c r="E257" i="3" s="1"/>
  <c r="F257" i="3" s="1"/>
  <c r="I224" i="3"/>
  <c r="I251" i="3"/>
  <c r="E251" i="3" s="1"/>
  <c r="F251" i="3" s="1"/>
  <c r="I248" i="3"/>
  <c r="E248" i="3" s="1"/>
  <c r="F248" i="3" s="1"/>
  <c r="I270" i="3"/>
  <c r="E270" i="3" s="1"/>
  <c r="F270" i="3" s="1"/>
  <c r="I284" i="3"/>
  <c r="E284" i="3" s="1"/>
  <c r="F284" i="3" s="1"/>
  <c r="I287" i="3"/>
  <c r="E287" i="3" s="1"/>
  <c r="F287" i="3" s="1"/>
  <c r="I313" i="3"/>
  <c r="E313" i="3" s="1"/>
  <c r="F313" i="3" s="1"/>
  <c r="I305" i="3"/>
  <c r="E305" i="3" s="1"/>
  <c r="F305" i="3" s="1"/>
  <c r="I321" i="3"/>
  <c r="I326" i="3"/>
  <c r="E326" i="3" s="1"/>
  <c r="F326" i="3" s="1"/>
  <c r="I340" i="3"/>
  <c r="E340" i="3" s="1"/>
  <c r="F340" i="3" s="1"/>
  <c r="I318" i="3"/>
  <c r="E318" i="3" s="1"/>
  <c r="F318" i="3" s="1"/>
  <c r="I410" i="3"/>
  <c r="E410" i="3" s="1"/>
  <c r="F410" i="3" s="1"/>
  <c r="I378" i="3"/>
  <c r="E378" i="3" s="1"/>
  <c r="F378" i="3" s="1"/>
  <c r="I401" i="3"/>
  <c r="E401" i="3" s="1"/>
  <c r="F401" i="3" s="1"/>
  <c r="I403" i="3"/>
  <c r="E403" i="3" s="1"/>
  <c r="F403" i="3" s="1"/>
  <c r="I76" i="3"/>
  <c r="E76" i="3" s="1"/>
  <c r="F76" i="3" s="1"/>
  <c r="I81" i="3"/>
  <c r="E81" i="3" s="1"/>
  <c r="F81" i="3" s="1"/>
  <c r="I130" i="3"/>
  <c r="E130" i="3" s="1"/>
  <c r="F130" i="3" s="1"/>
  <c r="I145" i="3"/>
  <c r="E145" i="3" s="1"/>
  <c r="F145" i="3" s="1"/>
  <c r="I157" i="3"/>
  <c r="E157" i="3" s="1"/>
  <c r="F157" i="3" s="1"/>
  <c r="I160" i="3"/>
  <c r="E160" i="3" s="1"/>
  <c r="F160" i="3" s="1"/>
  <c r="I206" i="3"/>
  <c r="E206" i="3" s="1"/>
  <c r="F206" i="3" s="1"/>
  <c r="I208" i="3"/>
  <c r="E208" i="3" s="1"/>
  <c r="F208" i="3" s="1"/>
  <c r="I203" i="3"/>
  <c r="E203" i="3" s="1"/>
  <c r="F203" i="3" s="1"/>
  <c r="I217" i="3"/>
  <c r="E217" i="3" s="1"/>
  <c r="F217" i="3" s="1"/>
  <c r="I205" i="3"/>
  <c r="E205" i="3" s="1"/>
  <c r="F205" i="3" s="1"/>
  <c r="I210" i="3"/>
  <c r="E210" i="3" s="1"/>
  <c r="F210" i="3" s="1"/>
  <c r="I229" i="3"/>
  <c r="E229" i="3" s="1"/>
  <c r="F229" i="3" s="1"/>
  <c r="I227" i="3"/>
  <c r="E227" i="3" s="1"/>
  <c r="F227" i="3" s="1"/>
  <c r="I238" i="3"/>
  <c r="E238" i="3" s="1"/>
  <c r="F238" i="3" s="1"/>
  <c r="I267" i="3"/>
  <c r="E267" i="3" s="1"/>
  <c r="F267" i="3" s="1"/>
  <c r="I262" i="3"/>
  <c r="E262" i="3" s="1"/>
  <c r="F262" i="3" s="1"/>
  <c r="I261" i="3"/>
  <c r="E261" i="3" s="1"/>
  <c r="F261" i="3" s="1"/>
  <c r="I302" i="3"/>
  <c r="E302" i="3" s="1"/>
  <c r="F302" i="3" s="1"/>
  <c r="I310" i="3"/>
  <c r="E310" i="3" s="1"/>
  <c r="F310" i="3" s="1"/>
  <c r="I323" i="3"/>
  <c r="E323" i="3" s="1"/>
  <c r="F323" i="3" s="1"/>
  <c r="I350" i="3"/>
  <c r="E350" i="3" s="1"/>
  <c r="F350" i="3" s="1"/>
  <c r="I335" i="3"/>
  <c r="E335" i="3" s="1"/>
  <c r="F335" i="3" s="1"/>
  <c r="I351" i="3"/>
  <c r="E351" i="3" s="1"/>
  <c r="F351" i="3" s="1"/>
  <c r="I374" i="3"/>
  <c r="I395" i="3"/>
  <c r="E395" i="3" s="1"/>
  <c r="F395" i="3" s="1"/>
  <c r="I434" i="3"/>
  <c r="E434" i="3" s="1"/>
  <c r="F434" i="3" s="1"/>
  <c r="I454" i="3"/>
  <c r="E454" i="3" s="1"/>
  <c r="F454" i="3" s="1"/>
  <c r="I476" i="3"/>
  <c r="E476" i="3" s="1"/>
  <c r="F476" i="3" s="1"/>
  <c r="I481" i="3"/>
  <c r="E481" i="3" s="1"/>
  <c r="F481" i="3" s="1"/>
  <c r="I129" i="3"/>
  <c r="E129" i="3" s="1"/>
  <c r="F129" i="3" s="1"/>
  <c r="I133" i="3"/>
  <c r="E133" i="3" s="1"/>
  <c r="F133" i="3" s="1"/>
  <c r="I219" i="3"/>
  <c r="E219" i="3" s="1"/>
  <c r="F219" i="3" s="1"/>
  <c r="I233" i="3"/>
  <c r="E233" i="3" s="1"/>
  <c r="F233" i="3" s="1"/>
  <c r="I228" i="3"/>
  <c r="E228" i="3" s="1"/>
  <c r="F228" i="3" s="1"/>
  <c r="I247" i="3"/>
  <c r="E247" i="3" s="1"/>
  <c r="F247" i="3" s="1"/>
  <c r="I271" i="3"/>
  <c r="E271" i="3" s="1"/>
  <c r="F271" i="3" s="1"/>
  <c r="I290" i="3"/>
  <c r="E290" i="3" s="1"/>
  <c r="F290" i="3" s="1"/>
  <c r="I272" i="3"/>
  <c r="E272" i="3" s="1"/>
  <c r="F272" i="3" s="1"/>
  <c r="I282" i="3"/>
  <c r="E282" i="3" s="1"/>
  <c r="F282" i="3" s="1"/>
  <c r="I292" i="3"/>
  <c r="E292" i="3" s="1"/>
  <c r="F292" i="3" s="1"/>
  <c r="I281" i="3"/>
  <c r="E281" i="3" s="1"/>
  <c r="F281" i="3" s="1"/>
  <c r="I288" i="3"/>
  <c r="E288" i="3" s="1"/>
  <c r="F288" i="3" s="1"/>
  <c r="I289" i="3"/>
  <c r="E289" i="3" s="1"/>
  <c r="F289" i="3" s="1"/>
  <c r="I297" i="3"/>
  <c r="E297" i="3" s="1"/>
  <c r="F297" i="3" s="1"/>
  <c r="I324" i="3"/>
  <c r="E324" i="3" s="1"/>
  <c r="F324" i="3" s="1"/>
  <c r="I328" i="3"/>
  <c r="E328" i="3" s="1"/>
  <c r="F328" i="3" s="1"/>
  <c r="I322" i="3"/>
  <c r="E322" i="3" s="1"/>
  <c r="F322" i="3" s="1"/>
  <c r="I319" i="3"/>
  <c r="I344" i="3"/>
  <c r="E344" i="3" s="1"/>
  <c r="F344" i="3" s="1"/>
  <c r="I343" i="3"/>
  <c r="E343" i="3" s="1"/>
  <c r="F343" i="3" s="1"/>
  <c r="I358" i="3"/>
  <c r="E358" i="3" s="1"/>
  <c r="F358" i="3" s="1"/>
  <c r="I381" i="3"/>
  <c r="E381" i="3" s="1"/>
  <c r="F381" i="3" s="1"/>
  <c r="I373" i="3"/>
  <c r="E373" i="3" s="1"/>
  <c r="F373" i="3" s="1"/>
  <c r="I396" i="3"/>
  <c r="E396" i="3" s="1"/>
  <c r="F396" i="3" s="1"/>
  <c r="I392" i="3"/>
  <c r="E392" i="3" s="1"/>
  <c r="F392" i="3" s="1"/>
  <c r="I331" i="3"/>
  <c r="I428" i="3"/>
  <c r="E428" i="3" s="1"/>
  <c r="F428" i="3" s="1"/>
  <c r="I436" i="3"/>
  <c r="E436" i="3" s="1"/>
  <c r="F436" i="3" s="1"/>
  <c r="I430" i="3"/>
  <c r="E430" i="3" s="1"/>
  <c r="F430" i="3" s="1"/>
  <c r="I445" i="3"/>
  <c r="E445" i="3" s="1"/>
  <c r="F445" i="3" s="1"/>
  <c r="I450" i="3"/>
  <c r="E450" i="3" s="1"/>
  <c r="F450" i="3" s="1"/>
  <c r="I446" i="3"/>
  <c r="E446" i="3" s="1"/>
  <c r="F446" i="3" s="1"/>
  <c r="I473" i="3"/>
  <c r="E473" i="3" s="1"/>
  <c r="F473" i="3" s="1"/>
  <c r="I495" i="3"/>
  <c r="E495" i="3" s="1"/>
  <c r="F495" i="3" s="1"/>
  <c r="I640" i="3"/>
  <c r="E640" i="3" s="1"/>
  <c r="F640" i="3" s="1"/>
  <c r="I533" i="3"/>
  <c r="I634" i="3"/>
  <c r="E634" i="3" s="1"/>
  <c r="F634" i="3" s="1"/>
  <c r="I637" i="3"/>
  <c r="E637" i="3" s="1"/>
  <c r="F637" i="3" s="1"/>
  <c r="I175" i="3"/>
  <c r="E175" i="3" s="1"/>
  <c r="F175" i="3" s="1"/>
  <c r="I152" i="3"/>
  <c r="E152" i="3" s="1"/>
  <c r="F152" i="3" s="1"/>
  <c r="I234" i="3"/>
  <c r="E234" i="3" s="1"/>
  <c r="F234" i="3" s="1"/>
  <c r="I222" i="3"/>
  <c r="E222" i="3" s="1"/>
  <c r="F222" i="3" s="1"/>
  <c r="I223" i="3"/>
  <c r="E223" i="3" s="1"/>
  <c r="F223" i="3" s="1"/>
  <c r="I225" i="3"/>
  <c r="E225" i="3" s="1"/>
  <c r="F225" i="3" s="1"/>
  <c r="I253" i="3"/>
  <c r="E253" i="3" s="1"/>
  <c r="F253" i="3" s="1"/>
  <c r="I244" i="3"/>
  <c r="E244" i="3" s="1"/>
  <c r="F244" i="3" s="1"/>
  <c r="I260" i="3"/>
  <c r="E260" i="3" s="1"/>
  <c r="F260" i="3" s="1"/>
  <c r="I276" i="3"/>
  <c r="E276" i="3" s="1"/>
  <c r="F276" i="3" s="1"/>
  <c r="I283" i="3"/>
  <c r="E283" i="3" s="1"/>
  <c r="F283" i="3" s="1"/>
  <c r="I291" i="3"/>
  <c r="E291" i="3" s="1"/>
  <c r="F291" i="3" s="1"/>
  <c r="I298" i="3"/>
  <c r="I314" i="3"/>
  <c r="E314" i="3" s="1"/>
  <c r="F314" i="3" s="1"/>
  <c r="I303" i="3"/>
  <c r="E303" i="3" s="1"/>
  <c r="F303" i="3" s="1"/>
  <c r="I306" i="3"/>
  <c r="E306" i="3" s="1"/>
  <c r="F306" i="3" s="1"/>
  <c r="I311" i="3"/>
  <c r="E311" i="3" s="1"/>
  <c r="F311" i="3" s="1"/>
  <c r="I307" i="3"/>
  <c r="E307" i="3" s="1"/>
  <c r="F307" i="3" s="1"/>
  <c r="I338" i="3"/>
  <c r="E338" i="3" s="1"/>
  <c r="F338" i="3" s="1"/>
  <c r="I333" i="3"/>
  <c r="I345" i="3"/>
  <c r="E345" i="3" s="1"/>
  <c r="F345" i="3" s="1"/>
  <c r="I393" i="3"/>
  <c r="E393" i="3" s="1"/>
  <c r="F393" i="3" s="1"/>
  <c r="I341" i="3"/>
  <c r="E341" i="3" s="1"/>
  <c r="F341" i="3" s="1"/>
  <c r="I352" i="3"/>
  <c r="E352" i="3" s="1"/>
  <c r="F352" i="3" s="1"/>
  <c r="I360" i="3"/>
  <c r="E360" i="3" s="1"/>
  <c r="F360" i="3" s="1"/>
  <c r="I359" i="3"/>
  <c r="E359" i="3" s="1"/>
  <c r="F359" i="3" s="1"/>
  <c r="I349" i="3"/>
  <c r="E349" i="3" s="1"/>
  <c r="F349" i="3" s="1"/>
  <c r="I356" i="3"/>
  <c r="I369" i="3"/>
  <c r="E369" i="3" s="1"/>
  <c r="F369" i="3" s="1"/>
  <c r="I362" i="3"/>
  <c r="E362" i="3" s="1"/>
  <c r="F362" i="3" s="1"/>
  <c r="I366" i="3"/>
  <c r="E366" i="3" s="1"/>
  <c r="F366" i="3" s="1"/>
  <c r="I402" i="3"/>
  <c r="E402" i="3" s="1"/>
  <c r="F402" i="3" s="1"/>
  <c r="I380" i="3"/>
  <c r="E380" i="3" s="1"/>
  <c r="F380" i="3" s="1"/>
  <c r="I391" i="3"/>
  <c r="E391" i="3" s="1"/>
  <c r="F391" i="3" s="1"/>
  <c r="I372" i="3"/>
  <c r="E372" i="3" s="1"/>
  <c r="F372" i="3" s="1"/>
  <c r="I377" i="3"/>
  <c r="I389" i="3"/>
  <c r="I370" i="3"/>
  <c r="I390" i="3"/>
  <c r="E390" i="3" s="1"/>
  <c r="F390" i="3" s="1"/>
  <c r="I399" i="3"/>
  <c r="E399" i="3" s="1"/>
  <c r="F399" i="3" s="1"/>
  <c r="I398" i="3"/>
  <c r="E398" i="3" s="1"/>
  <c r="F398" i="3" s="1"/>
  <c r="I394" i="3"/>
  <c r="E394" i="3" s="1"/>
  <c r="F394" i="3" s="1"/>
  <c r="I387" i="3"/>
  <c r="E387" i="3" s="1"/>
  <c r="F387" i="3" s="1"/>
  <c r="I400" i="3"/>
  <c r="I418" i="3"/>
  <c r="E418" i="3" s="1"/>
  <c r="F418" i="3" s="1"/>
  <c r="I409" i="3"/>
  <c r="I416" i="3"/>
  <c r="E416" i="3" s="1"/>
  <c r="F416" i="3" s="1"/>
  <c r="I424" i="3"/>
  <c r="E424" i="3" s="1"/>
  <c r="F424" i="3" s="1"/>
  <c r="I427" i="3"/>
  <c r="E427" i="3" s="1"/>
  <c r="F427" i="3" s="1"/>
  <c r="I439" i="3"/>
  <c r="E439" i="3" s="1"/>
  <c r="F439" i="3" s="1"/>
  <c r="I437" i="3"/>
  <c r="E437" i="3" s="1"/>
  <c r="F437" i="3" s="1"/>
  <c r="I425" i="3"/>
  <c r="E425" i="3" s="1"/>
  <c r="F425" i="3" s="1"/>
  <c r="I432" i="3"/>
  <c r="I435" i="3"/>
  <c r="E435" i="3" s="1"/>
  <c r="F435" i="3" s="1"/>
  <c r="I452" i="3"/>
  <c r="E452" i="3" s="1"/>
  <c r="F452" i="3" s="1"/>
  <c r="I431" i="3"/>
  <c r="E431" i="3" s="1"/>
  <c r="F431" i="3" s="1"/>
  <c r="I440" i="3"/>
  <c r="E440" i="3" s="1"/>
  <c r="F440" i="3" s="1"/>
  <c r="I444" i="3"/>
  <c r="E444" i="3" s="1"/>
  <c r="F444" i="3" s="1"/>
  <c r="I448" i="3"/>
  <c r="E448" i="3" s="1"/>
  <c r="F448" i="3" s="1"/>
  <c r="I442" i="3"/>
  <c r="E442" i="3" s="1"/>
  <c r="F442" i="3" s="1"/>
  <c r="I451" i="3"/>
  <c r="E451" i="3" s="1"/>
  <c r="F451" i="3" s="1"/>
  <c r="I465" i="3"/>
  <c r="E465" i="3" s="1"/>
  <c r="F465" i="3" s="1"/>
  <c r="I475" i="3"/>
  <c r="E475" i="3" s="1"/>
  <c r="F475" i="3" s="1"/>
  <c r="I472" i="3"/>
  <c r="E472" i="3" s="1"/>
  <c r="F472" i="3" s="1"/>
  <c r="I482" i="3"/>
  <c r="E482" i="3" s="1"/>
  <c r="F482" i="3" s="1"/>
  <c r="I497" i="3"/>
  <c r="E497" i="3" s="1"/>
  <c r="F497" i="3" s="1"/>
  <c r="I491" i="3"/>
  <c r="E491" i="3" s="1"/>
  <c r="F491" i="3" s="1"/>
  <c r="I501" i="3"/>
  <c r="E501" i="3" s="1"/>
  <c r="F501" i="3" s="1"/>
  <c r="I524" i="3"/>
  <c r="I520" i="3"/>
  <c r="E520" i="3" s="1"/>
  <c r="F520" i="3" s="1"/>
  <c r="I627" i="3"/>
  <c r="I523" i="3"/>
  <c r="E523" i="3" s="1"/>
  <c r="F523" i="3" s="1"/>
  <c r="I630" i="3"/>
  <c r="E630" i="3" s="1"/>
  <c r="F630" i="3" s="1"/>
  <c r="I299" i="3"/>
  <c r="E299" i="3" s="1"/>
  <c r="F299" i="3" s="1"/>
  <c r="I309" i="3"/>
  <c r="E309" i="3" s="1"/>
  <c r="F309" i="3" s="1"/>
  <c r="I329" i="3"/>
  <c r="E329" i="3" s="1"/>
  <c r="F329" i="3" s="1"/>
  <c r="I327" i="3"/>
  <c r="E327" i="3" s="1"/>
  <c r="F327" i="3" s="1"/>
  <c r="I320" i="3"/>
  <c r="E320" i="3" s="1"/>
  <c r="F320" i="3" s="1"/>
  <c r="I332" i="3"/>
  <c r="E332" i="3" s="1"/>
  <c r="F332" i="3" s="1"/>
  <c r="I336" i="3"/>
  <c r="E336" i="3" s="1"/>
  <c r="F336" i="3" s="1"/>
  <c r="I357" i="3"/>
  <c r="E357" i="3" s="1"/>
  <c r="F357" i="3" s="1"/>
  <c r="I364" i="3"/>
  <c r="I379" i="3"/>
  <c r="E379" i="3" s="1"/>
  <c r="F379" i="3" s="1"/>
  <c r="I376" i="3"/>
  <c r="E376" i="3" s="1"/>
  <c r="F376" i="3" s="1"/>
  <c r="I388" i="3"/>
  <c r="I406" i="3"/>
  <c r="E406" i="3" s="1"/>
  <c r="F406" i="3" s="1"/>
  <c r="I407" i="3"/>
  <c r="E407" i="3" s="1"/>
  <c r="F407" i="3" s="1"/>
  <c r="I417" i="3"/>
  <c r="E417" i="3" s="1"/>
  <c r="F417" i="3" s="1"/>
  <c r="I423" i="3"/>
  <c r="E423" i="3" s="1"/>
  <c r="F423" i="3" s="1"/>
  <c r="I433" i="3"/>
  <c r="E433" i="3" s="1"/>
  <c r="F433" i="3" s="1"/>
  <c r="I438" i="3"/>
  <c r="E438" i="3" s="1"/>
  <c r="F438" i="3" s="1"/>
  <c r="I453" i="3"/>
  <c r="I447" i="3"/>
  <c r="E447" i="3" s="1"/>
  <c r="F447" i="3" s="1"/>
  <c r="I463" i="3"/>
  <c r="E463" i="3" s="1"/>
  <c r="F463" i="3" s="1"/>
  <c r="I493" i="3"/>
  <c r="E493" i="3" s="1"/>
  <c r="F493" i="3" s="1"/>
  <c r="I492" i="3"/>
  <c r="E492" i="3" s="1"/>
  <c r="F492" i="3" s="1"/>
  <c r="I498" i="3"/>
  <c r="E498" i="3" s="1"/>
  <c r="F498" i="3" s="1"/>
  <c r="I504" i="3"/>
  <c r="I530" i="3"/>
  <c r="E530" i="3" s="1"/>
  <c r="F530" i="3" s="1"/>
  <c r="I629" i="3"/>
  <c r="E629" i="3" s="1"/>
  <c r="F629" i="3" s="1"/>
  <c r="I639" i="3"/>
  <c r="I527" i="3"/>
  <c r="I646" i="3"/>
  <c r="E646" i="3" s="1"/>
  <c r="F646" i="3" s="1"/>
  <c r="I138" i="3"/>
  <c r="E138" i="3" s="1"/>
  <c r="F138" i="3" s="1"/>
  <c r="I255" i="3"/>
  <c r="E255" i="3" s="1"/>
  <c r="F255" i="3" s="1"/>
  <c r="I367" i="3"/>
  <c r="E367" i="3" s="1"/>
  <c r="F367" i="3" s="1"/>
  <c r="I419" i="3"/>
  <c r="E419" i="3" s="1"/>
  <c r="F419" i="3" s="1"/>
  <c r="I420" i="3"/>
  <c r="E420" i="3" s="1"/>
  <c r="F420" i="3" s="1"/>
  <c r="I355" i="3"/>
  <c r="E355" i="3" s="1"/>
  <c r="F355" i="3" s="1"/>
  <c r="I443" i="3"/>
  <c r="E443" i="3" s="1"/>
  <c r="F443" i="3" s="1"/>
  <c r="I464" i="3"/>
  <c r="E464" i="3" s="1"/>
  <c r="F464" i="3" s="1"/>
  <c r="I471" i="3"/>
  <c r="E471" i="3" s="1"/>
  <c r="F471" i="3" s="1"/>
  <c r="I483" i="3"/>
  <c r="E483" i="3" s="1"/>
  <c r="F483" i="3" s="1"/>
  <c r="I490" i="3"/>
  <c r="E490" i="3" s="1"/>
  <c r="F490" i="3" s="1"/>
  <c r="I500" i="3"/>
  <c r="E500" i="3" s="1"/>
  <c r="F500" i="3" s="1"/>
  <c r="I496" i="3"/>
  <c r="I529" i="3"/>
  <c r="E529" i="3" s="1"/>
  <c r="F529" i="3" s="1"/>
  <c r="I521" i="3"/>
  <c r="E521" i="3" s="1"/>
  <c r="F521" i="3" s="1"/>
  <c r="I517" i="3"/>
  <c r="E517" i="3" s="1"/>
  <c r="F517" i="3" s="1"/>
  <c r="I525" i="3"/>
  <c r="E525" i="3" s="1"/>
  <c r="F525" i="3" s="1"/>
  <c r="I528" i="3"/>
  <c r="E528" i="3" s="1"/>
  <c r="F528" i="3" s="1"/>
  <c r="I644" i="3"/>
  <c r="I621" i="3"/>
  <c r="E621" i="3" s="1"/>
  <c r="F621" i="3" s="1"/>
  <c r="I631" i="3"/>
  <c r="I636" i="3"/>
  <c r="I633" i="3"/>
  <c r="I641" i="3"/>
  <c r="E641" i="3" s="1"/>
  <c r="F641" i="3" s="1"/>
  <c r="I526" i="3"/>
  <c r="E526" i="3" s="1"/>
  <c r="F526" i="3" s="1"/>
  <c r="I625" i="3"/>
  <c r="E625" i="3" s="1"/>
  <c r="F625" i="3" s="1"/>
  <c r="I635" i="3"/>
  <c r="E635" i="3" s="1"/>
  <c r="F635" i="3" s="1"/>
  <c r="I638" i="3"/>
  <c r="E638" i="3" s="1"/>
  <c r="F638" i="3" s="1"/>
  <c r="I645" i="3"/>
  <c r="I628" i="3"/>
  <c r="E628" i="3" s="1"/>
  <c r="F628" i="3" s="1"/>
  <c r="I651" i="3"/>
  <c r="E651" i="3" s="1"/>
  <c r="F651" i="3" s="1"/>
  <c r="I649" i="3"/>
  <c r="E649" i="3" s="1"/>
  <c r="F649" i="3" s="1"/>
  <c r="I648" i="3"/>
  <c r="E648" i="3" s="1"/>
  <c r="F648" i="3" s="1"/>
  <c r="I650" i="3"/>
  <c r="E650" i="3" s="1"/>
  <c r="F650" i="3" s="1"/>
  <c r="I522" i="3"/>
  <c r="I626" i="3"/>
  <c r="E626" i="3" s="1"/>
  <c r="F626" i="3" s="1"/>
  <c r="I623" i="3"/>
  <c r="E623" i="3" s="1"/>
  <c r="F623" i="3" s="1"/>
  <c r="I624" i="3"/>
  <c r="E624" i="3" s="1"/>
  <c r="F624" i="3" s="1"/>
  <c r="I642" i="3"/>
  <c r="E642" i="3" s="1"/>
  <c r="F642" i="3" s="1"/>
  <c r="I632" i="3"/>
  <c r="E632" i="3" s="1"/>
  <c r="F632" i="3" s="1"/>
  <c r="I647" i="3"/>
  <c r="E647" i="3" s="1"/>
  <c r="F647" i="3" s="1"/>
  <c r="I622" i="3"/>
  <c r="E622" i="3" s="1"/>
  <c r="F622" i="3" s="1"/>
  <c r="I643" i="3"/>
  <c r="E643" i="3" s="1"/>
  <c r="F643" i="3" s="1"/>
  <c r="I531" i="3"/>
  <c r="E531" i="3" s="1"/>
  <c r="F531" i="3" s="1"/>
  <c r="I474" i="3"/>
  <c r="E474" i="3" s="1"/>
  <c r="F474" i="3" s="1"/>
  <c r="I503" i="3"/>
  <c r="E503" i="3" s="1"/>
  <c r="F503" i="3" s="1"/>
  <c r="I494" i="3"/>
  <c r="E494" i="3" s="1"/>
  <c r="F494" i="3" s="1"/>
  <c r="I480" i="3"/>
  <c r="I499" i="3"/>
  <c r="E499" i="3" s="1"/>
  <c r="F499" i="3" s="1"/>
  <c r="I502" i="3"/>
  <c r="E502" i="3" s="1"/>
  <c r="F502" i="3" s="1"/>
  <c r="I518" i="3"/>
  <c r="E518" i="3" s="1"/>
  <c r="F518" i="3" s="1"/>
  <c r="I532" i="3"/>
  <c r="E532" i="3" s="1"/>
  <c r="F532" i="3" s="1"/>
  <c r="I519" i="3"/>
  <c r="E519" i="3" s="1"/>
  <c r="F519" i="3" s="1"/>
  <c r="I620" i="3"/>
  <c r="E620" i="3" s="1"/>
  <c r="F620" i="3" s="1"/>
  <c r="I534" i="3"/>
  <c r="E534" i="3" s="1"/>
  <c r="F534" i="3" s="1"/>
  <c r="G620" i="3"/>
  <c r="G534" i="3"/>
  <c r="G535" i="3"/>
  <c r="H535" i="3" s="1"/>
  <c r="G536" i="3"/>
  <c r="H536" i="3" s="1"/>
  <c r="G644" i="3"/>
  <c r="G537" i="3"/>
  <c r="G538" i="3"/>
  <c r="H538" i="3" s="1"/>
  <c r="G539" i="3"/>
  <c r="G540" i="3"/>
  <c r="H540" i="3" s="1"/>
  <c r="G541" i="3"/>
  <c r="G542" i="3"/>
  <c r="H542" i="3" s="1"/>
  <c r="G543" i="3"/>
  <c r="H543" i="3" s="1"/>
  <c r="G621" i="3"/>
  <c r="H621" i="3" s="1"/>
  <c r="G544" i="3"/>
  <c r="G545" i="3"/>
  <c r="H545" i="3" s="1"/>
  <c r="G629" i="3"/>
  <c r="G546" i="3"/>
  <c r="H546" i="3" s="1"/>
  <c r="G547" i="3"/>
  <c r="H547" i="3" s="1"/>
  <c r="G548" i="3"/>
  <c r="G549" i="3"/>
  <c r="H549" i="3" s="1"/>
  <c r="G550" i="3"/>
  <c r="H550" i="3" s="1"/>
  <c r="G631" i="3"/>
  <c r="G551" i="3"/>
  <c r="H551" i="3" s="1"/>
  <c r="G552" i="3"/>
  <c r="G513" i="3"/>
  <c r="H513" i="3" s="1"/>
  <c r="G627" i="3"/>
  <c r="G553" i="3"/>
  <c r="H553" i="3" s="1"/>
  <c r="G554" i="3"/>
  <c r="H554" i="3" s="1"/>
  <c r="G555" i="3"/>
  <c r="H555" i="3" s="1"/>
  <c r="G556" i="3"/>
  <c r="G557" i="3"/>
  <c r="H557" i="3" s="1"/>
  <c r="G558" i="3"/>
  <c r="G523" i="3"/>
  <c r="H523" i="3" s="1"/>
  <c r="G559" i="3"/>
  <c r="G560" i="3"/>
  <c r="H560" i="3" s="1"/>
  <c r="G561" i="3"/>
  <c r="H561" i="3" s="1"/>
  <c r="G562" i="3"/>
  <c r="H562" i="3" s="1"/>
  <c r="G636" i="3"/>
  <c r="G563" i="3"/>
  <c r="H563" i="3" s="1"/>
  <c r="G564" i="3"/>
  <c r="G633" i="3"/>
  <c r="G641" i="3"/>
  <c r="G565" i="3"/>
  <c r="G566" i="3"/>
  <c r="H566" i="3" s="1"/>
  <c r="G567" i="3"/>
  <c r="H567" i="3" s="1"/>
  <c r="G568" i="3"/>
  <c r="G569" i="3"/>
  <c r="H569" i="3" s="1"/>
  <c r="G570" i="3"/>
  <c r="G526" i="3"/>
  <c r="G625" i="3"/>
  <c r="G635" i="3"/>
  <c r="G571" i="3"/>
  <c r="H571" i="3" s="1"/>
  <c r="G572" i="3"/>
  <c r="H572" i="3" s="1"/>
  <c r="G573" i="3"/>
  <c r="G574" i="3"/>
  <c r="H574" i="3" s="1"/>
  <c r="G575" i="3"/>
  <c r="G576" i="3"/>
  <c r="H576" i="3" s="1"/>
  <c r="G638" i="3"/>
  <c r="G577" i="3"/>
  <c r="H577" i="3" s="1"/>
  <c r="G645" i="3"/>
  <c r="G495" i="3"/>
  <c r="H495" i="3" s="1"/>
  <c r="G578" i="3"/>
  <c r="G628" i="3"/>
  <c r="G651" i="3"/>
  <c r="G649" i="3"/>
  <c r="H649" i="3" s="1"/>
  <c r="G648" i="3"/>
  <c r="H648" i="3" s="1"/>
  <c r="G579" i="3"/>
  <c r="H579" i="3" s="1"/>
  <c r="G580" i="3"/>
  <c r="G581" i="3"/>
  <c r="G582" i="3"/>
  <c r="G583" i="3"/>
  <c r="H583" i="3" s="1"/>
  <c r="G584" i="3"/>
  <c r="G630" i="3"/>
  <c r="H630" i="3" s="1"/>
  <c r="G640" i="3"/>
  <c r="H640" i="3" s="1"/>
  <c r="G585" i="3"/>
  <c r="H585" i="3" s="1"/>
  <c r="G586" i="3"/>
  <c r="H586" i="3" s="1"/>
  <c r="G587" i="3"/>
  <c r="H587" i="3" s="1"/>
  <c r="G588" i="3"/>
  <c r="G639" i="3"/>
  <c r="G589" i="3"/>
  <c r="G590" i="3"/>
  <c r="H590" i="3" s="1"/>
  <c r="G591" i="3"/>
  <c r="G592" i="3"/>
  <c r="H592" i="3" s="1"/>
  <c r="G593" i="3"/>
  <c r="H593" i="3" s="1"/>
  <c r="G594" i="3"/>
  <c r="H594" i="3" s="1"/>
  <c r="G595" i="3"/>
  <c r="G533" i="3"/>
  <c r="G634" i="3"/>
  <c r="G596" i="3"/>
  <c r="H596" i="3" s="1"/>
  <c r="G597" i="3"/>
  <c r="G598" i="3"/>
  <c r="H598" i="3" s="1"/>
  <c r="G489" i="3"/>
  <c r="H489" i="3" s="1"/>
  <c r="G599" i="3"/>
  <c r="H599" i="3" s="1"/>
  <c r="G650" i="3"/>
  <c r="G600" i="3"/>
  <c r="H600" i="3" s="1"/>
  <c r="G601" i="3"/>
  <c r="G522" i="3"/>
  <c r="G602" i="3"/>
  <c r="G603" i="3"/>
  <c r="H603" i="3" s="1"/>
  <c r="G604" i="3"/>
  <c r="G605" i="3"/>
  <c r="H605" i="3" s="1"/>
  <c r="G606" i="3"/>
  <c r="G607" i="3"/>
  <c r="H607" i="3" s="1"/>
  <c r="G608" i="3"/>
  <c r="G609" i="3"/>
  <c r="H609" i="3" s="1"/>
  <c r="G626" i="3"/>
  <c r="G610" i="3"/>
  <c r="H610" i="3" s="1"/>
  <c r="G623" i="3"/>
  <c r="G624" i="3"/>
  <c r="G527" i="3"/>
  <c r="G611" i="3"/>
  <c r="H611" i="3" s="1"/>
  <c r="G612" i="3"/>
  <c r="G642" i="3"/>
  <c r="G632" i="3"/>
  <c r="G647" i="3"/>
  <c r="G613" i="3"/>
  <c r="H613" i="3" s="1"/>
  <c r="G614" i="3"/>
  <c r="H614" i="3" s="1"/>
  <c r="G622" i="3"/>
  <c r="G615" i="3"/>
  <c r="H615" i="3" s="1"/>
  <c r="G616" i="3"/>
  <c r="G637" i="3"/>
  <c r="H637" i="3" s="1"/>
  <c r="G646" i="3"/>
  <c r="G617" i="3"/>
  <c r="H617" i="3" s="1"/>
  <c r="G643" i="3"/>
  <c r="H643" i="3" s="1"/>
  <c r="G514" i="3"/>
  <c r="H514" i="3" s="1"/>
  <c r="G618" i="3"/>
  <c r="G619" i="3"/>
  <c r="G531" i="3"/>
  <c r="G515" i="3"/>
  <c r="H515" i="3" s="1"/>
  <c r="G516" i="3"/>
  <c r="G91" i="3"/>
  <c r="H91" i="3" s="1"/>
  <c r="G74" i="3"/>
  <c r="G10" i="3"/>
  <c r="H10" i="3" s="1"/>
  <c r="G87" i="3"/>
  <c r="G62" i="3"/>
  <c r="H62" i="3" s="1"/>
  <c r="G37" i="3"/>
  <c r="G5" i="3"/>
  <c r="G15" i="3"/>
  <c r="H15" i="3" s="1"/>
  <c r="G11" i="3"/>
  <c r="H11" i="3" s="1"/>
  <c r="G22" i="3"/>
  <c r="H22" i="3" s="1"/>
  <c r="G56" i="3"/>
  <c r="H56" i="3" s="1"/>
  <c r="G49" i="3"/>
  <c r="G65" i="3"/>
  <c r="H65" i="3" s="1"/>
  <c r="G25" i="3"/>
  <c r="G3" i="3"/>
  <c r="H3" i="3" s="1"/>
  <c r="G80" i="3"/>
  <c r="H80" i="3" s="1"/>
  <c r="G8" i="3"/>
  <c r="G12" i="3"/>
  <c r="H12" i="3" s="1"/>
  <c r="G44" i="3"/>
  <c r="H44" i="3" s="1"/>
  <c r="G82" i="3"/>
  <c r="G35" i="3"/>
  <c r="H35" i="3" s="1"/>
  <c r="G34" i="3"/>
  <c r="G36" i="3"/>
  <c r="H36" i="3" s="1"/>
  <c r="G120" i="3"/>
  <c r="G64" i="3"/>
  <c r="H64" i="3" s="1"/>
  <c r="G47" i="3"/>
  <c r="H47" i="3" s="1"/>
  <c r="G75" i="3"/>
  <c r="H75" i="3" s="1"/>
  <c r="G21" i="3"/>
  <c r="G46" i="3"/>
  <c r="H46" i="3" s="1"/>
  <c r="G48" i="3"/>
  <c r="G58" i="3"/>
  <c r="H58" i="3" s="1"/>
  <c r="G55" i="3"/>
  <c r="H55" i="3" s="1"/>
  <c r="G89" i="3"/>
  <c r="G26" i="3"/>
  <c r="H26" i="3" s="1"/>
  <c r="G39" i="3"/>
  <c r="H39" i="3" s="1"/>
  <c r="G59" i="3"/>
  <c r="G16" i="3"/>
  <c r="H16" i="3" s="1"/>
  <c r="G134" i="3"/>
  <c r="G28" i="3"/>
  <c r="H28" i="3" s="1"/>
  <c r="G31" i="3"/>
  <c r="H31" i="3" s="1"/>
  <c r="G17" i="3"/>
  <c r="G43" i="3"/>
  <c r="H43" i="3" s="1"/>
  <c r="G68" i="3"/>
  <c r="H68" i="3" s="1"/>
  <c r="G40" i="3"/>
  <c r="G94" i="3"/>
  <c r="G54" i="3"/>
  <c r="G84" i="3"/>
  <c r="H84" i="3" s="1"/>
  <c r="G88" i="3"/>
  <c r="G33" i="3"/>
  <c r="H33" i="3" s="1"/>
  <c r="G4" i="3"/>
  <c r="G52" i="3"/>
  <c r="H52" i="3" s="1"/>
  <c r="G2" i="3"/>
  <c r="G69" i="3"/>
  <c r="H69" i="3" s="1"/>
  <c r="G113" i="3"/>
  <c r="G51" i="3"/>
  <c r="H51" i="3" s="1"/>
  <c r="G79" i="3"/>
  <c r="H79" i="3" s="1"/>
  <c r="G50" i="3"/>
  <c r="H50" i="3" s="1"/>
  <c r="G97" i="3"/>
  <c r="H97" i="3" s="1"/>
  <c r="G60" i="3"/>
  <c r="G41" i="3"/>
  <c r="G19" i="3"/>
  <c r="G32" i="3"/>
  <c r="G153" i="3"/>
  <c r="H153" i="3" s="1"/>
  <c r="G127" i="3"/>
  <c r="G18" i="3"/>
  <c r="H18" i="3" s="1"/>
  <c r="G23" i="3"/>
  <c r="G71" i="3"/>
  <c r="H71" i="3" s="1"/>
  <c r="G73" i="3"/>
  <c r="G118" i="3"/>
  <c r="H118" i="3" s="1"/>
  <c r="G124" i="3"/>
  <c r="G45" i="3"/>
  <c r="H45" i="3" s="1"/>
  <c r="G119" i="3"/>
  <c r="H119" i="3" s="1"/>
  <c r="G63" i="3"/>
  <c r="H63" i="3" s="1"/>
  <c r="G72" i="3"/>
  <c r="H72" i="3" s="1"/>
  <c r="G61" i="3"/>
  <c r="H61" i="3" s="1"/>
  <c r="G53" i="3"/>
  <c r="G9" i="3"/>
  <c r="G66" i="3"/>
  <c r="G57" i="3"/>
  <c r="H57" i="3" s="1"/>
  <c r="G38" i="3"/>
  <c r="G168" i="3"/>
  <c r="G104" i="3"/>
  <c r="H104" i="3" s="1"/>
  <c r="G122" i="3"/>
  <c r="H122" i="3" s="1"/>
  <c r="G106" i="3"/>
  <c r="G105" i="3"/>
  <c r="G67" i="3"/>
  <c r="G92" i="3"/>
  <c r="H92" i="3" s="1"/>
  <c r="G107" i="3"/>
  <c r="H107" i="3" s="1"/>
  <c r="G125" i="3"/>
  <c r="H125" i="3" s="1"/>
  <c r="G78" i="3"/>
  <c r="H78" i="3" s="1"/>
  <c r="G102" i="3"/>
  <c r="H102" i="3" s="1"/>
  <c r="G114" i="3"/>
  <c r="G182" i="3"/>
  <c r="G121" i="3"/>
  <c r="G85" i="3"/>
  <c r="H85" i="3" s="1"/>
  <c r="G70" i="3"/>
  <c r="H70" i="3" s="1"/>
  <c r="G29" i="3"/>
  <c r="H29" i="3" s="1"/>
  <c r="G109" i="3"/>
  <c r="H109" i="3" s="1"/>
  <c r="G100" i="3"/>
  <c r="H100" i="3" s="1"/>
  <c r="G27" i="3"/>
  <c r="G101" i="3"/>
  <c r="H101" i="3" s="1"/>
  <c r="G96" i="3"/>
  <c r="G90" i="3"/>
  <c r="H90" i="3" s="1"/>
  <c r="G77" i="3"/>
  <c r="H77" i="3" s="1"/>
  <c r="G14" i="3"/>
  <c r="G110" i="3"/>
  <c r="H110" i="3" s="1"/>
  <c r="G132" i="3"/>
  <c r="H132" i="3" s="1"/>
  <c r="G83" i="3"/>
  <c r="G111" i="3"/>
  <c r="H111" i="3" s="1"/>
  <c r="G147" i="3"/>
  <c r="G108" i="3"/>
  <c r="H108" i="3" s="1"/>
  <c r="G131" i="3"/>
  <c r="G197" i="3"/>
  <c r="G24" i="3"/>
  <c r="H24" i="3" s="1"/>
  <c r="G13" i="3"/>
  <c r="H13" i="3" s="1"/>
  <c r="G76" i="3"/>
  <c r="G30" i="3"/>
  <c r="H30" i="3" s="1"/>
  <c r="G112" i="3"/>
  <c r="G86" i="3"/>
  <c r="H86" i="3" s="1"/>
  <c r="G81" i="3"/>
  <c r="H81" i="3" s="1"/>
  <c r="G193" i="3"/>
  <c r="H193" i="3" s="1"/>
  <c r="G7" i="3"/>
  <c r="G151" i="3"/>
  <c r="H151" i="3" s="1"/>
  <c r="G143" i="3"/>
  <c r="G99" i="3"/>
  <c r="H99" i="3" s="1"/>
  <c r="G158" i="3"/>
  <c r="G144" i="3"/>
  <c r="H144" i="3" s="1"/>
  <c r="G155" i="3"/>
  <c r="H155" i="3" s="1"/>
  <c r="G95" i="3"/>
  <c r="H95" i="3" s="1"/>
  <c r="G123" i="3"/>
  <c r="H123" i="3" s="1"/>
  <c r="G128" i="3"/>
  <c r="H128" i="3" s="1"/>
  <c r="G156" i="3"/>
  <c r="G174" i="3"/>
  <c r="H174" i="3" s="1"/>
  <c r="G103" i="3"/>
  <c r="G146" i="3"/>
  <c r="H146" i="3" s="1"/>
  <c r="G163" i="3"/>
  <c r="H163" i="3" s="1"/>
  <c r="G135" i="3"/>
  <c r="H135" i="3" s="1"/>
  <c r="G173" i="3"/>
  <c r="H173" i="3" s="1"/>
  <c r="G172" i="3"/>
  <c r="H172" i="3" s="1"/>
  <c r="G161" i="3"/>
  <c r="G142" i="3"/>
  <c r="H142" i="3" s="1"/>
  <c r="G126" i="3"/>
  <c r="G162" i="3"/>
  <c r="H162" i="3" s="1"/>
  <c r="G140" i="3"/>
  <c r="H140" i="3" s="1"/>
  <c r="G116" i="3"/>
  <c r="H116" i="3" s="1"/>
  <c r="G136" i="3"/>
  <c r="G130" i="3"/>
  <c r="H130" i="3" s="1"/>
  <c r="G115" i="3"/>
  <c r="G169" i="3"/>
  <c r="H169" i="3" s="1"/>
  <c r="G148" i="3"/>
  <c r="G20" i="3"/>
  <c r="H20" i="3" s="1"/>
  <c r="G170" i="3"/>
  <c r="G235" i="3"/>
  <c r="H235" i="3" s="1"/>
  <c r="G166" i="3"/>
  <c r="H166" i="3" s="1"/>
  <c r="G139" i="3"/>
  <c r="H139" i="3" s="1"/>
  <c r="G175" i="3"/>
  <c r="G141" i="3"/>
  <c r="H141" i="3" s="1"/>
  <c r="G6" i="3"/>
  <c r="G137" i="3"/>
  <c r="H137" i="3" s="1"/>
  <c r="G190" i="3"/>
  <c r="H190" i="3" s="1"/>
  <c r="G176" i="3"/>
  <c r="G129" i="3"/>
  <c r="H129" i="3" s="1"/>
  <c r="G185" i="3"/>
  <c r="H185" i="3" s="1"/>
  <c r="G159" i="3"/>
  <c r="G145" i="3"/>
  <c r="H145" i="3" s="1"/>
  <c r="G149" i="3"/>
  <c r="G133" i="3"/>
  <c r="H133" i="3" s="1"/>
  <c r="G207" i="3"/>
  <c r="H207" i="3" s="1"/>
  <c r="G167" i="3"/>
  <c r="H167" i="3" s="1"/>
  <c r="G186" i="3"/>
  <c r="H186" i="3" s="1"/>
  <c r="G164" i="3"/>
  <c r="H164" i="3" s="1"/>
  <c r="G154" i="3"/>
  <c r="G180" i="3"/>
  <c r="G157" i="3"/>
  <c r="G178" i="3"/>
  <c r="H178" i="3" s="1"/>
  <c r="G171" i="3"/>
  <c r="H171" i="3" s="1"/>
  <c r="G177" i="3"/>
  <c r="G152" i="3"/>
  <c r="H152" i="3" s="1"/>
  <c r="G240" i="3"/>
  <c r="H240" i="3" s="1"/>
  <c r="G204" i="3"/>
  <c r="G187" i="3"/>
  <c r="H187" i="3" s="1"/>
  <c r="G183" i="3"/>
  <c r="G160" i="3"/>
  <c r="H160" i="3" s="1"/>
  <c r="G194" i="3"/>
  <c r="H194" i="3" s="1"/>
  <c r="G179" i="3"/>
  <c r="H179" i="3" s="1"/>
  <c r="G195" i="3"/>
  <c r="G165" i="3"/>
  <c r="H165" i="3" s="1"/>
  <c r="G117" i="3"/>
  <c r="G258" i="3"/>
  <c r="H258" i="3" s="1"/>
  <c r="G201" i="3"/>
  <c r="G138" i="3"/>
  <c r="H138" i="3" s="1"/>
  <c r="G199" i="3"/>
  <c r="H199" i="3" s="1"/>
  <c r="G200" i="3"/>
  <c r="H200" i="3" s="1"/>
  <c r="G93" i="3"/>
  <c r="H93" i="3" s="1"/>
  <c r="G198" i="3"/>
  <c r="H198" i="3" s="1"/>
  <c r="G259" i="3"/>
  <c r="G249" i="3"/>
  <c r="H249" i="3" s="1"/>
  <c r="G181" i="3"/>
  <c r="G213" i="3"/>
  <c r="H213" i="3" s="1"/>
  <c r="G220" i="3"/>
  <c r="H220" i="3" s="1"/>
  <c r="G266" i="3"/>
  <c r="H266" i="3" s="1"/>
  <c r="G196" i="3"/>
  <c r="H196" i="3" s="1"/>
  <c r="G188" i="3"/>
  <c r="H188" i="3" s="1"/>
  <c r="G256" i="3"/>
  <c r="G189" i="3"/>
  <c r="G42" i="3"/>
  <c r="G211" i="3"/>
  <c r="H211" i="3" s="1"/>
  <c r="G215" i="3"/>
  <c r="H215" i="3" s="1"/>
  <c r="G246" i="3"/>
  <c r="H246" i="3" s="1"/>
  <c r="G191" i="3"/>
  <c r="H191" i="3" s="1"/>
  <c r="G221" i="3"/>
  <c r="H221" i="3" s="1"/>
  <c r="G212" i="3"/>
  <c r="G202" i="3"/>
  <c r="H202" i="3" s="1"/>
  <c r="G98" i="3"/>
  <c r="G214" i="3"/>
  <c r="H214" i="3" s="1"/>
  <c r="G226" i="3"/>
  <c r="H226" i="3" s="1"/>
  <c r="G209" i="3"/>
  <c r="H209" i="3" s="1"/>
  <c r="G206" i="3"/>
  <c r="G208" i="3"/>
  <c r="H208" i="3" s="1"/>
  <c r="G241" i="3"/>
  <c r="G242" i="3"/>
  <c r="H242" i="3" s="1"/>
  <c r="G230" i="3"/>
  <c r="G203" i="3"/>
  <c r="H203" i="3" s="1"/>
  <c r="G245" i="3"/>
  <c r="G252" i="3"/>
  <c r="H252" i="3" s="1"/>
  <c r="G232" i="3"/>
  <c r="H232" i="3" s="1"/>
  <c r="G217" i="3"/>
  <c r="H217" i="3" s="1"/>
  <c r="G150" i="3"/>
  <c r="G205" i="3"/>
  <c r="H205" i="3" s="1"/>
  <c r="G210" i="3"/>
  <c r="G216" i="3"/>
  <c r="H216" i="3" s="1"/>
  <c r="G239" i="3"/>
  <c r="H239" i="3" s="1"/>
  <c r="G218" i="3"/>
  <c r="H218" i="3" s="1"/>
  <c r="G257" i="3"/>
  <c r="G229" i="3"/>
  <c r="H229" i="3" s="1"/>
  <c r="G263" i="3"/>
  <c r="G224" i="3"/>
  <c r="G227" i="3"/>
  <c r="G219" i="3"/>
  <c r="G254" i="3"/>
  <c r="G233" i="3"/>
  <c r="H233" i="3" s="1"/>
  <c r="G265" i="3"/>
  <c r="H265" i="3" s="1"/>
  <c r="G228" i="3"/>
  <c r="H228" i="3" s="1"/>
  <c r="G269" i="3"/>
  <c r="G184" i="3"/>
  <c r="G243" i="3"/>
  <c r="G234" i="3"/>
  <c r="H234" i="3" s="1"/>
  <c r="G277" i="3"/>
  <c r="H277" i="3" s="1"/>
  <c r="G222" i="3"/>
  <c r="G279" i="3"/>
  <c r="H279" i="3" s="1"/>
  <c r="G236" i="3"/>
  <c r="H236" i="3" s="1"/>
  <c r="G251" i="3"/>
  <c r="G280" i="3"/>
  <c r="H280" i="3" s="1"/>
  <c r="G223" i="3"/>
  <c r="G248" i="3"/>
  <c r="H248" i="3" s="1"/>
  <c r="G275" i="3"/>
  <c r="G268" i="3"/>
  <c r="G238" i="3"/>
  <c r="H238" i="3" s="1"/>
  <c r="G247" i="3"/>
  <c r="H247" i="3" s="1"/>
  <c r="G273" i="3"/>
  <c r="G267" i="3"/>
  <c r="H267" i="3" s="1"/>
  <c r="G250" i="3"/>
  <c r="G270" i="3"/>
  <c r="H270" i="3" s="1"/>
  <c r="G225" i="3"/>
  <c r="H225" i="3" s="1"/>
  <c r="G271" i="3"/>
  <c r="H271" i="3" s="1"/>
  <c r="G237" i="3"/>
  <c r="H237" i="3" s="1"/>
  <c r="G253" i="3"/>
  <c r="H253" i="3" s="1"/>
  <c r="G300" i="3"/>
  <c r="G244" i="3"/>
  <c r="H244" i="3" s="1"/>
  <c r="G262" i="3"/>
  <c r="G285" i="3"/>
  <c r="G274" i="3"/>
  <c r="H274" i="3" s="1"/>
  <c r="G278" i="3"/>
  <c r="H278" i="3" s="1"/>
  <c r="G295" i="3"/>
  <c r="H295" i="3" s="1"/>
  <c r="G261" i="3"/>
  <c r="H261" i="3" s="1"/>
  <c r="G192" i="3"/>
  <c r="G264" i="3"/>
  <c r="G284" i="3"/>
  <c r="G312" i="3"/>
  <c r="H312" i="3" s="1"/>
  <c r="G290" i="3"/>
  <c r="H290" i="3" s="1"/>
  <c r="G272" i="3"/>
  <c r="H272" i="3" s="1"/>
  <c r="G260" i="3"/>
  <c r="H260" i="3" s="1"/>
  <c r="G276" i="3"/>
  <c r="H276" i="3" s="1"/>
  <c r="G282" i="3"/>
  <c r="G293" i="3"/>
  <c r="H293" i="3" s="1"/>
  <c r="G292" i="3"/>
  <c r="G296" i="3"/>
  <c r="H296" i="3" s="1"/>
  <c r="G283" i="3"/>
  <c r="H283" i="3" s="1"/>
  <c r="G287" i="3"/>
  <c r="H287" i="3" s="1"/>
  <c r="G308" i="3"/>
  <c r="G281" i="3"/>
  <c r="H281" i="3" s="1"/>
  <c r="G301" i="3"/>
  <c r="G342" i="3"/>
  <c r="H342" i="3" s="1"/>
  <c r="G255" i="3"/>
  <c r="G291" i="3"/>
  <c r="G302" i="3"/>
  <c r="H302" i="3" s="1"/>
  <c r="G288" i="3"/>
  <c r="H288" i="3" s="1"/>
  <c r="G313" i="3"/>
  <c r="H313" i="3" s="1"/>
  <c r="G299" i="3"/>
  <c r="H299" i="3" s="1"/>
  <c r="G286" i="3"/>
  <c r="G289" i="3"/>
  <c r="H289" i="3" s="1"/>
  <c r="G294" i="3"/>
  <c r="G297" i="3"/>
  <c r="H297" i="3" s="1"/>
  <c r="G316" i="3"/>
  <c r="H316" i="3" s="1"/>
  <c r="G231" i="3"/>
  <c r="G305" i="3"/>
  <c r="G325" i="3"/>
  <c r="H325" i="3" s="1"/>
  <c r="G298" i="3"/>
  <c r="G314" i="3"/>
  <c r="H314" i="3" s="1"/>
  <c r="G303" i="3"/>
  <c r="G310" i="3"/>
  <c r="H310" i="3" s="1"/>
  <c r="G324" i="3"/>
  <c r="H324" i="3" s="1"/>
  <c r="G323" i="3"/>
  <c r="H323" i="3" s="1"/>
  <c r="G304" i="3"/>
  <c r="H304" i="3" s="1"/>
  <c r="G328" i="3"/>
  <c r="H328" i="3" s="1"/>
  <c r="G306" i="3"/>
  <c r="G350" i="3"/>
  <c r="H350" i="3" s="1"/>
  <c r="G315" i="3"/>
  <c r="G321" i="3"/>
  <c r="G334" i="3"/>
  <c r="H334" i="3" s="1"/>
  <c r="G311" i="3"/>
  <c r="H311" i="3" s="1"/>
  <c r="G322" i="3"/>
  <c r="H322" i="3" s="1"/>
  <c r="G382" i="3"/>
  <c r="H382" i="3" s="1"/>
  <c r="G307" i="3"/>
  <c r="G326" i="3"/>
  <c r="G371" i="3"/>
  <c r="G340" i="3"/>
  <c r="H340" i="3" s="1"/>
  <c r="G318" i="3"/>
  <c r="H318" i="3" s="1"/>
  <c r="G339" i="3"/>
  <c r="H339" i="3" s="1"/>
  <c r="G309" i="3"/>
  <c r="G329" i="3"/>
  <c r="G317" i="3"/>
  <c r="G319" i="3"/>
  <c r="G337" i="3"/>
  <c r="G327" i="3"/>
  <c r="H327" i="3" s="1"/>
  <c r="G353" i="3"/>
  <c r="H353" i="3" s="1"/>
  <c r="G338" i="3"/>
  <c r="H338" i="3" s="1"/>
  <c r="G335" i="3"/>
  <c r="H335" i="3" s="1"/>
  <c r="G346" i="3"/>
  <c r="H346" i="3" s="1"/>
  <c r="G333" i="3"/>
  <c r="G347" i="3"/>
  <c r="H347" i="3" s="1"/>
  <c r="G320" i="3"/>
  <c r="G332" i="3"/>
  <c r="H332" i="3" s="1"/>
  <c r="G345" i="3"/>
  <c r="H345" i="3" s="1"/>
  <c r="G351" i="3"/>
  <c r="H351" i="3" s="1"/>
  <c r="G410" i="3"/>
  <c r="H410" i="3" s="1"/>
  <c r="G344" i="3"/>
  <c r="H344" i="3" s="1"/>
  <c r="G393" i="3"/>
  <c r="G343" i="3"/>
  <c r="G336" i="3"/>
  <c r="G363" i="3"/>
  <c r="H363" i="3" s="1"/>
  <c r="G341" i="3"/>
  <c r="H341" i="3" s="1"/>
  <c r="G375" i="3"/>
  <c r="G352" i="3"/>
  <c r="G374" i="3"/>
  <c r="G360" i="3"/>
  <c r="G330" i="3"/>
  <c r="G368" i="3"/>
  <c r="G358" i="3"/>
  <c r="H358" i="3" s="1"/>
  <c r="G359" i="3"/>
  <c r="H359" i="3" s="1"/>
  <c r="G349" i="3"/>
  <c r="H349" i="3" s="1"/>
  <c r="G365" i="3"/>
  <c r="H365" i="3" s="1"/>
  <c r="G356" i="3"/>
  <c r="G397" i="3"/>
  <c r="G369" i="3"/>
  <c r="G361" i="3"/>
  <c r="G348" i="3"/>
  <c r="H348" i="3" s="1"/>
  <c r="G362" i="3"/>
  <c r="H362" i="3" s="1"/>
  <c r="G357" i="3"/>
  <c r="H357" i="3" s="1"/>
  <c r="G366" i="3"/>
  <c r="H366" i="3" s="1"/>
  <c r="G404" i="3"/>
  <c r="H404" i="3" s="1"/>
  <c r="G402" i="3"/>
  <c r="G378" i="3"/>
  <c r="H378" i="3" s="1"/>
  <c r="G381" i="3"/>
  <c r="G364" i="3"/>
  <c r="G401" i="3"/>
  <c r="H401" i="3" s="1"/>
  <c r="G380" i="3"/>
  <c r="H380" i="3" s="1"/>
  <c r="G373" i="3"/>
  <c r="H373" i="3" s="1"/>
  <c r="G354" i="3"/>
  <c r="H354" i="3" s="1"/>
  <c r="G391" i="3"/>
  <c r="G372" i="3"/>
  <c r="H372" i="3" s="1"/>
  <c r="G367" i="3"/>
  <c r="G377" i="3"/>
  <c r="G389" i="3"/>
  <c r="G379" i="3"/>
  <c r="G395" i="3"/>
  <c r="H395" i="3" s="1"/>
  <c r="G370" i="3"/>
  <c r="G403" i="3"/>
  <c r="G396" i="3"/>
  <c r="H396" i="3" s="1"/>
  <c r="G383" i="3"/>
  <c r="G384" i="3"/>
  <c r="H384" i="3" s="1"/>
  <c r="G390" i="3"/>
  <c r="H390" i="3" s="1"/>
  <c r="G399" i="3"/>
  <c r="H399" i="3" s="1"/>
  <c r="G385" i="3"/>
  <c r="H385" i="3" s="1"/>
  <c r="G405" i="3"/>
  <c r="H405" i="3" s="1"/>
  <c r="G376" i="3"/>
  <c r="G386" i="3"/>
  <c r="G392" i="3"/>
  <c r="G398" i="3"/>
  <c r="H398" i="3" s="1"/>
  <c r="G408" i="3"/>
  <c r="H408" i="3" s="1"/>
  <c r="G394" i="3"/>
  <c r="G387" i="3"/>
  <c r="H387" i="3" s="1"/>
  <c r="G400" i="3"/>
  <c r="G388" i="3"/>
  <c r="G406" i="3"/>
  <c r="G419" i="3"/>
  <c r="G411" i="3"/>
  <c r="H411" i="3" s="1"/>
  <c r="G412" i="3"/>
  <c r="H412" i="3" s="1"/>
  <c r="G413" i="3"/>
  <c r="H413" i="3" s="1"/>
  <c r="G331" i="3"/>
  <c r="G414" i="3"/>
  <c r="H414" i="3" s="1"/>
  <c r="G407" i="3"/>
  <c r="G418" i="3"/>
  <c r="G420" i="3"/>
  <c r="G415" i="3"/>
  <c r="H415" i="3" s="1"/>
  <c r="G409" i="3"/>
  <c r="G417" i="3"/>
  <c r="H417" i="3" s="1"/>
  <c r="G416" i="3"/>
  <c r="H416" i="3" s="1"/>
  <c r="G426" i="3"/>
  <c r="H426" i="3" s="1"/>
  <c r="G421" i="3"/>
  <c r="G355" i="3"/>
  <c r="H355" i="3" s="1"/>
  <c r="G428" i="3"/>
  <c r="G424" i="3"/>
  <c r="H424" i="3" s="1"/>
  <c r="G422" i="3"/>
  <c r="H422" i="3" s="1"/>
  <c r="G436" i="3"/>
  <c r="H436" i="3" s="1"/>
  <c r="G427" i="3"/>
  <c r="H427" i="3" s="1"/>
  <c r="G429" i="3"/>
  <c r="G423" i="3"/>
  <c r="G439" i="3"/>
  <c r="H439" i="3" s="1"/>
  <c r="G449" i="3"/>
  <c r="G437" i="3"/>
  <c r="H437" i="3" s="1"/>
  <c r="G430" i="3"/>
  <c r="G425" i="3"/>
  <c r="G432" i="3"/>
  <c r="G435" i="3"/>
  <c r="G452" i="3"/>
  <c r="G434" i="3"/>
  <c r="H434" i="3" s="1"/>
  <c r="G431" i="3"/>
  <c r="G433" i="3"/>
  <c r="G440" i="3"/>
  <c r="H440" i="3" s="1"/>
  <c r="G438" i="3"/>
  <c r="G445" i="3"/>
  <c r="H445" i="3" s="1"/>
  <c r="G444" i="3"/>
  <c r="H444" i="3" s="1"/>
  <c r="G454" i="3"/>
  <c r="G450" i="3"/>
  <c r="H450" i="3" s="1"/>
  <c r="G441" i="3"/>
  <c r="G443" i="3"/>
  <c r="G453" i="3"/>
  <c r="G446" i="3"/>
  <c r="H446" i="3" s="1"/>
  <c r="G448" i="3"/>
  <c r="G447" i="3"/>
  <c r="G442" i="3"/>
  <c r="G455" i="3"/>
  <c r="H455" i="3" s="1"/>
  <c r="G456" i="3"/>
  <c r="G457" i="3"/>
  <c r="H457" i="3" s="1"/>
  <c r="G458" i="3"/>
  <c r="G459" i="3"/>
  <c r="H459" i="3" s="1"/>
  <c r="G464" i="3"/>
  <c r="G460" i="3"/>
  <c r="H460" i="3" s="1"/>
  <c r="G451" i="3"/>
  <c r="G461" i="3"/>
  <c r="G463" i="3"/>
  <c r="G465" i="3"/>
  <c r="G476" i="3"/>
  <c r="G462" i="3"/>
  <c r="H462" i="3" s="1"/>
  <c r="G466" i="3"/>
  <c r="H466" i="3" s="1"/>
  <c r="G471" i="3"/>
  <c r="H471" i="3" s="1"/>
  <c r="G475" i="3"/>
  <c r="G467" i="3"/>
  <c r="H467" i="3" s="1"/>
  <c r="G474" i="3"/>
  <c r="G473" i="3"/>
  <c r="G468" i="3"/>
  <c r="G469" i="3"/>
  <c r="H469" i="3" s="1"/>
  <c r="G481" i="3"/>
  <c r="H481" i="3" s="1"/>
  <c r="G472" i="3"/>
  <c r="H472" i="3" s="1"/>
  <c r="G470" i="3"/>
  <c r="G477" i="3"/>
  <c r="H477" i="3" s="1"/>
  <c r="G478" i="3"/>
  <c r="G483" i="3"/>
  <c r="H483" i="3" s="1"/>
  <c r="G482" i="3"/>
  <c r="H482" i="3" s="1"/>
  <c r="G479" i="3"/>
  <c r="G490" i="3"/>
  <c r="H490" i="3" s="1"/>
  <c r="G493" i="3"/>
  <c r="G484" i="3"/>
  <c r="G485" i="3"/>
  <c r="H485" i="3" s="1"/>
  <c r="G486" i="3"/>
  <c r="G500" i="3"/>
  <c r="H500" i="3" s="1"/>
  <c r="G496" i="3"/>
  <c r="G492" i="3"/>
  <c r="H492" i="3" s="1"/>
  <c r="G498" i="3"/>
  <c r="H498" i="3" s="1"/>
  <c r="G497" i="3"/>
  <c r="H497" i="3" s="1"/>
  <c r="G487" i="3"/>
  <c r="G503" i="3"/>
  <c r="G491" i="3"/>
  <c r="G501" i="3"/>
  <c r="G488" i="3"/>
  <c r="G494" i="3"/>
  <c r="G504" i="3"/>
  <c r="G480" i="3"/>
  <c r="G499" i="3"/>
  <c r="G530" i="3"/>
  <c r="G505" i="3"/>
  <c r="G502" i="3"/>
  <c r="G518" i="3"/>
  <c r="G529" i="3"/>
  <c r="H529" i="3" s="1"/>
  <c r="G524" i="3"/>
  <c r="G520" i="3"/>
  <c r="G506" i="3"/>
  <c r="G507" i="3"/>
  <c r="H507" i="3" s="1"/>
  <c r="G508" i="3"/>
  <c r="G532" i="3"/>
  <c r="G521" i="3"/>
  <c r="G509" i="3"/>
  <c r="G510" i="3"/>
  <c r="H510" i="3" s="1"/>
  <c r="G517" i="3"/>
  <c r="H517" i="3" s="1"/>
  <c r="G525" i="3"/>
  <c r="G528" i="3"/>
  <c r="H528" i="3" s="1"/>
  <c r="G511" i="3"/>
  <c r="G512" i="3"/>
  <c r="G519" i="3"/>
  <c r="H537" i="3"/>
  <c r="H541" i="3"/>
  <c r="H544" i="3"/>
  <c r="H548" i="3"/>
  <c r="H556" i="3"/>
  <c r="H559" i="3"/>
  <c r="H568" i="3"/>
  <c r="H625" i="3"/>
  <c r="H578" i="3"/>
  <c r="H628" i="3"/>
  <c r="H580" i="3"/>
  <c r="H582" i="3"/>
  <c r="H588" i="3"/>
  <c r="H591" i="3"/>
  <c r="H595" i="3"/>
  <c r="H650" i="3"/>
  <c r="H602" i="3"/>
  <c r="H606" i="3"/>
  <c r="H647" i="3"/>
  <c r="H622" i="3"/>
  <c r="H618" i="3"/>
  <c r="H516" i="3"/>
  <c r="H87" i="3"/>
  <c r="H49" i="3"/>
  <c r="H8" i="3"/>
  <c r="H82" i="3"/>
  <c r="H120" i="3"/>
  <c r="H21" i="3"/>
  <c r="H89" i="3"/>
  <c r="H59" i="3"/>
  <c r="H40" i="3"/>
  <c r="H88" i="3"/>
  <c r="H2" i="3"/>
  <c r="H41" i="3"/>
  <c r="H19" i="3"/>
  <c r="H127" i="3"/>
  <c r="H53" i="3"/>
  <c r="H9" i="3"/>
  <c r="H168" i="3"/>
  <c r="H106" i="3"/>
  <c r="H105" i="3"/>
  <c r="H114" i="3"/>
  <c r="H27" i="3"/>
  <c r="H83" i="3"/>
  <c r="H131" i="3"/>
  <c r="H197" i="3"/>
  <c r="H76" i="3"/>
  <c r="H7" i="3"/>
  <c r="H156" i="3"/>
  <c r="H161" i="3"/>
  <c r="H115" i="3"/>
  <c r="H170" i="3"/>
  <c r="H175" i="3"/>
  <c r="H159" i="3"/>
  <c r="H154" i="3"/>
  <c r="H180" i="3"/>
  <c r="H117" i="3"/>
  <c r="H259" i="3"/>
  <c r="H212" i="3"/>
  <c r="H206" i="3"/>
  <c r="H241" i="3"/>
  <c r="H245" i="3"/>
  <c r="H150" i="3"/>
  <c r="H257" i="3"/>
  <c r="H269" i="3"/>
  <c r="H251" i="3"/>
  <c r="H275" i="3"/>
  <c r="H273" i="3"/>
  <c r="H300" i="3"/>
  <c r="H192" i="3"/>
  <c r="H282" i="3"/>
  <c r="H308" i="3"/>
  <c r="H301" i="3"/>
  <c r="H286" i="3"/>
  <c r="H305" i="3"/>
  <c r="H306" i="3"/>
  <c r="H307" i="3"/>
  <c r="H326" i="3"/>
  <c r="H317" i="3"/>
  <c r="H352" i="3"/>
  <c r="H360" i="3"/>
  <c r="H397" i="3"/>
  <c r="H402" i="3"/>
  <c r="H391" i="3"/>
  <c r="H403" i="3"/>
  <c r="H394" i="3"/>
  <c r="H430" i="3"/>
  <c r="H458" i="3"/>
  <c r="D620" i="3"/>
  <c r="D30" i="3"/>
  <c r="D534" i="3"/>
  <c r="D535" i="3"/>
  <c r="D493" i="3"/>
  <c r="D458" i="3"/>
  <c r="D122" i="3"/>
  <c r="D188" i="3"/>
  <c r="D316" i="3"/>
  <c r="D72" i="3"/>
  <c r="D89" i="3"/>
  <c r="D172" i="3"/>
  <c r="D142" i="3"/>
  <c r="D472" i="3"/>
  <c r="D93" i="3"/>
  <c r="D205" i="3"/>
  <c r="D536" i="3"/>
  <c r="D429" i="3"/>
  <c r="D76" i="3"/>
  <c r="D206" i="3"/>
  <c r="D469" i="3"/>
  <c r="D234" i="3"/>
  <c r="D424" i="3"/>
  <c r="D296" i="3"/>
  <c r="D402" i="3"/>
  <c r="D403" i="3"/>
  <c r="D154" i="3"/>
  <c r="D428" i="3"/>
  <c r="D273" i="3"/>
  <c r="D153" i="3"/>
  <c r="D298" i="3"/>
  <c r="D98" i="3"/>
  <c r="D644" i="3"/>
  <c r="D85" i="3"/>
  <c r="D407" i="3"/>
  <c r="D267" i="3"/>
  <c r="D537" i="3"/>
  <c r="D228" i="3"/>
  <c r="D216" i="3"/>
  <c r="D157" i="3"/>
  <c r="D52" i="3"/>
  <c r="D204" i="3"/>
  <c r="D101" i="3"/>
  <c r="D465" i="3"/>
  <c r="D63" i="3"/>
  <c r="D344" i="3"/>
  <c r="D111" i="3"/>
  <c r="D75" i="3"/>
  <c r="D341" i="3"/>
  <c r="D43" i="3"/>
  <c r="D292" i="3"/>
  <c r="D530" i="3"/>
  <c r="D538" i="3"/>
  <c r="D320" i="3"/>
  <c r="D57" i="3"/>
  <c r="D247" i="3"/>
  <c r="D200" i="3"/>
  <c r="D476" i="3"/>
  <c r="D301" i="3"/>
  <c r="D48" i="3"/>
  <c r="D251" i="3"/>
  <c r="D529" i="3"/>
  <c r="D160" i="3"/>
  <c r="D177" i="3"/>
  <c r="D32" i="3"/>
  <c r="D445" i="3"/>
  <c r="D539" i="3"/>
  <c r="D120" i="3"/>
  <c r="D161" i="3"/>
  <c r="D540" i="3"/>
  <c r="D147" i="3"/>
  <c r="D240" i="3"/>
  <c r="D541" i="3"/>
  <c r="D419" i="3"/>
  <c r="D400" i="3"/>
  <c r="D219" i="3"/>
  <c r="D348" i="3"/>
  <c r="D146" i="3"/>
  <c r="D542" i="3"/>
  <c r="D521" i="3"/>
  <c r="D24" i="3"/>
  <c r="D210" i="3"/>
  <c r="D189" i="3"/>
  <c r="D324" i="3"/>
  <c r="D373" i="3"/>
  <c r="D102" i="3"/>
  <c r="D270" i="3"/>
  <c r="D207" i="3"/>
  <c r="D45" i="3"/>
  <c r="D543" i="3"/>
  <c r="D107" i="3"/>
  <c r="D94" i="3"/>
  <c r="D621" i="3"/>
  <c r="D9" i="3"/>
  <c r="D223" i="3"/>
  <c r="D70" i="3"/>
  <c r="D66" i="3"/>
  <c r="D544" i="3"/>
  <c r="D237" i="3"/>
  <c r="D123" i="3"/>
  <c r="D545" i="3"/>
  <c r="D385" i="3"/>
  <c r="D401" i="3"/>
  <c r="D345" i="3"/>
  <c r="D166" i="3"/>
  <c r="D118" i="3"/>
  <c r="D629" i="3"/>
  <c r="D546" i="3"/>
  <c r="D547" i="3"/>
  <c r="D412" i="3"/>
  <c r="D548" i="3"/>
  <c r="D74" i="3"/>
  <c r="D549" i="3"/>
  <c r="D174" i="3"/>
  <c r="D386" i="3"/>
  <c r="D264" i="3"/>
  <c r="D202" i="3"/>
  <c r="D53" i="3"/>
  <c r="D277" i="3"/>
  <c r="D187" i="3"/>
  <c r="D181" i="3"/>
  <c r="D252" i="3"/>
  <c r="D287" i="3"/>
  <c r="D225" i="3"/>
  <c r="D193" i="3"/>
  <c r="D340" i="3"/>
  <c r="D23" i="3"/>
  <c r="D380" i="3"/>
  <c r="D550" i="3"/>
  <c r="D87" i="3"/>
  <c r="D104" i="3"/>
  <c r="D117" i="3"/>
  <c r="D631" i="3"/>
  <c r="D551" i="3"/>
  <c r="D389" i="3"/>
  <c r="D36" i="3"/>
  <c r="D470" i="3"/>
  <c r="D552" i="3"/>
  <c r="D513" i="3"/>
  <c r="D399" i="3"/>
  <c r="D128" i="3"/>
  <c r="D167" i="3"/>
  <c r="D33" i="3"/>
  <c r="D149" i="3"/>
  <c r="D627" i="3"/>
  <c r="D259" i="3"/>
  <c r="D553" i="3"/>
  <c r="D60" i="3"/>
  <c r="D125" i="3"/>
  <c r="D554" i="3"/>
  <c r="D555" i="3"/>
  <c r="D7" i="3"/>
  <c r="D556" i="3"/>
  <c r="D305" i="3"/>
  <c r="D557" i="3"/>
  <c r="D442" i="3"/>
  <c r="D265" i="3"/>
  <c r="D374" i="3"/>
  <c r="D558" i="3"/>
  <c r="D420" i="3"/>
  <c r="D381" i="3"/>
  <c r="D83" i="3"/>
  <c r="D84" i="3"/>
  <c r="D523" i="3"/>
  <c r="D299" i="3"/>
  <c r="D108" i="3"/>
  <c r="D64" i="3"/>
  <c r="D80" i="3"/>
  <c r="D559" i="3"/>
  <c r="D212" i="3"/>
  <c r="D229" i="3"/>
  <c r="D194" i="3"/>
  <c r="D158" i="3"/>
  <c r="D560" i="3"/>
  <c r="D561" i="3"/>
  <c r="D27" i="3"/>
  <c r="D114" i="3"/>
  <c r="D393" i="3"/>
  <c r="D59" i="3"/>
  <c r="D360" i="3"/>
  <c r="D314" i="3"/>
  <c r="D3" i="3"/>
  <c r="D8" i="3"/>
  <c r="D92" i="3"/>
  <c r="D366" i="3"/>
  <c r="D5" i="3"/>
  <c r="D56" i="3"/>
  <c r="D22" i="3"/>
  <c r="D10" i="3"/>
  <c r="D13" i="3"/>
  <c r="D505" i="3"/>
  <c r="D359" i="3"/>
  <c r="D244" i="3"/>
  <c r="D413" i="3"/>
  <c r="D562" i="3"/>
  <c r="D405" i="3"/>
  <c r="D339" i="3"/>
  <c r="D232" i="3"/>
  <c r="D220" i="3"/>
  <c r="D97" i="3"/>
  <c r="D636" i="3"/>
  <c r="D315" i="3"/>
  <c r="D492" i="3"/>
  <c r="D349" i="3"/>
  <c r="D156" i="3"/>
  <c r="D176" i="3"/>
  <c r="D329" i="3"/>
  <c r="D243" i="3"/>
  <c r="D100" i="3"/>
  <c r="D124" i="3"/>
  <c r="D127" i="3"/>
  <c r="D112" i="3"/>
  <c r="D190" i="3"/>
  <c r="D15" i="3"/>
  <c r="D563" i="3"/>
  <c r="D182" i="3"/>
  <c r="D355" i="3"/>
  <c r="D231" i="3"/>
  <c r="D184" i="3"/>
  <c r="D54" i="3"/>
  <c r="D352" i="3"/>
  <c r="D253" i="3"/>
  <c r="D78" i="3"/>
  <c r="D135" i="3"/>
  <c r="D165" i="3"/>
  <c r="D372" i="3"/>
  <c r="D151" i="3"/>
  <c r="D20" i="3"/>
  <c r="D499" i="3"/>
  <c r="D564" i="3"/>
  <c r="D2" i="3"/>
  <c r="D423" i="3"/>
  <c r="D286" i="3"/>
  <c r="D421" i="3"/>
  <c r="D415" i="3"/>
  <c r="D126" i="3"/>
  <c r="D431" i="3"/>
  <c r="D191" i="3"/>
  <c r="D103" i="3"/>
  <c r="D61" i="3"/>
  <c r="D163" i="3"/>
  <c r="D115" i="3"/>
  <c r="D99" i="3"/>
  <c r="D279" i="3"/>
  <c r="D44" i="3"/>
  <c r="D192" i="3"/>
  <c r="D633" i="3"/>
  <c r="D641" i="3"/>
  <c r="D565" i="3"/>
  <c r="D294" i="3"/>
  <c r="D484" i="3"/>
  <c r="D282" i="3"/>
  <c r="D248" i="3"/>
  <c r="D485" i="3"/>
  <c r="D238" i="3"/>
  <c r="D96" i="3"/>
  <c r="D51" i="3"/>
  <c r="D249" i="3"/>
  <c r="D164" i="3"/>
  <c r="D62" i="3"/>
  <c r="D566" i="3"/>
  <c r="D361" i="3"/>
  <c r="D451" i="3"/>
  <c r="D222" i="3"/>
  <c r="D95" i="3"/>
  <c r="D170" i="3"/>
  <c r="D567" i="3"/>
  <c r="D309" i="3"/>
  <c r="D506" i="3"/>
  <c r="D221" i="3"/>
  <c r="D568" i="3"/>
  <c r="D569" i="3"/>
  <c r="D570" i="3"/>
  <c r="D526" i="3"/>
  <c r="D303" i="3"/>
  <c r="D250" i="3"/>
  <c r="D258" i="3"/>
  <c r="D134" i="3"/>
  <c r="D625" i="3"/>
  <c r="D434" i="3"/>
  <c r="D409" i="3"/>
  <c r="D491" i="3"/>
  <c r="D152" i="3"/>
  <c r="D28" i="3"/>
  <c r="D255" i="3"/>
  <c r="D289" i="3"/>
  <c r="D38" i="3"/>
  <c r="D635" i="3"/>
  <c r="D364" i="3"/>
  <c r="D162" i="3"/>
  <c r="D453" i="3"/>
  <c r="D138" i="3"/>
  <c r="D285" i="3"/>
  <c r="D432" i="3"/>
  <c r="D199" i="3"/>
  <c r="D335" i="3"/>
  <c r="D110" i="3"/>
  <c r="D49" i="3"/>
  <c r="D37" i="3"/>
  <c r="D121" i="3"/>
  <c r="D571" i="3"/>
  <c r="D185" i="3"/>
  <c r="D376" i="3"/>
  <c r="D169" i="3"/>
  <c r="D132" i="3"/>
  <c r="D266" i="3"/>
  <c r="D422" i="3"/>
  <c r="D308" i="3"/>
  <c r="D572" i="3"/>
  <c r="D25" i="3"/>
  <c r="D201" i="3"/>
  <c r="D139" i="3"/>
  <c r="D573" i="3"/>
  <c r="D337" i="3"/>
  <c r="D574" i="3"/>
  <c r="D331" i="3"/>
  <c r="D332" i="3"/>
  <c r="D504" i="3"/>
  <c r="D450" i="3"/>
  <c r="D479" i="3"/>
  <c r="D260" i="3"/>
  <c r="D503" i="3"/>
  <c r="D330" i="3"/>
  <c r="D457" i="3"/>
  <c r="D369" i="3"/>
  <c r="D410" i="3"/>
  <c r="D35" i="3"/>
  <c r="D334" i="3"/>
  <c r="D91" i="3"/>
  <c r="D137" i="3"/>
  <c r="D55" i="3"/>
  <c r="D79" i="3"/>
  <c r="D129" i="3"/>
  <c r="D88" i="3"/>
  <c r="D12" i="3"/>
  <c r="D141" i="3"/>
  <c r="D575" i="3"/>
  <c r="D576" i="3"/>
  <c r="D261" i="3"/>
  <c r="D227" i="3"/>
  <c r="D638" i="3"/>
  <c r="D318" i="3"/>
  <c r="D271" i="3"/>
  <c r="D350" i="3"/>
  <c r="D483" i="3"/>
  <c r="D577" i="3"/>
  <c r="D211" i="3"/>
  <c r="D17" i="3"/>
  <c r="D302" i="3"/>
  <c r="D517" i="3"/>
  <c r="D214" i="3"/>
  <c r="D377" i="3"/>
  <c r="D378" i="3"/>
  <c r="D645" i="3"/>
  <c r="D203" i="3"/>
  <c r="D178" i="3"/>
  <c r="D283" i="3"/>
  <c r="D218" i="3"/>
  <c r="D69" i="3"/>
  <c r="D357" i="3"/>
  <c r="D306" i="3"/>
  <c r="D495" i="3"/>
  <c r="D245" i="3"/>
  <c r="D494" i="3"/>
  <c r="D171" i="3"/>
  <c r="D425" i="3"/>
  <c r="D578" i="3"/>
  <c r="D159" i="3"/>
  <c r="D6" i="3"/>
  <c r="D628" i="3"/>
  <c r="D19" i="3"/>
  <c r="D462" i="3"/>
  <c r="D140" i="3"/>
  <c r="D144" i="3"/>
  <c r="D130" i="3"/>
  <c r="D4" i="3"/>
  <c r="D230" i="3"/>
  <c r="D466" i="3"/>
  <c r="D480" i="3"/>
  <c r="D651" i="3"/>
  <c r="D525" i="3"/>
  <c r="D275" i="3"/>
  <c r="D41" i="3"/>
  <c r="D14" i="3"/>
  <c r="D649" i="3"/>
  <c r="D173" i="3"/>
  <c r="D454" i="3"/>
  <c r="D311" i="3"/>
  <c r="D71" i="3"/>
  <c r="D18" i="3"/>
  <c r="D215" i="3"/>
  <c r="D648" i="3"/>
  <c r="D579" i="3"/>
  <c r="D46" i="3"/>
  <c r="D241" i="3"/>
  <c r="D254" i="3"/>
  <c r="D281" i="3"/>
  <c r="D313" i="3"/>
  <c r="D416" i="3"/>
  <c r="D383" i="3"/>
  <c r="D272" i="3"/>
  <c r="D370" i="3"/>
  <c r="D179" i="3"/>
  <c r="D39" i="3"/>
  <c r="D580" i="3"/>
  <c r="D581" i="3"/>
  <c r="D307" i="3"/>
  <c r="D321" i="3"/>
  <c r="D21" i="3"/>
  <c r="D235" i="3"/>
  <c r="D582" i="3"/>
  <c r="D143" i="3"/>
  <c r="D34" i="3"/>
  <c r="D327" i="3"/>
  <c r="D217" i="3"/>
  <c r="D367" i="3"/>
  <c r="D155" i="3"/>
  <c r="D583" i="3"/>
  <c r="D236" i="3"/>
  <c r="D342" i="3"/>
  <c r="D284" i="3"/>
  <c r="D196" i="3"/>
  <c r="D437" i="3"/>
  <c r="D73" i="3"/>
  <c r="D584" i="3"/>
  <c r="D398" i="3"/>
  <c r="D524" i="3"/>
  <c r="D310" i="3"/>
  <c r="D498" i="3"/>
  <c r="D630" i="3"/>
  <c r="D468" i="3"/>
  <c r="D411" i="3"/>
  <c r="D640" i="3"/>
  <c r="D11" i="3"/>
  <c r="D263" i="3"/>
  <c r="D585" i="3"/>
  <c r="D109" i="3"/>
  <c r="D511" i="3"/>
  <c r="D262" i="3"/>
  <c r="D145" i="3"/>
  <c r="D433" i="3"/>
  <c r="D175" i="3"/>
  <c r="D347" i="3"/>
  <c r="D586" i="3"/>
  <c r="D224" i="3"/>
  <c r="D65" i="3"/>
  <c r="D323" i="3"/>
  <c r="D438" i="3"/>
  <c r="D290" i="3"/>
  <c r="D404" i="3"/>
  <c r="D449" i="3"/>
  <c r="D116" i="3"/>
  <c r="D587" i="3"/>
  <c r="D588" i="3"/>
  <c r="D257" i="3"/>
  <c r="D208" i="3"/>
  <c r="D50" i="3"/>
  <c r="D471" i="3"/>
  <c r="D639" i="3"/>
  <c r="D589" i="3"/>
  <c r="D452" i="3"/>
  <c r="D90" i="3"/>
  <c r="D590" i="3"/>
  <c r="D591" i="3"/>
  <c r="D477" i="3"/>
  <c r="D592" i="3"/>
  <c r="D288" i="3"/>
  <c r="D435" i="3"/>
  <c r="D168" i="3"/>
  <c r="D519" i="3"/>
  <c r="D269" i="3"/>
  <c r="D418" i="3"/>
  <c r="D593" i="3"/>
  <c r="D226" i="3"/>
  <c r="D326" i="3"/>
  <c r="D293" i="3"/>
  <c r="D276" i="3"/>
  <c r="D328" i="3"/>
  <c r="D343" i="3"/>
  <c r="D77" i="3"/>
  <c r="D509" i="3"/>
  <c r="D475" i="3"/>
  <c r="D68" i="3"/>
  <c r="D594" i="3"/>
  <c r="D133" i="3"/>
  <c r="D209" i="3"/>
  <c r="D455" i="3"/>
  <c r="D338" i="3"/>
  <c r="D150" i="3"/>
  <c r="D29" i="3"/>
  <c r="D520" i="3"/>
  <c r="D195" i="3"/>
  <c r="D595" i="3"/>
  <c r="D384" i="3"/>
  <c r="D487" i="3"/>
  <c r="D497" i="3"/>
  <c r="D148" i="3"/>
  <c r="D105" i="3"/>
  <c r="D213" i="3"/>
  <c r="D436" i="3"/>
  <c r="D444" i="3"/>
  <c r="D322" i="3"/>
  <c r="D119" i="3"/>
  <c r="D439" i="3"/>
  <c r="D280" i="3"/>
  <c r="D278" i="3"/>
  <c r="D246" i="3"/>
  <c r="D317" i="3"/>
  <c r="D113" i="3"/>
  <c r="D197" i="3"/>
  <c r="D461" i="3"/>
  <c r="D354" i="3"/>
  <c r="D390" i="3"/>
  <c r="D239" i="3"/>
  <c r="D447" i="3"/>
  <c r="D533" i="3"/>
  <c r="D394" i="3"/>
  <c r="D31" i="3"/>
  <c r="D358" i="3"/>
  <c r="D502" i="3"/>
  <c r="D440" i="3"/>
  <c r="D406" i="3"/>
  <c r="D58" i="3"/>
  <c r="D47" i="3"/>
  <c r="D634" i="3"/>
  <c r="D417" i="3"/>
  <c r="D596" i="3"/>
  <c r="D427" i="3"/>
  <c r="D597" i="3"/>
  <c r="D368" i="3"/>
  <c r="D336" i="3"/>
  <c r="D598" i="3"/>
  <c r="D507" i="3"/>
  <c r="D489" i="3"/>
  <c r="D528" i="3"/>
  <c r="D599" i="3"/>
  <c r="D650" i="3"/>
  <c r="D600" i="3"/>
  <c r="D601" i="3"/>
  <c r="D522" i="3"/>
  <c r="D602" i="3"/>
  <c r="D603" i="3"/>
  <c r="D604" i="3"/>
  <c r="D81" i="3"/>
  <c r="D605" i="3"/>
  <c r="D40" i="3"/>
  <c r="D304" i="3"/>
  <c r="D131" i="3"/>
  <c r="D379" i="3"/>
  <c r="D82" i="3"/>
  <c r="D606" i="3"/>
  <c r="D607" i="3"/>
  <c r="D42" i="3"/>
  <c r="D608" i="3"/>
  <c r="D86" i="3"/>
  <c r="D198" i="3"/>
  <c r="D609" i="3"/>
  <c r="D626" i="3"/>
  <c r="D233" i="3"/>
  <c r="D183" i="3"/>
  <c r="D467" i="3"/>
  <c r="D456" i="3"/>
  <c r="D242" i="3"/>
  <c r="D319" i="3"/>
  <c r="D391" i="3"/>
  <c r="D26" i="3"/>
  <c r="D16" i="3"/>
  <c r="D356" i="3"/>
  <c r="D268" i="3"/>
  <c r="D610" i="3"/>
  <c r="D478" i="3"/>
  <c r="D291" i="3"/>
  <c r="D623" i="3"/>
  <c r="D624" i="3"/>
  <c r="D396" i="3"/>
  <c r="D527" i="3"/>
  <c r="D611" i="3"/>
  <c r="D510" i="3"/>
  <c r="D612" i="3"/>
  <c r="D180" i="3"/>
  <c r="D274" i="3"/>
  <c r="D448" i="3"/>
  <c r="D500" i="3"/>
  <c r="D642" i="3"/>
  <c r="D106" i="3"/>
  <c r="D67" i="3"/>
  <c r="D186" i="3"/>
  <c r="D632" i="3"/>
  <c r="D647" i="3"/>
  <c r="D459" i="3"/>
  <c r="D136" i="3"/>
  <c r="D532" i="3"/>
  <c r="D295" i="3"/>
  <c r="D362" i="3"/>
  <c r="D460" i="3"/>
  <c r="D430" i="3"/>
  <c r="D414" i="3"/>
  <c r="D481" i="3"/>
  <c r="D300" i="3"/>
  <c r="D351" i="3"/>
  <c r="D325" i="3"/>
  <c r="D441" i="3"/>
  <c r="D256" i="3"/>
  <c r="D613" i="3"/>
  <c r="D482" i="3"/>
  <c r="D614" i="3"/>
  <c r="D622" i="3"/>
  <c r="D615" i="3"/>
  <c r="D616" i="3"/>
  <c r="D474" i="3"/>
  <c r="D297" i="3"/>
  <c r="D443" i="3"/>
  <c r="D426" i="3"/>
  <c r="D488" i="3"/>
  <c r="D333" i="3"/>
  <c r="D463" i="3"/>
  <c r="D375" i="3"/>
  <c r="D353" i="3"/>
  <c r="D637" i="3"/>
  <c r="D382" i="3"/>
  <c r="D388" i="3"/>
  <c r="D508" i="3"/>
  <c r="D392" i="3"/>
  <c r="D395" i="3"/>
  <c r="D446" i="3"/>
  <c r="D312" i="3"/>
  <c r="D346" i="3"/>
  <c r="D490" i="3"/>
  <c r="D397" i="3"/>
  <c r="D408" i="3"/>
  <c r="D501" i="3"/>
  <c r="D387" i="3"/>
  <c r="D365" i="3"/>
  <c r="D646" i="3"/>
  <c r="D473" i="3"/>
  <c r="D496" i="3"/>
  <c r="D617" i="3"/>
  <c r="D371" i="3"/>
  <c r="D363" i="3"/>
  <c r="D643" i="3"/>
  <c r="D514" i="3"/>
  <c r="D618" i="3"/>
  <c r="D518" i="3"/>
  <c r="D464" i="3"/>
  <c r="D619" i="3"/>
  <c r="D512" i="3"/>
  <c r="D531" i="3"/>
  <c r="D486" i="3"/>
  <c r="D515" i="3"/>
  <c r="D516" i="3"/>
  <c r="D221" i="1"/>
  <c r="D159" i="1"/>
  <c r="D232" i="1"/>
  <c r="D28" i="1"/>
  <c r="D287" i="1"/>
  <c r="D85" i="1"/>
  <c r="D215" i="1"/>
  <c r="D441" i="1"/>
  <c r="D242" i="1"/>
  <c r="D477" i="1"/>
  <c r="D226" i="1"/>
  <c r="D112" i="1"/>
  <c r="D42" i="1"/>
  <c r="D394" i="1"/>
  <c r="D444" i="1"/>
  <c r="D490" i="1"/>
  <c r="D405" i="1"/>
  <c r="D393" i="1"/>
  <c r="D205" i="1"/>
  <c r="D336" i="1"/>
  <c r="D163" i="1"/>
  <c r="D4" i="1"/>
  <c r="D346" i="1"/>
  <c r="D228" i="1"/>
  <c r="D56" i="1"/>
  <c r="D14" i="1"/>
  <c r="D265" i="1"/>
  <c r="D222" i="1"/>
  <c r="D510" i="1"/>
  <c r="D383" i="1"/>
  <c r="D297" i="1"/>
  <c r="D64" i="1"/>
  <c r="D63" i="1"/>
  <c r="D225" i="1"/>
  <c r="D446" i="1"/>
  <c r="D37" i="1"/>
  <c r="D267" i="1"/>
  <c r="D198" i="1"/>
  <c r="D178" i="1"/>
  <c r="D150" i="1"/>
  <c r="D324" i="1"/>
  <c r="D426" i="1"/>
  <c r="D11" i="1"/>
  <c r="D142" i="1"/>
  <c r="D136" i="1"/>
  <c r="D409" i="1"/>
  <c r="D239" i="1"/>
  <c r="D343" i="1"/>
  <c r="D422" i="1"/>
  <c r="D289" i="1"/>
  <c r="D497" i="1"/>
  <c r="D99" i="1"/>
  <c r="D391" i="1"/>
  <c r="D149" i="1"/>
  <c r="D303" i="1"/>
  <c r="D87" i="1"/>
  <c r="D30" i="1"/>
  <c r="D384" i="1"/>
  <c r="D48" i="1"/>
  <c r="D272" i="1"/>
  <c r="D337" i="1"/>
  <c r="D160" i="1"/>
  <c r="D363" i="1"/>
  <c r="D80" i="1"/>
  <c r="D76" i="1"/>
  <c r="D196" i="1"/>
  <c r="D158" i="1"/>
  <c r="D244" i="1"/>
  <c r="D252" i="1"/>
  <c r="D36" i="1"/>
  <c r="D296" i="1"/>
  <c r="D202" i="1"/>
  <c r="D44" i="1"/>
  <c r="D308" i="1"/>
  <c r="D216" i="1"/>
  <c r="D148" i="1"/>
  <c r="D344" i="1"/>
  <c r="D419" i="1"/>
  <c r="D376" i="1"/>
  <c r="D207" i="1"/>
  <c r="D233" i="1"/>
  <c r="D370" i="1"/>
  <c r="D130" i="1"/>
  <c r="D328" i="1"/>
  <c r="D24" i="1"/>
  <c r="D46" i="1"/>
  <c r="D371" i="1"/>
  <c r="D66" i="1"/>
  <c r="D494" i="1"/>
  <c r="D397" i="1"/>
  <c r="D117" i="1"/>
  <c r="D236" i="1"/>
  <c r="D197" i="1"/>
  <c r="D427" i="1"/>
  <c r="D260" i="1"/>
  <c r="D485" i="1"/>
  <c r="D200" i="1"/>
  <c r="D461" i="1"/>
  <c r="D70" i="1"/>
  <c r="D144" i="1"/>
  <c r="D496" i="1"/>
  <c r="D133" i="1"/>
  <c r="D473" i="1"/>
  <c r="D491" i="1"/>
  <c r="D364" i="1"/>
  <c r="D341" i="1"/>
  <c r="D319" i="1"/>
  <c r="D88" i="1"/>
  <c r="D335" i="1"/>
  <c r="D179" i="1"/>
  <c r="D435" i="1"/>
  <c r="D240" i="1"/>
  <c r="D285" i="1"/>
  <c r="D59" i="1"/>
  <c r="D102" i="1"/>
  <c r="D224" i="1"/>
  <c r="D188" i="1"/>
  <c r="D19" i="1"/>
  <c r="D320" i="1"/>
  <c r="D259" i="1"/>
  <c r="D410" i="1"/>
  <c r="D143" i="1"/>
  <c r="D334" i="1"/>
  <c r="D443" i="1"/>
  <c r="D421" i="1"/>
  <c r="D6" i="1"/>
  <c r="D358" i="1"/>
  <c r="D470" i="1"/>
  <c r="D54" i="1"/>
  <c r="D505" i="1"/>
  <c r="D420" i="1"/>
  <c r="D243" i="1"/>
  <c r="D82" i="1"/>
  <c r="D248" i="1"/>
  <c r="D433" i="1"/>
  <c r="D428" i="1"/>
  <c r="D79" i="1"/>
  <c r="D307" i="1"/>
  <c r="D277" i="1"/>
  <c r="D268" i="1"/>
  <c r="D431" i="1"/>
  <c r="D184" i="1"/>
  <c r="D219" i="1"/>
  <c r="D129" i="1"/>
  <c r="D452" i="1"/>
  <c r="D329" i="1"/>
  <c r="D161" i="1"/>
  <c r="D35" i="1"/>
  <c r="D457" i="1"/>
  <c r="D357" i="1"/>
  <c r="D177" i="1"/>
  <c r="D472" i="1"/>
  <c r="D458" i="1"/>
  <c r="D7" i="1"/>
  <c r="D2" i="1"/>
  <c r="D499" i="1"/>
  <c r="D502" i="1"/>
  <c r="D60" i="1"/>
  <c r="D501" i="1"/>
  <c r="D115" i="1"/>
  <c r="D81" i="1"/>
  <c r="D29" i="1"/>
  <c r="D230" i="1"/>
  <c r="D168" i="1"/>
  <c r="D284" i="1"/>
  <c r="D281" i="1"/>
  <c r="D162" i="1"/>
  <c r="D152" i="1"/>
  <c r="D111" i="1"/>
  <c r="D53" i="1"/>
  <c r="D208" i="1"/>
  <c r="D135" i="1"/>
  <c r="D190" i="1"/>
  <c r="D169" i="1"/>
  <c r="D101" i="1"/>
  <c r="D480" i="1"/>
  <c r="D310" i="1"/>
  <c r="D96" i="1"/>
  <c r="D332" i="1"/>
  <c r="D156" i="1"/>
  <c r="D355" i="1"/>
  <c r="D186" i="1"/>
  <c r="D214" i="1"/>
  <c r="D274" i="1"/>
  <c r="D12" i="1"/>
  <c r="D432" i="1"/>
  <c r="D249" i="1"/>
  <c r="D237" i="1"/>
  <c r="D50" i="1"/>
  <c r="D330" i="1"/>
  <c r="D210" i="1"/>
  <c r="D121" i="1"/>
  <c r="D482" i="1"/>
  <c r="D471" i="1"/>
  <c r="D173" i="1"/>
  <c r="D506" i="1"/>
  <c r="D109" i="1"/>
  <c r="D411" i="1"/>
  <c r="D13" i="1"/>
  <c r="D389" i="1"/>
  <c r="D17" i="1"/>
  <c r="D512" i="1"/>
  <c r="D107" i="1"/>
  <c r="D455" i="1"/>
  <c r="D266" i="1"/>
  <c r="D40" i="1"/>
  <c r="D299" i="1"/>
  <c r="D137" i="1"/>
  <c r="D123" i="1"/>
  <c r="D270" i="1"/>
  <c r="D246" i="1"/>
  <c r="D300" i="1"/>
  <c r="D217" i="1"/>
  <c r="D280" i="1"/>
  <c r="D377" i="1"/>
  <c r="D316" i="1"/>
  <c r="D95" i="1"/>
  <c r="D359" i="1"/>
  <c r="D145" i="1"/>
  <c r="D469" i="1"/>
  <c r="D478" i="1"/>
  <c r="D223" i="1"/>
  <c r="D453" i="1"/>
  <c r="D71" i="1"/>
  <c r="D479" i="1"/>
  <c r="D211" i="1"/>
  <c r="D424" i="1"/>
  <c r="D423" i="1"/>
  <c r="D365" i="1"/>
  <c r="D174" i="1"/>
  <c r="D106" i="1"/>
  <c r="D381" i="1"/>
  <c r="D416" i="1"/>
  <c r="D52" i="1"/>
  <c r="D55" i="1"/>
  <c r="D39" i="1"/>
  <c r="D509" i="1"/>
  <c r="D189" i="1"/>
  <c r="D369" i="1"/>
  <c r="D440" i="1"/>
  <c r="D495" i="1"/>
  <c r="D165" i="1"/>
  <c r="D16" i="1"/>
  <c r="D157" i="1"/>
  <c r="D305" i="1"/>
  <c r="D375" i="1"/>
  <c r="D27" i="1"/>
  <c r="D481" i="1"/>
  <c r="D304" i="1"/>
  <c r="D164" i="1"/>
  <c r="D295" i="1"/>
  <c r="D180" i="1"/>
  <c r="D51" i="1"/>
  <c r="D67" i="1"/>
  <c r="D387" i="1"/>
  <c r="D315" i="1"/>
  <c r="D234" i="1"/>
  <c r="D245" i="1"/>
  <c r="D345" i="1"/>
  <c r="D374" i="1"/>
  <c r="D89" i="1"/>
  <c r="D139" i="1"/>
  <c r="D331" i="1"/>
  <c r="D474" i="1"/>
  <c r="D311" i="1"/>
  <c r="D349" i="1"/>
  <c r="D204" i="1"/>
  <c r="D125" i="1"/>
  <c r="D100" i="1"/>
  <c r="D353" i="1"/>
  <c r="D175" i="1"/>
  <c r="D498" i="1"/>
  <c r="D466" i="1"/>
  <c r="D292" i="1"/>
  <c r="D342" i="1"/>
  <c r="D33" i="1"/>
  <c r="D459" i="1"/>
  <c r="D467" i="1"/>
  <c r="D251" i="1"/>
  <c r="D132" i="1"/>
  <c r="D503" i="1"/>
  <c r="D241" i="1"/>
  <c r="D140" i="1"/>
  <c r="D182" i="1"/>
  <c r="D327" i="1"/>
  <c r="D415" i="1"/>
  <c r="D276" i="1"/>
  <c r="D203" i="1"/>
  <c r="D436" i="1"/>
  <c r="D484" i="1"/>
  <c r="D113" i="1"/>
  <c r="D395" i="1"/>
  <c r="D366" i="1"/>
  <c r="D508" i="1"/>
  <c r="D229" i="1"/>
  <c r="D147" i="1"/>
  <c r="D388" i="1"/>
  <c r="D475" i="1"/>
  <c r="D351" i="1"/>
  <c r="D488" i="1"/>
  <c r="D194" i="1"/>
  <c r="D58" i="1"/>
  <c r="D218" i="1"/>
  <c r="D283" i="1"/>
  <c r="D61" i="1"/>
  <c r="D302" i="1"/>
  <c r="D261" i="1"/>
  <c r="D290" i="1"/>
  <c r="D254" i="1"/>
  <c r="D504" i="1"/>
  <c r="D293" i="1"/>
  <c r="D128" i="1"/>
  <c r="D354" i="1"/>
  <c r="D462" i="1"/>
  <c r="D8" i="1"/>
  <c r="D41" i="1"/>
  <c r="D269" i="1"/>
  <c r="D258" i="1"/>
  <c r="D119" i="1"/>
  <c r="D91" i="1"/>
  <c r="D153" i="1"/>
  <c r="D192" i="1"/>
  <c r="D220" i="1"/>
  <c r="D361" i="1"/>
  <c r="D105" i="1"/>
  <c r="D317" i="1"/>
  <c r="D92" i="1"/>
  <c r="D73" i="1"/>
  <c r="D418" i="1"/>
  <c r="D417" i="1"/>
  <c r="D15" i="1"/>
  <c r="D77" i="1"/>
  <c r="D460" i="1"/>
  <c r="D379" i="1"/>
  <c r="D338" i="1"/>
  <c r="D209" i="1"/>
  <c r="D313" i="1"/>
  <c r="D408" i="1"/>
  <c r="D412" i="1"/>
  <c r="D356" i="1"/>
  <c r="D291" i="1"/>
  <c r="D318" i="1"/>
  <c r="D62" i="1"/>
  <c r="D22" i="1"/>
  <c r="D380" i="1"/>
  <c r="D247" i="1"/>
  <c r="D445" i="1"/>
  <c r="D191" i="1"/>
  <c r="D57" i="1"/>
  <c r="D492" i="1"/>
  <c r="D271" i="1"/>
  <c r="D166" i="1"/>
  <c r="D264" i="1"/>
  <c r="D306" i="1"/>
  <c r="D263" i="1"/>
  <c r="D321" i="1"/>
  <c r="D298" i="1"/>
  <c r="D483" i="1"/>
  <c r="D437" i="1"/>
  <c r="D170" i="1"/>
  <c r="D110" i="1"/>
  <c r="D199" i="1"/>
  <c r="D352" i="1"/>
  <c r="D392" i="1"/>
  <c r="D396" i="1"/>
  <c r="D10" i="1"/>
  <c r="D333" i="1"/>
  <c r="D193" i="1"/>
  <c r="D47" i="1"/>
  <c r="D430" i="1"/>
  <c r="D20" i="1"/>
  <c r="D378" i="1"/>
  <c r="D513" i="1"/>
  <c r="D167" i="1"/>
  <c r="D257" i="1"/>
  <c r="D468" i="1"/>
  <c r="D122" i="1"/>
  <c r="D108" i="1"/>
  <c r="D493" i="1"/>
  <c r="D486" i="1"/>
  <c r="D386" i="1"/>
  <c r="D414" i="1"/>
  <c r="D368" i="1"/>
  <c r="D78" i="1"/>
  <c r="D439" i="1"/>
  <c r="D176" i="1"/>
  <c r="D172" i="1"/>
  <c r="D438" i="1"/>
  <c r="D238" i="1"/>
  <c r="D288" i="1"/>
  <c r="D93" i="1"/>
  <c r="D360" i="1"/>
  <c r="D181" i="1"/>
  <c r="D118" i="1"/>
  <c r="D325" i="1"/>
  <c r="D309" i="1"/>
  <c r="D282" i="1"/>
  <c r="D124" i="1"/>
  <c r="D447" i="1"/>
  <c r="D83" i="1"/>
  <c r="D476" i="1"/>
  <c r="D213" i="1"/>
  <c r="D367" i="1"/>
  <c r="D26" i="1"/>
  <c r="D134" i="1"/>
  <c r="D250" i="1"/>
  <c r="D84" i="1"/>
  <c r="D373" i="1"/>
  <c r="D465" i="1"/>
  <c r="D5" i="1"/>
  <c r="D489" i="1"/>
  <c r="D21" i="1"/>
  <c r="D103" i="1"/>
  <c r="D326" i="1"/>
  <c r="D339" i="1"/>
  <c r="D114" i="1"/>
  <c r="D464" i="1"/>
  <c r="D18" i="1"/>
  <c r="D314" i="1"/>
  <c r="D68" i="1"/>
  <c r="D404" i="1"/>
  <c r="D171" i="1"/>
  <c r="D126" i="1"/>
  <c r="D97" i="1"/>
  <c r="D131" i="1"/>
  <c r="D154" i="1"/>
  <c r="D253" i="1"/>
  <c r="D294" i="1"/>
  <c r="D104" i="1"/>
  <c r="D402" i="1"/>
  <c r="D127" i="1"/>
  <c r="D138" i="1"/>
  <c r="D442" i="1"/>
  <c r="D32" i="1"/>
  <c r="D340" i="1"/>
  <c r="D487" i="1"/>
  <c r="D449" i="1"/>
  <c r="D262" i="1"/>
  <c r="D151" i="1"/>
  <c r="D348" i="1"/>
  <c r="D456" i="1"/>
  <c r="D34" i="1"/>
  <c r="D227" i="1"/>
  <c r="D141" i="1"/>
  <c r="D116" i="1"/>
  <c r="D372" i="1"/>
  <c r="D201" i="1"/>
  <c r="D273" i="1"/>
  <c r="D507" i="1"/>
  <c r="D279" i="1"/>
  <c r="D74" i="1"/>
  <c r="D94" i="1"/>
  <c r="D86" i="1"/>
  <c r="D3" i="1"/>
  <c r="D403" i="1"/>
  <c r="D187" i="1"/>
  <c r="D312" i="1"/>
  <c r="D9" i="1"/>
  <c r="D183" i="1"/>
  <c r="D511" i="1"/>
  <c r="D185" i="1"/>
  <c r="D407" i="1"/>
  <c r="D413" i="1"/>
  <c r="D323" i="1"/>
  <c r="D38" i="1"/>
  <c r="D120" i="1"/>
  <c r="D72" i="1"/>
  <c r="D23" i="1"/>
  <c r="D25" i="1"/>
  <c r="D31" i="1"/>
  <c r="D43" i="1"/>
  <c r="D45" i="1"/>
  <c r="D49" i="1"/>
  <c r="D65" i="1"/>
  <c r="D69" i="1"/>
  <c r="D75" i="1"/>
  <c r="D90" i="1"/>
  <c r="D98" i="1"/>
  <c r="D146" i="1"/>
  <c r="D155" i="1"/>
  <c r="D195" i="1"/>
  <c r="D206" i="1"/>
  <c r="D212" i="1"/>
  <c r="D231" i="1"/>
  <c r="D235" i="1"/>
  <c r="D255" i="1"/>
  <c r="D256" i="1"/>
  <c r="D275" i="1"/>
  <c r="D278" i="1"/>
  <c r="D286" i="1"/>
  <c r="D301" i="1"/>
  <c r="D322" i="1"/>
  <c r="D347" i="1"/>
  <c r="D350" i="1"/>
  <c r="D362" i="1"/>
  <c r="D382" i="1"/>
  <c r="D385" i="1"/>
  <c r="D390" i="1"/>
  <c r="D398" i="1"/>
  <c r="D399" i="1"/>
  <c r="D400" i="1"/>
  <c r="D401" i="1"/>
  <c r="D406" i="1"/>
  <c r="D425" i="1"/>
  <c r="D429" i="1"/>
  <c r="D434" i="1"/>
  <c r="D448" i="1"/>
  <c r="D450" i="1"/>
  <c r="D451" i="1"/>
  <c r="D454" i="1"/>
  <c r="D463" i="1"/>
  <c r="D500" i="1"/>
  <c r="D590" i="2"/>
  <c r="D440" i="2"/>
  <c r="D573" i="2"/>
  <c r="D610" i="2"/>
  <c r="D37" i="2"/>
  <c r="D395" i="2"/>
  <c r="D54" i="2"/>
  <c r="D426" i="2"/>
  <c r="D412" i="2"/>
  <c r="D691" i="2"/>
  <c r="D510" i="2"/>
  <c r="D483" i="2"/>
  <c r="D206" i="2"/>
  <c r="D6" i="2"/>
  <c r="D285" i="2"/>
  <c r="D31" i="2"/>
  <c r="D556" i="2"/>
  <c r="D608" i="2"/>
  <c r="D270" i="2"/>
  <c r="D664" i="2"/>
  <c r="D332" i="2"/>
  <c r="D329" i="2"/>
  <c r="D308" i="2"/>
  <c r="D542" i="2"/>
  <c r="D606" i="2"/>
  <c r="D525" i="2"/>
  <c r="D241" i="2"/>
  <c r="D178" i="2"/>
  <c r="D127" i="2"/>
  <c r="D344" i="2"/>
  <c r="D516" i="2"/>
  <c r="D307" i="2"/>
  <c r="D158" i="2"/>
  <c r="D598" i="2"/>
  <c r="D143" i="2"/>
  <c r="D278" i="2"/>
  <c r="D379" i="2"/>
  <c r="D579" i="2"/>
  <c r="D572" i="2"/>
  <c r="D262" i="2"/>
  <c r="D655" i="2"/>
  <c r="D271" i="2"/>
  <c r="D295" i="2"/>
  <c r="D574" i="2"/>
  <c r="D498" i="2"/>
  <c r="D165" i="2"/>
  <c r="D321" i="2"/>
  <c r="D210" i="2"/>
  <c r="D342" i="2"/>
  <c r="D257" i="2"/>
  <c r="D150" i="2"/>
  <c r="D558" i="2"/>
  <c r="D543" i="2"/>
  <c r="D535" i="2"/>
  <c r="D29" i="2"/>
  <c r="D61" i="2"/>
  <c r="D245" i="2"/>
  <c r="D222" i="2"/>
  <c r="D91" i="2"/>
  <c r="D368" i="2"/>
  <c r="D164" i="2"/>
  <c r="D32" i="2"/>
  <c r="D171" i="2"/>
  <c r="D666" i="2"/>
  <c r="D381" i="2"/>
  <c r="D69" i="2"/>
  <c r="D500" i="2"/>
  <c r="D548" i="2"/>
  <c r="D159" i="2"/>
  <c r="D389" i="2"/>
  <c r="D474" i="2"/>
  <c r="D205" i="2"/>
  <c r="D92" i="2"/>
  <c r="D238" i="2"/>
  <c r="D465" i="2"/>
  <c r="D475" i="2"/>
  <c r="D60" i="2"/>
  <c r="D121" i="2"/>
  <c r="D118" i="2"/>
  <c r="D141" i="2"/>
  <c r="D687" i="2"/>
  <c r="D23" i="2"/>
  <c r="D156" i="2"/>
  <c r="D294" i="2"/>
  <c r="D129" i="2"/>
  <c r="D512" i="2"/>
  <c r="D540" i="2"/>
  <c r="D185" i="2"/>
  <c r="D588" i="2"/>
  <c r="D639" i="2"/>
  <c r="D504" i="2"/>
  <c r="D110" i="2"/>
  <c r="D211" i="2"/>
  <c r="D229" i="2"/>
  <c r="D90" i="2"/>
  <c r="D83" i="2"/>
  <c r="D225" i="2"/>
  <c r="D567" i="2"/>
  <c r="D633" i="2"/>
  <c r="D345" i="2"/>
  <c r="D137" i="2"/>
  <c r="D96" i="2"/>
  <c r="D387" i="2"/>
  <c r="D173" i="2"/>
  <c r="D47" i="2"/>
  <c r="D544" i="2"/>
  <c r="D674" i="2"/>
  <c r="D421" i="2"/>
  <c r="D131" i="2"/>
  <c r="D322" i="2"/>
  <c r="D351" i="2"/>
  <c r="D100" i="2"/>
  <c r="D612" i="2"/>
  <c r="D456" i="2"/>
  <c r="D169" i="2"/>
  <c r="D654" i="2"/>
  <c r="D339" i="2"/>
  <c r="D148" i="2"/>
  <c r="D56" i="2"/>
  <c r="D81" i="2"/>
  <c r="D35" i="2"/>
  <c r="D155" i="2"/>
  <c r="D202" i="2"/>
  <c r="D315" i="2"/>
  <c r="D252" i="2"/>
  <c r="D297" i="2"/>
  <c r="D591" i="2"/>
  <c r="D529" i="2"/>
  <c r="D123" i="2"/>
  <c r="D431" i="2"/>
  <c r="D101" i="2"/>
  <c r="D99" i="2"/>
  <c r="D370" i="2"/>
  <c r="D446" i="2"/>
  <c r="D269" i="2"/>
  <c r="D117" i="2"/>
  <c r="D201" i="2"/>
  <c r="D338" i="2"/>
  <c r="D473" i="2"/>
  <c r="D355" i="2"/>
  <c r="D592" i="2"/>
  <c r="D223" i="2"/>
  <c r="D476" i="2"/>
  <c r="D396" i="2"/>
  <c r="D228" i="2"/>
  <c r="D207" i="2"/>
  <c r="D204" i="2"/>
  <c r="D575" i="2"/>
  <c r="D11" i="2"/>
  <c r="D463" i="2"/>
  <c r="D337" i="2"/>
  <c r="D188" i="2"/>
  <c r="D424" i="2"/>
  <c r="D531" i="2"/>
  <c r="D226" i="2"/>
  <c r="D126" i="2"/>
  <c r="D236" i="2"/>
  <c r="D445" i="2"/>
  <c r="D94" i="2"/>
  <c r="D186" i="2"/>
  <c r="D302" i="2"/>
  <c r="D279" i="2"/>
  <c r="D507" i="2"/>
  <c r="D350" i="2"/>
  <c r="D77" i="2"/>
  <c r="D267" i="2"/>
  <c r="D151" i="2"/>
  <c r="D673" i="2"/>
  <c r="D675" i="2"/>
  <c r="D255" i="2"/>
  <c r="D360" i="2"/>
  <c r="D24" i="2"/>
  <c r="D36" i="2"/>
  <c r="D702" i="2"/>
  <c r="D235" i="2"/>
  <c r="D334" i="2"/>
  <c r="D181" i="2"/>
  <c r="D160" i="2"/>
  <c r="D343" i="2"/>
  <c r="D233" i="2"/>
  <c r="D398" i="2"/>
  <c r="D657" i="2"/>
  <c r="D276" i="2"/>
  <c r="D678" i="2"/>
  <c r="D161" i="2"/>
  <c r="D138" i="2"/>
  <c r="D20" i="2"/>
  <c r="D230" i="2"/>
  <c r="D477" i="2"/>
  <c r="D26" i="2"/>
  <c r="D460" i="2"/>
  <c r="D87" i="2"/>
  <c r="D665" i="2"/>
  <c r="D669" i="2"/>
  <c r="D670" i="2"/>
  <c r="D58" i="2"/>
  <c r="D316" i="2"/>
  <c r="D18" i="2"/>
  <c r="D672" i="2"/>
  <c r="D82" i="2"/>
  <c r="D580" i="2"/>
  <c r="D627" i="2"/>
  <c r="D234" i="2"/>
  <c r="D428" i="2"/>
  <c r="D373" i="2"/>
  <c r="D220" i="2"/>
  <c r="D153" i="2"/>
  <c r="D680" i="2"/>
  <c r="D698" i="2"/>
  <c r="D326" i="2"/>
  <c r="D331" i="2"/>
  <c r="D244" i="2"/>
  <c r="D414" i="2"/>
  <c r="D352" i="2"/>
  <c r="D413" i="2"/>
  <c r="D362" i="2"/>
  <c r="D34" i="2"/>
  <c r="D104" i="2"/>
  <c r="D55" i="2"/>
  <c r="D437" i="2"/>
  <c r="D72" i="2"/>
  <c r="D660" i="2"/>
  <c r="D283" i="2"/>
  <c r="D33" i="2"/>
  <c r="D583" i="2"/>
  <c r="D509" i="2"/>
  <c r="D527" i="2"/>
  <c r="D112" i="2"/>
  <c r="D191" i="2"/>
  <c r="D132" i="2"/>
  <c r="D149" i="2"/>
  <c r="D653" i="2"/>
  <c r="D427" i="2"/>
  <c r="D367" i="2"/>
  <c r="D139" i="2"/>
  <c r="D619" i="2"/>
  <c r="D180" i="2"/>
  <c r="D623" i="2"/>
  <c r="D243" i="2"/>
  <c r="D10" i="2"/>
  <c r="D176" i="2"/>
  <c r="D215" i="2"/>
  <c r="D9" i="2"/>
  <c r="D346" i="2"/>
  <c r="D4" i="2"/>
  <c r="D5" i="2"/>
  <c r="D3" i="2"/>
  <c r="D184" i="2"/>
  <c r="D253" i="2"/>
  <c r="D197" i="2"/>
  <c r="D199" i="2"/>
  <c r="D273" i="2"/>
  <c r="D650" i="2"/>
  <c r="D63" i="2"/>
  <c r="D690" i="2"/>
  <c r="D468" i="2"/>
  <c r="D68" i="2"/>
  <c r="D193" i="2"/>
  <c r="D133" i="2"/>
  <c r="D162" i="2"/>
  <c r="D214" i="2"/>
  <c r="D277" i="2"/>
  <c r="D119" i="2"/>
  <c r="D7" i="2"/>
  <c r="D493" i="2"/>
  <c r="D382" i="2"/>
  <c r="D561" i="2"/>
  <c r="D73" i="2"/>
  <c r="D349" i="2"/>
  <c r="D264" i="2"/>
  <c r="D89" i="2"/>
  <c r="D177" i="2"/>
  <c r="D192" i="2"/>
  <c r="D86" i="2"/>
  <c r="D402" i="2"/>
  <c r="D12" i="2"/>
  <c r="D128" i="2"/>
  <c r="D74" i="2"/>
  <c r="D50" i="2"/>
  <c r="D93" i="2"/>
  <c r="D19" i="2"/>
  <c r="D491" i="2"/>
  <c r="D251" i="2"/>
  <c r="D42" i="2"/>
  <c r="D242" i="2"/>
  <c r="D320" i="2"/>
  <c r="D335" i="2"/>
  <c r="D386" i="2"/>
  <c r="D311" i="2"/>
  <c r="D401" i="2"/>
  <c r="D105" i="2"/>
  <c r="D348" i="2"/>
  <c r="D59" i="2"/>
  <c r="D274" i="2"/>
  <c r="D102" i="2"/>
  <c r="D644" i="2"/>
  <c r="D479" i="2"/>
  <c r="D596" i="2"/>
  <c r="D44" i="2"/>
  <c r="D41" i="2"/>
  <c r="D134" i="2"/>
  <c r="D532" i="2"/>
  <c r="D549" i="2"/>
  <c r="D25" i="2"/>
  <c r="D333" i="2"/>
  <c r="D585" i="2"/>
  <c r="D293" i="2"/>
  <c r="D408" i="2"/>
  <c r="D634" i="2"/>
  <c r="D328" i="2"/>
  <c r="D106" i="2"/>
  <c r="D495" i="2"/>
  <c r="D357" i="2"/>
  <c r="D250" i="2"/>
  <c r="D648" i="2"/>
  <c r="D317" i="2"/>
  <c r="D366" i="2"/>
  <c r="D113" i="2"/>
  <c r="D213" i="2"/>
  <c r="D14" i="2"/>
  <c r="D470" i="2"/>
  <c r="D375" i="2"/>
  <c r="D62" i="2"/>
  <c r="D682" i="2"/>
  <c r="D640" i="2"/>
  <c r="D642" i="2"/>
  <c r="D511" i="2"/>
  <c r="D490" i="2"/>
  <c r="D356" i="2"/>
  <c r="D146" i="2"/>
  <c r="D637" i="2"/>
  <c r="D646" i="2"/>
  <c r="D423" i="2"/>
  <c r="D391" i="2"/>
  <c r="D231" i="2"/>
  <c r="D125" i="2"/>
  <c r="D258" i="2"/>
  <c r="D27" i="2"/>
  <c r="D130" i="2"/>
  <c r="D227" i="2"/>
  <c r="D265" i="2"/>
  <c r="D496" i="2"/>
  <c r="D383" i="2"/>
  <c r="D298" i="2"/>
  <c r="D15" i="2"/>
  <c r="D195" i="2"/>
  <c r="D471" i="2"/>
  <c r="D359" i="2"/>
  <c r="D76" i="2"/>
  <c r="D313" i="2"/>
  <c r="D469" i="2"/>
  <c r="D472" i="2"/>
  <c r="D374" i="2"/>
  <c r="D455" i="2"/>
  <c r="D170" i="2"/>
  <c r="D163" i="2"/>
  <c r="D65" i="2"/>
  <c r="D464" i="2"/>
  <c r="D448" i="2"/>
  <c r="D196" i="2"/>
  <c r="D581" i="2"/>
  <c r="D144" i="2"/>
  <c r="D45" i="2"/>
  <c r="D17" i="2"/>
  <c r="D478" i="2"/>
  <c r="D286" i="2"/>
  <c r="D384" i="2"/>
  <c r="D179" i="2"/>
  <c r="D268" i="2"/>
  <c r="D282" i="2"/>
  <c r="D289" i="2"/>
  <c r="D609" i="2"/>
  <c r="D325" i="2"/>
  <c r="D254" i="2"/>
  <c r="D97" i="2"/>
  <c r="D57" i="2"/>
  <c r="D208" i="2"/>
  <c r="D53" i="2"/>
  <c r="D22" i="2"/>
  <c r="D2" i="2"/>
  <c r="D605" i="2"/>
  <c r="D369" i="2"/>
  <c r="D371" i="2"/>
  <c r="D522" i="2"/>
  <c r="D39" i="2"/>
  <c r="D404" i="2"/>
  <c r="D602" i="2"/>
  <c r="D198" i="2"/>
  <c r="D415" i="2"/>
  <c r="D643" i="2"/>
  <c r="D157" i="2"/>
  <c r="D219" i="2"/>
  <c r="D688" i="2"/>
  <c r="D363" i="2"/>
  <c r="D554" i="2"/>
  <c r="D587" i="2"/>
  <c r="D109" i="2"/>
  <c r="D116" i="2"/>
  <c r="D323" i="2"/>
  <c r="D603" i="2"/>
  <c r="D364" i="2"/>
  <c r="D306" i="2"/>
  <c r="D393" i="2"/>
  <c r="D16" i="2"/>
  <c r="D696" i="2"/>
  <c r="D263" i="2"/>
  <c r="D120" i="2"/>
  <c r="D358" i="2"/>
  <c r="D266" i="2"/>
  <c r="D67" i="2"/>
  <c r="D403" i="2"/>
  <c r="D462" i="2"/>
  <c r="D681" i="2"/>
  <c r="D13" i="2"/>
  <c r="D676" i="2"/>
  <c r="D385" i="2"/>
  <c r="D677" i="2"/>
  <c r="D652" i="2"/>
  <c r="D524" i="2"/>
  <c r="D433" i="2"/>
  <c r="D480" i="2"/>
  <c r="D405" i="2"/>
  <c r="D248" i="2"/>
  <c r="D624" i="2"/>
  <c r="D152" i="2"/>
  <c r="D182" i="2"/>
  <c r="D340" i="2"/>
  <c r="D122" i="2"/>
  <c r="D8" i="2"/>
  <c r="D629" i="2"/>
  <c r="D51" i="2"/>
  <c r="D136" i="2"/>
  <c r="D247" i="2"/>
  <c r="D407" i="2"/>
  <c r="D38" i="2"/>
  <c r="D43" i="2"/>
  <c r="D521" i="2"/>
  <c r="D88" i="2"/>
  <c r="D288" i="2"/>
  <c r="D98" i="2"/>
  <c r="D506" i="2"/>
  <c r="D482" i="2"/>
  <c r="D287" i="2"/>
  <c r="D663" i="2"/>
  <c r="D466" i="2"/>
  <c r="D520" i="2"/>
  <c r="D559" i="2"/>
  <c r="D703" i="2"/>
  <c r="D406" i="2"/>
  <c r="D200" i="2"/>
  <c r="D552" i="2"/>
  <c r="D546" i="2"/>
  <c r="D621" i="2"/>
  <c r="D538" i="2"/>
  <c r="D557" i="2"/>
  <c r="D71" i="2"/>
  <c r="D84" i="2"/>
  <c r="D555" i="2"/>
  <c r="D115" i="2"/>
  <c r="D595" i="2"/>
  <c r="D174" i="2"/>
  <c r="D46" i="2"/>
  <c r="D216" i="2"/>
  <c r="D604" i="2"/>
  <c r="D571" i="2"/>
  <c r="D417" i="2"/>
  <c r="D79" i="2"/>
  <c r="D378" i="2"/>
  <c r="D301" i="2"/>
  <c r="D647" i="2"/>
  <c r="D209" i="2"/>
  <c r="D166" i="2"/>
  <c r="D183" i="2"/>
  <c r="D467" i="2"/>
  <c r="D291" i="2"/>
  <c r="D249" i="2"/>
  <c r="D212" i="2"/>
  <c r="D394" i="2"/>
  <c r="D671" i="2"/>
  <c r="D615" i="2"/>
  <c r="D224" i="2"/>
  <c r="D390" i="2"/>
  <c r="D376" i="2"/>
  <c r="D52" i="2"/>
  <c r="D699" i="2"/>
  <c r="D142" i="2"/>
  <c r="D499" i="2"/>
  <c r="D78" i="2"/>
  <c r="D409" i="2"/>
  <c r="D617" i="2"/>
  <c r="D49" i="2"/>
  <c r="D175" i="2"/>
  <c r="D232" i="2"/>
  <c r="D700" i="2"/>
  <c r="D190" i="2"/>
  <c r="D626" i="2"/>
  <c r="D658" i="2"/>
  <c r="D272" i="2"/>
  <c r="D441" i="2"/>
  <c r="D620" i="2"/>
  <c r="D135" i="2"/>
  <c r="D693" i="2"/>
  <c r="D124" i="2"/>
  <c r="D656" i="2"/>
  <c r="D553" i="2"/>
  <c r="D314" i="2"/>
  <c r="D528" i="2"/>
  <c r="D628" i="2"/>
  <c r="D533" i="2"/>
  <c r="D679" i="2"/>
  <c r="D172" i="2"/>
  <c r="D632" i="2"/>
  <c r="D534" i="2"/>
  <c r="D107" i="2"/>
  <c r="D319" i="2"/>
  <c r="D261" i="2"/>
  <c r="D560" i="2"/>
  <c r="D303" i="2"/>
  <c r="D530" i="2"/>
  <c r="D662" i="2"/>
  <c r="D341" i="2"/>
  <c r="D103" i="2"/>
  <c r="D434" i="2"/>
  <c r="D377" i="2"/>
  <c r="D21" i="2"/>
  <c r="D582" i="2"/>
  <c r="D584" i="2"/>
  <c r="D435" i="2"/>
  <c r="D284" i="2"/>
  <c r="D259" i="2"/>
  <c r="D659" i="2"/>
  <c r="D488" i="2"/>
  <c r="D85" i="2"/>
  <c r="D438" i="2"/>
  <c r="D347" i="2"/>
  <c r="D75" i="2"/>
  <c r="D330" i="2"/>
  <c r="D686" i="2"/>
  <c r="D48" i="2"/>
  <c r="D613" i="2"/>
  <c r="D625" i="2"/>
  <c r="D668" i="2"/>
  <c r="D578" i="2"/>
  <c r="D685" i="2"/>
  <c r="D486" i="2"/>
  <c r="D695" i="2"/>
  <c r="D631" i="2"/>
  <c r="D64" i="2"/>
  <c r="D388" i="2"/>
  <c r="D30" i="2"/>
  <c r="D296" i="2"/>
  <c r="D684" i="2"/>
  <c r="D304" i="2"/>
  <c r="D167" i="2"/>
  <c r="D519" i="2"/>
  <c r="D140" i="2"/>
  <c r="D494" i="2"/>
  <c r="D354" i="2"/>
  <c r="D667" i="2"/>
  <c r="D203" i="2"/>
  <c r="D95" i="2"/>
  <c r="D459" i="2"/>
  <c r="D641" i="2"/>
  <c r="D452" i="2"/>
  <c r="D589" i="2"/>
  <c r="D636" i="2"/>
  <c r="D611" i="2"/>
  <c r="D281" i="2"/>
  <c r="D70" i="2"/>
  <c r="D239" i="2"/>
  <c r="D353" i="2"/>
  <c r="D310" i="2"/>
  <c r="D154" i="2"/>
  <c r="D324" i="2"/>
  <c r="D537" i="2"/>
  <c r="D485" i="2"/>
  <c r="D246" i="2"/>
  <c r="D221" i="2"/>
  <c r="D66" i="2"/>
  <c r="D361" i="2"/>
  <c r="D275" i="2"/>
  <c r="D237" i="2"/>
  <c r="D240" i="2"/>
  <c r="D218" i="2"/>
  <c r="D80" i="2"/>
  <c r="D422" i="2"/>
  <c r="D40" i="2"/>
  <c r="D594" i="2"/>
  <c r="D645" i="2"/>
  <c r="D599" i="2"/>
  <c r="D635" i="2"/>
  <c r="D701" i="2"/>
  <c r="D502" i="2"/>
  <c r="D576" i="2"/>
  <c r="D563" i="2"/>
  <c r="D432" i="2"/>
  <c r="D551" i="2"/>
  <c r="D638" i="2"/>
  <c r="D290" i="2"/>
  <c r="D630" i="2"/>
  <c r="D564" i="2"/>
  <c r="D607" i="2"/>
  <c r="D565" i="2"/>
  <c r="D547" i="2"/>
  <c r="D694" i="2"/>
  <c r="D399" i="2"/>
  <c r="D600" i="2"/>
  <c r="D601" i="2"/>
  <c r="D145" i="2"/>
  <c r="D305" i="2"/>
  <c r="D515" i="2"/>
  <c r="D419" i="2"/>
  <c r="D461" i="2"/>
  <c r="D147" i="2"/>
  <c r="D651" i="2"/>
  <c r="D309" i="2"/>
  <c r="D28" i="2"/>
  <c r="D392" i="2"/>
  <c r="D300" i="2"/>
  <c r="D318" i="2"/>
  <c r="D114" i="2"/>
  <c r="D453" i="2"/>
  <c r="D312" i="2"/>
  <c r="D292" i="2"/>
  <c r="D454" i="2"/>
  <c r="D429" i="2"/>
  <c r="D372" i="2"/>
  <c r="D187" i="2"/>
  <c r="D217" i="2"/>
  <c r="D280" i="2"/>
  <c r="D336" i="2"/>
  <c r="D189" i="2"/>
  <c r="D111" i="2"/>
  <c r="D108" i="2"/>
  <c r="D577" i="2"/>
  <c r="D168" i="2"/>
  <c r="D400" i="2"/>
  <c r="D430" i="2"/>
  <c r="D194" i="2"/>
  <c r="D397" i="2"/>
  <c r="D256" i="2"/>
  <c r="D299" i="2"/>
  <c r="D614" i="2"/>
  <c r="D450" i="2"/>
  <c r="D410" i="2"/>
  <c r="D550" i="2"/>
  <c r="D616" i="2"/>
  <c r="D586" i="2"/>
  <c r="D569" i="2"/>
  <c r="D458" i="2"/>
  <c r="D411" i="2"/>
  <c r="D513" i="2"/>
  <c r="D457" i="2"/>
  <c r="D365" i="2"/>
  <c r="D489" i="2"/>
  <c r="D481" i="2"/>
  <c r="D436" i="2"/>
  <c r="D492" i="2"/>
  <c r="D484" i="2"/>
  <c r="D523" i="2"/>
  <c r="D447" i="2"/>
  <c r="D327" i="2"/>
  <c r="D570" i="2"/>
  <c r="D380" i="2"/>
  <c r="D622" i="2"/>
  <c r="D416" i="2"/>
  <c r="D425" i="2"/>
  <c r="D444" i="2"/>
  <c r="D260" i="2"/>
  <c r="D487" i="2"/>
  <c r="D514" i="2"/>
  <c r="D649" i="2"/>
  <c r="D420" i="2"/>
  <c r="D439" i="2"/>
  <c r="D442" i="2"/>
  <c r="D683" i="2"/>
  <c r="D518" i="2"/>
  <c r="D539" i="2"/>
  <c r="D443" i="2"/>
  <c r="D545" i="2"/>
  <c r="D505" i="2"/>
  <c r="D697" i="2"/>
  <c r="D566" i="2"/>
  <c r="D517" i="2"/>
  <c r="D536" i="2"/>
  <c r="D541" i="2"/>
  <c r="D692" i="2"/>
  <c r="D451" i="2"/>
  <c r="D568" i="2"/>
  <c r="D418" i="2"/>
  <c r="D497" i="2"/>
  <c r="D449" i="2"/>
  <c r="D526" i="2"/>
  <c r="D562" i="2"/>
  <c r="D501" i="2"/>
  <c r="D503" i="2"/>
  <c r="D618" i="2"/>
  <c r="D508" i="2"/>
  <c r="D593" i="2"/>
  <c r="D689" i="2"/>
  <c r="D597" i="2"/>
  <c r="D661" i="2"/>
  <c r="G500" i="1"/>
  <c r="G463" i="1"/>
  <c r="G454" i="1"/>
  <c r="G451" i="1"/>
  <c r="G450" i="1"/>
  <c r="G448" i="1"/>
  <c r="G434" i="1"/>
  <c r="G429" i="1"/>
  <c r="G425" i="1"/>
  <c r="G406" i="1"/>
  <c r="G401" i="1"/>
  <c r="G400" i="1"/>
  <c r="G399" i="1"/>
  <c r="G398" i="1"/>
  <c r="G390" i="1"/>
  <c r="G385" i="1"/>
  <c r="G382" i="1"/>
  <c r="G362" i="1"/>
  <c r="G350" i="1"/>
  <c r="G347" i="1"/>
  <c r="G322" i="1"/>
  <c r="G301" i="1"/>
  <c r="G286" i="1"/>
  <c r="G278" i="1"/>
  <c r="G275" i="1"/>
  <c r="G256" i="1"/>
  <c r="G255" i="1"/>
  <c r="G235" i="1"/>
  <c r="G231" i="1"/>
  <c r="G212" i="1"/>
  <c r="G206" i="1"/>
  <c r="G195" i="1"/>
  <c r="G155" i="1"/>
  <c r="G146" i="1"/>
  <c r="G98" i="1"/>
  <c r="G90" i="1"/>
  <c r="G75" i="1"/>
  <c r="G69" i="1"/>
  <c r="G65" i="1"/>
  <c r="G49" i="1"/>
  <c r="G45" i="1"/>
  <c r="G43" i="1"/>
  <c r="G31" i="1"/>
  <c r="G25" i="1"/>
  <c r="G23" i="1"/>
  <c r="G72" i="1"/>
  <c r="G323" i="1"/>
  <c r="G312" i="1"/>
  <c r="G187" i="1"/>
  <c r="G511" i="1"/>
  <c r="G183" i="1"/>
  <c r="G74" i="1"/>
  <c r="G201" i="1"/>
  <c r="G141" i="1"/>
  <c r="G120" i="1"/>
  <c r="G38" i="1"/>
  <c r="G34" i="1"/>
  <c r="G86" i="1"/>
  <c r="G279" i="1"/>
  <c r="G487" i="1"/>
  <c r="G165" i="1"/>
  <c r="G456" i="1"/>
  <c r="G340" i="1"/>
  <c r="G32" i="1"/>
  <c r="G413" i="1"/>
  <c r="G229" i="1"/>
  <c r="G442" i="1"/>
  <c r="G151" i="1"/>
  <c r="G138" i="1"/>
  <c r="G127" i="1"/>
  <c r="G309" i="1"/>
  <c r="G407" i="1"/>
  <c r="G185" i="1"/>
  <c r="G475" i="1"/>
  <c r="G221" i="1"/>
  <c r="G114" i="1"/>
  <c r="G253" i="1"/>
  <c r="G9" i="1"/>
  <c r="G486" i="1"/>
  <c r="G508" i="1"/>
  <c r="G465" i="1"/>
  <c r="G126" i="1"/>
  <c r="G147" i="1"/>
  <c r="G159" i="1"/>
  <c r="G68" i="1"/>
  <c r="G403" i="1"/>
  <c r="G3" i="1"/>
  <c r="G80" i="1"/>
  <c r="G492" i="1"/>
  <c r="G339" i="1"/>
  <c r="G21" i="1"/>
  <c r="G181" i="1"/>
  <c r="G263" i="1"/>
  <c r="G15" i="1"/>
  <c r="G484" i="1"/>
  <c r="G94" i="1"/>
  <c r="G441" i="1"/>
  <c r="G154" i="1"/>
  <c r="G117" i="1"/>
  <c r="G226" i="1"/>
  <c r="G470" i="1"/>
  <c r="G250" i="1"/>
  <c r="G167" i="1"/>
  <c r="G367" i="1"/>
  <c r="G213" i="1"/>
  <c r="G262" i="1"/>
  <c r="G97" i="1"/>
  <c r="G248" i="1"/>
  <c r="G469" i="1"/>
  <c r="G238" i="1"/>
  <c r="G83" i="1"/>
  <c r="G171" i="1"/>
  <c r="G124" i="1"/>
  <c r="G507" i="1"/>
  <c r="G273" i="1"/>
  <c r="G496" i="1"/>
  <c r="G299" i="1"/>
  <c r="G404" i="1"/>
  <c r="G394" i="1"/>
  <c r="G198" i="1"/>
  <c r="G393" i="1"/>
  <c r="G329" i="1"/>
  <c r="G419" i="1"/>
  <c r="G216" i="1"/>
  <c r="G490" i="1"/>
  <c r="G59" i="1"/>
  <c r="G296" i="1"/>
  <c r="G314" i="1"/>
  <c r="G118" i="1"/>
  <c r="G18" i="1"/>
  <c r="G40" i="1"/>
  <c r="G458" i="1"/>
  <c r="G156" i="1"/>
  <c r="G464" i="1"/>
  <c r="G383" i="1"/>
  <c r="G461" i="1"/>
  <c r="G326" i="1"/>
  <c r="G103" i="1"/>
  <c r="G372" i="1"/>
  <c r="G116" i="1"/>
  <c r="G336" i="1"/>
  <c r="G42" i="1"/>
  <c r="G287" i="1"/>
  <c r="G261" i="1"/>
  <c r="G513" i="1"/>
  <c r="G370" i="1"/>
  <c r="G489" i="1"/>
  <c r="G160" i="1"/>
  <c r="G85" i="1"/>
  <c r="G384" i="1"/>
  <c r="G5" i="1"/>
  <c r="G324" i="1"/>
  <c r="G93" i="1"/>
  <c r="G28" i="1"/>
  <c r="G232" i="1"/>
  <c r="G228" i="1"/>
  <c r="G166" i="1"/>
  <c r="G346" i="1"/>
  <c r="G402" i="1"/>
  <c r="G430" i="1"/>
  <c r="G409" i="1"/>
  <c r="G215" i="1"/>
  <c r="G142" i="1"/>
  <c r="G420" i="1"/>
  <c r="G57" i="1"/>
  <c r="G477" i="1"/>
  <c r="G150" i="1"/>
  <c r="G438" i="1"/>
  <c r="G197" i="1"/>
  <c r="G172" i="1"/>
  <c r="G134" i="1"/>
  <c r="G254" i="1"/>
  <c r="G176" i="1"/>
  <c r="G439" i="1"/>
  <c r="G352" i="1"/>
  <c r="G130" i="1"/>
  <c r="G242" i="1"/>
  <c r="G476" i="1"/>
  <c r="G87" i="1"/>
  <c r="G473" i="1"/>
  <c r="G446" i="1"/>
  <c r="G444" i="1"/>
  <c r="G447" i="1"/>
  <c r="G63" i="1"/>
  <c r="G163" i="1"/>
  <c r="G112" i="1"/>
  <c r="G78" i="1"/>
  <c r="G294" i="1"/>
  <c r="G227" i="1"/>
  <c r="G205" i="1"/>
  <c r="G179" i="1"/>
  <c r="G282" i="1"/>
  <c r="G178" i="1"/>
  <c r="G168" i="1"/>
  <c r="G243" i="1"/>
  <c r="G36" i="1"/>
  <c r="G108" i="1"/>
  <c r="G122" i="1"/>
  <c r="G468" i="1"/>
  <c r="G325" i="1"/>
  <c r="G375" i="1"/>
  <c r="G244" i="1"/>
  <c r="G510" i="1"/>
  <c r="G378" i="1"/>
  <c r="G371" i="1"/>
  <c r="G354" i="1"/>
  <c r="G46" i="1"/>
  <c r="G204" i="1"/>
  <c r="G14" i="1"/>
  <c r="G381" i="1"/>
  <c r="G355" i="1"/>
  <c r="G360" i="1"/>
  <c r="G302" i="1"/>
  <c r="G455" i="1"/>
  <c r="G422" i="1"/>
  <c r="G343" i="1"/>
  <c r="G505" i="1"/>
  <c r="G54" i="1"/>
  <c r="G193" i="1"/>
  <c r="G405" i="1"/>
  <c r="G333" i="1"/>
  <c r="G62" i="1"/>
  <c r="G10" i="1"/>
  <c r="G177" i="1"/>
  <c r="G48" i="1"/>
  <c r="G145" i="1"/>
  <c r="G233" i="1"/>
  <c r="G305" i="1"/>
  <c r="G64" i="1"/>
  <c r="G297" i="1"/>
  <c r="G495" i="1"/>
  <c r="G392" i="1"/>
  <c r="G491" i="1"/>
  <c r="G111" i="1"/>
  <c r="G270" i="1"/>
  <c r="G265" i="1"/>
  <c r="G288" i="1"/>
  <c r="G110" i="1"/>
  <c r="G170" i="1"/>
  <c r="G4" i="1"/>
  <c r="G143" i="1"/>
  <c r="G397" i="1"/>
  <c r="G483" i="1"/>
  <c r="G140" i="1"/>
  <c r="G348" i="1"/>
  <c r="G482" i="1"/>
  <c r="G435" i="1"/>
  <c r="G161" i="1"/>
  <c r="G341" i="1"/>
  <c r="G452" i="1"/>
  <c r="G306" i="1"/>
  <c r="G96" i="1"/>
  <c r="G426" i="1"/>
  <c r="G158" i="1"/>
  <c r="G76" i="1"/>
  <c r="G264" i="1"/>
  <c r="G30" i="1"/>
  <c r="G358" i="1"/>
  <c r="G66" i="1"/>
  <c r="G149" i="1"/>
  <c r="G19" i="1"/>
  <c r="G99" i="1"/>
  <c r="G271" i="1"/>
  <c r="G289" i="1"/>
  <c r="G107" i="1"/>
  <c r="G386" i="1"/>
  <c r="G13" i="1"/>
  <c r="G125" i="1"/>
  <c r="G56" i="1"/>
  <c r="G493" i="1"/>
  <c r="G191" i="1"/>
  <c r="G257" i="1"/>
  <c r="G364" i="1"/>
  <c r="G252" i="1"/>
  <c r="G247" i="1"/>
  <c r="G129" i="1"/>
  <c r="G26" i="1"/>
  <c r="G267" i="1"/>
  <c r="G380" i="1"/>
  <c r="G144" i="1"/>
  <c r="G70" i="1"/>
  <c r="G363" i="1"/>
  <c r="G274" i="1"/>
  <c r="G260" i="1"/>
  <c r="G20" i="1"/>
  <c r="G480" i="1"/>
  <c r="G449" i="1"/>
  <c r="G391" i="1"/>
  <c r="G497" i="1"/>
  <c r="G53" i="1"/>
  <c r="G421" i="1"/>
  <c r="G443" i="1"/>
  <c r="G410" i="1"/>
  <c r="G280" i="1"/>
  <c r="G320" i="1"/>
  <c r="G41" i="1"/>
  <c r="G300" i="1"/>
  <c r="G8" i="1"/>
  <c r="G239" i="1"/>
  <c r="G284" i="1"/>
  <c r="G356" i="1"/>
  <c r="G47" i="1"/>
  <c r="G285" i="1"/>
  <c r="G412" i="1"/>
  <c r="G240" i="1"/>
  <c r="G408" i="1"/>
  <c r="G502" i="1"/>
  <c r="G499" i="1"/>
  <c r="G209" i="1"/>
  <c r="G396" i="1"/>
  <c r="G17" i="1"/>
  <c r="G225" i="1"/>
  <c r="G196" i="1"/>
  <c r="G173" i="1"/>
  <c r="G471" i="1"/>
  <c r="G338" i="1"/>
  <c r="G379" i="1"/>
  <c r="G423" i="1"/>
  <c r="G485" i="1"/>
  <c r="G236" i="1"/>
  <c r="G12" i="1"/>
  <c r="G222" i="1"/>
  <c r="G199" i="1"/>
  <c r="G82" i="1"/>
  <c r="G460" i="1"/>
  <c r="G77" i="1"/>
  <c r="G376" i="1"/>
  <c r="G6" i="1"/>
  <c r="G135" i="1"/>
  <c r="G437" i="1"/>
  <c r="G136" i="1"/>
  <c r="G298" i="1"/>
  <c r="G418" i="1"/>
  <c r="G11" i="1"/>
  <c r="G37" i="1"/>
  <c r="G88" i="1"/>
  <c r="G321" i="1"/>
  <c r="G92" i="1"/>
  <c r="G317" i="1"/>
  <c r="G436" i="1"/>
  <c r="G337" i="1"/>
  <c r="G472" i="1"/>
  <c r="G361" i="1"/>
  <c r="G512" i="1"/>
  <c r="G200" i="1"/>
  <c r="G91" i="1"/>
  <c r="G16" i="1"/>
  <c r="G506" i="1"/>
  <c r="G307" i="1"/>
  <c r="G509" i="1"/>
  <c r="G79" i="1"/>
  <c r="G119" i="1"/>
  <c r="G433" i="1"/>
  <c r="G24" i="1"/>
  <c r="G251" i="1"/>
  <c r="G249" i="1"/>
  <c r="G104" i="1"/>
  <c r="G44" i="1"/>
  <c r="G258" i="1"/>
  <c r="G269" i="1"/>
  <c r="G202" i="1"/>
  <c r="G259" i="1"/>
  <c r="G188" i="1"/>
  <c r="G332" i="1"/>
  <c r="G102" i="1"/>
  <c r="G462" i="1"/>
  <c r="G71" i="1"/>
  <c r="G445" i="1"/>
  <c r="G293" i="1"/>
  <c r="G335" i="1"/>
  <c r="G152" i="1"/>
  <c r="G319" i="1"/>
  <c r="G22" i="1"/>
  <c r="G272" i="1"/>
  <c r="G303" i="1"/>
  <c r="G81" i="1"/>
  <c r="G501" i="1"/>
  <c r="G60" i="1"/>
  <c r="G2" i="1"/>
  <c r="G61" i="1"/>
  <c r="G291" i="1"/>
  <c r="G377" i="1"/>
  <c r="G139" i="1"/>
  <c r="G218" i="1"/>
  <c r="G357" i="1"/>
  <c r="G35" i="1"/>
  <c r="G494" i="1"/>
  <c r="G246" i="1"/>
  <c r="G123" i="1"/>
  <c r="G368" i="1"/>
  <c r="G488" i="1"/>
  <c r="G219" i="1"/>
  <c r="G266" i="1"/>
  <c r="G313" i="1"/>
  <c r="G428" i="1"/>
  <c r="G344" i="1"/>
  <c r="G148" i="1"/>
  <c r="G308" i="1"/>
  <c r="G351" i="1"/>
  <c r="G388" i="1"/>
  <c r="G180" i="1"/>
  <c r="G121" i="1"/>
  <c r="G304" i="1"/>
  <c r="G330" i="1"/>
  <c r="G366" i="1"/>
  <c r="G334" i="1"/>
  <c r="G157" i="1"/>
  <c r="G131" i="1"/>
  <c r="G224" i="1"/>
  <c r="G395" i="1"/>
  <c r="G113" i="1"/>
  <c r="G369" i="1"/>
  <c r="G189" i="1"/>
  <c r="G203" i="1"/>
  <c r="G52" i="1"/>
  <c r="G214" i="1"/>
  <c r="G276" i="1"/>
  <c r="G415" i="1"/>
  <c r="G182" i="1"/>
  <c r="G310" i="1"/>
  <c r="G101" i="1"/>
  <c r="G169" i="1"/>
  <c r="G190" i="1"/>
  <c r="G241" i="1"/>
  <c r="G417" i="1"/>
  <c r="G174" i="1"/>
  <c r="G503" i="1"/>
  <c r="G132" i="1"/>
  <c r="G281" i="1"/>
  <c r="G211" i="1"/>
  <c r="G133" i="1"/>
  <c r="G73" i="1"/>
  <c r="G29" i="1"/>
  <c r="G115" i="1"/>
  <c r="G427" i="1"/>
  <c r="G105" i="1"/>
  <c r="G7" i="1"/>
  <c r="G467" i="1"/>
  <c r="G220" i="1"/>
  <c r="G192" i="1"/>
  <c r="G207" i="1"/>
  <c r="G359" i="1"/>
  <c r="G153" i="1"/>
  <c r="G316" i="1"/>
  <c r="G431" i="1"/>
  <c r="G342" i="1"/>
  <c r="G292" i="1"/>
  <c r="G268" i="1"/>
  <c r="G217" i="1"/>
  <c r="G466" i="1"/>
  <c r="G498" i="1"/>
  <c r="G175" i="1"/>
  <c r="G353" i="1"/>
  <c r="G100" i="1"/>
  <c r="G137" i="1"/>
  <c r="G349" i="1"/>
  <c r="G311" i="1"/>
  <c r="G389" i="1"/>
  <c r="G331" i="1"/>
  <c r="G411" i="1"/>
  <c r="G89" i="1"/>
  <c r="G210" i="1"/>
  <c r="G128" i="1"/>
  <c r="G504" i="1"/>
  <c r="G345" i="1"/>
  <c r="G245" i="1"/>
  <c r="G290" i="1"/>
  <c r="G432" i="1"/>
  <c r="G234" i="1"/>
  <c r="G387" i="1"/>
  <c r="G67" i="1"/>
  <c r="G186" i="1"/>
  <c r="G51" i="1"/>
  <c r="G295" i="1"/>
  <c r="G164" i="1"/>
  <c r="G283" i="1"/>
  <c r="G208" i="1"/>
  <c r="G481" i="1"/>
  <c r="G162" i="1"/>
  <c r="G58" i="1"/>
  <c r="G39" i="1"/>
  <c r="G55" i="1"/>
  <c r="G416" i="1"/>
  <c r="G194" i="1"/>
  <c r="G230" i="1"/>
  <c r="G106" i="1"/>
  <c r="G373" i="1"/>
  <c r="G84" i="1"/>
  <c r="G365" i="1"/>
  <c r="G424" i="1"/>
  <c r="G457" i="1"/>
  <c r="G479" i="1"/>
  <c r="G453" i="1"/>
  <c r="G277" i="1"/>
  <c r="G223" i="1"/>
  <c r="G478" i="1"/>
  <c r="G327" i="1"/>
  <c r="G318" i="1"/>
  <c r="G95" i="1"/>
  <c r="G459" i="1"/>
  <c r="G109" i="1"/>
  <c r="G50" i="1"/>
  <c r="G237" i="1"/>
  <c r="G474" i="1"/>
  <c r="G315" i="1"/>
  <c r="G27" i="1"/>
  <c r="G184" i="1"/>
  <c r="G440" i="1"/>
  <c r="G414" i="1"/>
  <c r="G328" i="1"/>
  <c r="G33" i="1"/>
  <c r="G374" i="1"/>
  <c r="I2" i="1"/>
  <c r="F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H102" i="1" s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H127" i="1" s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H161" i="1" s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H177" i="1" s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H204" i="1" s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H218" i="1" s="1"/>
  <c r="I219" i="1"/>
  <c r="I220" i="1"/>
  <c r="I221" i="1"/>
  <c r="E221" i="1" s="1"/>
  <c r="I222" i="1"/>
  <c r="I223" i="1"/>
  <c r="I224" i="1"/>
  <c r="I225" i="1"/>
  <c r="I226" i="1"/>
  <c r="I227" i="1"/>
  <c r="I228" i="1"/>
  <c r="I229" i="1"/>
  <c r="I230" i="1"/>
  <c r="H230" i="1" s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H257" i="1" s="1"/>
  <c r="I258" i="1"/>
  <c r="I259" i="1"/>
  <c r="I260" i="1"/>
  <c r="I261" i="1"/>
  <c r="H261" i="1" s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H276" i="1" s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H293" i="1" s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H314" i="1" s="1"/>
  <c r="I315" i="1"/>
  <c r="I316" i="1"/>
  <c r="I317" i="1"/>
  <c r="I318" i="1"/>
  <c r="I319" i="1"/>
  <c r="I320" i="1"/>
  <c r="I321" i="1"/>
  <c r="I322" i="1"/>
  <c r="I323" i="1"/>
  <c r="I324" i="1"/>
  <c r="I325" i="1"/>
  <c r="F325" i="1" s="1"/>
  <c r="I326" i="1"/>
  <c r="I327" i="1"/>
  <c r="I328" i="1"/>
  <c r="F328" i="1" s="1"/>
  <c r="I329" i="1"/>
  <c r="F329" i="1" s="1"/>
  <c r="I330" i="1"/>
  <c r="I331" i="1"/>
  <c r="I332" i="1"/>
  <c r="I333" i="1"/>
  <c r="I334" i="1"/>
  <c r="F334" i="1" s="1"/>
  <c r="I335" i="1"/>
  <c r="I336" i="1"/>
  <c r="F336" i="1" s="1"/>
  <c r="I337" i="1"/>
  <c r="F337" i="1" s="1"/>
  <c r="I338" i="1"/>
  <c r="F338" i="1" s="1"/>
  <c r="I339" i="1"/>
  <c r="F339" i="1" s="1"/>
  <c r="I340" i="1"/>
  <c r="F340" i="1" s="1"/>
  <c r="I341" i="1"/>
  <c r="F341" i="1" s="1"/>
  <c r="I342" i="1"/>
  <c r="F342" i="1" s="1"/>
  <c r="I343" i="1"/>
  <c r="F343" i="1" s="1"/>
  <c r="I344" i="1"/>
  <c r="F344" i="1" s="1"/>
  <c r="I345" i="1"/>
  <c r="F345" i="1" s="1"/>
  <c r="I346" i="1"/>
  <c r="F346" i="1" s="1"/>
  <c r="I347" i="1"/>
  <c r="F347" i="1" s="1"/>
  <c r="I348" i="1"/>
  <c r="F348" i="1" s="1"/>
  <c r="I349" i="1"/>
  <c r="F349" i="1" s="1"/>
  <c r="I350" i="1"/>
  <c r="F350" i="1" s="1"/>
  <c r="I351" i="1"/>
  <c r="F351" i="1" s="1"/>
  <c r="I352" i="1"/>
  <c r="F352" i="1" s="1"/>
  <c r="I353" i="1"/>
  <c r="F353" i="1" s="1"/>
  <c r="I354" i="1"/>
  <c r="F354" i="1" s="1"/>
  <c r="I355" i="1"/>
  <c r="F355" i="1" s="1"/>
  <c r="I356" i="1"/>
  <c r="F356" i="1" s="1"/>
  <c r="I357" i="1"/>
  <c r="F357" i="1" s="1"/>
  <c r="I358" i="1"/>
  <c r="F358" i="1" s="1"/>
  <c r="I359" i="1"/>
  <c r="F359" i="1" s="1"/>
  <c r="I360" i="1"/>
  <c r="F360" i="1" s="1"/>
  <c r="I361" i="1"/>
  <c r="F361" i="1" s="1"/>
  <c r="I362" i="1"/>
  <c r="F362" i="1" s="1"/>
  <c r="I363" i="1"/>
  <c r="F363" i="1" s="1"/>
  <c r="I364" i="1"/>
  <c r="F364" i="1" s="1"/>
  <c r="I365" i="1"/>
  <c r="F365" i="1" s="1"/>
  <c r="I366" i="1"/>
  <c r="F366" i="1" s="1"/>
  <c r="I367" i="1"/>
  <c r="F367" i="1" s="1"/>
  <c r="I368" i="1"/>
  <c r="F368" i="1" s="1"/>
  <c r="I369" i="1"/>
  <c r="F369" i="1" s="1"/>
  <c r="I370" i="1"/>
  <c r="F370" i="1" s="1"/>
  <c r="I371" i="1"/>
  <c r="F371" i="1" s="1"/>
  <c r="I372" i="1"/>
  <c r="F372" i="1" s="1"/>
  <c r="I373" i="1"/>
  <c r="F373" i="1" s="1"/>
  <c r="I374" i="1"/>
  <c r="F374" i="1" s="1"/>
  <c r="I375" i="1"/>
  <c r="F375" i="1" s="1"/>
  <c r="I376" i="1"/>
  <c r="F376" i="1" s="1"/>
  <c r="I377" i="1"/>
  <c r="F377" i="1" s="1"/>
  <c r="I378" i="1"/>
  <c r="F378" i="1" s="1"/>
  <c r="I379" i="1"/>
  <c r="F379" i="1" s="1"/>
  <c r="I380" i="1"/>
  <c r="F380" i="1" s="1"/>
  <c r="I381" i="1"/>
  <c r="F381" i="1" s="1"/>
  <c r="I382" i="1"/>
  <c r="F382" i="1" s="1"/>
  <c r="I383" i="1"/>
  <c r="F383" i="1" s="1"/>
  <c r="I384" i="1"/>
  <c r="F384" i="1" s="1"/>
  <c r="I385" i="1"/>
  <c r="F385" i="1" s="1"/>
  <c r="I386" i="1"/>
  <c r="F386" i="1" s="1"/>
  <c r="I387" i="1"/>
  <c r="F387" i="1" s="1"/>
  <c r="I388" i="1"/>
  <c r="F388" i="1" s="1"/>
  <c r="I389" i="1"/>
  <c r="F389" i="1" s="1"/>
  <c r="I390" i="1"/>
  <c r="F390" i="1" s="1"/>
  <c r="I391" i="1"/>
  <c r="F391" i="1" s="1"/>
  <c r="I392" i="1"/>
  <c r="F392" i="1" s="1"/>
  <c r="I393" i="1"/>
  <c r="F393" i="1" s="1"/>
  <c r="I394" i="1"/>
  <c r="F394" i="1" s="1"/>
  <c r="I395" i="1"/>
  <c r="F395" i="1" s="1"/>
  <c r="I396" i="1"/>
  <c r="F396" i="1" s="1"/>
  <c r="I397" i="1"/>
  <c r="F397" i="1" s="1"/>
  <c r="I398" i="1"/>
  <c r="F398" i="1" s="1"/>
  <c r="I399" i="1"/>
  <c r="F399" i="1" s="1"/>
  <c r="I400" i="1"/>
  <c r="F400" i="1" s="1"/>
  <c r="I401" i="1"/>
  <c r="F401" i="1" s="1"/>
  <c r="I402" i="1"/>
  <c r="F402" i="1" s="1"/>
  <c r="I403" i="1"/>
  <c r="F403" i="1" s="1"/>
  <c r="I404" i="1"/>
  <c r="F404" i="1" s="1"/>
  <c r="I405" i="1"/>
  <c r="F405" i="1" s="1"/>
  <c r="I406" i="1"/>
  <c r="F406" i="1" s="1"/>
  <c r="I407" i="1"/>
  <c r="F407" i="1" s="1"/>
  <c r="I408" i="1"/>
  <c r="F408" i="1" s="1"/>
  <c r="I409" i="1"/>
  <c r="F409" i="1" s="1"/>
  <c r="I410" i="1"/>
  <c r="F410" i="1" s="1"/>
  <c r="I411" i="1"/>
  <c r="F411" i="1" s="1"/>
  <c r="I412" i="1"/>
  <c r="F412" i="1" s="1"/>
  <c r="I413" i="1"/>
  <c r="F413" i="1" s="1"/>
  <c r="I414" i="1"/>
  <c r="F414" i="1" s="1"/>
  <c r="I415" i="1"/>
  <c r="F415" i="1" s="1"/>
  <c r="I416" i="1"/>
  <c r="F416" i="1" s="1"/>
  <c r="I417" i="1"/>
  <c r="F417" i="1" s="1"/>
  <c r="I418" i="1"/>
  <c r="F418" i="1" s="1"/>
  <c r="I419" i="1"/>
  <c r="F419" i="1" s="1"/>
  <c r="I420" i="1"/>
  <c r="F420" i="1" s="1"/>
  <c r="I421" i="1"/>
  <c r="F421" i="1" s="1"/>
  <c r="I422" i="1"/>
  <c r="F422" i="1" s="1"/>
  <c r="I423" i="1"/>
  <c r="F423" i="1" s="1"/>
  <c r="I424" i="1"/>
  <c r="F424" i="1" s="1"/>
  <c r="I425" i="1"/>
  <c r="F425" i="1" s="1"/>
  <c r="I426" i="1"/>
  <c r="F426" i="1" s="1"/>
  <c r="I427" i="1"/>
  <c r="F427" i="1" s="1"/>
  <c r="I428" i="1"/>
  <c r="F428" i="1" s="1"/>
  <c r="I429" i="1"/>
  <c r="F429" i="1" s="1"/>
  <c r="I430" i="1"/>
  <c r="F430" i="1" s="1"/>
  <c r="I431" i="1"/>
  <c r="F431" i="1" s="1"/>
  <c r="I432" i="1"/>
  <c r="F432" i="1" s="1"/>
  <c r="I433" i="1"/>
  <c r="F433" i="1" s="1"/>
  <c r="I434" i="1"/>
  <c r="F434" i="1" s="1"/>
  <c r="I435" i="1"/>
  <c r="F435" i="1" s="1"/>
  <c r="I436" i="1"/>
  <c r="F436" i="1" s="1"/>
  <c r="I437" i="1"/>
  <c r="F437" i="1" s="1"/>
  <c r="I438" i="1"/>
  <c r="F438" i="1" s="1"/>
  <c r="I439" i="1"/>
  <c r="F439" i="1" s="1"/>
  <c r="I440" i="1"/>
  <c r="F440" i="1" s="1"/>
  <c r="I441" i="1"/>
  <c r="F441" i="1" s="1"/>
  <c r="I442" i="1"/>
  <c r="F442" i="1" s="1"/>
  <c r="I443" i="1"/>
  <c r="F443" i="1" s="1"/>
  <c r="I444" i="1"/>
  <c r="F444" i="1" s="1"/>
  <c r="I445" i="1"/>
  <c r="F445" i="1" s="1"/>
  <c r="I446" i="1"/>
  <c r="F446" i="1" s="1"/>
  <c r="I447" i="1"/>
  <c r="F447" i="1" s="1"/>
  <c r="I448" i="1"/>
  <c r="F448" i="1" s="1"/>
  <c r="I449" i="1"/>
  <c r="F449" i="1" s="1"/>
  <c r="I450" i="1"/>
  <c r="F450" i="1" s="1"/>
  <c r="I451" i="1"/>
  <c r="F451" i="1" s="1"/>
  <c r="I452" i="1"/>
  <c r="F452" i="1" s="1"/>
  <c r="I453" i="1"/>
  <c r="F453" i="1" s="1"/>
  <c r="I454" i="1"/>
  <c r="F454" i="1" s="1"/>
  <c r="I455" i="1"/>
  <c r="F455" i="1" s="1"/>
  <c r="I456" i="1"/>
  <c r="F456" i="1" s="1"/>
  <c r="I457" i="1"/>
  <c r="F457" i="1" s="1"/>
  <c r="I458" i="1"/>
  <c r="F458" i="1" s="1"/>
  <c r="I459" i="1"/>
  <c r="F459" i="1" s="1"/>
  <c r="I460" i="1"/>
  <c r="F460" i="1" s="1"/>
  <c r="I461" i="1"/>
  <c r="F461" i="1" s="1"/>
  <c r="I462" i="1"/>
  <c r="F462" i="1" s="1"/>
  <c r="I463" i="1"/>
  <c r="F463" i="1" s="1"/>
  <c r="I464" i="1"/>
  <c r="F464" i="1" s="1"/>
  <c r="I465" i="1"/>
  <c r="F465" i="1" s="1"/>
  <c r="I466" i="1"/>
  <c r="F466" i="1" s="1"/>
  <c r="I467" i="1"/>
  <c r="F467" i="1" s="1"/>
  <c r="I468" i="1"/>
  <c r="F468" i="1" s="1"/>
  <c r="I469" i="1"/>
  <c r="F469" i="1" s="1"/>
  <c r="I470" i="1"/>
  <c r="F470" i="1" s="1"/>
  <c r="I471" i="1"/>
  <c r="F471" i="1" s="1"/>
  <c r="I472" i="1"/>
  <c r="F472" i="1" s="1"/>
  <c r="I473" i="1"/>
  <c r="F473" i="1" s="1"/>
  <c r="I474" i="1"/>
  <c r="F474" i="1" s="1"/>
  <c r="I475" i="1"/>
  <c r="F475" i="1" s="1"/>
  <c r="I476" i="1"/>
  <c r="F476" i="1" s="1"/>
  <c r="I477" i="1"/>
  <c r="F477" i="1" s="1"/>
  <c r="I478" i="1"/>
  <c r="F478" i="1" s="1"/>
  <c r="I479" i="1"/>
  <c r="F479" i="1" s="1"/>
  <c r="I480" i="1"/>
  <c r="F480" i="1" s="1"/>
  <c r="I481" i="1"/>
  <c r="F481" i="1" s="1"/>
  <c r="I482" i="1"/>
  <c r="F482" i="1" s="1"/>
  <c r="I483" i="1"/>
  <c r="F483" i="1" s="1"/>
  <c r="I484" i="1"/>
  <c r="F484" i="1" s="1"/>
  <c r="I485" i="1"/>
  <c r="F485" i="1" s="1"/>
  <c r="I486" i="1"/>
  <c r="F486" i="1" s="1"/>
  <c r="I487" i="1"/>
  <c r="F487" i="1" s="1"/>
  <c r="I488" i="1"/>
  <c r="F488" i="1" s="1"/>
  <c r="I489" i="1"/>
  <c r="F489" i="1" s="1"/>
  <c r="I490" i="1"/>
  <c r="F490" i="1" s="1"/>
  <c r="I491" i="1"/>
  <c r="F491" i="1" s="1"/>
  <c r="I492" i="1"/>
  <c r="F492" i="1" s="1"/>
  <c r="I493" i="1"/>
  <c r="F493" i="1" s="1"/>
  <c r="I494" i="1"/>
  <c r="F494" i="1" s="1"/>
  <c r="I495" i="1"/>
  <c r="F495" i="1" s="1"/>
  <c r="I496" i="1"/>
  <c r="F496" i="1" s="1"/>
  <c r="I497" i="1"/>
  <c r="F497" i="1" s="1"/>
  <c r="I498" i="1"/>
  <c r="F498" i="1" s="1"/>
  <c r="I499" i="1"/>
  <c r="F499" i="1" s="1"/>
  <c r="I500" i="1"/>
  <c r="F500" i="1" s="1"/>
  <c r="I501" i="1"/>
  <c r="F501" i="1" s="1"/>
  <c r="I502" i="1"/>
  <c r="F502" i="1" s="1"/>
  <c r="I503" i="1"/>
  <c r="F503" i="1" s="1"/>
  <c r="I504" i="1"/>
  <c r="F504" i="1" s="1"/>
  <c r="I505" i="1"/>
  <c r="F505" i="1" s="1"/>
  <c r="I506" i="1"/>
  <c r="F506" i="1" s="1"/>
  <c r="I507" i="1"/>
  <c r="F507" i="1" s="1"/>
  <c r="I508" i="1"/>
  <c r="F508" i="1" s="1"/>
  <c r="I509" i="1"/>
  <c r="F509" i="1" s="1"/>
  <c r="I510" i="1"/>
  <c r="F510" i="1" s="1"/>
  <c r="I511" i="1"/>
  <c r="F511" i="1" s="1"/>
  <c r="I512" i="1"/>
  <c r="F512" i="1" s="1"/>
  <c r="I513" i="1"/>
  <c r="F513" i="1" s="1"/>
  <c r="K3" i="9" l="1" a="1"/>
  <c r="K3" i="9" s="1"/>
  <c r="K11" i="9" a="1"/>
  <c r="K11" i="9" s="1"/>
  <c r="H521" i="3"/>
  <c r="H635" i="3"/>
  <c r="H465" i="3"/>
  <c r="H620" i="3"/>
  <c r="H406" i="3"/>
  <c r="H520" i="3"/>
  <c r="H435" i="3"/>
  <c r="H494" i="3"/>
  <c r="H367" i="6"/>
  <c r="H340" i="6"/>
  <c r="H115" i="6"/>
  <c r="H614" i="6"/>
  <c r="H630" i="6"/>
  <c r="H650" i="6"/>
  <c r="H111" i="6"/>
  <c r="H487" i="6"/>
  <c r="H21" i="6"/>
  <c r="H683" i="6"/>
  <c r="H617" i="6"/>
  <c r="H235" i="6"/>
  <c r="H229" i="6"/>
  <c r="H475" i="6"/>
  <c r="H2" i="6"/>
  <c r="H161" i="6"/>
  <c r="H95" i="6"/>
  <c r="H92" i="6"/>
  <c r="H546" i="6"/>
  <c r="H357" i="6"/>
  <c r="H240" i="6"/>
  <c r="H680" i="6"/>
  <c r="H631" i="6"/>
  <c r="H210" i="6"/>
  <c r="H169" i="6"/>
  <c r="H515" i="6"/>
  <c r="H512" i="6"/>
  <c r="H679" i="6"/>
  <c r="H82" i="6"/>
  <c r="H46" i="6"/>
  <c r="H227" i="6"/>
  <c r="H500" i="6"/>
  <c r="H656" i="6"/>
  <c r="H466" i="6"/>
  <c r="H601" i="6"/>
  <c r="H189" i="6"/>
  <c r="H612" i="6"/>
  <c r="H73" i="6"/>
  <c r="H372" i="6"/>
  <c r="H627" i="6"/>
  <c r="H318" i="6"/>
  <c r="H483" i="6"/>
  <c r="H412" i="6"/>
  <c r="H289" i="6"/>
  <c r="H528" i="6"/>
  <c r="H368" i="6"/>
  <c r="H605" i="6"/>
  <c r="H502" i="6"/>
  <c r="H12" i="6"/>
  <c r="H271" i="6"/>
  <c r="H579" i="6"/>
  <c r="H183" i="6"/>
  <c r="H220" i="6"/>
  <c r="H530" i="6"/>
  <c r="H380" i="6"/>
  <c r="H272" i="6"/>
  <c r="H629" i="6"/>
  <c r="H209" i="6"/>
  <c r="H287" i="6"/>
  <c r="H58" i="6"/>
  <c r="H56" i="6"/>
  <c r="H200" i="6"/>
  <c r="H446" i="6"/>
  <c r="H353" i="6"/>
  <c r="H283" i="6"/>
  <c r="H3" i="6"/>
  <c r="H595" i="6"/>
  <c r="H481" i="6"/>
  <c r="H123" i="5"/>
  <c r="H98" i="5"/>
  <c r="H129" i="5"/>
  <c r="H92" i="5"/>
  <c r="H2" i="5"/>
  <c r="H150" i="5"/>
  <c r="H102" i="5"/>
  <c r="H212" i="1"/>
  <c r="H297" i="1"/>
  <c r="H158" i="1"/>
  <c r="H301" i="1"/>
  <c r="H277" i="1"/>
  <c r="H229" i="1"/>
  <c r="H205" i="1"/>
  <c r="H173" i="1"/>
  <c r="H93" i="1"/>
  <c r="H210" i="1"/>
  <c r="H56" i="5"/>
  <c r="E48" i="5"/>
  <c r="F48" i="5" s="1"/>
  <c r="H64" i="5"/>
  <c r="H52" i="5"/>
  <c r="H172" i="5"/>
  <c r="H119" i="5"/>
  <c r="H186" i="5"/>
  <c r="E130" i="5"/>
  <c r="F130" i="5" s="1"/>
  <c r="H205" i="5"/>
  <c r="H84" i="1"/>
  <c r="H586" i="6"/>
  <c r="H428" i="6"/>
  <c r="H123" i="6"/>
  <c r="H463" i="6"/>
  <c r="H364" i="6"/>
  <c r="H506" i="6"/>
  <c r="H415" i="6"/>
  <c r="H113" i="6"/>
  <c r="H112" i="6"/>
  <c r="H47" i="6"/>
  <c r="H166" i="6"/>
  <c r="H110" i="6"/>
  <c r="H266" i="6"/>
  <c r="H584" i="6"/>
  <c r="H639" i="6"/>
  <c r="H18" i="6"/>
  <c r="H324" i="6"/>
  <c r="H673" i="6"/>
  <c r="H203" i="6"/>
  <c r="H7" i="6"/>
  <c r="H521" i="6"/>
  <c r="H288" i="6"/>
  <c r="H91" i="6"/>
  <c r="H201" i="6"/>
  <c r="H89" i="6"/>
  <c r="H323" i="6"/>
  <c r="H449" i="6"/>
  <c r="H597" i="6"/>
  <c r="H560" i="6"/>
  <c r="H382" i="6"/>
  <c r="H557" i="6"/>
  <c r="H255" i="6"/>
  <c r="H603" i="6"/>
  <c r="H611" i="6"/>
  <c r="H219" i="6"/>
  <c r="H173" i="6"/>
  <c r="H247" i="6"/>
  <c r="H348" i="6"/>
  <c r="H32" i="6"/>
  <c r="H536" i="6"/>
  <c r="H4" i="6"/>
  <c r="H19" i="6"/>
  <c r="H439" i="6"/>
  <c r="H246" i="6"/>
  <c r="H232" i="6"/>
  <c r="H140" i="6"/>
  <c r="H136" i="6"/>
  <c r="H328" i="6"/>
  <c r="H26" i="6"/>
  <c r="H548" i="6"/>
  <c r="H309" i="6"/>
  <c r="H336" i="6"/>
  <c r="H208" i="6"/>
  <c r="H194" i="6"/>
  <c r="H250" i="6"/>
  <c r="H294" i="6"/>
  <c r="H50" i="6"/>
  <c r="H10" i="6"/>
  <c r="H144" i="6"/>
  <c r="H261" i="6"/>
  <c r="H34" i="6"/>
  <c r="H649" i="6"/>
  <c r="H117" i="6"/>
  <c r="H225" i="6"/>
  <c r="H674" i="6"/>
  <c r="H667" i="6"/>
  <c r="H642" i="6"/>
  <c r="H480" i="6"/>
  <c r="H404" i="6"/>
  <c r="H108" i="6"/>
  <c r="H645" i="6"/>
  <c r="H352" i="6"/>
  <c r="H146" i="6"/>
  <c r="H604" i="6"/>
  <c r="H542" i="6"/>
  <c r="H25" i="6"/>
  <c r="H686" i="6"/>
  <c r="H259" i="6"/>
  <c r="H434" i="6"/>
  <c r="H669" i="6"/>
  <c r="H185" i="6"/>
  <c r="H464" i="6"/>
  <c r="H87" i="6"/>
  <c r="H251" i="6"/>
  <c r="H563" i="6"/>
  <c r="H335" i="6"/>
  <c r="H663" i="6"/>
  <c r="H418" i="6"/>
  <c r="H592" i="6"/>
  <c r="H38" i="6"/>
  <c r="H403" i="6"/>
  <c r="H80" i="6"/>
  <c r="H451" i="6"/>
  <c r="H6" i="6"/>
  <c r="H460" i="6"/>
  <c r="H193" i="6"/>
  <c r="H75" i="6"/>
  <c r="H72" i="6"/>
  <c r="H607" i="6"/>
  <c r="H688" i="6"/>
  <c r="H311" i="6"/>
  <c r="H624" i="6"/>
  <c r="H326" i="6"/>
  <c r="H67" i="6"/>
  <c r="H238" i="6"/>
  <c r="H682" i="6"/>
  <c r="H178" i="6"/>
  <c r="H518" i="6"/>
  <c r="H516" i="6"/>
  <c r="H331" i="6"/>
  <c r="H632" i="6"/>
  <c r="H337" i="6"/>
  <c r="H429" i="6"/>
  <c r="H196" i="6"/>
  <c r="H230" i="6"/>
  <c r="H477" i="6"/>
  <c r="H162" i="6"/>
  <c r="H206" i="6"/>
  <c r="H346" i="6"/>
  <c r="H391" i="6"/>
  <c r="H190" i="6"/>
  <c r="H608" i="6"/>
  <c r="H30" i="6"/>
  <c r="H400" i="6"/>
  <c r="H53" i="6"/>
  <c r="H452" i="6"/>
  <c r="H398" i="6"/>
  <c r="H581" i="6"/>
  <c r="H539" i="6"/>
  <c r="H454" i="6"/>
  <c r="H350" i="6"/>
  <c r="H427" i="6"/>
  <c r="H124" i="6"/>
  <c r="H317" i="6"/>
  <c r="H304" i="6"/>
  <c r="H445" i="6"/>
  <c r="H476" i="6"/>
  <c r="H116" i="6"/>
  <c r="H170" i="6"/>
  <c r="H623" i="6"/>
  <c r="H256" i="6"/>
  <c r="H497" i="6"/>
  <c r="H416" i="6"/>
  <c r="H109" i="6"/>
  <c r="H307" i="6"/>
  <c r="H105" i="6"/>
  <c r="H103" i="6"/>
  <c r="H648" i="6"/>
  <c r="H101" i="6"/>
  <c r="H99" i="6"/>
  <c r="H275" i="6"/>
  <c r="H351" i="6"/>
  <c r="H96" i="6"/>
  <c r="H93" i="6"/>
  <c r="H392" i="6"/>
  <c r="H544" i="6"/>
  <c r="H459" i="6"/>
  <c r="H86" i="6"/>
  <c r="H286" i="6"/>
  <c r="H39" i="6"/>
  <c r="H258" i="6"/>
  <c r="H471" i="6"/>
  <c r="H299" i="6"/>
  <c r="H378" i="6"/>
  <c r="H438" i="6"/>
  <c r="H491" i="6"/>
  <c r="H659" i="6"/>
  <c r="H33" i="6"/>
  <c r="H615" i="6"/>
  <c r="H496" i="6"/>
  <c r="H254" i="6"/>
  <c r="H11" i="6"/>
  <c r="H76" i="6"/>
  <c r="H420" i="6"/>
  <c r="H269" i="6"/>
  <c r="H158" i="6"/>
  <c r="H316" i="6"/>
  <c r="H175" i="6"/>
  <c r="H469" i="6"/>
  <c r="H344" i="6"/>
  <c r="H556" i="6"/>
  <c r="H377" i="6"/>
  <c r="H120" i="6"/>
  <c r="H218" i="6"/>
  <c r="H216" i="6"/>
  <c r="H163" i="6"/>
  <c r="H590" i="6"/>
  <c r="H205" i="6"/>
  <c r="H413" i="6"/>
  <c r="H234" i="6"/>
  <c r="H280" i="6"/>
  <c r="H301" i="6"/>
  <c r="H241" i="6"/>
  <c r="H165" i="6"/>
  <c r="H360" i="6"/>
  <c r="H102" i="6"/>
  <c r="H159" i="6"/>
  <c r="H98" i="6"/>
  <c r="H580" i="6"/>
  <c r="H345" i="6"/>
  <c r="H664" i="6"/>
  <c r="H90" i="6"/>
  <c r="H636" i="6"/>
  <c r="H582" i="6"/>
  <c r="H626" i="6"/>
  <c r="H13" i="6"/>
  <c r="H84" i="6"/>
  <c r="H419" i="6"/>
  <c r="H672" i="6"/>
  <c r="H83" i="6"/>
  <c r="H583" i="6"/>
  <c r="H213" i="6"/>
  <c r="H81" i="6"/>
  <c r="H79" i="6"/>
  <c r="H379" i="6"/>
  <c r="H484" i="6"/>
  <c r="H24" i="6"/>
  <c r="H279" i="6"/>
  <c r="H575" i="6"/>
  <c r="H613" i="6"/>
  <c r="H455" i="6"/>
  <c r="H635" i="6"/>
  <c r="H274" i="6"/>
  <c r="H217" i="6"/>
  <c r="H300" i="6"/>
  <c r="H164" i="6"/>
  <c r="H149" i="6"/>
  <c r="H310" i="6"/>
  <c r="H64" i="6"/>
  <c r="H433" i="6"/>
  <c r="H296" i="6"/>
  <c r="H197" i="6"/>
  <c r="H628" i="6"/>
  <c r="H668" i="6"/>
  <c r="H462" i="6"/>
  <c r="H387" i="6"/>
  <c r="H43" i="6"/>
  <c r="H551" i="6"/>
  <c r="H410" i="6"/>
  <c r="H236" i="6"/>
  <c r="H598" i="6"/>
  <c r="H507" i="6"/>
  <c r="H268" i="6"/>
  <c r="H654" i="6"/>
  <c r="H599" i="6"/>
  <c r="H616" i="6"/>
  <c r="H54" i="6"/>
  <c r="H257" i="6"/>
  <c r="H625" i="6"/>
  <c r="H298" i="6"/>
  <c r="H359" i="6"/>
  <c r="H141" i="6"/>
  <c r="H29" i="6"/>
  <c r="H202" i="6"/>
  <c r="H494" i="6"/>
  <c r="H130" i="6"/>
  <c r="H577" i="6"/>
  <c r="H432" i="6"/>
  <c r="H646" i="6"/>
  <c r="H150" i="6"/>
  <c r="H305" i="6"/>
  <c r="H482" i="6"/>
  <c r="H319" i="6"/>
  <c r="H508" i="6"/>
  <c r="H14" i="6"/>
  <c r="H167" i="6"/>
  <c r="H121" i="6"/>
  <c r="H119" i="6"/>
  <c r="H118" i="6"/>
  <c r="H114" i="6"/>
  <c r="H435" i="6"/>
  <c r="H523" i="6"/>
  <c r="H284" i="6"/>
  <c r="H153" i="6"/>
  <c r="H44" i="6"/>
  <c r="H188" i="6"/>
  <c r="H106" i="6"/>
  <c r="H104" i="6"/>
  <c r="H573" i="6"/>
  <c r="H49" i="6"/>
  <c r="H559" i="6"/>
  <c r="H489" i="6"/>
  <c r="H495" i="6"/>
  <c r="H619" i="6"/>
  <c r="H94" i="6"/>
  <c r="H245" i="6"/>
  <c r="H224" i="6"/>
  <c r="H16" i="6"/>
  <c r="H88" i="6"/>
  <c r="H386" i="6"/>
  <c r="H529" i="6"/>
  <c r="H675" i="6"/>
  <c r="H621" i="6"/>
  <c r="H499" i="6"/>
  <c r="H447" i="6"/>
  <c r="H555" i="6"/>
  <c r="H478" i="6"/>
  <c r="H405" i="6"/>
  <c r="H198" i="6"/>
  <c r="H424" i="6"/>
  <c r="H341" i="6"/>
  <c r="H678" i="6"/>
  <c r="H417" i="6"/>
  <c r="H313" i="6"/>
  <c r="H237" i="6"/>
  <c r="H176" i="6"/>
  <c r="H537" i="6"/>
  <c r="H600" i="6"/>
  <c r="H151" i="6"/>
  <c r="H312" i="6"/>
  <c r="H68" i="6"/>
  <c r="H671" i="6"/>
  <c r="H670" i="6"/>
  <c r="H665" i="6"/>
  <c r="H561" i="6"/>
  <c r="H338" i="6"/>
  <c r="H320" i="6"/>
  <c r="H321" i="6"/>
  <c r="H436" i="6"/>
  <c r="H468" i="6"/>
  <c r="H519" i="6"/>
  <c r="H490" i="6"/>
  <c r="H526" i="6"/>
  <c r="H655" i="6"/>
  <c r="H260" i="6"/>
  <c r="H610" i="6"/>
  <c r="H533" i="6"/>
  <c r="H532" i="6"/>
  <c r="H142" i="6"/>
  <c r="H388" i="6"/>
  <c r="H131" i="6"/>
  <c r="H129" i="6"/>
  <c r="H397" i="6"/>
  <c r="H125" i="6"/>
  <c r="H45" i="6"/>
  <c r="H157" i="6"/>
  <c r="H285" i="6"/>
  <c r="H295" i="6"/>
  <c r="H588" i="6"/>
  <c r="H330" i="6"/>
  <c r="H465" i="6"/>
  <c r="H609" i="6"/>
  <c r="H423" i="6"/>
  <c r="H689" i="6"/>
  <c r="H361" i="6"/>
  <c r="H501" i="6"/>
  <c r="H568" i="6"/>
  <c r="H303" i="6"/>
  <c r="H457" i="6"/>
  <c r="H662" i="6"/>
  <c r="H441" i="6"/>
  <c r="H479" i="6"/>
  <c r="H543" i="6"/>
  <c r="H633" i="6"/>
  <c r="H291" i="6"/>
  <c r="H395" i="6"/>
  <c r="H147" i="6"/>
  <c r="H393" i="6"/>
  <c r="H107" i="6"/>
  <c r="H267" i="6"/>
  <c r="H414" i="6"/>
  <c r="H638" i="6"/>
  <c r="H100" i="6"/>
  <c r="H535" i="6"/>
  <c r="H358" i="6"/>
  <c r="H411" i="6"/>
  <c r="H383" i="6"/>
  <c r="H474" i="6"/>
  <c r="H195" i="6"/>
  <c r="H27" i="6"/>
  <c r="H204" i="6"/>
  <c r="H431" i="6"/>
  <c r="H214" i="6"/>
  <c r="H9" i="6"/>
  <c r="H425" i="6"/>
  <c r="H265" i="6"/>
  <c r="H549" i="6"/>
  <c r="H576" i="6"/>
  <c r="H306" i="6"/>
  <c r="H578" i="6"/>
  <c r="H385" i="6"/>
  <c r="H78" i="6"/>
  <c r="H249" i="6"/>
  <c r="H186" i="6"/>
  <c r="H277" i="6"/>
  <c r="H77" i="6"/>
  <c r="H36" i="6"/>
  <c r="H409" i="6"/>
  <c r="H290" i="6"/>
  <c r="H488" i="6"/>
  <c r="H231" i="6"/>
  <c r="H17" i="6"/>
  <c r="H31" i="6"/>
  <c r="H322" i="6"/>
  <c r="H155" i="6"/>
  <c r="H376" i="6"/>
  <c r="H591" i="6"/>
  <c r="H263" i="6"/>
  <c r="H524" i="6"/>
  <c r="H63" i="6"/>
  <c r="H564" i="6"/>
  <c r="H62" i="6"/>
  <c r="H207" i="6"/>
  <c r="H325" i="6"/>
  <c r="H565" i="6"/>
  <c r="H292" i="6"/>
  <c r="H355" i="6"/>
  <c r="H233" i="6"/>
  <c r="H199" i="6"/>
  <c r="H374" i="6"/>
  <c r="H570" i="6"/>
  <c r="H527" i="6"/>
  <c r="H362" i="6"/>
  <c r="H644" i="6"/>
  <c r="H550" i="6"/>
  <c r="H327" i="6"/>
  <c r="H342" i="6"/>
  <c r="H177" i="6"/>
  <c r="H187" i="6"/>
  <c r="H41" i="6"/>
  <c r="H517" i="6"/>
  <c r="H677" i="6"/>
  <c r="H132" i="6"/>
  <c r="H651" i="6"/>
  <c r="H492" i="6"/>
  <c r="H450" i="6"/>
  <c r="H606" i="6"/>
  <c r="H399" i="6"/>
  <c r="H647" i="6"/>
  <c r="H467" i="6"/>
  <c r="H42" i="6"/>
  <c r="H264" i="6"/>
  <c r="H566" i="6"/>
  <c r="H180" i="6"/>
  <c r="H349" i="6"/>
  <c r="E349" i="6"/>
  <c r="F349" i="6" s="1"/>
  <c r="H498" i="6"/>
  <c r="H28" i="6"/>
  <c r="H389" i="6"/>
  <c r="H122" i="6"/>
  <c r="E180" i="6"/>
  <c r="F180" i="6" s="1"/>
  <c r="H135" i="6"/>
  <c r="E42" i="6"/>
  <c r="F42" i="6" s="1"/>
  <c r="E264" i="6"/>
  <c r="F264" i="6" s="1"/>
  <c r="H226" i="6"/>
  <c r="H171" i="6"/>
  <c r="H8" i="6"/>
  <c r="H126" i="6"/>
  <c r="H534" i="6"/>
  <c r="H472" i="6"/>
  <c r="H133" i="6"/>
  <c r="H139" i="6"/>
  <c r="H437" i="6"/>
  <c r="H511" i="6"/>
  <c r="H660" i="6"/>
  <c r="H22" i="6"/>
  <c r="H152" i="6"/>
  <c r="H127" i="6"/>
  <c r="H160" i="6"/>
  <c r="H369" i="6"/>
  <c r="E566" i="6"/>
  <c r="F566" i="6" s="1"/>
  <c r="H52" i="6"/>
  <c r="H137" i="6"/>
  <c r="H504" i="6"/>
  <c r="H143" i="6"/>
  <c r="H282" i="6"/>
  <c r="H620" i="6"/>
  <c r="H653" i="6"/>
  <c r="H690" i="6"/>
  <c r="H381" i="6"/>
  <c r="H138" i="6"/>
  <c r="H134" i="6"/>
  <c r="H384" i="6"/>
  <c r="H426" i="6"/>
  <c r="H51" i="6"/>
  <c r="H569" i="6"/>
  <c r="H211" i="6"/>
  <c r="H128" i="6"/>
  <c r="H354" i="6"/>
  <c r="H148" i="6"/>
  <c r="H572" i="6"/>
  <c r="E381" i="6"/>
  <c r="F381" i="6" s="1"/>
  <c r="H23" i="6"/>
  <c r="E52" i="6"/>
  <c r="F52" i="6" s="1"/>
  <c r="E137" i="6"/>
  <c r="F137" i="6" s="1"/>
  <c r="H62" i="5"/>
  <c r="H36" i="5"/>
  <c r="H127" i="5"/>
  <c r="H8" i="5"/>
  <c r="H143" i="5"/>
  <c r="H108" i="5"/>
  <c r="H5" i="5"/>
  <c r="H133" i="5"/>
  <c r="H100" i="5"/>
  <c r="H187" i="5"/>
  <c r="H157" i="5"/>
  <c r="H160" i="5"/>
  <c r="H114" i="5"/>
  <c r="H41" i="5"/>
  <c r="H80" i="5"/>
  <c r="H76" i="5"/>
  <c r="H210" i="5"/>
  <c r="H209" i="5"/>
  <c r="H174" i="5"/>
  <c r="H37" i="5"/>
  <c r="H204" i="5"/>
  <c r="H27" i="5"/>
  <c r="H84" i="5"/>
  <c r="H54" i="5"/>
  <c r="H94" i="5"/>
  <c r="H159" i="5"/>
  <c r="H161" i="5"/>
  <c r="H136" i="5"/>
  <c r="H125" i="5"/>
  <c r="H38" i="5"/>
  <c r="H138" i="5"/>
  <c r="H203" i="5"/>
  <c r="H55" i="5"/>
  <c r="H112" i="5"/>
  <c r="H68" i="5"/>
  <c r="H82" i="5"/>
  <c r="H106" i="5"/>
  <c r="H35" i="5"/>
  <c r="H167" i="5"/>
  <c r="H89" i="5"/>
  <c r="H175" i="5"/>
  <c r="H145" i="5"/>
  <c r="H45" i="5"/>
  <c r="H22" i="5"/>
  <c r="H90" i="5"/>
  <c r="H182" i="5"/>
  <c r="H12" i="5"/>
  <c r="H105" i="5"/>
  <c r="H166" i="5"/>
  <c r="H6" i="5"/>
  <c r="H99" i="5"/>
  <c r="H131" i="5"/>
  <c r="H153" i="5"/>
  <c r="H69" i="5"/>
  <c r="H192" i="5"/>
  <c r="H191" i="5"/>
  <c r="H11" i="5"/>
  <c r="H83" i="5"/>
  <c r="H132" i="5"/>
  <c r="H177" i="5"/>
  <c r="H165" i="5"/>
  <c r="H171" i="5"/>
  <c r="H196" i="5"/>
  <c r="H146" i="5"/>
  <c r="H95" i="5"/>
  <c r="H78" i="5"/>
  <c r="H18" i="5"/>
  <c r="H144" i="5"/>
  <c r="H28" i="5"/>
  <c r="H181" i="5"/>
  <c r="H61" i="5"/>
  <c r="H17" i="5"/>
  <c r="H3" i="5"/>
  <c r="H4" i="5"/>
  <c r="H198" i="5"/>
  <c r="H81" i="5"/>
  <c r="H77" i="5"/>
  <c r="H50" i="5"/>
  <c r="H135" i="5"/>
  <c r="H164" i="5"/>
  <c r="H26" i="5"/>
  <c r="H206" i="5"/>
  <c r="H39" i="5"/>
  <c r="H162" i="5"/>
  <c r="H200" i="5"/>
  <c r="H33" i="5"/>
  <c r="H116" i="5"/>
  <c r="H109" i="5"/>
  <c r="H31" i="5"/>
  <c r="H66" i="5"/>
  <c r="H103" i="5"/>
  <c r="H189" i="5"/>
  <c r="H155" i="5"/>
  <c r="H91" i="5"/>
  <c r="H179" i="5"/>
  <c r="H70" i="5"/>
  <c r="H151" i="5"/>
  <c r="H51" i="5"/>
  <c r="H208" i="5"/>
  <c r="H117" i="5"/>
  <c r="H154" i="5"/>
  <c r="H207" i="5"/>
  <c r="H85" i="5"/>
  <c r="H29" i="5"/>
  <c r="H63" i="5"/>
  <c r="H168" i="5"/>
  <c r="H201" i="5"/>
  <c r="H71" i="5"/>
  <c r="H14" i="5"/>
  <c r="H193" i="5"/>
  <c r="H139" i="5"/>
  <c r="H126" i="5"/>
  <c r="H158" i="5"/>
  <c r="E39" i="5"/>
  <c r="F39" i="5" s="1"/>
  <c r="E204" i="5"/>
  <c r="F204" i="5" s="1"/>
  <c r="E3" i="5"/>
  <c r="F3" i="5" s="1"/>
  <c r="H212" i="5"/>
  <c r="E41" i="5"/>
  <c r="F41" i="5" s="1"/>
  <c r="E12" i="5"/>
  <c r="F12" i="5" s="1"/>
  <c r="E151" i="5"/>
  <c r="F151" i="5" s="1"/>
  <c r="E208" i="5"/>
  <c r="F208" i="5" s="1"/>
  <c r="E154" i="5"/>
  <c r="F154" i="5" s="1"/>
  <c r="H199" i="5"/>
  <c r="H152" i="5"/>
  <c r="E193" i="5"/>
  <c r="F193" i="5" s="1"/>
  <c r="E139" i="5"/>
  <c r="F139" i="5" s="1"/>
  <c r="E126" i="5"/>
  <c r="F126" i="5" s="1"/>
  <c r="H25" i="5"/>
  <c r="H107" i="5"/>
  <c r="H118" i="5"/>
  <c r="H121" i="5"/>
  <c r="H188" i="5"/>
  <c r="H9" i="5"/>
  <c r="H79" i="5"/>
  <c r="H96" i="5"/>
  <c r="H73" i="5"/>
  <c r="H137" i="5"/>
  <c r="H122" i="5"/>
  <c r="H74" i="5"/>
  <c r="H97" i="5"/>
  <c r="H20" i="5"/>
  <c r="H23" i="5"/>
  <c r="H72" i="5"/>
  <c r="H53" i="5"/>
  <c r="H120" i="5"/>
  <c r="H16" i="5"/>
  <c r="E24" i="5"/>
  <c r="F24" i="5" s="1"/>
  <c r="H163" i="5"/>
  <c r="H43" i="5"/>
  <c r="H88" i="5"/>
  <c r="H44" i="5"/>
  <c r="H65" i="5"/>
  <c r="H147" i="5"/>
  <c r="H134" i="5"/>
  <c r="H86" i="5"/>
  <c r="H211" i="5"/>
  <c r="H15" i="5"/>
  <c r="H40" i="5"/>
  <c r="H93" i="5"/>
  <c r="H140" i="5"/>
  <c r="H60" i="5"/>
  <c r="H75" i="5"/>
  <c r="H141" i="5"/>
  <c r="H42" i="5"/>
  <c r="H111" i="5"/>
  <c r="H13" i="5"/>
  <c r="H47" i="5"/>
  <c r="H180" i="5"/>
  <c r="H190" i="5"/>
  <c r="E189" i="5"/>
  <c r="F189" i="5" s="1"/>
  <c r="E147" i="5"/>
  <c r="F147" i="5" s="1"/>
  <c r="H124" i="5"/>
  <c r="E80" i="5"/>
  <c r="F80" i="5" s="1"/>
  <c r="E156" i="5"/>
  <c r="F156" i="5" s="1"/>
  <c r="H176" i="5"/>
  <c r="E183" i="5"/>
  <c r="F183" i="5" s="1"/>
  <c r="E165" i="5"/>
  <c r="F165" i="5" s="1"/>
  <c r="E210" i="5"/>
  <c r="F210" i="5" s="1"/>
  <c r="E51" i="5"/>
  <c r="F51" i="5" s="1"/>
  <c r="E117" i="5"/>
  <c r="F117" i="5" s="1"/>
  <c r="E37" i="5"/>
  <c r="F37" i="5" s="1"/>
  <c r="E8" i="5"/>
  <c r="F8" i="5" s="1"/>
  <c r="E62" i="5"/>
  <c r="F62" i="5" s="1"/>
  <c r="E17" i="5"/>
  <c r="F17" i="5" s="1"/>
  <c r="H173" i="5"/>
  <c r="H59" i="5"/>
  <c r="H46" i="5"/>
  <c r="H21" i="5"/>
  <c r="H149" i="5"/>
  <c r="H194" i="5"/>
  <c r="H184" i="5"/>
  <c r="H113" i="5"/>
  <c r="H169" i="5"/>
  <c r="H57" i="5"/>
  <c r="H32" i="5"/>
  <c r="H202" i="5"/>
  <c r="H142" i="5"/>
  <c r="H197" i="5"/>
  <c r="H195" i="5"/>
  <c r="H128" i="5"/>
  <c r="H170" i="5"/>
  <c r="H30" i="5"/>
  <c r="H87" i="5"/>
  <c r="H104" i="5"/>
  <c r="H34" i="5"/>
  <c r="H49" i="5"/>
  <c r="H67" i="5"/>
  <c r="H58" i="5"/>
  <c r="H148" i="5"/>
  <c r="H7" i="5"/>
  <c r="H101" i="5"/>
  <c r="H178" i="5"/>
  <c r="E44" i="5"/>
  <c r="F44" i="5" s="1"/>
  <c r="H647" i="4"/>
  <c r="H252" i="4"/>
  <c r="H320" i="4"/>
  <c r="H640" i="4"/>
  <c r="H637" i="4"/>
  <c r="H633" i="4"/>
  <c r="H38" i="4"/>
  <c r="H648" i="4"/>
  <c r="H439" i="4"/>
  <c r="H117" i="4"/>
  <c r="H450" i="4"/>
  <c r="H456" i="4"/>
  <c r="H17" i="4"/>
  <c r="H651" i="4"/>
  <c r="H433" i="4"/>
  <c r="H354" i="4"/>
  <c r="H84" i="4"/>
  <c r="H362" i="4"/>
  <c r="H64" i="4"/>
  <c r="H24" i="4"/>
  <c r="H631" i="4"/>
  <c r="H624" i="4"/>
  <c r="H373" i="4"/>
  <c r="H492" i="4"/>
  <c r="H500" i="4"/>
  <c r="H414" i="4"/>
  <c r="H610" i="4"/>
  <c r="H499" i="4"/>
  <c r="H130" i="4"/>
  <c r="H628" i="4"/>
  <c r="H69" i="4"/>
  <c r="H463" i="4"/>
  <c r="H639" i="4"/>
  <c r="H484" i="4"/>
  <c r="H632" i="4"/>
  <c r="H625" i="4"/>
  <c r="H458" i="4"/>
  <c r="H28" i="4"/>
  <c r="H617" i="4"/>
  <c r="H613" i="4"/>
  <c r="H62" i="4"/>
  <c r="H438" i="4"/>
  <c r="H643" i="4"/>
  <c r="H622" i="4"/>
  <c r="H485" i="4"/>
  <c r="H388" i="4"/>
  <c r="H635" i="4"/>
  <c r="H294" i="4"/>
  <c r="H27" i="4"/>
  <c r="H122" i="4"/>
  <c r="H431" i="4"/>
  <c r="H441" i="4"/>
  <c r="H641" i="4"/>
  <c r="H209" i="4"/>
  <c r="H645" i="4"/>
  <c r="H474" i="4"/>
  <c r="H454" i="4"/>
  <c r="H649" i="4"/>
  <c r="H646" i="4"/>
  <c r="H644" i="4"/>
  <c r="H429" i="4"/>
  <c r="H258" i="4"/>
  <c r="H638" i="4"/>
  <c r="H43" i="4"/>
  <c r="H629" i="4"/>
  <c r="H299" i="4"/>
  <c r="H619" i="4"/>
  <c r="H359" i="4"/>
  <c r="H615" i="4"/>
  <c r="H489" i="4"/>
  <c r="H460" i="4"/>
  <c r="H232" i="4"/>
  <c r="H422" i="4"/>
  <c r="H15" i="4"/>
  <c r="H455" i="4"/>
  <c r="H99" i="4"/>
  <c r="H229" i="4"/>
  <c r="H594" i="4"/>
  <c r="H292" i="4"/>
  <c r="H466" i="4"/>
  <c r="H13" i="4"/>
  <c r="H588" i="4"/>
  <c r="H235" i="4"/>
  <c r="H76" i="4"/>
  <c r="H123" i="4"/>
  <c r="H408" i="4"/>
  <c r="H419" i="4"/>
  <c r="H329" i="4"/>
  <c r="H67" i="4"/>
  <c r="H228" i="4"/>
  <c r="H5" i="4"/>
  <c r="H565" i="4"/>
  <c r="H355" i="4"/>
  <c r="H77" i="4"/>
  <c r="H557" i="4"/>
  <c r="H227" i="4"/>
  <c r="H133" i="4"/>
  <c r="H303" i="4"/>
  <c r="H432" i="4"/>
  <c r="H271" i="4"/>
  <c r="H98" i="4"/>
  <c r="H306" i="4"/>
  <c r="H353" i="4"/>
  <c r="H181" i="4"/>
  <c r="H404" i="4"/>
  <c r="H442" i="4"/>
  <c r="H316" i="4"/>
  <c r="H136" i="4"/>
  <c r="H535" i="4"/>
  <c r="H405" i="4"/>
  <c r="H289" i="4"/>
  <c r="H335" i="4"/>
  <c r="H239" i="4"/>
  <c r="H318" i="4"/>
  <c r="H169" i="4"/>
  <c r="H379" i="4"/>
  <c r="H7" i="4"/>
  <c r="H240" i="4"/>
  <c r="H361" i="4"/>
  <c r="H370" i="4"/>
  <c r="H88" i="4"/>
  <c r="H126" i="4"/>
  <c r="H11" i="4"/>
  <c r="H409" i="4"/>
  <c r="H519" i="4"/>
  <c r="H518" i="4"/>
  <c r="H176" i="4"/>
  <c r="H206" i="4"/>
  <c r="H293" i="4"/>
  <c r="H183" i="4"/>
  <c r="H516" i="4"/>
  <c r="H296" i="4"/>
  <c r="H401" i="4"/>
  <c r="H107" i="4"/>
  <c r="H436" i="4"/>
  <c r="H220" i="4"/>
  <c r="H187" i="4"/>
  <c r="H464" i="4"/>
  <c r="H487" i="4"/>
  <c r="H314" i="4"/>
  <c r="H349" i="4"/>
  <c r="H650" i="4"/>
  <c r="E650" i="4"/>
  <c r="F650" i="4" s="1"/>
  <c r="H642" i="4"/>
  <c r="E642" i="4"/>
  <c r="F642" i="4" s="1"/>
  <c r="E51" i="4"/>
  <c r="F51" i="4" s="1"/>
  <c r="H51" i="4"/>
  <c r="E283" i="4"/>
  <c r="F283" i="4" s="1"/>
  <c r="H283" i="4"/>
  <c r="E205" i="4"/>
  <c r="F205" i="4" s="1"/>
  <c r="H205" i="4"/>
  <c r="E326" i="4"/>
  <c r="F326" i="4" s="1"/>
  <c r="H326" i="4"/>
  <c r="E145" i="4"/>
  <c r="F145" i="4" s="1"/>
  <c r="H145" i="4"/>
  <c r="E144" i="4"/>
  <c r="F144" i="4" s="1"/>
  <c r="H144" i="4"/>
  <c r="H97" i="4"/>
  <c r="E97" i="4"/>
  <c r="F97" i="4" s="1"/>
  <c r="H531" i="4"/>
  <c r="E531" i="4"/>
  <c r="F531" i="4" s="1"/>
  <c r="E313" i="4"/>
  <c r="F313" i="4" s="1"/>
  <c r="H313" i="4"/>
  <c r="E465" i="4"/>
  <c r="F465" i="4" s="1"/>
  <c r="H465" i="4"/>
  <c r="E48" i="4"/>
  <c r="F48" i="4" s="1"/>
  <c r="H48" i="4"/>
  <c r="H295" i="4"/>
  <c r="E295" i="4"/>
  <c r="F295" i="4" s="1"/>
  <c r="H623" i="4"/>
  <c r="E623" i="4"/>
  <c r="F623" i="4" s="1"/>
  <c r="H3" i="4"/>
  <c r="E3" i="4"/>
  <c r="F3" i="4" s="1"/>
  <c r="E595" i="4"/>
  <c r="F595" i="4" s="1"/>
  <c r="H595" i="4"/>
  <c r="E396" i="4"/>
  <c r="F396" i="4" s="1"/>
  <c r="H396" i="4"/>
  <c r="E83" i="4"/>
  <c r="F83" i="4" s="1"/>
  <c r="H83" i="4"/>
  <c r="E566" i="4"/>
  <c r="F566" i="4" s="1"/>
  <c r="H566" i="4"/>
  <c r="H34" i="4"/>
  <c r="E34" i="4"/>
  <c r="F34" i="4" s="1"/>
  <c r="E511" i="4"/>
  <c r="F511" i="4" s="1"/>
  <c r="H511" i="4"/>
  <c r="E249" i="4"/>
  <c r="F249" i="4" s="1"/>
  <c r="H249" i="4"/>
  <c r="E331" i="4"/>
  <c r="F331" i="4" s="1"/>
  <c r="H331" i="4"/>
  <c r="E100" i="4"/>
  <c r="F100" i="4" s="1"/>
  <c r="H100" i="4"/>
  <c r="E74" i="4"/>
  <c r="F74" i="4" s="1"/>
  <c r="H74" i="4"/>
  <c r="H616" i="4"/>
  <c r="H440" i="4"/>
  <c r="H503" i="4"/>
  <c r="E503" i="4"/>
  <c r="F503" i="4" s="1"/>
  <c r="H461" i="4"/>
  <c r="E461" i="4"/>
  <c r="F461" i="4" s="1"/>
  <c r="E397" i="4"/>
  <c r="F397" i="4" s="1"/>
  <c r="H397" i="4"/>
  <c r="E49" i="4"/>
  <c r="F49" i="4" s="1"/>
  <c r="H49" i="4"/>
  <c r="E21" i="4"/>
  <c r="F21" i="4" s="1"/>
  <c r="H21" i="4"/>
  <c r="H219" i="4"/>
  <c r="E219" i="4"/>
  <c r="F219" i="4" s="1"/>
  <c r="E10" i="4"/>
  <c r="F10" i="4" s="1"/>
  <c r="H10" i="4"/>
  <c r="E510" i="4"/>
  <c r="F510" i="4" s="1"/>
  <c r="H510" i="4"/>
  <c r="E286" i="4"/>
  <c r="F286" i="4" s="1"/>
  <c r="H286" i="4"/>
  <c r="E89" i="4"/>
  <c r="F89" i="4" s="1"/>
  <c r="H89" i="4"/>
  <c r="E280" i="4"/>
  <c r="F280" i="4" s="1"/>
  <c r="H280" i="4"/>
  <c r="H259" i="4"/>
  <c r="H481" i="4"/>
  <c r="E481" i="4"/>
  <c r="F481" i="4" s="1"/>
  <c r="E630" i="4"/>
  <c r="F630" i="4" s="1"/>
  <c r="H630" i="4"/>
  <c r="H612" i="4"/>
  <c r="E612" i="4"/>
  <c r="F612" i="4" s="1"/>
  <c r="E467" i="4"/>
  <c r="F467" i="4" s="1"/>
  <c r="H467" i="4"/>
  <c r="E351" i="4"/>
  <c r="F351" i="4" s="1"/>
  <c r="H351" i="4"/>
  <c r="E563" i="4"/>
  <c r="F563" i="4" s="1"/>
  <c r="H563" i="4"/>
  <c r="E445" i="4"/>
  <c r="F445" i="4" s="1"/>
  <c r="H445" i="4"/>
  <c r="E135" i="4"/>
  <c r="F135" i="4" s="1"/>
  <c r="H135" i="4"/>
  <c r="E528" i="4"/>
  <c r="F528" i="4" s="1"/>
  <c r="H528" i="4"/>
  <c r="E55" i="4"/>
  <c r="F55" i="4" s="1"/>
  <c r="H55" i="4"/>
  <c r="E188" i="4"/>
  <c r="F188" i="4" s="1"/>
  <c r="H188" i="4"/>
  <c r="H19" i="4"/>
  <c r="H435" i="4"/>
  <c r="E435" i="4"/>
  <c r="F435" i="4" s="1"/>
  <c r="H620" i="4"/>
  <c r="E620" i="4"/>
  <c r="F620" i="4" s="1"/>
  <c r="E307" i="4"/>
  <c r="F307" i="4" s="1"/>
  <c r="H307" i="4"/>
  <c r="E260" i="4"/>
  <c r="F260" i="4" s="1"/>
  <c r="H260" i="4"/>
  <c r="E9" i="4"/>
  <c r="F9" i="4" s="1"/>
  <c r="H9" i="4"/>
  <c r="E80" i="4"/>
  <c r="F80" i="4" s="1"/>
  <c r="H80" i="4"/>
  <c r="E457" i="4"/>
  <c r="F457" i="4" s="1"/>
  <c r="H457" i="4"/>
  <c r="E447" i="4"/>
  <c r="F447" i="4" s="1"/>
  <c r="H447" i="4"/>
  <c r="H526" i="4"/>
  <c r="E526" i="4"/>
  <c r="F526" i="4" s="1"/>
  <c r="H520" i="4"/>
  <c r="E520" i="4"/>
  <c r="F520" i="4" s="1"/>
  <c r="E412" i="4"/>
  <c r="F412" i="4" s="1"/>
  <c r="H412" i="4"/>
  <c r="E186" i="4"/>
  <c r="F186" i="4" s="1"/>
  <c r="H186" i="4"/>
  <c r="E146" i="4"/>
  <c r="F146" i="4" s="1"/>
  <c r="H146" i="4"/>
  <c r="E323" i="4"/>
  <c r="F323" i="4" s="1"/>
  <c r="H323" i="4"/>
  <c r="E350" i="4"/>
  <c r="F350" i="4" s="1"/>
  <c r="H350" i="4"/>
  <c r="E339" i="4"/>
  <c r="F339" i="4" s="1"/>
  <c r="H339" i="4"/>
  <c r="E248" i="4"/>
  <c r="F248" i="4" s="1"/>
  <c r="H248" i="4"/>
  <c r="E504" i="4"/>
  <c r="F504" i="4" s="1"/>
  <c r="H504" i="4"/>
  <c r="E193" i="4"/>
  <c r="F193" i="4" s="1"/>
  <c r="H193" i="4"/>
  <c r="H604" i="4"/>
  <c r="E604" i="4"/>
  <c r="F604" i="4" s="1"/>
  <c r="H589" i="4"/>
  <c r="E589" i="4"/>
  <c r="F589" i="4" s="1"/>
  <c r="E508" i="4"/>
  <c r="F508" i="4" s="1"/>
  <c r="H508" i="4"/>
  <c r="E72" i="4"/>
  <c r="F72" i="4" s="1"/>
  <c r="H72" i="4"/>
  <c r="E102" i="4"/>
  <c r="F102" i="4" s="1"/>
  <c r="H102" i="4"/>
  <c r="E425" i="4"/>
  <c r="F425" i="4" s="1"/>
  <c r="H425" i="4"/>
  <c r="E78" i="4"/>
  <c r="F78" i="4" s="1"/>
  <c r="H78" i="4"/>
  <c r="E371" i="4"/>
  <c r="F371" i="4" s="1"/>
  <c r="H371" i="4"/>
  <c r="E357" i="4"/>
  <c r="F357" i="4" s="1"/>
  <c r="H357" i="4"/>
  <c r="E192" i="4"/>
  <c r="F192" i="4" s="1"/>
  <c r="H192" i="4"/>
  <c r="H65" i="4"/>
  <c r="E65" i="4"/>
  <c r="F65" i="4" s="1"/>
  <c r="H244" i="4"/>
  <c r="E244" i="4"/>
  <c r="F244" i="4" s="1"/>
  <c r="H363" i="4"/>
  <c r="E363" i="4"/>
  <c r="F363" i="4" s="1"/>
  <c r="H297" i="4"/>
  <c r="E297" i="4"/>
  <c r="F297" i="4" s="1"/>
  <c r="H264" i="4"/>
  <c r="E264" i="4"/>
  <c r="F264" i="4" s="1"/>
  <c r="E455" i="4"/>
  <c r="F455" i="4" s="1"/>
  <c r="E15" i="4"/>
  <c r="F15" i="4" s="1"/>
  <c r="E588" i="4"/>
  <c r="F588" i="4" s="1"/>
  <c r="E228" i="4"/>
  <c r="F228" i="4" s="1"/>
  <c r="E303" i="4"/>
  <c r="F303" i="4" s="1"/>
  <c r="E335" i="4"/>
  <c r="F335" i="4" s="1"/>
  <c r="E379" i="4"/>
  <c r="F379" i="4" s="1"/>
  <c r="H417" i="4"/>
  <c r="H636" i="4"/>
  <c r="H284" i="4"/>
  <c r="E422" i="4"/>
  <c r="F422" i="4" s="1"/>
  <c r="E13" i="4"/>
  <c r="F13" i="4" s="1"/>
  <c r="E67" i="4"/>
  <c r="F67" i="4" s="1"/>
  <c r="E133" i="4"/>
  <c r="F133" i="4" s="1"/>
  <c r="E404" i="4"/>
  <c r="F404" i="4" s="1"/>
  <c r="E289" i="4"/>
  <c r="F289" i="4" s="1"/>
  <c r="E169" i="4"/>
  <c r="F169" i="4" s="1"/>
  <c r="E232" i="4"/>
  <c r="F232" i="4" s="1"/>
  <c r="E466" i="4"/>
  <c r="F466" i="4" s="1"/>
  <c r="E329" i="4"/>
  <c r="F329" i="4" s="1"/>
  <c r="E227" i="4"/>
  <c r="F227" i="4" s="1"/>
  <c r="E181" i="4"/>
  <c r="F181" i="4" s="1"/>
  <c r="E405" i="4"/>
  <c r="F405" i="4" s="1"/>
  <c r="E318" i="4"/>
  <c r="F318" i="4" s="1"/>
  <c r="H390" i="4"/>
  <c r="E649" i="4"/>
  <c r="F649" i="4" s="1"/>
  <c r="E646" i="4"/>
  <c r="F646" i="4" s="1"/>
  <c r="E644" i="4"/>
  <c r="F644" i="4" s="1"/>
  <c r="E429" i="4"/>
  <c r="F429" i="4" s="1"/>
  <c r="E258" i="4"/>
  <c r="F258" i="4" s="1"/>
  <c r="E638" i="4"/>
  <c r="F638" i="4" s="1"/>
  <c r="E43" i="4"/>
  <c r="F43" i="4" s="1"/>
  <c r="E629" i="4"/>
  <c r="F629" i="4" s="1"/>
  <c r="E299" i="4"/>
  <c r="F299" i="4" s="1"/>
  <c r="E619" i="4"/>
  <c r="F619" i="4" s="1"/>
  <c r="E359" i="4"/>
  <c r="F359" i="4" s="1"/>
  <c r="E615" i="4"/>
  <c r="F615" i="4" s="1"/>
  <c r="E489" i="4"/>
  <c r="F489" i="4" s="1"/>
  <c r="E460" i="4"/>
  <c r="F460" i="4" s="1"/>
  <c r="E292" i="4"/>
  <c r="F292" i="4" s="1"/>
  <c r="E419" i="4"/>
  <c r="F419" i="4" s="1"/>
  <c r="E557" i="4"/>
  <c r="F557" i="4" s="1"/>
  <c r="E353" i="4"/>
  <c r="F353" i="4" s="1"/>
  <c r="E535" i="4"/>
  <c r="F535" i="4" s="1"/>
  <c r="E62" i="4"/>
  <c r="F62" i="4" s="1"/>
  <c r="E438" i="4"/>
  <c r="F438" i="4" s="1"/>
  <c r="E643" i="4"/>
  <c r="F643" i="4" s="1"/>
  <c r="E622" i="4"/>
  <c r="F622" i="4" s="1"/>
  <c r="E485" i="4"/>
  <c r="F485" i="4" s="1"/>
  <c r="E594" i="4"/>
  <c r="F594" i="4" s="1"/>
  <c r="E408" i="4"/>
  <c r="F408" i="4" s="1"/>
  <c r="E77" i="4"/>
  <c r="F77" i="4" s="1"/>
  <c r="E306" i="4"/>
  <c r="F306" i="4" s="1"/>
  <c r="E136" i="4"/>
  <c r="F136" i="4" s="1"/>
  <c r="E519" i="4"/>
  <c r="F519" i="4" s="1"/>
  <c r="E421" i="2"/>
  <c r="F421" i="2" s="1"/>
  <c r="H421" i="2"/>
  <c r="E381" i="2"/>
  <c r="F381" i="2" s="1"/>
  <c r="H381" i="2"/>
  <c r="E410" i="2"/>
  <c r="F410" i="2" s="1"/>
  <c r="H410" i="2"/>
  <c r="E254" i="2"/>
  <c r="F254" i="2" s="1"/>
  <c r="H254" i="2"/>
  <c r="E216" i="2"/>
  <c r="F216" i="2" s="1"/>
  <c r="H216" i="2"/>
  <c r="E420" i="2"/>
  <c r="F420" i="2" s="1"/>
  <c r="H420" i="2"/>
  <c r="E231" i="2"/>
  <c r="F231" i="2" s="1"/>
  <c r="H231" i="2"/>
  <c r="E308" i="2"/>
  <c r="F308" i="2" s="1"/>
  <c r="H308" i="2"/>
  <c r="E661" i="2"/>
  <c r="F661" i="2" s="1"/>
  <c r="H661" i="2"/>
  <c r="E514" i="2"/>
  <c r="F514" i="2" s="1"/>
  <c r="H514" i="2"/>
  <c r="E557" i="2"/>
  <c r="F557" i="2" s="1"/>
  <c r="H557" i="2"/>
  <c r="E656" i="2"/>
  <c r="F656" i="2" s="1"/>
  <c r="H656" i="2"/>
  <c r="E270" i="2"/>
  <c r="F270" i="2" s="1"/>
  <c r="H270" i="2"/>
  <c r="E369" i="2"/>
  <c r="F369" i="2" s="1"/>
  <c r="H369" i="2"/>
  <c r="E87" i="2"/>
  <c r="F87" i="2" s="1"/>
  <c r="H87" i="2"/>
  <c r="E200" i="2"/>
  <c r="F200" i="2" s="1"/>
  <c r="H200" i="2"/>
  <c r="E422" i="2"/>
  <c r="F422" i="2" s="1"/>
  <c r="H422" i="2"/>
  <c r="E648" i="2"/>
  <c r="F648" i="2" s="1"/>
  <c r="H648" i="2"/>
  <c r="E647" i="2"/>
  <c r="F647" i="2" s="1"/>
  <c r="H647" i="2"/>
  <c r="E460" i="2"/>
  <c r="F460" i="2" s="1"/>
  <c r="H460" i="2"/>
  <c r="E269" i="2"/>
  <c r="F269" i="2" s="1"/>
  <c r="H269" i="2"/>
  <c r="E645" i="2"/>
  <c r="F645" i="2" s="1"/>
  <c r="H645" i="2"/>
  <c r="E268" i="2"/>
  <c r="F268" i="2" s="1"/>
  <c r="H268" i="2"/>
  <c r="E642" i="2"/>
  <c r="F642" i="2" s="1"/>
  <c r="H642" i="2"/>
  <c r="E4" i="2"/>
  <c r="F4" i="2" s="1"/>
  <c r="H4" i="2"/>
  <c r="E123" i="2"/>
  <c r="F123" i="2" s="1"/>
  <c r="H123" i="2"/>
  <c r="E285" i="2"/>
  <c r="F285" i="2" s="1"/>
  <c r="H285" i="2"/>
  <c r="E150" i="2"/>
  <c r="F150" i="2" s="1"/>
  <c r="H150" i="2"/>
  <c r="E132" i="2"/>
  <c r="F132" i="2" s="1"/>
  <c r="H132" i="2"/>
  <c r="E257" i="2"/>
  <c r="F257" i="2" s="1"/>
  <c r="H257" i="2"/>
  <c r="E51" i="2"/>
  <c r="F51" i="2" s="1"/>
  <c r="H51" i="2"/>
  <c r="E470" i="2"/>
  <c r="F470" i="2" s="1"/>
  <c r="H470" i="2"/>
  <c r="E26" i="2"/>
  <c r="F26" i="2" s="1"/>
  <c r="H26" i="2"/>
  <c r="E14" i="2"/>
  <c r="F14" i="2" s="1"/>
  <c r="H14" i="2"/>
  <c r="E243" i="2"/>
  <c r="F243" i="2" s="1"/>
  <c r="H243" i="2"/>
  <c r="E630" i="2"/>
  <c r="F630" i="2" s="1"/>
  <c r="H630" i="2"/>
  <c r="E629" i="2"/>
  <c r="F629" i="2" s="1"/>
  <c r="H629" i="2"/>
  <c r="E626" i="2"/>
  <c r="F626" i="2" s="1"/>
  <c r="H626" i="2"/>
  <c r="E291" i="2"/>
  <c r="F291" i="2" s="1"/>
  <c r="H291" i="2"/>
  <c r="E311" i="2"/>
  <c r="F311" i="2" s="1"/>
  <c r="H311" i="2"/>
  <c r="E76" i="2"/>
  <c r="F76" i="2" s="1"/>
  <c r="H76" i="2"/>
  <c r="E569" i="2"/>
  <c r="F569" i="2" s="1"/>
  <c r="H569" i="2"/>
  <c r="E264" i="2"/>
  <c r="F264" i="2" s="1"/>
  <c r="H264" i="2"/>
  <c r="E616" i="2"/>
  <c r="F616" i="2" s="1"/>
  <c r="H616" i="2"/>
  <c r="E613" i="2"/>
  <c r="F613" i="2" s="1"/>
  <c r="H613" i="2"/>
  <c r="E154" i="2"/>
  <c r="F154" i="2" s="1"/>
  <c r="H154" i="2"/>
  <c r="E607" i="2"/>
  <c r="F607" i="2" s="1"/>
  <c r="H607" i="2"/>
  <c r="E510" i="2"/>
  <c r="F510" i="2" s="1"/>
  <c r="H510" i="2"/>
  <c r="E293" i="2"/>
  <c r="F293" i="2" s="1"/>
  <c r="H293" i="2"/>
  <c r="E515" i="2"/>
  <c r="F515" i="2" s="1"/>
  <c r="H515" i="2"/>
  <c r="E599" i="2"/>
  <c r="F599" i="2" s="1"/>
  <c r="H599" i="2"/>
  <c r="E598" i="2"/>
  <c r="F598" i="2" s="1"/>
  <c r="H598" i="2"/>
  <c r="E126" i="2"/>
  <c r="F126" i="2" s="1"/>
  <c r="H126" i="2"/>
  <c r="E430" i="2"/>
  <c r="F430" i="2" s="1"/>
  <c r="H430" i="2"/>
  <c r="E591" i="2"/>
  <c r="F591" i="2" s="1"/>
  <c r="H591" i="2"/>
  <c r="E68" i="2"/>
  <c r="F68" i="2" s="1"/>
  <c r="H68" i="2"/>
  <c r="E590" i="2"/>
  <c r="F590" i="2" s="1"/>
  <c r="H590" i="2"/>
  <c r="E389" i="2"/>
  <c r="F389" i="2" s="1"/>
  <c r="H389" i="2"/>
  <c r="E163" i="2"/>
  <c r="F163" i="2" s="1"/>
  <c r="H163" i="2"/>
  <c r="E506" i="2"/>
  <c r="F506" i="2" s="1"/>
  <c r="H506" i="2"/>
  <c r="E263" i="2"/>
  <c r="F263" i="2" s="1"/>
  <c r="H263" i="2"/>
  <c r="E139" i="2"/>
  <c r="F139" i="2" s="1"/>
  <c r="H139" i="2"/>
  <c r="E580" i="2"/>
  <c r="F580" i="2" s="1"/>
  <c r="H580" i="2"/>
  <c r="H438" i="2"/>
  <c r="H326" i="2"/>
  <c r="H221" i="2"/>
  <c r="H699" i="2"/>
  <c r="H697" i="2"/>
  <c r="H242" i="2"/>
  <c r="H109" i="2"/>
  <c r="H204" i="2"/>
  <c r="H691" i="2"/>
  <c r="H412" i="2"/>
  <c r="H159" i="2"/>
  <c r="H540" i="2"/>
  <c r="H684" i="2"/>
  <c r="H147" i="2"/>
  <c r="H282" i="2"/>
  <c r="H544" i="2"/>
  <c r="H680" i="2"/>
  <c r="H112" i="2"/>
  <c r="H286" i="2"/>
  <c r="H548" i="2"/>
  <c r="H549" i="2"/>
  <c r="H332" i="2"/>
  <c r="H33" i="2"/>
  <c r="H673" i="2"/>
  <c r="H457" i="2"/>
  <c r="H670" i="2"/>
  <c r="H413" i="2"/>
  <c r="H658" i="2"/>
  <c r="H361" i="2"/>
  <c r="H219" i="2"/>
  <c r="H5" i="2"/>
  <c r="H564" i="2"/>
  <c r="H636" i="2"/>
  <c r="H44" i="2"/>
  <c r="H451" i="2"/>
  <c r="H617" i="2"/>
  <c r="H78" i="2"/>
  <c r="H108" i="2"/>
  <c r="H47" i="2"/>
  <c r="H90" i="2"/>
  <c r="H359" i="2"/>
  <c r="H274" i="2"/>
  <c r="H701" i="2"/>
  <c r="H455" i="2"/>
  <c r="H318" i="2"/>
  <c r="H215" i="2"/>
  <c r="H694" i="2"/>
  <c r="H537" i="2"/>
  <c r="H202" i="2"/>
  <c r="H255" i="2"/>
  <c r="H523" i="2"/>
  <c r="H239" i="2"/>
  <c r="H304" i="2"/>
  <c r="H52" i="2"/>
  <c r="H232" i="2"/>
  <c r="H518" i="2"/>
  <c r="H158" i="2"/>
  <c r="H379" i="2"/>
  <c r="H105" i="2"/>
  <c r="H546" i="2"/>
  <c r="H320" i="2"/>
  <c r="H62" i="2"/>
  <c r="H551" i="2"/>
  <c r="H450" i="2"/>
  <c r="H385" i="2"/>
  <c r="H500" i="2"/>
  <c r="H669" i="2"/>
  <c r="H526" i="2"/>
  <c r="H558" i="2"/>
  <c r="H448" i="2"/>
  <c r="H464" i="2"/>
  <c r="H137" i="2"/>
  <c r="H6" i="2"/>
  <c r="H203" i="2"/>
  <c r="H24" i="2"/>
  <c r="H467" i="2"/>
  <c r="H205" i="2"/>
  <c r="H349" i="2"/>
  <c r="H193" i="2"/>
  <c r="H493" i="2"/>
  <c r="H524" i="2"/>
  <c r="H387" i="2"/>
  <c r="E110" i="2"/>
  <c r="F110" i="2" s="1"/>
  <c r="H110" i="2"/>
  <c r="E135" i="2"/>
  <c r="F135" i="2" s="1"/>
  <c r="H135" i="2"/>
  <c r="E299" i="2"/>
  <c r="F299" i="2" s="1"/>
  <c r="H299" i="2"/>
  <c r="E668" i="2"/>
  <c r="F668" i="2" s="1"/>
  <c r="H668" i="2"/>
  <c r="E667" i="2"/>
  <c r="F667" i="2" s="1"/>
  <c r="H667" i="2"/>
  <c r="E666" i="2"/>
  <c r="F666" i="2" s="1"/>
  <c r="H666" i="2"/>
  <c r="E664" i="2"/>
  <c r="F664" i="2" s="1"/>
  <c r="H664" i="2"/>
  <c r="E117" i="2"/>
  <c r="F117" i="2" s="1"/>
  <c r="H117" i="2"/>
  <c r="E556" i="2"/>
  <c r="F556" i="2" s="1"/>
  <c r="H556" i="2"/>
  <c r="E171" i="2"/>
  <c r="F171" i="2" s="1"/>
  <c r="H171" i="2"/>
  <c r="E298" i="2"/>
  <c r="F298" i="2" s="1"/>
  <c r="H298" i="2"/>
  <c r="E54" i="2"/>
  <c r="F54" i="2" s="1"/>
  <c r="H54" i="2"/>
  <c r="E267" i="2"/>
  <c r="F267" i="2" s="1"/>
  <c r="H267" i="2"/>
  <c r="E178" i="2"/>
  <c r="F178" i="2" s="1"/>
  <c r="H178" i="2"/>
  <c r="E310" i="2"/>
  <c r="F310" i="2" s="1"/>
  <c r="H310" i="2"/>
  <c r="E399" i="2"/>
  <c r="F399" i="2" s="1"/>
  <c r="H399" i="2"/>
  <c r="E651" i="2"/>
  <c r="F651" i="2" s="1"/>
  <c r="H651" i="2"/>
  <c r="E322" i="2"/>
  <c r="F322" i="2" s="1"/>
  <c r="H322" i="2"/>
  <c r="E149" i="2"/>
  <c r="F149" i="2" s="1"/>
  <c r="H149" i="2"/>
  <c r="E84" i="2"/>
  <c r="F84" i="2" s="1"/>
  <c r="H84" i="2"/>
  <c r="E300" i="2"/>
  <c r="F300" i="2" s="1"/>
  <c r="H300" i="2"/>
  <c r="E214" i="2"/>
  <c r="F214" i="2" s="1"/>
  <c r="H214" i="2"/>
  <c r="E643" i="2"/>
  <c r="F643" i="2" s="1"/>
  <c r="H643" i="2"/>
  <c r="E491" i="2"/>
  <c r="F491" i="2" s="1"/>
  <c r="H491" i="2"/>
  <c r="E245" i="2"/>
  <c r="F245" i="2" s="1"/>
  <c r="H245" i="2"/>
  <c r="E10" i="2"/>
  <c r="F10" i="2" s="1"/>
  <c r="H10" i="2"/>
  <c r="E273" i="2"/>
  <c r="F273" i="2" s="1"/>
  <c r="H273" i="2"/>
  <c r="E521" i="2"/>
  <c r="F521" i="2" s="1"/>
  <c r="H521" i="2"/>
  <c r="E638" i="2"/>
  <c r="F638" i="2" s="1"/>
  <c r="H638" i="2"/>
  <c r="E98" i="2"/>
  <c r="F98" i="2" s="1"/>
  <c r="H98" i="2"/>
  <c r="E259" i="2"/>
  <c r="F259" i="2" s="1"/>
  <c r="H259" i="2"/>
  <c r="E482" i="2"/>
  <c r="F482" i="2" s="1"/>
  <c r="H482" i="2"/>
  <c r="E633" i="2"/>
  <c r="F633" i="2" s="1"/>
  <c r="H633" i="2"/>
  <c r="E445" i="2"/>
  <c r="F445" i="2" s="1"/>
  <c r="H445" i="2"/>
  <c r="E313" i="2"/>
  <c r="F313" i="2" s="1"/>
  <c r="H313" i="2"/>
  <c r="E528" i="2"/>
  <c r="F528" i="2" s="1"/>
  <c r="H528" i="2"/>
  <c r="E370" i="2"/>
  <c r="F370" i="2" s="1"/>
  <c r="H370" i="2"/>
  <c r="E624" i="2"/>
  <c r="F624" i="2" s="1"/>
  <c r="H624" i="2"/>
  <c r="E408" i="2"/>
  <c r="F408" i="2" s="1"/>
  <c r="H408" i="2"/>
  <c r="E86" i="2"/>
  <c r="F86" i="2" s="1"/>
  <c r="H86" i="2"/>
  <c r="E99" i="2"/>
  <c r="F99" i="2" s="1"/>
  <c r="H99" i="2"/>
  <c r="E116" i="2"/>
  <c r="F116" i="2" s="1"/>
  <c r="H116" i="2"/>
  <c r="E477" i="2"/>
  <c r="F477" i="2" s="1"/>
  <c r="H477" i="2"/>
  <c r="E37" i="2"/>
  <c r="F37" i="2" s="1"/>
  <c r="H37" i="2"/>
  <c r="E612" i="2"/>
  <c r="F612" i="2" s="1"/>
  <c r="H612" i="2"/>
  <c r="E610" i="2"/>
  <c r="F610" i="2" s="1"/>
  <c r="H610" i="2"/>
  <c r="E606" i="2"/>
  <c r="F606" i="2" s="1"/>
  <c r="H606" i="2"/>
  <c r="E604" i="2"/>
  <c r="F604" i="2" s="1"/>
  <c r="H604" i="2"/>
  <c r="E601" i="2"/>
  <c r="F601" i="2" s="1"/>
  <c r="H601" i="2"/>
  <c r="E600" i="2"/>
  <c r="F600" i="2" s="1"/>
  <c r="H600" i="2"/>
  <c r="E65" i="2"/>
  <c r="F65" i="2" s="1"/>
  <c r="H65" i="2"/>
  <c r="E140" i="2"/>
  <c r="F140" i="2" s="1"/>
  <c r="H140" i="2"/>
  <c r="E244" i="2"/>
  <c r="F244" i="2" s="1"/>
  <c r="H244" i="2"/>
  <c r="E357" i="2"/>
  <c r="F357" i="2" s="1"/>
  <c r="H357" i="2"/>
  <c r="E235" i="2"/>
  <c r="F235" i="2" s="1"/>
  <c r="H235" i="2"/>
  <c r="E124" i="2"/>
  <c r="F124" i="2" s="1"/>
  <c r="H124" i="2"/>
  <c r="E226" i="2"/>
  <c r="F226" i="2" s="1"/>
  <c r="H226" i="2"/>
  <c r="E589" i="2"/>
  <c r="F589" i="2" s="1"/>
  <c r="H589" i="2"/>
  <c r="E55" i="2"/>
  <c r="F55" i="2" s="1"/>
  <c r="H55" i="2"/>
  <c r="E585" i="2"/>
  <c r="F585" i="2" s="1"/>
  <c r="H585" i="2"/>
  <c r="E354" i="2"/>
  <c r="F354" i="2" s="1"/>
  <c r="H354" i="2"/>
  <c r="E157" i="2"/>
  <c r="F157" i="2" s="1"/>
  <c r="H157" i="2"/>
  <c r="E406" i="2"/>
  <c r="F406" i="2" s="1"/>
  <c r="H406" i="2"/>
  <c r="H703" i="2"/>
  <c r="H700" i="2"/>
  <c r="H335" i="2"/>
  <c r="H196" i="2"/>
  <c r="H696" i="2"/>
  <c r="H693" i="2"/>
  <c r="H327" i="2"/>
  <c r="H538" i="2"/>
  <c r="H690" i="2"/>
  <c r="H440" i="2"/>
  <c r="H539" i="2"/>
  <c r="H686" i="2"/>
  <c r="H683" i="2"/>
  <c r="H247" i="2"/>
  <c r="H433" i="2"/>
  <c r="H131" i="2"/>
  <c r="H63" i="2"/>
  <c r="H473" i="2"/>
  <c r="H161" i="2"/>
  <c r="H129" i="2"/>
  <c r="H362" i="2"/>
  <c r="H674" i="2"/>
  <c r="H35" i="2"/>
  <c r="H672" i="2"/>
  <c r="H532" i="2"/>
  <c r="H287" i="2"/>
  <c r="H663" i="2"/>
  <c r="H127" i="2"/>
  <c r="H561" i="2"/>
  <c r="H77" i="2"/>
  <c r="H11" i="2"/>
  <c r="H476" i="2"/>
  <c r="H435" i="2"/>
  <c r="H395" i="2"/>
  <c r="H220" i="2"/>
  <c r="H615" i="2"/>
  <c r="H484" i="2"/>
  <c r="H574" i="2"/>
  <c r="H7" i="2"/>
  <c r="H586" i="2"/>
  <c r="E189" i="2"/>
  <c r="F189" i="2" s="1"/>
  <c r="H189" i="2"/>
  <c r="E153" i="2"/>
  <c r="F153" i="2" s="1"/>
  <c r="H153" i="2"/>
  <c r="E411" i="2"/>
  <c r="F411" i="2" s="1"/>
  <c r="H411" i="2"/>
  <c r="E283" i="2"/>
  <c r="F283" i="2" s="1"/>
  <c r="H283" i="2"/>
  <c r="E209" i="2"/>
  <c r="F209" i="2" s="1"/>
  <c r="H209" i="2"/>
  <c r="E393" i="2"/>
  <c r="F393" i="2" s="1"/>
  <c r="H393" i="2"/>
  <c r="E391" i="2"/>
  <c r="F391" i="2" s="1"/>
  <c r="H391" i="2"/>
  <c r="E662" i="2"/>
  <c r="F662" i="2" s="1"/>
  <c r="H662" i="2"/>
  <c r="E432" i="2"/>
  <c r="F432" i="2" s="1"/>
  <c r="H432" i="2"/>
  <c r="E207" i="2"/>
  <c r="F207" i="2" s="1"/>
  <c r="H207" i="2"/>
  <c r="E657" i="2"/>
  <c r="F657" i="2" s="1"/>
  <c r="H657" i="2"/>
  <c r="E383" i="2"/>
  <c r="F383" i="2" s="1"/>
  <c r="H383" i="2"/>
  <c r="E334" i="2"/>
  <c r="F334" i="2" s="1"/>
  <c r="H334" i="2"/>
  <c r="E522" i="2"/>
  <c r="F522" i="2" s="1"/>
  <c r="H522" i="2"/>
  <c r="E437" i="2"/>
  <c r="F437" i="2" s="1"/>
  <c r="H437" i="2"/>
  <c r="E42" i="2"/>
  <c r="F42" i="2" s="1"/>
  <c r="H42" i="2"/>
  <c r="E81" i="2"/>
  <c r="F81" i="2" s="1"/>
  <c r="H81" i="2"/>
  <c r="E31" i="2"/>
  <c r="F31" i="2" s="1"/>
  <c r="H31" i="2"/>
  <c r="E505" i="2"/>
  <c r="F505" i="2" s="1"/>
  <c r="H505" i="2"/>
  <c r="E18" i="2"/>
  <c r="F18" i="2" s="1"/>
  <c r="H18" i="2"/>
  <c r="E176" i="2"/>
  <c r="F176" i="2" s="1"/>
  <c r="H176" i="2"/>
  <c r="E169" i="2"/>
  <c r="F169" i="2" s="1"/>
  <c r="H169" i="2"/>
  <c r="E32" i="2"/>
  <c r="F32" i="2" s="1"/>
  <c r="H32" i="2"/>
  <c r="E19" i="2"/>
  <c r="F19" i="2" s="1"/>
  <c r="H19" i="2"/>
  <c r="E396" i="2"/>
  <c r="F396" i="2" s="1"/>
  <c r="H396" i="2"/>
  <c r="E179" i="2"/>
  <c r="F179" i="2" s="1"/>
  <c r="H179" i="2"/>
  <c r="E640" i="2"/>
  <c r="F640" i="2" s="1"/>
  <c r="H640" i="2"/>
  <c r="E565" i="2"/>
  <c r="F565" i="2" s="1"/>
  <c r="H565" i="2"/>
  <c r="E343" i="2"/>
  <c r="F343" i="2" s="1"/>
  <c r="H343" i="2"/>
  <c r="E472" i="2"/>
  <c r="F472" i="2" s="1"/>
  <c r="H472" i="2"/>
  <c r="E635" i="2"/>
  <c r="F635" i="2" s="1"/>
  <c r="H635" i="2"/>
  <c r="E499" i="2"/>
  <c r="F499" i="2" s="1"/>
  <c r="H499" i="2"/>
  <c r="E40" i="2"/>
  <c r="F40" i="2" s="1"/>
  <c r="H40" i="2"/>
  <c r="E632" i="2"/>
  <c r="F632" i="2" s="1"/>
  <c r="H632" i="2"/>
  <c r="E67" i="2"/>
  <c r="F67" i="2" s="1"/>
  <c r="H67" i="2"/>
  <c r="E363" i="2"/>
  <c r="F363" i="2" s="1"/>
  <c r="H363" i="2"/>
  <c r="E628" i="2"/>
  <c r="F628" i="2" s="1"/>
  <c r="H628" i="2"/>
  <c r="E249" i="2"/>
  <c r="F249" i="2" s="1"/>
  <c r="H249" i="2"/>
  <c r="E622" i="2"/>
  <c r="F622" i="2" s="1"/>
  <c r="H622" i="2"/>
  <c r="E70" i="2"/>
  <c r="F70" i="2" s="1"/>
  <c r="H70" i="2"/>
  <c r="E206" i="2"/>
  <c r="F206" i="2" s="1"/>
  <c r="H206" i="2"/>
  <c r="E508" i="2"/>
  <c r="F508" i="2" s="1"/>
  <c r="H508" i="2"/>
  <c r="E418" i="2"/>
  <c r="F418" i="2" s="1"/>
  <c r="H418" i="2"/>
  <c r="E134" i="2"/>
  <c r="F134" i="2" s="1"/>
  <c r="H134" i="2"/>
  <c r="E182" i="2"/>
  <c r="F182" i="2" s="1"/>
  <c r="H182" i="2"/>
  <c r="E609" i="2"/>
  <c r="F609" i="2" s="1"/>
  <c r="H609" i="2"/>
  <c r="E230" i="2"/>
  <c r="F230" i="2" s="1"/>
  <c r="H230" i="2"/>
  <c r="E603" i="2"/>
  <c r="F603" i="2" s="1"/>
  <c r="H603" i="2"/>
  <c r="E284" i="2"/>
  <c r="F284" i="2" s="1"/>
  <c r="H284" i="2"/>
  <c r="E188" i="2"/>
  <c r="F188" i="2" s="1"/>
  <c r="H188" i="2"/>
  <c r="E79" i="2"/>
  <c r="F79" i="2" s="1"/>
  <c r="H79" i="2"/>
  <c r="E356" i="2"/>
  <c r="F356" i="2" s="1"/>
  <c r="H356" i="2"/>
  <c r="E595" i="2"/>
  <c r="F595" i="2" s="1"/>
  <c r="H595" i="2"/>
  <c r="E138" i="2"/>
  <c r="F138" i="2" s="1"/>
  <c r="H138" i="2"/>
  <c r="E365" i="2"/>
  <c r="F365" i="2" s="1"/>
  <c r="H365" i="2"/>
  <c r="E489" i="2"/>
  <c r="F489" i="2" s="1"/>
  <c r="H489" i="2"/>
  <c r="E102" i="2"/>
  <c r="F102" i="2" s="1"/>
  <c r="H102" i="2"/>
  <c r="E340" i="2"/>
  <c r="F340" i="2" s="1"/>
  <c r="H340" i="2"/>
  <c r="E173" i="2"/>
  <c r="F173" i="2" s="1"/>
  <c r="H173" i="2"/>
  <c r="E584" i="2"/>
  <c r="F584" i="2" s="1"/>
  <c r="H584" i="2"/>
  <c r="E583" i="2"/>
  <c r="F583" i="2" s="1"/>
  <c r="H583" i="2"/>
  <c r="E145" i="2"/>
  <c r="F145" i="2" s="1"/>
  <c r="H145" i="2"/>
  <c r="E258" i="2"/>
  <c r="F258" i="2" s="1"/>
  <c r="H258" i="2"/>
  <c r="H533" i="2"/>
  <c r="H85" i="2"/>
  <c r="H289" i="2"/>
  <c r="H419" i="2"/>
  <c r="H136" i="2"/>
  <c r="H64" i="2"/>
  <c r="H45" i="2"/>
  <c r="H447" i="2"/>
  <c r="H50" i="2"/>
  <c r="H262" i="2"/>
  <c r="H28" i="2"/>
  <c r="H498" i="2"/>
  <c r="H542" i="2"/>
  <c r="H441" i="2"/>
  <c r="H501" i="2"/>
  <c r="H177" i="2"/>
  <c r="H155" i="2"/>
  <c r="H545" i="2"/>
  <c r="H91" i="2"/>
  <c r="H678" i="2"/>
  <c r="H675" i="2"/>
  <c r="H552" i="2"/>
  <c r="H16" i="2"/>
  <c r="H371" i="2"/>
  <c r="H297" i="2"/>
  <c r="H21" i="2"/>
  <c r="H240" i="2"/>
  <c r="H559" i="2"/>
  <c r="H66" i="2"/>
  <c r="H425" i="2"/>
  <c r="H414" i="2"/>
  <c r="H323" i="2"/>
  <c r="H525" i="2"/>
  <c r="H446" i="2"/>
  <c r="H180" i="2"/>
  <c r="H614" i="2"/>
  <c r="H48" i="2"/>
  <c r="H13" i="2"/>
  <c r="H487" i="2"/>
  <c r="H217" i="2"/>
  <c r="E58" i="2"/>
  <c r="F58" i="2" s="1"/>
  <c r="H58" i="2"/>
  <c r="E337" i="2"/>
  <c r="F337" i="2" s="1"/>
  <c r="H337" i="2"/>
  <c r="E307" i="2"/>
  <c r="F307" i="2" s="1"/>
  <c r="H307" i="2"/>
  <c r="E424" i="2"/>
  <c r="F424" i="2" s="1"/>
  <c r="H424" i="2"/>
  <c r="E201" i="2"/>
  <c r="F201" i="2" s="1"/>
  <c r="H201" i="2"/>
  <c r="E665" i="2"/>
  <c r="F665" i="2" s="1"/>
  <c r="H665" i="2"/>
  <c r="E555" i="2"/>
  <c r="F555" i="2" s="1"/>
  <c r="H555" i="2"/>
  <c r="E53" i="2"/>
  <c r="F53" i="2" s="1"/>
  <c r="H53" i="2"/>
  <c r="E401" i="2"/>
  <c r="F401" i="2" s="1"/>
  <c r="H401" i="2"/>
  <c r="E294" i="2"/>
  <c r="F294" i="2" s="1"/>
  <c r="H294" i="2"/>
  <c r="E352" i="2"/>
  <c r="F352" i="2" s="1"/>
  <c r="H352" i="2"/>
  <c r="E175" i="2"/>
  <c r="F175" i="2" s="1"/>
  <c r="H175" i="2"/>
  <c r="E654" i="2"/>
  <c r="F654" i="2" s="1"/>
  <c r="H654" i="2"/>
  <c r="E317" i="2"/>
  <c r="F317" i="2" s="1"/>
  <c r="H317" i="2"/>
  <c r="E397" i="2"/>
  <c r="F397" i="2" s="1"/>
  <c r="H397" i="2"/>
  <c r="E246" i="2"/>
  <c r="F246" i="2" s="1"/>
  <c r="H246" i="2"/>
  <c r="E650" i="2"/>
  <c r="F650" i="2" s="1"/>
  <c r="H650" i="2"/>
  <c r="E168" i="2"/>
  <c r="F168" i="2" s="1"/>
  <c r="H168" i="2"/>
  <c r="E398" i="2"/>
  <c r="F398" i="2" s="1"/>
  <c r="H398" i="2"/>
  <c r="E458" i="2"/>
  <c r="F458" i="2" s="1"/>
  <c r="H458" i="2"/>
  <c r="E212" i="2"/>
  <c r="F212" i="2" s="1"/>
  <c r="H212" i="2"/>
  <c r="E222" i="2"/>
  <c r="F222" i="2" s="1"/>
  <c r="H222" i="2"/>
  <c r="E8" i="2"/>
  <c r="F8" i="2" s="1"/>
  <c r="H8" i="2"/>
  <c r="E92" i="2"/>
  <c r="F92" i="2" s="1"/>
  <c r="H92" i="2"/>
  <c r="E384" i="2"/>
  <c r="F384" i="2" s="1"/>
  <c r="H384" i="2"/>
  <c r="E502" i="2"/>
  <c r="F502" i="2" s="1"/>
  <c r="H502" i="2"/>
  <c r="E305" i="2"/>
  <c r="F305" i="2" s="1"/>
  <c r="H305" i="2"/>
  <c r="E639" i="2"/>
  <c r="F639" i="2" s="1"/>
  <c r="H639" i="2"/>
  <c r="E328" i="2"/>
  <c r="F328" i="2" s="1"/>
  <c r="H328" i="2"/>
  <c r="E509" i="2"/>
  <c r="F509" i="2" s="1"/>
  <c r="H509" i="2"/>
  <c r="E634" i="2"/>
  <c r="F634" i="2" s="1"/>
  <c r="H634" i="2"/>
  <c r="E49" i="2"/>
  <c r="F49" i="2" s="1"/>
  <c r="H49" i="2"/>
  <c r="E224" i="2"/>
  <c r="F224" i="2" s="1"/>
  <c r="H224" i="2"/>
  <c r="E631" i="2"/>
  <c r="F631" i="2" s="1"/>
  <c r="H631" i="2"/>
  <c r="E2" i="2"/>
  <c r="F2" i="2" s="1"/>
  <c r="H2" i="2"/>
  <c r="E82" i="2"/>
  <c r="F82" i="2" s="1"/>
  <c r="H82" i="2"/>
  <c r="E627" i="2"/>
  <c r="F627" i="2" s="1"/>
  <c r="H627" i="2"/>
  <c r="E174" i="2"/>
  <c r="F174" i="2" s="1"/>
  <c r="H174" i="2"/>
  <c r="E621" i="2"/>
  <c r="F621" i="2" s="1"/>
  <c r="H621" i="2"/>
  <c r="E456" i="2"/>
  <c r="F456" i="2" s="1"/>
  <c r="H456" i="2"/>
  <c r="E210" i="2"/>
  <c r="F210" i="2" s="1"/>
  <c r="H210" i="2"/>
  <c r="E60" i="2"/>
  <c r="F60" i="2" s="1"/>
  <c r="H60" i="2"/>
  <c r="E520" i="2"/>
  <c r="F520" i="2" s="1"/>
  <c r="H520" i="2"/>
  <c r="E571" i="2"/>
  <c r="F571" i="2" s="1"/>
  <c r="H571" i="2"/>
  <c r="E611" i="2"/>
  <c r="F611" i="2" s="1"/>
  <c r="H611" i="2"/>
  <c r="E321" i="2"/>
  <c r="F321" i="2" s="1"/>
  <c r="H321" i="2"/>
  <c r="E61" i="2"/>
  <c r="F61" i="2" s="1"/>
  <c r="H61" i="2"/>
  <c r="E378" i="2"/>
  <c r="F378" i="2" s="1"/>
  <c r="H378" i="2"/>
  <c r="E9" i="2"/>
  <c r="F9" i="2" s="1"/>
  <c r="H9" i="2"/>
  <c r="E388" i="2"/>
  <c r="F388" i="2" s="1"/>
  <c r="H388" i="2"/>
  <c r="E347" i="2"/>
  <c r="F347" i="2" s="1"/>
  <c r="H347" i="2"/>
  <c r="E507" i="2"/>
  <c r="F507" i="2" s="1"/>
  <c r="H507" i="2"/>
  <c r="E594" i="2"/>
  <c r="F594" i="2" s="1"/>
  <c r="H594" i="2"/>
  <c r="E593" i="2"/>
  <c r="F593" i="2" s="1"/>
  <c r="H593" i="2"/>
  <c r="E213" i="2"/>
  <c r="F213" i="2" s="1"/>
  <c r="H213" i="2"/>
  <c r="E392" i="2"/>
  <c r="F392" i="2" s="1"/>
  <c r="H392" i="2"/>
  <c r="E167" i="2"/>
  <c r="F167" i="2" s="1"/>
  <c r="H167" i="2"/>
  <c r="E466" i="2"/>
  <c r="F466" i="2" s="1"/>
  <c r="H466" i="2"/>
  <c r="E490" i="2"/>
  <c r="F490" i="2" s="1"/>
  <c r="H490" i="2"/>
  <c r="E519" i="2"/>
  <c r="F519" i="2" s="1"/>
  <c r="H519" i="2"/>
  <c r="E431" i="2"/>
  <c r="F431" i="2" s="1"/>
  <c r="H431" i="2"/>
  <c r="E582" i="2"/>
  <c r="F582" i="2" s="1"/>
  <c r="H582" i="2"/>
  <c r="E579" i="2"/>
  <c r="F579" i="2" s="1"/>
  <c r="H579" i="2"/>
  <c r="H23" i="2"/>
  <c r="H404" i="2"/>
  <c r="H496" i="2"/>
  <c r="H104" i="2"/>
  <c r="H535" i="2"/>
  <c r="H192" i="2"/>
  <c r="H495" i="2"/>
  <c r="H73" i="2"/>
  <c r="H367" i="2"/>
  <c r="H689" i="2"/>
  <c r="H688" i="2"/>
  <c r="H685" i="2"/>
  <c r="H543" i="2"/>
  <c r="H275" i="2"/>
  <c r="H302" i="2"/>
  <c r="H80" i="2"/>
  <c r="H368" i="2"/>
  <c r="H485" i="2"/>
  <c r="H277" i="2"/>
  <c r="H114" i="2"/>
  <c r="H550" i="2"/>
  <c r="H553" i="2"/>
  <c r="H554" i="2"/>
  <c r="H452" i="2"/>
  <c r="H276" i="2"/>
  <c r="H338" i="2"/>
  <c r="H237" i="2"/>
  <c r="H504" i="2"/>
  <c r="H266" i="2"/>
  <c r="H463" i="2"/>
  <c r="H374" i="2"/>
  <c r="H486" i="2"/>
  <c r="H120" i="2"/>
  <c r="H121" i="2"/>
  <c r="H261" i="2"/>
  <c r="H409" i="2"/>
  <c r="H20" i="2"/>
  <c r="H596" i="2"/>
  <c r="H27" i="2"/>
  <c r="H576" i="2"/>
  <c r="H407" i="2"/>
  <c r="H439" i="2"/>
  <c r="H488" i="2"/>
  <c r="H96" i="2"/>
  <c r="H382" i="2"/>
  <c r="H364" i="2"/>
  <c r="H38" i="2"/>
  <c r="H34" i="2"/>
  <c r="H303" i="2"/>
  <c r="H115" i="2"/>
  <c r="H59" i="2"/>
  <c r="H471" i="2"/>
  <c r="H141" i="2"/>
  <c r="H312" i="2"/>
  <c r="H198" i="2"/>
  <c r="H336" i="2"/>
  <c r="H119" i="2"/>
  <c r="H426" i="2"/>
  <c r="H15" i="2"/>
  <c r="H288" i="2"/>
  <c r="H74" i="2"/>
  <c r="H405" i="2"/>
  <c r="H351" i="2"/>
  <c r="H106" i="2"/>
  <c r="H494" i="2"/>
  <c r="H41" i="2"/>
  <c r="H3" i="2"/>
  <c r="H89" i="2"/>
  <c r="H56" i="2"/>
  <c r="H111" i="2"/>
  <c r="H443" i="2"/>
  <c r="H227" i="2"/>
  <c r="H469" i="2"/>
  <c r="H278" i="2"/>
  <c r="H329" i="2"/>
  <c r="H483" i="2"/>
  <c r="H71" i="2"/>
  <c r="H295" i="2"/>
  <c r="H183" i="2"/>
  <c r="H253" i="2"/>
  <c r="E128" i="2"/>
  <c r="F128" i="2" s="1"/>
  <c r="H128" i="2"/>
  <c r="E151" i="2"/>
  <c r="F151" i="2" s="1"/>
  <c r="H151" i="2"/>
  <c r="E172" i="2"/>
  <c r="F172" i="2" s="1"/>
  <c r="H172" i="2"/>
  <c r="E272" i="2"/>
  <c r="F272" i="2" s="1"/>
  <c r="H272" i="2"/>
  <c r="E453" i="2"/>
  <c r="F453" i="2" s="1"/>
  <c r="H453" i="2"/>
  <c r="E516" i="2"/>
  <c r="F516" i="2" s="1"/>
  <c r="H516" i="2"/>
  <c r="E330" i="2"/>
  <c r="F330" i="2" s="1"/>
  <c r="H330" i="2"/>
  <c r="E497" i="2"/>
  <c r="F497" i="2" s="1"/>
  <c r="H497" i="2"/>
  <c r="E660" i="2"/>
  <c r="F660" i="2" s="1"/>
  <c r="H660" i="2"/>
  <c r="E659" i="2"/>
  <c r="F659" i="2" s="1"/>
  <c r="H659" i="2"/>
  <c r="E72" i="2"/>
  <c r="F72" i="2" s="1"/>
  <c r="H72" i="2"/>
  <c r="E655" i="2"/>
  <c r="F655" i="2" s="1"/>
  <c r="H655" i="2"/>
  <c r="E36" i="2"/>
  <c r="F36" i="2" s="1"/>
  <c r="H36" i="2"/>
  <c r="E156" i="2"/>
  <c r="F156" i="2" s="1"/>
  <c r="H156" i="2"/>
  <c r="E290" i="2"/>
  <c r="F290" i="2" s="1"/>
  <c r="H290" i="2"/>
  <c r="E186" i="2"/>
  <c r="F186" i="2" s="1"/>
  <c r="H186" i="2"/>
  <c r="E238" i="2"/>
  <c r="F238" i="2" s="1"/>
  <c r="H238" i="2"/>
  <c r="E118" i="2"/>
  <c r="F118" i="2" s="1"/>
  <c r="H118" i="2"/>
  <c r="E228" i="2"/>
  <c r="F228" i="2" s="1"/>
  <c r="H228" i="2"/>
  <c r="E195" i="2"/>
  <c r="F195" i="2" s="1"/>
  <c r="H195" i="2"/>
  <c r="E646" i="2"/>
  <c r="F646" i="2" s="1"/>
  <c r="H646" i="2"/>
  <c r="E251" i="2"/>
  <c r="F251" i="2" s="1"/>
  <c r="H251" i="2"/>
  <c r="E563" i="2"/>
  <c r="F563" i="2" s="1"/>
  <c r="H563" i="2"/>
  <c r="E233" i="2"/>
  <c r="F233" i="2" s="1"/>
  <c r="H233" i="2"/>
  <c r="E194" i="2"/>
  <c r="F194" i="2" s="1"/>
  <c r="H194" i="2"/>
  <c r="E461" i="2"/>
  <c r="F461" i="2" s="1"/>
  <c r="H461" i="2"/>
  <c r="E478" i="2"/>
  <c r="F478" i="2" s="1"/>
  <c r="H478" i="2"/>
  <c r="E390" i="2"/>
  <c r="F390" i="2" s="1"/>
  <c r="H390" i="2"/>
  <c r="E637" i="2"/>
  <c r="F637" i="2" s="1"/>
  <c r="H637" i="2"/>
  <c r="E434" i="2"/>
  <c r="F434" i="2" s="1"/>
  <c r="H434" i="2"/>
  <c r="E375" i="2"/>
  <c r="F375" i="2" s="1"/>
  <c r="H375" i="2"/>
  <c r="E345" i="2"/>
  <c r="F345" i="2" s="1"/>
  <c r="H345" i="2"/>
  <c r="E416" i="2"/>
  <c r="F416" i="2" s="1"/>
  <c r="H416" i="2"/>
  <c r="E377" i="2"/>
  <c r="F377" i="2" s="1"/>
  <c r="H377" i="2"/>
  <c r="E429" i="2"/>
  <c r="F429" i="2" s="1"/>
  <c r="H429" i="2"/>
  <c r="E281" i="2"/>
  <c r="F281" i="2" s="1"/>
  <c r="H281" i="2"/>
  <c r="E122" i="2"/>
  <c r="F122" i="2" s="1"/>
  <c r="H122" i="2"/>
  <c r="E260" i="2"/>
  <c r="F260" i="2" s="1"/>
  <c r="H260" i="2"/>
  <c r="E57" i="2"/>
  <c r="F57" i="2" s="1"/>
  <c r="H57" i="2"/>
  <c r="E620" i="2"/>
  <c r="F620" i="2" s="1"/>
  <c r="H620" i="2"/>
  <c r="E618" i="2"/>
  <c r="F618" i="2" s="1"/>
  <c r="H618" i="2"/>
  <c r="E152" i="2"/>
  <c r="F152" i="2" s="1"/>
  <c r="H152" i="2"/>
  <c r="E358" i="2"/>
  <c r="F358" i="2" s="1"/>
  <c r="H358" i="2"/>
  <c r="E339" i="2"/>
  <c r="F339" i="2" s="1"/>
  <c r="H339" i="2"/>
  <c r="E133" i="2"/>
  <c r="F133" i="2" s="1"/>
  <c r="H133" i="2"/>
  <c r="E608" i="2"/>
  <c r="F608" i="2" s="1"/>
  <c r="H608" i="2"/>
  <c r="E605" i="2"/>
  <c r="F605" i="2" s="1"/>
  <c r="H605" i="2"/>
  <c r="E225" i="2"/>
  <c r="F225" i="2" s="1"/>
  <c r="H225" i="2"/>
  <c r="E373" i="2"/>
  <c r="F373" i="2" s="1"/>
  <c r="H373" i="2"/>
  <c r="E572" i="2"/>
  <c r="F572" i="2" s="1"/>
  <c r="H572" i="2"/>
  <c r="E223" i="2"/>
  <c r="F223" i="2" s="1"/>
  <c r="H223" i="2"/>
  <c r="E83" i="2"/>
  <c r="F83" i="2" s="1"/>
  <c r="H83" i="2"/>
  <c r="E474" i="2"/>
  <c r="F474" i="2" s="1"/>
  <c r="H474" i="2"/>
  <c r="E592" i="2"/>
  <c r="F592" i="2" s="1"/>
  <c r="H592" i="2"/>
  <c r="E319" i="2"/>
  <c r="F319" i="2" s="1"/>
  <c r="H319" i="2"/>
  <c r="E372" i="2"/>
  <c r="F372" i="2" s="1"/>
  <c r="H372" i="2"/>
  <c r="E400" i="2"/>
  <c r="F400" i="2" s="1"/>
  <c r="H400" i="2"/>
  <c r="E588" i="2"/>
  <c r="F588" i="2" s="1"/>
  <c r="H588" i="2"/>
  <c r="E97" i="2"/>
  <c r="F97" i="2" s="1"/>
  <c r="H97" i="2"/>
  <c r="E428" i="2"/>
  <c r="F428" i="2" s="1"/>
  <c r="H428" i="2"/>
  <c r="E577" i="2"/>
  <c r="F577" i="2" s="1"/>
  <c r="H577" i="2"/>
  <c r="E480" i="2"/>
  <c r="F480" i="2" s="1"/>
  <c r="H480" i="2"/>
  <c r="E25" i="2"/>
  <c r="F25" i="2" s="1"/>
  <c r="H25" i="2"/>
  <c r="H125" i="2"/>
  <c r="H534" i="2"/>
  <c r="H468" i="2"/>
  <c r="H530" i="2"/>
  <c r="H695" i="2"/>
  <c r="H475" i="2"/>
  <c r="H314" i="2"/>
  <c r="H444" i="2"/>
  <c r="H417" i="2"/>
  <c r="H184" i="2"/>
  <c r="H687" i="2"/>
  <c r="H30" i="2"/>
  <c r="H355" i="2"/>
  <c r="H348" i="2"/>
  <c r="H531" i="2"/>
  <c r="H211" i="2"/>
  <c r="H218" i="2"/>
  <c r="H187" i="2"/>
  <c r="H547" i="2"/>
  <c r="H677" i="2"/>
  <c r="H353" i="2"/>
  <c r="H454" i="2"/>
  <c r="H144" i="2"/>
  <c r="H69" i="2"/>
  <c r="H479" i="2"/>
  <c r="H394" i="2"/>
  <c r="H376" i="2"/>
  <c r="H423" i="2"/>
  <c r="H103" i="2"/>
  <c r="H562" i="2"/>
  <c r="H449" i="2"/>
  <c r="H315" i="2"/>
  <c r="H459" i="2"/>
  <c r="H625" i="2"/>
  <c r="H570" i="2"/>
  <c r="H236" i="2"/>
  <c r="H100" i="2"/>
  <c r="H101" i="2"/>
  <c r="H107" i="2"/>
  <c r="H578" i="2"/>
  <c r="E252" i="2"/>
  <c r="F252" i="2" s="1"/>
  <c r="H252" i="2"/>
  <c r="E511" i="2"/>
  <c r="F511" i="2" s="1"/>
  <c r="H511" i="2"/>
  <c r="E265" i="2"/>
  <c r="F265" i="2" s="1"/>
  <c r="H265" i="2"/>
  <c r="E12" i="2"/>
  <c r="F12" i="2" s="1"/>
  <c r="H12" i="2"/>
  <c r="E324" i="2"/>
  <c r="F324" i="2" s="1"/>
  <c r="H324" i="2"/>
  <c r="E403" i="2"/>
  <c r="F403" i="2" s="1"/>
  <c r="H403" i="2"/>
  <c r="E366" i="2"/>
  <c r="F366" i="2" s="1"/>
  <c r="H366" i="2"/>
  <c r="E309" i="2"/>
  <c r="F309" i="2" s="1"/>
  <c r="H309" i="2"/>
  <c r="E75" i="2"/>
  <c r="F75" i="2" s="1"/>
  <c r="H75" i="2"/>
  <c r="E296" i="2"/>
  <c r="F296" i="2" s="1"/>
  <c r="H296" i="2"/>
  <c r="E271" i="2"/>
  <c r="F271" i="2" s="1"/>
  <c r="H271" i="2"/>
  <c r="E465" i="2"/>
  <c r="F465" i="2" s="1"/>
  <c r="H465" i="2"/>
  <c r="E560" i="2"/>
  <c r="F560" i="2" s="1"/>
  <c r="H560" i="2"/>
  <c r="E653" i="2"/>
  <c r="F653" i="2" s="1"/>
  <c r="H653" i="2"/>
  <c r="E652" i="2"/>
  <c r="F652" i="2" s="1"/>
  <c r="H652" i="2"/>
  <c r="E512" i="2"/>
  <c r="F512" i="2" s="1"/>
  <c r="H512" i="2"/>
  <c r="E649" i="2"/>
  <c r="F649" i="2" s="1"/>
  <c r="H649" i="2"/>
  <c r="E46" i="2"/>
  <c r="F46" i="2" s="1"/>
  <c r="H46" i="2"/>
  <c r="E436" i="2"/>
  <c r="F436" i="2" s="1"/>
  <c r="H436" i="2"/>
  <c r="E39" i="2"/>
  <c r="F39" i="2" s="1"/>
  <c r="H39" i="2"/>
  <c r="E95" i="2"/>
  <c r="F95" i="2" s="1"/>
  <c r="H95" i="2"/>
  <c r="E94" i="2"/>
  <c r="F94" i="2" s="1"/>
  <c r="H94" i="2"/>
  <c r="E256" i="2"/>
  <c r="F256" i="2" s="1"/>
  <c r="H256" i="2"/>
  <c r="E162" i="2"/>
  <c r="F162" i="2" s="1"/>
  <c r="H162" i="2"/>
  <c r="E641" i="2"/>
  <c r="F641" i="2" s="1"/>
  <c r="H641" i="2"/>
  <c r="E442" i="2"/>
  <c r="F442" i="2" s="1"/>
  <c r="H442" i="2"/>
  <c r="E199" i="2"/>
  <c r="F199" i="2" s="1"/>
  <c r="H199" i="2"/>
  <c r="E306" i="2"/>
  <c r="F306" i="2" s="1"/>
  <c r="H306" i="2"/>
  <c r="E241" i="2"/>
  <c r="F241" i="2" s="1"/>
  <c r="H241" i="2"/>
  <c r="E342" i="2"/>
  <c r="F342" i="2" s="1"/>
  <c r="H342" i="2"/>
  <c r="E402" i="2"/>
  <c r="F402" i="2" s="1"/>
  <c r="H402" i="2"/>
  <c r="E462" i="2"/>
  <c r="F462" i="2" s="1"/>
  <c r="H462" i="2"/>
  <c r="E566" i="2"/>
  <c r="F566" i="2" s="1"/>
  <c r="H566" i="2"/>
  <c r="E43" i="2"/>
  <c r="F43" i="2" s="1"/>
  <c r="H43" i="2"/>
  <c r="E250" i="2"/>
  <c r="F250" i="2" s="1"/>
  <c r="H250" i="2"/>
  <c r="E316" i="2"/>
  <c r="F316" i="2" s="1"/>
  <c r="H316" i="2"/>
  <c r="E567" i="2"/>
  <c r="F567" i="2" s="1"/>
  <c r="H567" i="2"/>
  <c r="E93" i="2"/>
  <c r="F93" i="2" s="1"/>
  <c r="H93" i="2"/>
  <c r="E160" i="2"/>
  <c r="F160" i="2" s="1"/>
  <c r="H160" i="2"/>
  <c r="E619" i="2"/>
  <c r="F619" i="2" s="1"/>
  <c r="H619" i="2"/>
  <c r="E568" i="2"/>
  <c r="F568" i="2" s="1"/>
  <c r="H568" i="2"/>
  <c r="E143" i="2"/>
  <c r="F143" i="2" s="1"/>
  <c r="H143" i="2"/>
  <c r="E142" i="2"/>
  <c r="F142" i="2" s="1"/>
  <c r="H142" i="2"/>
  <c r="E386" i="2"/>
  <c r="F386" i="2" s="1"/>
  <c r="H386" i="2"/>
  <c r="E325" i="2"/>
  <c r="F325" i="2" s="1"/>
  <c r="H325" i="2"/>
  <c r="E301" i="2"/>
  <c r="F301" i="2" s="1"/>
  <c r="H301" i="2"/>
  <c r="E529" i="2"/>
  <c r="F529" i="2" s="1"/>
  <c r="H529" i="2"/>
  <c r="E602" i="2"/>
  <c r="F602" i="2" s="1"/>
  <c r="H602" i="2"/>
  <c r="E165" i="2"/>
  <c r="F165" i="2" s="1"/>
  <c r="H165" i="2"/>
  <c r="E146" i="2"/>
  <c r="F146" i="2" s="1"/>
  <c r="H146" i="2"/>
  <c r="E573" i="2"/>
  <c r="F573" i="2" s="1"/>
  <c r="H573" i="2"/>
  <c r="E597" i="2"/>
  <c r="F597" i="2" s="1"/>
  <c r="H597" i="2"/>
  <c r="E29" i="2"/>
  <c r="F29" i="2" s="1"/>
  <c r="H29" i="2"/>
  <c r="E331" i="2"/>
  <c r="F331" i="2" s="1"/>
  <c r="H331" i="2"/>
  <c r="E130" i="2"/>
  <c r="F130" i="2" s="1"/>
  <c r="H130" i="2"/>
  <c r="E181" i="2"/>
  <c r="F181" i="2" s="1"/>
  <c r="H181" i="2"/>
  <c r="E190" i="2"/>
  <c r="F190" i="2" s="1"/>
  <c r="H190" i="2"/>
  <c r="E587" i="2"/>
  <c r="F587" i="2" s="1"/>
  <c r="H587" i="2"/>
  <c r="E279" i="2"/>
  <c r="F279" i="2" s="1"/>
  <c r="H279" i="2"/>
  <c r="E333" i="2"/>
  <c r="F333" i="2" s="1"/>
  <c r="H333" i="2"/>
  <c r="E248" i="2"/>
  <c r="F248" i="2" s="1"/>
  <c r="H248" i="2"/>
  <c r="E581" i="2"/>
  <c r="F581" i="2" s="1"/>
  <c r="H581" i="2"/>
  <c r="E234" i="2"/>
  <c r="F234" i="2" s="1"/>
  <c r="H234" i="2"/>
  <c r="H17" i="2"/>
  <c r="H170" i="2"/>
  <c r="H503" i="2"/>
  <c r="H341" i="2"/>
  <c r="H536" i="2"/>
  <c r="H229" i="2"/>
  <c r="H185" i="2"/>
  <c r="H692" i="2"/>
  <c r="H164" i="2"/>
  <c r="H88" i="2"/>
  <c r="H517" i="2"/>
  <c r="H541" i="2"/>
  <c r="H682" i="2"/>
  <c r="H22" i="2"/>
  <c r="H492" i="2"/>
  <c r="H681" i="2"/>
  <c r="H679" i="2"/>
  <c r="H527" i="2"/>
  <c r="H208" i="2"/>
  <c r="H676" i="2"/>
  <c r="H166" i="2"/>
  <c r="H380" i="2"/>
  <c r="H513" i="2"/>
  <c r="H113" i="2"/>
  <c r="H671" i="2"/>
  <c r="H481" i="2"/>
  <c r="H344" i="2"/>
  <c r="H427" i="2"/>
  <c r="H148" i="2"/>
  <c r="H644" i="2"/>
  <c r="H415" i="2"/>
  <c r="H346" i="2"/>
  <c r="H197" i="2"/>
  <c r="H623" i="2"/>
  <c r="H280" i="2"/>
  <c r="H360" i="2"/>
  <c r="H350" i="2"/>
  <c r="H575" i="2"/>
  <c r="H292" i="2"/>
  <c r="H191" i="2"/>
  <c r="H702" i="2"/>
  <c r="H698" i="2"/>
  <c r="H309" i="3"/>
  <c r="H448" i="3"/>
  <c r="H638" i="3"/>
  <c r="H641" i="3"/>
  <c r="H438" i="3"/>
  <c r="H379" i="3"/>
  <c r="H464" i="3"/>
  <c r="H632" i="3"/>
  <c r="H646" i="3"/>
  <c r="H626" i="3"/>
  <c r="H530" i="3"/>
  <c r="H534" i="3"/>
  <c r="E633" i="3"/>
  <c r="F633" i="3" s="1"/>
  <c r="H633" i="3"/>
  <c r="H527" i="3"/>
  <c r="E527" i="3"/>
  <c r="F527" i="3" s="1"/>
  <c r="H409" i="3"/>
  <c r="E409" i="3"/>
  <c r="F409" i="3" s="1"/>
  <c r="H370" i="3"/>
  <c r="E370" i="3"/>
  <c r="F370" i="3" s="1"/>
  <c r="H533" i="3"/>
  <c r="E533" i="3"/>
  <c r="F533" i="3" s="1"/>
  <c r="H636" i="3"/>
  <c r="E636" i="3"/>
  <c r="F636" i="3" s="1"/>
  <c r="H639" i="3"/>
  <c r="E639" i="3"/>
  <c r="F639" i="3" s="1"/>
  <c r="H388" i="3"/>
  <c r="E388" i="3"/>
  <c r="F388" i="3" s="1"/>
  <c r="H524" i="3"/>
  <c r="E524" i="3"/>
  <c r="F524" i="3" s="1"/>
  <c r="H432" i="3"/>
  <c r="E432" i="3"/>
  <c r="F432" i="3" s="1"/>
  <c r="H389" i="3"/>
  <c r="E389" i="3"/>
  <c r="F389" i="3" s="1"/>
  <c r="H298" i="3"/>
  <c r="E298" i="3"/>
  <c r="F298" i="3" s="1"/>
  <c r="H645" i="3"/>
  <c r="E645" i="3"/>
  <c r="F645" i="3" s="1"/>
  <c r="H631" i="3"/>
  <c r="E631" i="3"/>
  <c r="F631" i="3" s="1"/>
  <c r="H496" i="3"/>
  <c r="E496" i="3"/>
  <c r="F496" i="3" s="1"/>
  <c r="H453" i="3"/>
  <c r="E453" i="3"/>
  <c r="F453" i="3" s="1"/>
  <c r="H400" i="3"/>
  <c r="E400" i="3"/>
  <c r="F400" i="3" s="1"/>
  <c r="H377" i="3"/>
  <c r="E377" i="3"/>
  <c r="F377" i="3" s="1"/>
  <c r="H356" i="3"/>
  <c r="E356" i="3"/>
  <c r="F356" i="3" s="1"/>
  <c r="H333" i="3"/>
  <c r="E333" i="3"/>
  <c r="F333" i="3" s="1"/>
  <c r="H331" i="3"/>
  <c r="E331" i="3"/>
  <c r="F331" i="3" s="1"/>
  <c r="H319" i="3"/>
  <c r="E319" i="3"/>
  <c r="F319" i="3" s="1"/>
  <c r="H374" i="3"/>
  <c r="E374" i="3"/>
  <c r="F374" i="3" s="1"/>
  <c r="H321" i="3"/>
  <c r="E321" i="3"/>
  <c r="F321" i="3" s="1"/>
  <c r="H224" i="3"/>
  <c r="E224" i="3"/>
  <c r="F224" i="3" s="1"/>
  <c r="H231" i="3"/>
  <c r="E231" i="3"/>
  <c r="F231" i="3" s="1"/>
  <c r="H263" i="3"/>
  <c r="E263" i="3"/>
  <c r="F263" i="3" s="1"/>
  <c r="H38" i="3"/>
  <c r="E38" i="3"/>
  <c r="F38" i="3" s="1"/>
  <c r="H254" i="3"/>
  <c r="E254" i="3"/>
  <c r="F254" i="3" s="1"/>
  <c r="H23" i="3"/>
  <c r="E23" i="3"/>
  <c r="F23" i="3" s="1"/>
  <c r="H204" i="3"/>
  <c r="E204" i="3"/>
  <c r="F204" i="3" s="1"/>
  <c r="H184" i="3"/>
  <c r="E184" i="3"/>
  <c r="F184" i="3" s="1"/>
  <c r="H256" i="3"/>
  <c r="E256" i="3"/>
  <c r="F256" i="3" s="1"/>
  <c r="H73" i="3"/>
  <c r="E73" i="3"/>
  <c r="F73" i="3" s="1"/>
  <c r="H14" i="3"/>
  <c r="E14" i="3"/>
  <c r="F14" i="3" s="1"/>
  <c r="H264" i="3"/>
  <c r="E264" i="3"/>
  <c r="F264" i="3" s="1"/>
  <c r="H94" i="3"/>
  <c r="E94" i="3"/>
  <c r="F94" i="3" s="1"/>
  <c r="H5" i="3"/>
  <c r="E5" i="3"/>
  <c r="F5" i="3" s="1"/>
  <c r="H429" i="3"/>
  <c r="E429" i="3"/>
  <c r="F429" i="3" s="1"/>
  <c r="H285" i="3"/>
  <c r="E285" i="3"/>
  <c r="F285" i="3" s="1"/>
  <c r="H17" i="3"/>
  <c r="E17" i="3"/>
  <c r="F17" i="3" s="1"/>
  <c r="H619" i="3"/>
  <c r="E619" i="3"/>
  <c r="F619" i="3" s="1"/>
  <c r="H604" i="3"/>
  <c r="E604" i="3"/>
  <c r="F604" i="3" s="1"/>
  <c r="H597" i="3"/>
  <c r="E597" i="3"/>
  <c r="F597" i="3" s="1"/>
  <c r="H573" i="3"/>
  <c r="E573" i="3"/>
  <c r="F573" i="3" s="1"/>
  <c r="H565" i="3"/>
  <c r="E565" i="3"/>
  <c r="F565" i="3" s="1"/>
  <c r="H522" i="3"/>
  <c r="E522" i="3"/>
  <c r="F522" i="3" s="1"/>
  <c r="H644" i="3"/>
  <c r="E644" i="3"/>
  <c r="F644" i="3" s="1"/>
  <c r="H504" i="3"/>
  <c r="E504" i="3"/>
  <c r="F504" i="3" s="1"/>
  <c r="H364" i="3"/>
  <c r="E364" i="3"/>
  <c r="F364" i="3" s="1"/>
  <c r="H526" i="3"/>
  <c r="H480" i="3"/>
  <c r="E480" i="3"/>
  <c r="F480" i="3" s="1"/>
  <c r="H627" i="3"/>
  <c r="E627" i="3"/>
  <c r="F627" i="3" s="1"/>
  <c r="H493" i="3"/>
  <c r="H447" i="3"/>
  <c r="H386" i="3"/>
  <c r="H329" i="3"/>
  <c r="H136" i="3"/>
  <c r="H182" i="3"/>
  <c r="H74" i="3"/>
  <c r="H501" i="3"/>
  <c r="H443" i="3"/>
  <c r="H219" i="3"/>
  <c r="H642" i="3"/>
  <c r="H376" i="3"/>
  <c r="H177" i="3"/>
  <c r="H143" i="3"/>
  <c r="H624" i="3"/>
  <c r="H581" i="3"/>
  <c r="H461" i="3"/>
  <c r="H393" i="3"/>
  <c r="H4" i="3"/>
  <c r="H623" i="3"/>
  <c r="H503" i="3"/>
  <c r="H418" i="3"/>
  <c r="H369" i="3"/>
  <c r="H330" i="3"/>
  <c r="H343" i="3"/>
  <c r="H291" i="3"/>
  <c r="H195" i="3"/>
  <c r="H60" i="3"/>
  <c r="H189" i="3"/>
  <c r="H425" i="3"/>
  <c r="H375" i="3"/>
  <c r="H268" i="3"/>
  <c r="H222" i="3"/>
  <c r="H176" i="3"/>
  <c r="H508" i="3"/>
  <c r="H505" i="3"/>
  <c r="H491" i="3"/>
  <c r="H486" i="3"/>
  <c r="H478" i="3"/>
  <c r="H474" i="3"/>
  <c r="H463" i="3"/>
  <c r="H456" i="3"/>
  <c r="H441" i="3"/>
  <c r="H431" i="3"/>
  <c r="H449" i="3"/>
  <c r="H428" i="3"/>
  <c r="H420" i="3"/>
  <c r="H392" i="3"/>
  <c r="H383" i="3"/>
  <c r="H367" i="3"/>
  <c r="H381" i="3"/>
  <c r="H361" i="3"/>
  <c r="H336" i="3"/>
  <c r="H320" i="3"/>
  <c r="H371" i="3"/>
  <c r="H315" i="3"/>
  <c r="H303" i="3"/>
  <c r="H294" i="3"/>
  <c r="H255" i="3"/>
  <c r="H292" i="3"/>
  <c r="H262" i="3"/>
  <c r="H250" i="3"/>
  <c r="H223" i="3"/>
  <c r="H243" i="3"/>
  <c r="H227" i="3"/>
  <c r="H210" i="3"/>
  <c r="H230" i="3"/>
  <c r="H98" i="3"/>
  <c r="H42" i="3"/>
  <c r="H201" i="3"/>
  <c r="H183" i="3"/>
  <c r="H157" i="3"/>
  <c r="H149" i="3"/>
  <c r="H6" i="3"/>
  <c r="H148" i="3"/>
  <c r="H126" i="3"/>
  <c r="H112" i="3"/>
  <c r="H121" i="3"/>
  <c r="H67" i="3"/>
  <c r="H124" i="3"/>
  <c r="H32" i="3"/>
  <c r="H113" i="3"/>
  <c r="H54" i="3"/>
  <c r="H134" i="3"/>
  <c r="H48" i="3"/>
  <c r="H25" i="3"/>
  <c r="H37" i="3"/>
  <c r="H531" i="3"/>
  <c r="H616" i="3"/>
  <c r="H612" i="3"/>
  <c r="H608" i="3"/>
  <c r="H601" i="3"/>
  <c r="H634" i="3"/>
  <c r="H589" i="3"/>
  <c r="H584" i="3"/>
  <c r="H651" i="3"/>
  <c r="H575" i="3"/>
  <c r="H570" i="3"/>
  <c r="H564" i="3"/>
  <c r="H558" i="3"/>
  <c r="H629" i="3"/>
  <c r="H539" i="3"/>
  <c r="H506" i="3"/>
  <c r="H499" i="3"/>
  <c r="H487" i="3"/>
  <c r="H484" i="3"/>
  <c r="H470" i="3"/>
  <c r="H475" i="3"/>
  <c r="H451" i="3"/>
  <c r="H442" i="3"/>
  <c r="H454" i="3"/>
  <c r="H452" i="3"/>
  <c r="H423" i="3"/>
  <c r="H421" i="3"/>
  <c r="H407" i="3"/>
  <c r="H479" i="3"/>
  <c r="H519" i="3"/>
  <c r="H488" i="3"/>
  <c r="H468" i="3"/>
  <c r="H512" i="3"/>
  <c r="H532" i="3"/>
  <c r="H502" i="3"/>
  <c r="H473" i="3"/>
  <c r="H433" i="3"/>
  <c r="H158" i="3"/>
  <c r="H147" i="3"/>
  <c r="H476" i="3"/>
  <c r="H368" i="3"/>
  <c r="H284" i="3"/>
  <c r="H96" i="3"/>
  <c r="H337" i="3"/>
  <c r="H525" i="3"/>
  <c r="H518" i="3"/>
  <c r="H181" i="3"/>
  <c r="H552" i="3"/>
  <c r="H511" i="3"/>
  <c r="H103" i="3"/>
  <c r="H66" i="3"/>
  <c r="H34" i="3"/>
  <c r="H419" i="3"/>
  <c r="H509" i="3"/>
  <c r="H219" i="1"/>
  <c r="H299" i="1"/>
  <c r="H227" i="1"/>
  <c r="H107" i="1"/>
  <c r="H48" i="1"/>
  <c r="H333" i="1"/>
  <c r="H101" i="1"/>
  <c r="H119" i="1"/>
  <c r="H214" i="1"/>
  <c r="H198" i="1"/>
  <c r="H70" i="1"/>
  <c r="H256" i="1"/>
  <c r="H216" i="1"/>
  <c r="H208" i="1"/>
  <c r="H434" i="1"/>
  <c r="H319" i="1"/>
  <c r="H295" i="1"/>
  <c r="H263" i="1"/>
  <c r="H215" i="1"/>
  <c r="H175" i="1"/>
  <c r="H151" i="1"/>
  <c r="H294" i="1"/>
  <c r="H246" i="1"/>
  <c r="H126" i="1"/>
  <c r="H332" i="1"/>
  <c r="H172" i="1"/>
  <c r="H140" i="1"/>
  <c r="H20" i="1"/>
  <c r="H226" i="1"/>
  <c r="H146" i="1"/>
  <c r="H265" i="1"/>
  <c r="H249" i="1"/>
  <c r="H201" i="1"/>
  <c r="H145" i="1"/>
  <c r="H62" i="1"/>
  <c r="H43" i="1"/>
  <c r="H72" i="1"/>
  <c r="H8" i="1"/>
  <c r="H33" i="1"/>
  <c r="H237" i="1"/>
  <c r="H223" i="1"/>
  <c r="H373" i="1"/>
  <c r="H162" i="1"/>
  <c r="H67" i="1"/>
  <c r="H137" i="1"/>
  <c r="H220" i="1"/>
  <c r="H133" i="1"/>
  <c r="H190" i="1"/>
  <c r="H52" i="1"/>
  <c r="H157" i="1"/>
  <c r="H351" i="1"/>
  <c r="H139" i="1"/>
  <c r="H303" i="1"/>
  <c r="H71" i="1"/>
  <c r="H258" i="1"/>
  <c r="H79" i="1"/>
  <c r="H361" i="1"/>
  <c r="H37" i="1"/>
  <c r="H485" i="1"/>
  <c r="H17" i="1"/>
  <c r="H285" i="1"/>
  <c r="H449" i="1"/>
  <c r="H191" i="1"/>
  <c r="H271" i="1"/>
  <c r="H76" i="1"/>
  <c r="H435" i="1"/>
  <c r="H170" i="1"/>
  <c r="H495" i="1"/>
  <c r="H10" i="1"/>
  <c r="H422" i="1"/>
  <c r="H46" i="1"/>
  <c r="H179" i="1"/>
  <c r="H447" i="1"/>
  <c r="H150" i="1"/>
  <c r="H402" i="1"/>
  <c r="H5" i="1"/>
  <c r="H287" i="1"/>
  <c r="H383" i="1"/>
  <c r="H394" i="1"/>
  <c r="H83" i="1"/>
  <c r="H167" i="1"/>
  <c r="H3" i="1"/>
  <c r="H486" i="1"/>
  <c r="H309" i="1"/>
  <c r="H323" i="1"/>
  <c r="H65" i="1"/>
  <c r="H206" i="1"/>
  <c r="H286" i="1"/>
  <c r="H390" i="1"/>
  <c r="H11" i="1"/>
  <c r="H15" i="1"/>
  <c r="H19" i="1"/>
  <c r="H69" i="1"/>
  <c r="H74" i="1"/>
  <c r="H92" i="1"/>
  <c r="H27" i="1"/>
  <c r="H55" i="1"/>
  <c r="H106" i="1"/>
  <c r="H128" i="1"/>
  <c r="H376" i="1"/>
  <c r="H320" i="1"/>
  <c r="H120" i="1"/>
  <c r="H328" i="1"/>
  <c r="H50" i="1"/>
  <c r="H481" i="1"/>
  <c r="H100" i="1"/>
  <c r="H467" i="1"/>
  <c r="H211" i="1"/>
  <c r="H169" i="1"/>
  <c r="H203" i="1"/>
  <c r="H308" i="1"/>
  <c r="H272" i="1"/>
  <c r="H462" i="1"/>
  <c r="H44" i="1"/>
  <c r="H509" i="1"/>
  <c r="H472" i="1"/>
  <c r="H77" i="1"/>
  <c r="H423" i="1"/>
  <c r="H396" i="1"/>
  <c r="H47" i="1"/>
  <c r="H280" i="1"/>
  <c r="H480" i="1"/>
  <c r="H267" i="1"/>
  <c r="H99" i="1"/>
  <c r="H482" i="1"/>
  <c r="H110" i="1"/>
  <c r="H455" i="1"/>
  <c r="H354" i="1"/>
  <c r="H122" i="1"/>
  <c r="H439" i="1"/>
  <c r="H477" i="1"/>
  <c r="H384" i="1"/>
  <c r="H42" i="1"/>
  <c r="H464" i="1"/>
  <c r="H59" i="1"/>
  <c r="H404" i="1"/>
  <c r="H238" i="1"/>
  <c r="H250" i="1"/>
  <c r="H9" i="1"/>
  <c r="H456" i="1"/>
  <c r="H141" i="1"/>
  <c r="H292" i="1"/>
  <c r="H296" i="1"/>
  <c r="H484" i="1"/>
  <c r="H414" i="1"/>
  <c r="H109" i="1"/>
  <c r="H234" i="1"/>
  <c r="H89" i="1"/>
  <c r="H353" i="1"/>
  <c r="H431" i="1"/>
  <c r="H7" i="1"/>
  <c r="H281" i="1"/>
  <c r="H189" i="1"/>
  <c r="H366" i="1"/>
  <c r="H148" i="1"/>
  <c r="H123" i="1"/>
  <c r="H291" i="1"/>
  <c r="H22" i="1"/>
  <c r="H104" i="1"/>
  <c r="H307" i="1"/>
  <c r="H337" i="1"/>
  <c r="H418" i="1"/>
  <c r="H460" i="1"/>
  <c r="H379" i="1"/>
  <c r="H209" i="1"/>
  <c r="H356" i="1"/>
  <c r="H410" i="1"/>
  <c r="H26" i="1"/>
  <c r="H56" i="1"/>
  <c r="H426" i="1"/>
  <c r="H348" i="1"/>
  <c r="H288" i="1"/>
  <c r="H64" i="1"/>
  <c r="H302" i="1"/>
  <c r="H108" i="1"/>
  <c r="H176" i="1"/>
  <c r="H57" i="1"/>
  <c r="H166" i="1"/>
  <c r="H85" i="1"/>
  <c r="H336" i="1"/>
  <c r="H156" i="1"/>
  <c r="H490" i="1"/>
  <c r="H469" i="1"/>
  <c r="H470" i="1"/>
  <c r="H68" i="1"/>
  <c r="H253" i="1"/>
  <c r="H138" i="1"/>
  <c r="H165" i="1"/>
  <c r="H23" i="1"/>
  <c r="H75" i="1"/>
  <c r="H231" i="1"/>
  <c r="H322" i="1"/>
  <c r="H399" i="1"/>
  <c r="H450" i="1"/>
  <c r="H488" i="1"/>
  <c r="H380" i="1"/>
  <c r="H468" i="1"/>
  <c r="H352" i="1"/>
  <c r="H340" i="1"/>
  <c r="H440" i="1"/>
  <c r="H459" i="1"/>
  <c r="H479" i="1"/>
  <c r="H194" i="1"/>
  <c r="H283" i="1"/>
  <c r="H432" i="1"/>
  <c r="H411" i="1"/>
  <c r="H316" i="1"/>
  <c r="H105" i="1"/>
  <c r="H132" i="1"/>
  <c r="H310" i="1"/>
  <c r="H330" i="1"/>
  <c r="H344" i="1"/>
  <c r="H61" i="1"/>
  <c r="H506" i="1"/>
  <c r="H436" i="1"/>
  <c r="H298" i="1"/>
  <c r="H82" i="1"/>
  <c r="H499" i="1"/>
  <c r="H284" i="1"/>
  <c r="H443" i="1"/>
  <c r="H260" i="1"/>
  <c r="H129" i="1"/>
  <c r="H125" i="1"/>
  <c r="H149" i="1"/>
  <c r="H96" i="1"/>
  <c r="H305" i="1"/>
  <c r="H405" i="1"/>
  <c r="H360" i="1"/>
  <c r="H378" i="1"/>
  <c r="H36" i="1"/>
  <c r="H254" i="1"/>
  <c r="H228" i="1"/>
  <c r="H160" i="1"/>
  <c r="H116" i="1"/>
  <c r="H458" i="1"/>
  <c r="H496" i="1"/>
  <c r="H248" i="1"/>
  <c r="H181" i="1"/>
  <c r="H159" i="1"/>
  <c r="H114" i="1"/>
  <c r="H487" i="1"/>
  <c r="H25" i="1"/>
  <c r="H90" i="1"/>
  <c r="H235" i="1"/>
  <c r="H347" i="1"/>
  <c r="H400" i="1"/>
  <c r="H451" i="1"/>
  <c r="H184" i="1"/>
  <c r="H95" i="1"/>
  <c r="H457" i="1"/>
  <c r="H416" i="1"/>
  <c r="H164" i="1"/>
  <c r="H290" i="1"/>
  <c r="H331" i="1"/>
  <c r="H498" i="1"/>
  <c r="H153" i="1"/>
  <c r="H427" i="1"/>
  <c r="H503" i="1"/>
  <c r="H182" i="1"/>
  <c r="H113" i="1"/>
  <c r="H304" i="1"/>
  <c r="H428" i="1"/>
  <c r="H494" i="1"/>
  <c r="H2" i="1"/>
  <c r="H152" i="1"/>
  <c r="H188" i="1"/>
  <c r="H251" i="1"/>
  <c r="H16" i="1"/>
  <c r="H317" i="1"/>
  <c r="H136" i="1"/>
  <c r="H199" i="1"/>
  <c r="H471" i="1"/>
  <c r="H502" i="1"/>
  <c r="H239" i="1"/>
  <c r="H421" i="1"/>
  <c r="H274" i="1"/>
  <c r="H247" i="1"/>
  <c r="H13" i="1"/>
  <c r="H66" i="1"/>
  <c r="H306" i="1"/>
  <c r="H483" i="1"/>
  <c r="H270" i="1"/>
  <c r="H233" i="1"/>
  <c r="H193" i="1"/>
  <c r="H355" i="1"/>
  <c r="H510" i="1"/>
  <c r="H243" i="1"/>
  <c r="H78" i="1"/>
  <c r="H87" i="1"/>
  <c r="H134" i="1"/>
  <c r="H142" i="1"/>
  <c r="H232" i="1"/>
  <c r="H489" i="1"/>
  <c r="H372" i="1"/>
  <c r="H40" i="1"/>
  <c r="H419" i="1"/>
  <c r="H273" i="1"/>
  <c r="H97" i="1"/>
  <c r="H117" i="1"/>
  <c r="H21" i="1"/>
  <c r="H147" i="1"/>
  <c r="H221" i="1"/>
  <c r="H442" i="1"/>
  <c r="H279" i="1"/>
  <c r="H183" i="1"/>
  <c r="H31" i="1"/>
  <c r="H98" i="1"/>
  <c r="H255" i="1"/>
  <c r="H350" i="1"/>
  <c r="H401" i="1"/>
  <c r="H454" i="1"/>
  <c r="H318" i="1"/>
  <c r="H245" i="1"/>
  <c r="H389" i="1"/>
  <c r="H466" i="1"/>
  <c r="H359" i="1"/>
  <c r="H115" i="1"/>
  <c r="H174" i="1"/>
  <c r="H415" i="1"/>
  <c r="H395" i="1"/>
  <c r="H121" i="1"/>
  <c r="H313" i="1"/>
  <c r="H35" i="1"/>
  <c r="H60" i="1"/>
  <c r="H335" i="1"/>
  <c r="H259" i="1"/>
  <c r="H24" i="1"/>
  <c r="H91" i="1"/>
  <c r="H222" i="1"/>
  <c r="H408" i="1"/>
  <c r="H53" i="1"/>
  <c r="H252" i="1"/>
  <c r="H386" i="1"/>
  <c r="H452" i="1"/>
  <c r="H397" i="1"/>
  <c r="H111" i="1"/>
  <c r="H54" i="1"/>
  <c r="H381" i="1"/>
  <c r="H244" i="1"/>
  <c r="H168" i="1"/>
  <c r="H112" i="1"/>
  <c r="H476" i="1"/>
  <c r="H28" i="1"/>
  <c r="H103" i="1"/>
  <c r="H18" i="1"/>
  <c r="H329" i="1"/>
  <c r="H507" i="1"/>
  <c r="H262" i="1"/>
  <c r="H154" i="1"/>
  <c r="H475" i="1"/>
  <c r="H86" i="1"/>
  <c r="H511" i="1"/>
  <c r="H315" i="1"/>
  <c r="H327" i="1"/>
  <c r="H365" i="1"/>
  <c r="H39" i="1"/>
  <c r="H51" i="1"/>
  <c r="H311" i="1"/>
  <c r="H217" i="1"/>
  <c r="H207" i="1"/>
  <c r="H29" i="1"/>
  <c r="H417" i="1"/>
  <c r="H224" i="1"/>
  <c r="H180" i="1"/>
  <c r="H266" i="1"/>
  <c r="H357" i="1"/>
  <c r="H202" i="1"/>
  <c r="H200" i="1"/>
  <c r="H321" i="1"/>
  <c r="H135" i="1"/>
  <c r="H12" i="1"/>
  <c r="H196" i="1"/>
  <c r="H240" i="1"/>
  <c r="H300" i="1"/>
  <c r="H364" i="1"/>
  <c r="H30" i="1"/>
  <c r="H341" i="1"/>
  <c r="H143" i="1"/>
  <c r="H491" i="1"/>
  <c r="H505" i="1"/>
  <c r="H14" i="1"/>
  <c r="H375" i="1"/>
  <c r="H178" i="1"/>
  <c r="H163" i="1"/>
  <c r="H242" i="1"/>
  <c r="H197" i="1"/>
  <c r="H409" i="1"/>
  <c r="H513" i="1"/>
  <c r="H326" i="1"/>
  <c r="H118" i="1"/>
  <c r="H393" i="1"/>
  <c r="H124" i="1"/>
  <c r="H213" i="1"/>
  <c r="H441" i="1"/>
  <c r="H492" i="1"/>
  <c r="H465" i="1"/>
  <c r="H185" i="1"/>
  <c r="H34" i="1"/>
  <c r="H187" i="1"/>
  <c r="H45" i="1"/>
  <c r="H155" i="1"/>
  <c r="H275" i="1"/>
  <c r="H382" i="1"/>
  <c r="H425" i="1"/>
  <c r="H500" i="1"/>
  <c r="H374" i="1"/>
  <c r="H474" i="1"/>
  <c r="H478" i="1"/>
  <c r="H58" i="1"/>
  <c r="H186" i="1"/>
  <c r="H504" i="1"/>
  <c r="H349" i="1"/>
  <c r="H268" i="1"/>
  <c r="H192" i="1"/>
  <c r="H73" i="1"/>
  <c r="H241" i="1"/>
  <c r="H131" i="1"/>
  <c r="H388" i="1"/>
  <c r="H81" i="1"/>
  <c r="H269" i="1"/>
  <c r="H512" i="1"/>
  <c r="H88" i="1"/>
  <c r="H6" i="1"/>
  <c r="H236" i="1"/>
  <c r="H225" i="1"/>
  <c r="H41" i="1"/>
  <c r="H391" i="1"/>
  <c r="H144" i="1"/>
  <c r="H289" i="1"/>
  <c r="H264" i="1"/>
  <c r="H4" i="1"/>
  <c r="H343" i="1"/>
  <c r="H282" i="1"/>
  <c r="H63" i="1"/>
  <c r="H130" i="1"/>
  <c r="H438" i="1"/>
  <c r="H430" i="1"/>
  <c r="H324" i="1"/>
  <c r="H461" i="1"/>
  <c r="H171" i="1"/>
  <c r="H94" i="1"/>
  <c r="H80" i="1"/>
  <c r="H508" i="1"/>
  <c r="H407" i="1"/>
  <c r="H32" i="1"/>
  <c r="H38" i="1"/>
  <c r="H312" i="1"/>
  <c r="H49" i="1"/>
  <c r="H195" i="1"/>
  <c r="H278" i="1"/>
  <c r="H385" i="1"/>
  <c r="H429" i="1"/>
  <c r="H463" i="1"/>
  <c r="H406" i="1"/>
  <c r="H362" i="1"/>
  <c r="H413" i="1"/>
  <c r="H403" i="1"/>
  <c r="H339" i="1"/>
  <c r="H368" i="1"/>
  <c r="H437" i="1"/>
  <c r="H338" i="1"/>
  <c r="H387" i="1"/>
  <c r="H369" i="1"/>
  <c r="H453" i="1"/>
  <c r="H377" i="1"/>
  <c r="H501" i="1"/>
  <c r="H433" i="1"/>
  <c r="H358" i="1"/>
  <c r="H473" i="1"/>
  <c r="H371" i="1"/>
  <c r="H363" i="1"/>
  <c r="H346" i="1"/>
  <c r="H444" i="1"/>
  <c r="H448" i="1"/>
  <c r="H398" i="1"/>
  <c r="H367" i="1"/>
  <c r="H325" i="1"/>
  <c r="H493" i="1"/>
  <c r="H392" i="1"/>
  <c r="H445" i="1"/>
  <c r="H412" i="1"/>
  <c r="H342" i="1"/>
  <c r="H345" i="1"/>
  <c r="H424" i="1"/>
  <c r="H420" i="1"/>
  <c r="H334" i="1"/>
  <c r="H370" i="1"/>
  <c r="H497" i="1"/>
  <c r="H446" i="1"/>
  <c r="F335" i="1"/>
  <c r="E335" i="1"/>
  <c r="F330" i="1"/>
  <c r="E330" i="1"/>
  <c r="F326" i="1"/>
  <c r="E326" i="1"/>
  <c r="F320" i="1"/>
  <c r="E320" i="1"/>
  <c r="F314" i="1"/>
  <c r="E314" i="1"/>
  <c r="F304" i="1"/>
  <c r="E304" i="1"/>
  <c r="F300" i="1"/>
  <c r="E300" i="1"/>
  <c r="F295" i="1"/>
  <c r="E295" i="1"/>
  <c r="F289" i="1"/>
  <c r="E289" i="1"/>
  <c r="F285" i="1"/>
  <c r="E285" i="1"/>
  <c r="F275" i="1"/>
  <c r="E275" i="1"/>
  <c r="F268" i="1"/>
  <c r="E268" i="1"/>
  <c r="F262" i="1"/>
  <c r="E262" i="1"/>
  <c r="F254" i="1"/>
  <c r="E254" i="1"/>
  <c r="F247" i="1"/>
  <c r="E247" i="1"/>
  <c r="F241" i="1"/>
  <c r="E241" i="1"/>
  <c r="F235" i="1"/>
  <c r="E235" i="1"/>
  <c r="F219" i="1"/>
  <c r="E219" i="1"/>
  <c r="F208" i="1"/>
  <c r="E208" i="1"/>
  <c r="F202" i="1"/>
  <c r="E202" i="1"/>
  <c r="F197" i="1"/>
  <c r="E197" i="1"/>
  <c r="F187" i="1"/>
  <c r="E187" i="1"/>
  <c r="F180" i="1"/>
  <c r="E180" i="1"/>
  <c r="F172" i="1"/>
  <c r="E172" i="1"/>
  <c r="F168" i="1"/>
  <c r="E168" i="1"/>
  <c r="F153" i="1"/>
  <c r="E153" i="1"/>
  <c r="F142" i="1"/>
  <c r="E142" i="1"/>
  <c r="F135" i="1"/>
  <c r="E135" i="1"/>
  <c r="F125" i="1"/>
  <c r="E125" i="1"/>
  <c r="F120" i="1"/>
  <c r="E120" i="1"/>
  <c r="F109" i="1"/>
  <c r="E109" i="1"/>
  <c r="F102" i="1"/>
  <c r="E102" i="1"/>
  <c r="F98" i="1"/>
  <c r="E98" i="1"/>
  <c r="F90" i="1"/>
  <c r="E90" i="1"/>
  <c r="F80" i="1"/>
  <c r="E80" i="1"/>
  <c r="F75" i="1"/>
  <c r="E75" i="1"/>
  <c r="F68" i="1"/>
  <c r="E68" i="1"/>
  <c r="F58" i="1"/>
  <c r="E58" i="1"/>
  <c r="F47" i="1"/>
  <c r="E47" i="1"/>
  <c r="F35" i="1"/>
  <c r="E35" i="1"/>
  <c r="F23" i="1"/>
  <c r="E23" i="1"/>
  <c r="F18" i="1"/>
  <c r="E18" i="1"/>
  <c r="F10" i="1"/>
  <c r="E10" i="1"/>
  <c r="F5" i="1"/>
  <c r="E5" i="1"/>
  <c r="E512" i="1"/>
  <c r="E505" i="1"/>
  <c r="E497" i="1"/>
  <c r="E487" i="1"/>
  <c r="E484" i="1"/>
  <c r="E477" i="1"/>
  <c r="E471" i="1"/>
  <c r="E467" i="1"/>
  <c r="E462" i="1"/>
  <c r="E457" i="1"/>
  <c r="E443" i="1"/>
  <c r="E437" i="1"/>
  <c r="E433" i="1"/>
  <c r="E426" i="1"/>
  <c r="E420" i="1"/>
  <c r="E409" i="1"/>
  <c r="E405" i="1"/>
  <c r="E393" i="1"/>
  <c r="E381" i="1"/>
  <c r="E375" i="1"/>
  <c r="E362" i="1"/>
  <c r="E355" i="1"/>
  <c r="E350" i="1"/>
  <c r="E344" i="1"/>
  <c r="E338" i="1"/>
  <c r="F319" i="1"/>
  <c r="E319" i="1"/>
  <c r="F313" i="1"/>
  <c r="E313" i="1"/>
  <c r="F294" i="1"/>
  <c r="E294" i="1"/>
  <c r="F288" i="1"/>
  <c r="E288" i="1"/>
  <c r="F284" i="1"/>
  <c r="E284" i="1"/>
  <c r="F280" i="1"/>
  <c r="E280" i="1"/>
  <c r="F274" i="1"/>
  <c r="E274" i="1"/>
  <c r="F267" i="1"/>
  <c r="E267" i="1"/>
  <c r="F261" i="1"/>
  <c r="E261" i="1"/>
  <c r="F253" i="1"/>
  <c r="E253" i="1"/>
  <c r="F246" i="1"/>
  <c r="E246" i="1"/>
  <c r="F240" i="1"/>
  <c r="E240" i="1"/>
  <c r="F234" i="1"/>
  <c r="E234" i="1"/>
  <c r="F231" i="1"/>
  <c r="E231" i="1"/>
  <c r="F218" i="1"/>
  <c r="E218" i="1"/>
  <c r="F213" i="1"/>
  <c r="E213" i="1"/>
  <c r="F207" i="1"/>
  <c r="E207" i="1"/>
  <c r="F201" i="1"/>
  <c r="E201" i="1"/>
  <c r="F196" i="1"/>
  <c r="E196" i="1"/>
  <c r="F191" i="1"/>
  <c r="E191" i="1"/>
  <c r="F186" i="1"/>
  <c r="E186" i="1"/>
  <c r="F152" i="1"/>
  <c r="E152" i="1"/>
  <c r="F148" i="1"/>
  <c r="E148" i="1"/>
  <c r="F143" i="1"/>
  <c r="E143" i="1"/>
  <c r="F141" i="1"/>
  <c r="E141" i="1"/>
  <c r="F132" i="1"/>
  <c r="E132" i="1"/>
  <c r="F119" i="1"/>
  <c r="E119" i="1"/>
  <c r="F108" i="1"/>
  <c r="E108" i="1"/>
  <c r="F97" i="1"/>
  <c r="E97" i="1"/>
  <c r="F79" i="1"/>
  <c r="E79" i="1"/>
  <c r="F74" i="1"/>
  <c r="E74" i="1"/>
  <c r="F67" i="1"/>
  <c r="E67" i="1"/>
  <c r="F63" i="1"/>
  <c r="E63" i="1"/>
  <c r="F57" i="1"/>
  <c r="E57" i="1"/>
  <c r="F52" i="1"/>
  <c r="E52" i="1"/>
  <c r="F46" i="1"/>
  <c r="E46" i="1"/>
  <c r="F41" i="1"/>
  <c r="E41" i="1"/>
  <c r="F34" i="1"/>
  <c r="E34" i="1"/>
  <c r="F30" i="1"/>
  <c r="E30" i="1"/>
  <c r="F17" i="1"/>
  <c r="E17" i="1"/>
  <c r="F9" i="1"/>
  <c r="E9" i="1"/>
  <c r="E511" i="1"/>
  <c r="E504" i="1"/>
  <c r="E496" i="1"/>
  <c r="E491" i="1"/>
  <c r="E483" i="1"/>
  <c r="E466" i="1"/>
  <c r="E461" i="1"/>
  <c r="E456" i="1"/>
  <c r="E451" i="1"/>
  <c r="E448" i="1"/>
  <c r="E442" i="1"/>
  <c r="E436" i="1"/>
  <c r="E432" i="1"/>
  <c r="E425" i="1"/>
  <c r="E419" i="1"/>
  <c r="E414" i="1"/>
  <c r="E404" i="1"/>
  <c r="E399" i="1"/>
  <c r="E392" i="1"/>
  <c r="E386" i="1"/>
  <c r="E374" i="1"/>
  <c r="E367" i="1"/>
  <c r="E361" i="1"/>
  <c r="E349" i="1"/>
  <c r="E343" i="1"/>
  <c r="E337" i="1"/>
  <c r="F324" i="1"/>
  <c r="E324" i="1"/>
  <c r="F318" i="1"/>
  <c r="E318" i="1"/>
  <c r="F308" i="1"/>
  <c r="E308" i="1"/>
  <c r="F299" i="1"/>
  <c r="E299" i="1"/>
  <c r="F279" i="1"/>
  <c r="E279" i="1"/>
  <c r="F273" i="1"/>
  <c r="E273" i="1"/>
  <c r="F266" i="1"/>
  <c r="E266" i="1"/>
  <c r="F260" i="1"/>
  <c r="E260" i="1"/>
  <c r="F239" i="1"/>
  <c r="E239" i="1"/>
  <c r="F230" i="1"/>
  <c r="E230" i="1"/>
  <c r="F225" i="1"/>
  <c r="E225" i="1"/>
  <c r="F195" i="1"/>
  <c r="E195" i="1"/>
  <c r="F190" i="1"/>
  <c r="E190" i="1"/>
  <c r="F175" i="1"/>
  <c r="E175" i="1"/>
  <c r="F163" i="1"/>
  <c r="E163" i="1"/>
  <c r="F157" i="1"/>
  <c r="E157" i="1"/>
  <c r="F151" i="1"/>
  <c r="E151" i="1"/>
  <c r="F147" i="1"/>
  <c r="E147" i="1"/>
  <c r="F134" i="1"/>
  <c r="E134" i="1"/>
  <c r="F131" i="1"/>
  <c r="E131" i="1"/>
  <c r="F118" i="1"/>
  <c r="E118" i="1"/>
  <c r="F114" i="1"/>
  <c r="E114" i="1"/>
  <c r="F107" i="1"/>
  <c r="E107" i="1"/>
  <c r="F96" i="1"/>
  <c r="E96" i="1"/>
  <c r="F89" i="1"/>
  <c r="E89" i="1"/>
  <c r="F85" i="1"/>
  <c r="E85" i="1"/>
  <c r="F78" i="1"/>
  <c r="E78" i="1"/>
  <c r="F73" i="1"/>
  <c r="E73" i="1"/>
  <c r="F56" i="1"/>
  <c r="E56" i="1"/>
  <c r="F51" i="1"/>
  <c r="E51" i="1"/>
  <c r="F40" i="1"/>
  <c r="E40" i="1"/>
  <c r="F29" i="1"/>
  <c r="E29" i="1"/>
  <c r="F22" i="1"/>
  <c r="E22" i="1"/>
  <c r="F14" i="1"/>
  <c r="E14" i="1"/>
  <c r="F8" i="1"/>
  <c r="E8" i="1"/>
  <c r="F4" i="1"/>
  <c r="E4" i="1"/>
  <c r="E501" i="1"/>
  <c r="E495" i="1"/>
  <c r="E490" i="1"/>
  <c r="E482" i="1"/>
  <c r="E476" i="1"/>
  <c r="E470" i="1"/>
  <c r="E465" i="1"/>
  <c r="E455" i="1"/>
  <c r="E447" i="1"/>
  <c r="E435" i="1"/>
  <c r="E431" i="1"/>
  <c r="E418" i="1"/>
  <c r="E413" i="1"/>
  <c r="E398" i="1"/>
  <c r="E391" i="1"/>
  <c r="E380" i="1"/>
  <c r="E373" i="1"/>
  <c r="E366" i="1"/>
  <c r="E354" i="1"/>
  <c r="E336" i="1"/>
  <c r="F323" i="1"/>
  <c r="E323" i="1"/>
  <c r="F312" i="1"/>
  <c r="E312" i="1"/>
  <c r="F307" i="1"/>
  <c r="E307" i="1"/>
  <c r="F303" i="1"/>
  <c r="E303" i="1"/>
  <c r="F298" i="1"/>
  <c r="E298" i="1"/>
  <c r="F293" i="1"/>
  <c r="E293" i="1"/>
  <c r="F287" i="1"/>
  <c r="E287" i="1"/>
  <c r="F278" i="1"/>
  <c r="E278" i="1"/>
  <c r="F272" i="1"/>
  <c r="E272" i="1"/>
  <c r="F265" i="1"/>
  <c r="E265" i="1"/>
  <c r="F259" i="1"/>
  <c r="E259" i="1"/>
  <c r="F252" i="1"/>
  <c r="E252" i="1"/>
  <c r="F245" i="1"/>
  <c r="E245" i="1"/>
  <c r="F229" i="1"/>
  <c r="E229" i="1"/>
  <c r="F224" i="1"/>
  <c r="E224" i="1"/>
  <c r="F217" i="1"/>
  <c r="E217" i="1"/>
  <c r="F212" i="1"/>
  <c r="E212" i="1"/>
  <c r="F206" i="1"/>
  <c r="E206" i="1"/>
  <c r="F185" i="1"/>
  <c r="E185" i="1"/>
  <c r="F179" i="1"/>
  <c r="E179" i="1"/>
  <c r="F174" i="1"/>
  <c r="E174" i="1"/>
  <c r="F171" i="1"/>
  <c r="E171" i="1"/>
  <c r="F167" i="1"/>
  <c r="E167" i="1"/>
  <c r="F162" i="1"/>
  <c r="E162" i="1"/>
  <c r="F156" i="1"/>
  <c r="E156" i="1"/>
  <c r="F140" i="1"/>
  <c r="E140" i="1"/>
  <c r="F130" i="1"/>
  <c r="E130" i="1"/>
  <c r="F117" i="1"/>
  <c r="E117" i="1"/>
  <c r="F113" i="1"/>
  <c r="E113" i="1"/>
  <c r="F106" i="1"/>
  <c r="E106" i="1"/>
  <c r="F101" i="1"/>
  <c r="E101" i="1"/>
  <c r="F95" i="1"/>
  <c r="E95" i="1"/>
  <c r="F88" i="1"/>
  <c r="E88" i="1"/>
  <c r="F84" i="1"/>
  <c r="E84" i="1"/>
  <c r="F66" i="1"/>
  <c r="E66" i="1"/>
  <c r="F62" i="1"/>
  <c r="E62" i="1"/>
  <c r="F45" i="1"/>
  <c r="E45" i="1"/>
  <c r="F39" i="1"/>
  <c r="E39" i="1"/>
  <c r="F33" i="1"/>
  <c r="E33" i="1"/>
  <c r="F28" i="1"/>
  <c r="E28" i="1"/>
  <c r="E510" i="1"/>
  <c r="E500" i="1"/>
  <c r="E494" i="1"/>
  <c r="E481" i="1"/>
  <c r="E475" i="1"/>
  <c r="E464" i="1"/>
  <c r="E460" i="1"/>
  <c r="E450" i="1"/>
  <c r="E446" i="1"/>
  <c r="E441" i="1"/>
  <c r="E434" i="1"/>
  <c r="E417" i="1"/>
  <c r="E408" i="1"/>
  <c r="E397" i="1"/>
  <c r="E390" i="1"/>
  <c r="E385" i="1"/>
  <c r="E379" i="1"/>
  <c r="E372" i="1"/>
  <c r="E365" i="1"/>
  <c r="E360" i="1"/>
  <c r="E353" i="1"/>
  <c r="E342" i="1"/>
  <c r="F333" i="1"/>
  <c r="E333" i="1"/>
  <c r="F322" i="1"/>
  <c r="E322" i="1"/>
  <c r="F317" i="1"/>
  <c r="E317" i="1"/>
  <c r="F311" i="1"/>
  <c r="E311" i="1"/>
  <c r="F306" i="1"/>
  <c r="E306" i="1"/>
  <c r="F292" i="1"/>
  <c r="E292" i="1"/>
  <c r="F271" i="1"/>
  <c r="E271" i="1"/>
  <c r="F264" i="1"/>
  <c r="E264" i="1"/>
  <c r="F258" i="1"/>
  <c r="E258" i="1"/>
  <c r="F251" i="1"/>
  <c r="E251" i="1"/>
  <c r="F244" i="1"/>
  <c r="E244" i="1"/>
  <c r="F228" i="1"/>
  <c r="E228" i="1"/>
  <c r="F223" i="1"/>
  <c r="E223" i="1"/>
  <c r="F211" i="1"/>
  <c r="E211" i="1"/>
  <c r="F200" i="1"/>
  <c r="E200" i="1"/>
  <c r="F194" i="1"/>
  <c r="E194" i="1"/>
  <c r="F184" i="1"/>
  <c r="E184" i="1"/>
  <c r="F178" i="1"/>
  <c r="E178" i="1"/>
  <c r="F170" i="1"/>
  <c r="E170" i="1"/>
  <c r="F166" i="1"/>
  <c r="E166" i="1"/>
  <c r="F161" i="1"/>
  <c r="E161" i="1"/>
  <c r="F155" i="1"/>
  <c r="E155" i="1"/>
  <c r="F150" i="1"/>
  <c r="E150" i="1"/>
  <c r="F146" i="1"/>
  <c r="E146" i="1"/>
  <c r="F139" i="1"/>
  <c r="E139" i="1"/>
  <c r="F129" i="1"/>
  <c r="E129" i="1"/>
  <c r="F124" i="1"/>
  <c r="E124" i="1"/>
  <c r="F112" i="1"/>
  <c r="E112" i="1"/>
  <c r="F105" i="1"/>
  <c r="E105" i="1"/>
  <c r="F94" i="1"/>
  <c r="E94" i="1"/>
  <c r="F72" i="1"/>
  <c r="E72" i="1"/>
  <c r="F55" i="1"/>
  <c r="E55" i="1"/>
  <c r="F44" i="1"/>
  <c r="E44" i="1"/>
  <c r="F38" i="1"/>
  <c r="E38" i="1"/>
  <c r="F32" i="1"/>
  <c r="E32" i="1"/>
  <c r="F27" i="1"/>
  <c r="E27" i="1"/>
  <c r="F21" i="1"/>
  <c r="E21" i="1"/>
  <c r="F3" i="1"/>
  <c r="E3" i="1"/>
  <c r="E509" i="1"/>
  <c r="E503" i="1"/>
  <c r="E493" i="1"/>
  <c r="E489" i="1"/>
  <c r="E486" i="1"/>
  <c r="E480" i="1"/>
  <c r="E474" i="1"/>
  <c r="E469" i="1"/>
  <c r="E454" i="1"/>
  <c r="E449" i="1"/>
  <c r="E445" i="1"/>
  <c r="E440" i="1"/>
  <c r="E430" i="1"/>
  <c r="E424" i="1"/>
  <c r="E416" i="1"/>
  <c r="E412" i="1"/>
  <c r="E407" i="1"/>
  <c r="E403" i="1"/>
  <c r="E396" i="1"/>
  <c r="E389" i="1"/>
  <c r="E378" i="1"/>
  <c r="E371" i="1"/>
  <c r="E364" i="1"/>
  <c r="E359" i="1"/>
  <c r="E348" i="1"/>
  <c r="E341" i="1"/>
  <c r="E334" i="1"/>
  <c r="E332" i="1"/>
  <c r="F332" i="1"/>
  <c r="F316" i="1"/>
  <c r="E316" i="1"/>
  <c r="F310" i="1"/>
  <c r="E310" i="1"/>
  <c r="F305" i="1"/>
  <c r="E305" i="1"/>
  <c r="E302" i="1"/>
  <c r="F302" i="1"/>
  <c r="E297" i="1"/>
  <c r="F297" i="1"/>
  <c r="E291" i="1"/>
  <c r="F291" i="1"/>
  <c r="E286" i="1"/>
  <c r="F286" i="1"/>
  <c r="E283" i="1"/>
  <c r="F283" i="1"/>
  <c r="F277" i="1"/>
  <c r="E277" i="1"/>
  <c r="F270" i="1"/>
  <c r="E270" i="1"/>
  <c r="E257" i="1"/>
  <c r="F257" i="1"/>
  <c r="E250" i="1"/>
  <c r="F250" i="1"/>
  <c r="E243" i="1"/>
  <c r="F243" i="1"/>
  <c r="E238" i="1"/>
  <c r="F238" i="1"/>
  <c r="E233" i="1"/>
  <c r="F233" i="1"/>
  <c r="F227" i="1"/>
  <c r="E227" i="1"/>
  <c r="F222" i="1"/>
  <c r="E222" i="1"/>
  <c r="F216" i="1"/>
  <c r="E216" i="1"/>
  <c r="E205" i="1"/>
  <c r="F205" i="1"/>
  <c r="E189" i="1"/>
  <c r="F189" i="1"/>
  <c r="F183" i="1"/>
  <c r="E183" i="1"/>
  <c r="F177" i="1"/>
  <c r="E177" i="1"/>
  <c r="E165" i="1"/>
  <c r="F165" i="1"/>
  <c r="E160" i="1"/>
  <c r="F160" i="1"/>
  <c r="F145" i="1"/>
  <c r="E145" i="1"/>
  <c r="F138" i="1"/>
  <c r="E138" i="1"/>
  <c r="E128" i="1"/>
  <c r="F128" i="1"/>
  <c r="E123" i="1"/>
  <c r="F123" i="1"/>
  <c r="E116" i="1"/>
  <c r="F116" i="1"/>
  <c r="E111" i="1"/>
  <c r="F111" i="1"/>
  <c r="F104" i="1"/>
  <c r="E104" i="1"/>
  <c r="F100" i="1"/>
  <c r="E100" i="1"/>
  <c r="F93" i="1"/>
  <c r="E93" i="1"/>
  <c r="E87" i="1"/>
  <c r="F87" i="1"/>
  <c r="E83" i="1"/>
  <c r="F83" i="1"/>
  <c r="E71" i="1"/>
  <c r="F71" i="1"/>
  <c r="E65" i="1"/>
  <c r="F65" i="1"/>
  <c r="F61" i="1"/>
  <c r="E61" i="1"/>
  <c r="F54" i="1"/>
  <c r="E54" i="1"/>
  <c r="F50" i="1"/>
  <c r="E50" i="1"/>
  <c r="E43" i="1"/>
  <c r="F43" i="1"/>
  <c r="E37" i="1"/>
  <c r="F37" i="1"/>
  <c r="E31" i="1"/>
  <c r="F31" i="1"/>
  <c r="E26" i="1"/>
  <c r="F26" i="1"/>
  <c r="E20" i="1"/>
  <c r="F20" i="1"/>
  <c r="F16" i="1"/>
  <c r="E16" i="1"/>
  <c r="F13" i="1"/>
  <c r="E13" i="1"/>
  <c r="F7" i="1"/>
  <c r="E7" i="1"/>
  <c r="E508" i="1"/>
  <c r="E502" i="1"/>
  <c r="E499" i="1"/>
  <c r="E492" i="1"/>
  <c r="E479" i="1"/>
  <c r="E473" i="1"/>
  <c r="E463" i="1"/>
  <c r="E459" i="1"/>
  <c r="E453" i="1"/>
  <c r="E439" i="1"/>
  <c r="E429" i="1"/>
  <c r="E423" i="1"/>
  <c r="E411" i="1"/>
  <c r="E402" i="1"/>
  <c r="E395" i="1"/>
  <c r="E388" i="1"/>
  <c r="E384" i="1"/>
  <c r="E370" i="1"/>
  <c r="E358" i="1"/>
  <c r="E352" i="1"/>
  <c r="E347" i="1"/>
  <c r="E340" i="1"/>
  <c r="E329" i="1"/>
  <c r="F331" i="1"/>
  <c r="E331" i="1"/>
  <c r="F321" i="1"/>
  <c r="E321" i="1"/>
  <c r="F290" i="1"/>
  <c r="E290" i="1"/>
  <c r="F282" i="1"/>
  <c r="E282" i="1"/>
  <c r="F256" i="1"/>
  <c r="E256" i="1"/>
  <c r="F249" i="1"/>
  <c r="E249" i="1"/>
  <c r="F242" i="1"/>
  <c r="E242" i="1"/>
  <c r="F237" i="1"/>
  <c r="E237" i="1"/>
  <c r="F226" i="1"/>
  <c r="E226" i="1"/>
  <c r="F221" i="1"/>
  <c r="F215" i="1"/>
  <c r="E215" i="1"/>
  <c r="F210" i="1"/>
  <c r="E210" i="1"/>
  <c r="F204" i="1"/>
  <c r="E204" i="1"/>
  <c r="F199" i="1"/>
  <c r="E199" i="1"/>
  <c r="F193" i="1"/>
  <c r="E193" i="1"/>
  <c r="F182" i="1"/>
  <c r="E182" i="1"/>
  <c r="F173" i="1"/>
  <c r="E173" i="1"/>
  <c r="F159" i="1"/>
  <c r="E159" i="1"/>
  <c r="F154" i="1"/>
  <c r="E154" i="1"/>
  <c r="F137" i="1"/>
  <c r="E137" i="1"/>
  <c r="F133" i="1"/>
  <c r="E133" i="1"/>
  <c r="F127" i="1"/>
  <c r="E127" i="1"/>
  <c r="F122" i="1"/>
  <c r="E122" i="1"/>
  <c r="F110" i="1"/>
  <c r="E110" i="1"/>
  <c r="F99" i="1"/>
  <c r="E99" i="1"/>
  <c r="F92" i="1"/>
  <c r="E92" i="1"/>
  <c r="F82" i="1"/>
  <c r="E82" i="1"/>
  <c r="F77" i="1"/>
  <c r="E77" i="1"/>
  <c r="F70" i="1"/>
  <c r="E70" i="1"/>
  <c r="F64" i="1"/>
  <c r="E64" i="1"/>
  <c r="F60" i="1"/>
  <c r="E60" i="1"/>
  <c r="F49" i="1"/>
  <c r="E49" i="1"/>
  <c r="F25" i="1"/>
  <c r="E25" i="1"/>
  <c r="F12" i="1"/>
  <c r="E12" i="1"/>
  <c r="E2" i="1"/>
  <c r="E507" i="1"/>
  <c r="E488" i="1"/>
  <c r="E478" i="1"/>
  <c r="E458" i="1"/>
  <c r="E452" i="1"/>
  <c r="E444" i="1"/>
  <c r="E438" i="1"/>
  <c r="E428" i="1"/>
  <c r="E422" i="1"/>
  <c r="E406" i="1"/>
  <c r="E401" i="1"/>
  <c r="E387" i="1"/>
  <c r="E383" i="1"/>
  <c r="E377" i="1"/>
  <c r="E369" i="1"/>
  <c r="E363" i="1"/>
  <c r="E357" i="1"/>
  <c r="E351" i="1"/>
  <c r="E346" i="1"/>
  <c r="E328" i="1"/>
  <c r="F327" i="1"/>
  <c r="E327" i="1"/>
  <c r="F315" i="1"/>
  <c r="E315" i="1"/>
  <c r="F309" i="1"/>
  <c r="E309" i="1"/>
  <c r="F301" i="1"/>
  <c r="E301" i="1"/>
  <c r="F296" i="1"/>
  <c r="E296" i="1"/>
  <c r="F281" i="1"/>
  <c r="E281" i="1"/>
  <c r="F276" i="1"/>
  <c r="E276" i="1"/>
  <c r="F269" i="1"/>
  <c r="E269" i="1"/>
  <c r="F263" i="1"/>
  <c r="E263" i="1"/>
  <c r="F255" i="1"/>
  <c r="E255" i="1"/>
  <c r="F248" i="1"/>
  <c r="E248" i="1"/>
  <c r="F236" i="1"/>
  <c r="E236" i="1"/>
  <c r="F232" i="1"/>
  <c r="E232" i="1"/>
  <c r="F220" i="1"/>
  <c r="E220" i="1"/>
  <c r="F214" i="1"/>
  <c r="E214" i="1"/>
  <c r="F209" i="1"/>
  <c r="E209" i="1"/>
  <c r="F203" i="1"/>
  <c r="E203" i="1"/>
  <c r="F198" i="1"/>
  <c r="E198" i="1"/>
  <c r="F192" i="1"/>
  <c r="E192" i="1"/>
  <c r="F188" i="1"/>
  <c r="E188" i="1"/>
  <c r="F181" i="1"/>
  <c r="E181" i="1"/>
  <c r="F176" i="1"/>
  <c r="E176" i="1"/>
  <c r="F169" i="1"/>
  <c r="E169" i="1"/>
  <c r="F164" i="1"/>
  <c r="E164" i="1"/>
  <c r="F158" i="1"/>
  <c r="E158" i="1"/>
  <c r="F149" i="1"/>
  <c r="E149" i="1"/>
  <c r="F144" i="1"/>
  <c r="E144" i="1"/>
  <c r="F136" i="1"/>
  <c r="E136" i="1"/>
  <c r="F126" i="1"/>
  <c r="E126" i="1"/>
  <c r="F121" i="1"/>
  <c r="E121" i="1"/>
  <c r="F115" i="1"/>
  <c r="E115" i="1"/>
  <c r="F103" i="1"/>
  <c r="E103" i="1"/>
  <c r="F91" i="1"/>
  <c r="E91" i="1"/>
  <c r="F86" i="1"/>
  <c r="E86" i="1"/>
  <c r="F81" i="1"/>
  <c r="E81" i="1"/>
  <c r="F76" i="1"/>
  <c r="E76" i="1"/>
  <c r="F69" i="1"/>
  <c r="E69" i="1"/>
  <c r="F59" i="1"/>
  <c r="E59" i="1"/>
  <c r="F53" i="1"/>
  <c r="E53" i="1"/>
  <c r="F48" i="1"/>
  <c r="E48" i="1"/>
  <c r="F42" i="1"/>
  <c r="E42" i="1"/>
  <c r="F36" i="1"/>
  <c r="E36" i="1"/>
  <c r="F24" i="1"/>
  <c r="E24" i="1"/>
  <c r="F19" i="1"/>
  <c r="E19" i="1"/>
  <c r="F15" i="1"/>
  <c r="E15" i="1"/>
  <c r="F11" i="1"/>
  <c r="E11" i="1"/>
  <c r="F6" i="1"/>
  <c r="E6" i="1"/>
  <c r="E513" i="1"/>
  <c r="E506" i="1"/>
  <c r="E498" i="1"/>
  <c r="E485" i="1"/>
  <c r="E472" i="1"/>
  <c r="E468" i="1"/>
  <c r="E427" i="1"/>
  <c r="E421" i="1"/>
  <c r="E415" i="1"/>
  <c r="E410" i="1"/>
  <c r="E400" i="1"/>
  <c r="E394" i="1"/>
  <c r="E382" i="1"/>
  <c r="E376" i="1"/>
  <c r="E368" i="1"/>
  <c r="E356" i="1"/>
  <c r="E345" i="1"/>
  <c r="E339" i="1"/>
  <c r="E3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azzetta15-16" description="Connection to the 'Gazzetta15-16' query in the workbook." type="5" refreshedVersion="7" background="1" saveData="1">
    <dbPr connection="Provider=Microsoft.Mashup.OleDb.1;Data Source=$Workbook$;Location=Gazzetta15-16;Extended Properties=&quot;&quot;" command="SELECT * FROM [Gazzetta15-16]"/>
  </connection>
  <connection id="2" xr16:uid="{2572DAB5-768F-4E0E-A1D6-DC2431AEB3C8}" keepAlive="1" name="Query - Gazzetta16-17" description="Connection to the 'Gazzetta16-17' query in the workbook." type="5" refreshedVersion="7" background="1" saveData="1">
    <dbPr connection="Provider=Microsoft.Mashup.OleDb.1;Data Source=$Workbook$;Location=Gazzetta16-17;Extended Properties=&quot;&quot;" command="SELECT * FROM [Gazzetta16-17]"/>
  </connection>
  <connection id="3" xr16:uid="{93B0A793-64AA-40BD-B7BF-A84F95E88AA9}" keepAlive="1" name="Query - Gazzetta17-18" description="Connection to the 'Gazzetta17-18' query in the workbook." type="5" refreshedVersion="7" background="1" saveData="1">
    <dbPr connection="Provider=Microsoft.Mashup.OleDb.1;Data Source=$Workbook$;Location=Gazzetta17-18;Extended Properties=&quot;&quot;" command="SELECT * FROM [Gazzetta17-18]"/>
  </connection>
  <connection id="4" xr16:uid="{99F56D27-71D9-4D74-8C93-2555BA397BB5}" keepAlive="1" name="Query - Gazzetta18_19" description="Connection to the 'Gazzetta18_19' query in the workbook." type="5" refreshedVersion="7" background="1" saveData="1">
    <dbPr connection="Provider=Microsoft.Mashup.OleDb.1;Data Source=$Workbook$;Location=Gazzetta18_19;Extended Properties=&quot;&quot;" command="SELECT * FROM [Gazzetta18_19]"/>
  </connection>
  <connection id="5" xr16:uid="{A56A94AD-5E8C-4E68-9CEA-72495610DFE0}" keepAlive="1" name="Query - Gazzetta19_20" description="Connection to the 'Gazzetta19_20' query in the workbook." type="5" refreshedVersion="7" background="1" saveData="1">
    <dbPr connection="Provider=Microsoft.Mashup.OleDb.1;Data Source=$Workbook$;Location=Gazzetta19_20;Extended Properties=&quot;&quot;" command="SELECT * FROM [Gazzetta19_20]"/>
  </connection>
  <connection id="6" xr16:uid="{D9B09C81-39B0-4042-A378-D6A90C16536B}" keepAlive="1" name="Query - Gazzetta20_21" description="Connection to the 'Gazzetta20_21' query in the workbook." type="5" refreshedVersion="7" background="1" saveData="1">
    <dbPr connection="Provider=Microsoft.Mashup.OleDb.1;Data Source=$Workbook$;Location=Gazzetta20_21;Extended Properties=&quot;&quot;" command="SELECT * FROM [Gazzetta20_21]"/>
  </connection>
  <connection id="7" xr16:uid="{50983234-7AD8-40A0-B7B3-1BE874C6C861}" keepAlive="1" name="Query - Gazzetta21_22" description="Connection to the 'Gazzetta21_22' query in the workbook." type="5" refreshedVersion="7" background="1" saveData="1">
    <dbPr connection="Provider=Microsoft.Mashup.OleDb.1;Data Source=$Workbook$;Location=Gazzetta21_22;Extended Properties=&quot;&quot;" command="SELECT * FROM [Gazzetta21_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<sst xmlns="http://schemas.openxmlformats.org/spreadsheetml/2006/main" count="15926" uniqueCount="3215">
  <si>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</si>
  <si>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</si>
  <si>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</si>
  <si>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</si>
  <si>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</si>
  <si>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</si>
  <si>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</si>
  <si>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</si>
  <si>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</si>
  <si>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</si>
  <si>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</si>
  <si>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</si>
  <si>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</si>
  <si>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</si>
  <si>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</si>
  <si>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</si>
  <si>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</si>
  <si>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</t>
  </si>
  <si>
    <t>PUCCIARELLI</t>
  </si>
  <si>
    <t>Empoli</t>
  </si>
  <si>
    <t>BACCA</t>
  </si>
  <si>
    <t>Milan</t>
  </si>
  <si>
    <t>C</t>
  </si>
  <si>
    <t>HAMSIK</t>
  </si>
  <si>
    <t>Napoli</t>
  </si>
  <si>
    <t>CALLEJON</t>
  </si>
  <si>
    <t>HILJEMARK</t>
  </si>
  <si>
    <t>Palermo</t>
  </si>
  <si>
    <t>P</t>
  </si>
  <si>
    <t>KARNEZIS</t>
  </si>
  <si>
    <t>Udinese</t>
  </si>
  <si>
    <t>D</t>
  </si>
  <si>
    <t>HYSAJ</t>
  </si>
  <si>
    <t>MACCARONE</t>
  </si>
  <si>
    <t>TATARUSANU</t>
  </si>
  <si>
    <t>Fiorentina</t>
  </si>
  <si>
    <t>BORJA VALERO</t>
  </si>
  <si>
    <t>CIOFANI D</t>
  </si>
  <si>
    <t>Frosinone</t>
  </si>
  <si>
    <t>REINA</t>
  </si>
  <si>
    <t>INSIGNE</t>
  </si>
  <si>
    <t>MANOLAS</t>
  </si>
  <si>
    <t>Roma</t>
  </si>
  <si>
    <t>VIVIANO</t>
  </si>
  <si>
    <t>Sampdoria</t>
  </si>
  <si>
    <t>CONSIGLI</t>
  </si>
  <si>
    <t>Sassuolo</t>
  </si>
  <si>
    <t>SANSONE</t>
  </si>
  <si>
    <t>SPORTIELLO</t>
  </si>
  <si>
    <t>Atalanta</t>
  </si>
  <si>
    <t>DE ROON</t>
  </si>
  <si>
    <t>LASAGNA</t>
  </si>
  <si>
    <t>Carpi</t>
  </si>
  <si>
    <t>MARIO RUI</t>
  </si>
  <si>
    <t>HANDANOVIC</t>
  </si>
  <si>
    <t>Inter</t>
  </si>
  <si>
    <t>BONUCCI</t>
  </si>
  <si>
    <t>Juventus</t>
  </si>
  <si>
    <t>ALBIOL</t>
  </si>
  <si>
    <t>VAZQUEZ</t>
  </si>
  <si>
    <t>ACERBI</t>
  </si>
  <si>
    <t>THEREAU</t>
  </si>
  <si>
    <t>KALINIC</t>
  </si>
  <si>
    <t>LETIZIA</t>
  </si>
  <si>
    <t>BIZZARRI</t>
  </si>
  <si>
    <t>Chievo</t>
  </si>
  <si>
    <t>BIRSA</t>
  </si>
  <si>
    <t>ZIELINSKI</t>
  </si>
  <si>
    <t>RODRIGUEZ GO</t>
  </si>
  <si>
    <t>LAXALT</t>
  </si>
  <si>
    <t>Genoa</t>
  </si>
  <si>
    <t>BUFFON</t>
  </si>
  <si>
    <t>POGBA</t>
  </si>
  <si>
    <t>FELIPE ANDERSON</t>
  </si>
  <si>
    <t>Lazio</t>
  </si>
  <si>
    <t>ALLAN</t>
  </si>
  <si>
    <t>JORGINHO</t>
  </si>
  <si>
    <t>HIGUAIN</t>
  </si>
  <si>
    <t>SORRENTINO</t>
  </si>
  <si>
    <t>GONZALEZ G</t>
  </si>
  <si>
    <t>BELOTTI</t>
  </si>
  <si>
    <t>Torino</t>
  </si>
  <si>
    <t>NAINGGOLAN</t>
  </si>
  <si>
    <t>VRSALJKO</t>
  </si>
  <si>
    <t>PADELLI</t>
  </si>
  <si>
    <t>MORETTI</t>
  </si>
  <si>
    <t>BASELLI</t>
  </si>
  <si>
    <t>GOMEZ</t>
  </si>
  <si>
    <t>DIAWARA</t>
  </si>
  <si>
    <t>Bologna</t>
  </si>
  <si>
    <t>GOBBI</t>
  </si>
  <si>
    <t>CASTRO</t>
  </si>
  <si>
    <t>MURILLO</t>
  </si>
  <si>
    <t>DYBALA</t>
  </si>
  <si>
    <t>MORATA</t>
  </si>
  <si>
    <t>GHOULAM</t>
  </si>
  <si>
    <t>SZCZESNY</t>
  </si>
  <si>
    <t>ROMAGNOLI</t>
  </si>
  <si>
    <t>PELUSO</t>
  </si>
  <si>
    <t>MAGNANELLI</t>
  </si>
  <si>
    <t>DANILO LAR.</t>
  </si>
  <si>
    <t>Verona</t>
  </si>
  <si>
    <t>SALAH</t>
  </si>
  <si>
    <t>PERISIC</t>
  </si>
  <si>
    <t>MIRANTE</t>
  </si>
  <si>
    <t>MASINA</t>
  </si>
  <si>
    <t>SAPONARA</t>
  </si>
  <si>
    <t>BERNARDESCHI</t>
  </si>
  <si>
    <t>LEALI</t>
  </si>
  <si>
    <t>IZZO</t>
  </si>
  <si>
    <t>RINCON</t>
  </si>
  <si>
    <t>ICARDI</t>
  </si>
  <si>
    <t>BONAVENTURA</t>
  </si>
  <si>
    <t>KOULIBALY</t>
  </si>
  <si>
    <t>MERTENS</t>
  </si>
  <si>
    <t>FLORENZI</t>
  </si>
  <si>
    <t>PAREDES</t>
  </si>
  <si>
    <t>PJANIC</t>
  </si>
  <si>
    <t>EDER</t>
  </si>
  <si>
    <t>DUNCAN</t>
  </si>
  <si>
    <t>GLIK</t>
  </si>
  <si>
    <t>VIVES</t>
  </si>
  <si>
    <t>BADU</t>
  </si>
  <si>
    <t>ASTORI</t>
  </si>
  <si>
    <t>DEFREL</t>
  </si>
  <si>
    <t>DIGNE</t>
  </si>
  <si>
    <t>GILARDINO</t>
  </si>
  <si>
    <t>KURTIC</t>
  </si>
  <si>
    <t>DIONISI F.</t>
  </si>
  <si>
    <t>MIRANDA</t>
  </si>
  <si>
    <t>BROZOVIC</t>
  </si>
  <si>
    <t>TRAJKOVSKI</t>
  </si>
  <si>
    <t>MURIEL</t>
  </si>
  <si>
    <t>BENASSI</t>
  </si>
  <si>
    <t>QUAGLIARELLA</t>
  </si>
  <si>
    <t>GAGLIOLO</t>
  </si>
  <si>
    <t>CESAR</t>
  </si>
  <si>
    <t>SKORUPSKI</t>
  </si>
  <si>
    <t>MARCOS ALONSO</t>
  </si>
  <si>
    <t>PEROTTI</t>
  </si>
  <si>
    <t>BARZAGLI</t>
  </si>
  <si>
    <t>PAROLO</t>
  </si>
  <si>
    <t>KEITA B.</t>
  </si>
  <si>
    <t>MONTOLIVO</t>
  </si>
  <si>
    <t>CANNAVARO</t>
  </si>
  <si>
    <t>BRUNO PERES</t>
  </si>
  <si>
    <t>BRUNO FERNANDES</t>
  </si>
  <si>
    <t>MORAS</t>
  </si>
  <si>
    <t>IONITA</t>
  </si>
  <si>
    <t>DZEKO</t>
  </si>
  <si>
    <t>ROMAGNOLI S.</t>
  </si>
  <si>
    <t>RONCAGLIA</t>
  </si>
  <si>
    <t>ILICIC</t>
  </si>
  <si>
    <t>VECINO</t>
  </si>
  <si>
    <t>KUCKA</t>
  </si>
  <si>
    <t>MEDEL</t>
  </si>
  <si>
    <t>CANDREVA</t>
  </si>
  <si>
    <t>LULIC</t>
  </si>
  <si>
    <t>DONNARUMMA G.</t>
  </si>
  <si>
    <t>HONDA</t>
  </si>
  <si>
    <t>LAZAAR</t>
  </si>
  <si>
    <t>QUAISON</t>
  </si>
  <si>
    <t>BARRETO</t>
  </si>
  <si>
    <t>PAZZINI</t>
  </si>
  <si>
    <t>RUDIGER</t>
  </si>
  <si>
    <t>MOUNIER</t>
  </si>
  <si>
    <t>BELEC</t>
  </si>
  <si>
    <t>MASIELLO</t>
  </si>
  <si>
    <t>ROSSETTINI</t>
  </si>
  <si>
    <t>BRIENZA</t>
  </si>
  <si>
    <t>DI GAUDIO</t>
  </si>
  <si>
    <t>CACCIATORE</t>
  </si>
  <si>
    <t>COFIE</t>
  </si>
  <si>
    <t>TAIDER</t>
  </si>
  <si>
    <t>MARCHETTI</t>
  </si>
  <si>
    <t>BERARDI</t>
  </si>
  <si>
    <t>ACQUAH</t>
  </si>
  <si>
    <t>EDENILSON</t>
  </si>
  <si>
    <t>HETEMAJ</t>
  </si>
  <si>
    <t>RIGONI N</t>
  </si>
  <si>
    <t>CROCE</t>
  </si>
  <si>
    <t>BLANCHARD</t>
  </si>
  <si>
    <t>GORI</t>
  </si>
  <si>
    <t>SAMMARCO</t>
  </si>
  <si>
    <t>SODDIMO</t>
  </si>
  <si>
    <t>BURDISSO</t>
  </si>
  <si>
    <t>DE MAIO</t>
  </si>
  <si>
    <t>BUCHEL</t>
  </si>
  <si>
    <t>ANTONELLI</t>
  </si>
  <si>
    <t>JAJALO</t>
  </si>
  <si>
    <t>RIGONI L</t>
  </si>
  <si>
    <t>WSZOLEK</t>
  </si>
  <si>
    <t>FLORO FLORES</t>
  </si>
  <si>
    <t>POLITANO</t>
  </si>
  <si>
    <t>ADNAN</t>
  </si>
  <si>
    <t>SILIGARDI</t>
  </si>
  <si>
    <t>CUADRADO</t>
  </si>
  <si>
    <t>GIACCHERINI</t>
  </si>
  <si>
    <t>LOLLO</t>
  </si>
  <si>
    <t>BADELJ</t>
  </si>
  <si>
    <t>ROSI</t>
  </si>
  <si>
    <t>PAGANINI</t>
  </si>
  <si>
    <t>PALACIO</t>
  </si>
  <si>
    <t>MANDZUKIC</t>
  </si>
  <si>
    <t>BIGLIA</t>
  </si>
  <si>
    <t>DJORDJEVIC</t>
  </si>
  <si>
    <t>ABATE</t>
  </si>
  <si>
    <t>ZACCARDO</t>
  </si>
  <si>
    <t>BERTOLACCI</t>
  </si>
  <si>
    <t>CHOCHEV</t>
  </si>
  <si>
    <t>DESTRO</t>
  </si>
  <si>
    <t>MOLINARO</t>
  </si>
  <si>
    <t>GABRIEL SILVA</t>
  </si>
  <si>
    <t>PIRIS</t>
  </si>
  <si>
    <t>WIDMER</t>
  </si>
  <si>
    <t>HALLFREDSSON</t>
  </si>
  <si>
    <t>DZEMAILI</t>
  </si>
  <si>
    <t>BORRIELLO</t>
  </si>
  <si>
    <t>GASTALDELLO</t>
  </si>
  <si>
    <t>BIANCO R.</t>
  </si>
  <si>
    <t>MATOS</t>
  </si>
  <si>
    <t>RADOVANOVIC</t>
  </si>
  <si>
    <t>INGLESE</t>
  </si>
  <si>
    <t>MEGGIORINI</t>
  </si>
  <si>
    <t>TONELLI</t>
  </si>
  <si>
    <t>KONDOGBIA</t>
  </si>
  <si>
    <t>JOVETIC</t>
  </si>
  <si>
    <t>EVRA</t>
  </si>
  <si>
    <t>LICHTSTEINER</t>
  </si>
  <si>
    <t>LUIZ ADRIANO</t>
  </si>
  <si>
    <t>LJAJIC</t>
  </si>
  <si>
    <t>FALCINELLI</t>
  </si>
  <si>
    <t>MAXI LOPEZ</t>
  </si>
  <si>
    <t>GOLLINI</t>
  </si>
  <si>
    <t>GRECO</t>
  </si>
  <si>
    <t>FELIPE</t>
  </si>
  <si>
    <t>FELIPE MELO</t>
  </si>
  <si>
    <t>DRAME'</t>
  </si>
  <si>
    <t>CIGARINI</t>
  </si>
  <si>
    <t>LAURINI</t>
  </si>
  <si>
    <t>PERIN</t>
  </si>
  <si>
    <t>PAVOLETTI</t>
  </si>
  <si>
    <t>HOEDT</t>
  </si>
  <si>
    <t>ALEX</t>
  </si>
  <si>
    <t>DAVID LOPEZ</t>
  </si>
  <si>
    <t>CASSANI</t>
  </si>
  <si>
    <t>SILVESTRE</t>
  </si>
  <si>
    <t>ZUKANOVIC</t>
  </si>
  <si>
    <t>CORREA</t>
  </si>
  <si>
    <t>FLOCCARI</t>
  </si>
  <si>
    <t>ZAPPACOSTA</t>
  </si>
  <si>
    <t>ZAPATA D.</t>
  </si>
  <si>
    <t>MILINKOVIC-SAVIC</t>
  </si>
  <si>
    <t>MBAKOGU</t>
  </si>
  <si>
    <t>COSTA</t>
  </si>
  <si>
    <t>TOMOVIC</t>
  </si>
  <si>
    <t>GUCHER</t>
  </si>
  <si>
    <t>TACHTSIDIS</t>
  </si>
  <si>
    <t>RANOCCHIA</t>
  </si>
  <si>
    <t>CHIELLINI</t>
  </si>
  <si>
    <t>MAURICIO</t>
  </si>
  <si>
    <t>KLOSE</t>
  </si>
  <si>
    <t>PALETTA</t>
  </si>
  <si>
    <t>CERCI</t>
  </si>
  <si>
    <t>DE ROSSI</t>
  </si>
  <si>
    <t>MISSIROLI</t>
  </si>
  <si>
    <t>HELANDER</t>
  </si>
  <si>
    <t>CASSANO</t>
  </si>
  <si>
    <t>TOLOI</t>
  </si>
  <si>
    <t>ANSALDI</t>
  </si>
  <si>
    <t>LODI</t>
  </si>
  <si>
    <t>D'ALESSANDRO</t>
  </si>
  <si>
    <t>BRIGHI</t>
  </si>
  <si>
    <t>RIZZO</t>
  </si>
  <si>
    <t>MARCHISIO</t>
  </si>
  <si>
    <t>BASTA</t>
  </si>
  <si>
    <t>GABBIADINI</t>
  </si>
  <si>
    <t>ANDELKOVIC</t>
  </si>
  <si>
    <t>DI NATALE</t>
  </si>
  <si>
    <t>BIANCHETTI</t>
  </si>
  <si>
    <t>SALA</t>
  </si>
  <si>
    <t>TONI</t>
  </si>
  <si>
    <t>GAMBERINI</t>
  </si>
  <si>
    <t>FERNANDEZ M</t>
  </si>
  <si>
    <t>PAVLOVIC D.</t>
  </si>
  <si>
    <t>CHIBSAH</t>
  </si>
  <si>
    <t>NAGATOMO</t>
  </si>
  <si>
    <t>DE SCIGLIO</t>
  </si>
  <si>
    <t>RISPOLI</t>
  </si>
  <si>
    <t>STRUNA</t>
  </si>
  <si>
    <t>IAGO FALQUE</t>
  </si>
  <si>
    <t>MOISANDER</t>
  </si>
  <si>
    <t>BIONDINI</t>
  </si>
  <si>
    <t>PEPE</t>
  </si>
  <si>
    <t>ALEX SANDRO</t>
  </si>
  <si>
    <t>TONEV</t>
  </si>
  <si>
    <t>FERRARI A.</t>
  </si>
  <si>
    <t>MANCOSU</t>
  </si>
  <si>
    <t>MARRONE</t>
  </si>
  <si>
    <t>PASCIUTI</t>
  </si>
  <si>
    <t>PALOSCHI</t>
  </si>
  <si>
    <t>IVAN</t>
  </si>
  <si>
    <t>BOVO</t>
  </si>
  <si>
    <t>MARTINEZ</t>
  </si>
  <si>
    <t>WAGUE</t>
  </si>
  <si>
    <t>CAPEL</t>
  </si>
  <si>
    <t>TELLES</t>
  </si>
  <si>
    <t>PINILLA</t>
  </si>
  <si>
    <t>OIKONOMOU</t>
  </si>
  <si>
    <t>MPOKU</t>
  </si>
  <si>
    <t>FRARA</t>
  </si>
  <si>
    <t>D'AMBROSIO</t>
  </si>
  <si>
    <t>BIABIANY</t>
  </si>
  <si>
    <t>KHEDIRA</t>
  </si>
  <si>
    <t>CATALDI</t>
  </si>
  <si>
    <t>SUSO</t>
  </si>
  <si>
    <t>EL KADDOURI</t>
  </si>
  <si>
    <t>SOUPRAYEN</t>
  </si>
  <si>
    <t>CRIMI</t>
  </si>
  <si>
    <t>DONSAH</t>
  </si>
  <si>
    <t>BALOTELLI</t>
  </si>
  <si>
    <t>MAIETTA</t>
  </si>
  <si>
    <t>FREY</t>
  </si>
  <si>
    <t>PELLISSIER</t>
  </si>
  <si>
    <t>JUAN JESUS</t>
  </si>
  <si>
    <t>STURARO</t>
  </si>
  <si>
    <t>ZAZA</t>
  </si>
  <si>
    <t>GENTILETTI</t>
  </si>
  <si>
    <t>MATRI</t>
  </si>
  <si>
    <t>PELLEGRINI LO.</t>
  </si>
  <si>
    <t>VIVIANI</t>
  </si>
  <si>
    <t>ZAMBELLI</t>
  </si>
  <si>
    <t>RAIMONDI</t>
  </si>
  <si>
    <t>MIGLIACCIO</t>
  </si>
  <si>
    <t>DAINELLI</t>
  </si>
  <si>
    <t>BABACAR</t>
  </si>
  <si>
    <t>CIOFANI M</t>
  </si>
  <si>
    <t>GAKPE'</t>
  </si>
  <si>
    <t>LONGO</t>
  </si>
  <si>
    <t>KONKO</t>
  </si>
  <si>
    <t>POLI</t>
  </si>
  <si>
    <t>PINZI</t>
  </si>
  <si>
    <t>LIVAJA</t>
  </si>
  <si>
    <t>PASQUAL</t>
  </si>
  <si>
    <t>CRIVELLO</t>
  </si>
  <si>
    <t>DODO' R.</t>
  </si>
  <si>
    <t>RUGANI</t>
  </si>
  <si>
    <t>GOLDANIGA</t>
  </si>
  <si>
    <t>DE SILVESTRI</t>
  </si>
  <si>
    <t>NTCHAM</t>
  </si>
  <si>
    <t>BITTANTE</t>
  </si>
  <si>
    <t>HERNANES</t>
  </si>
  <si>
    <t>ZAPATA C.</t>
  </si>
  <si>
    <t>NIANG</t>
  </si>
  <si>
    <t>MAKSIMOVIC</t>
  </si>
  <si>
    <t>VAINQUEUR</t>
  </si>
  <si>
    <t>AJETI</t>
  </si>
  <si>
    <t>DIAMANTI</t>
  </si>
  <si>
    <t>KUZMANOVIC</t>
  </si>
  <si>
    <t>EL SHAARAWY</t>
  </si>
  <si>
    <t>BELLINI</t>
  </si>
  <si>
    <t>STENDARDO</t>
  </si>
  <si>
    <t>MBAYE</t>
  </si>
  <si>
    <t>DIOUSSE'</t>
  </si>
  <si>
    <t>KRUNIC</t>
  </si>
  <si>
    <t>LAZOVIC</t>
  </si>
  <si>
    <t>PANDEV</t>
  </si>
  <si>
    <t>ONAZI</t>
  </si>
  <si>
    <t>MARESCA</t>
  </si>
  <si>
    <t>MAICON</t>
  </si>
  <si>
    <t>REGINI</t>
  </si>
  <si>
    <t>GAZZI</t>
  </si>
  <si>
    <t>HEURTAUX</t>
  </si>
  <si>
    <t>BLASZCZYKOWSKI</t>
  </si>
  <si>
    <t>KRAGL</t>
  </si>
  <si>
    <t>ZARATE</t>
  </si>
  <si>
    <t>TELLO C.</t>
  </si>
  <si>
    <t>BRIVIO</t>
  </si>
  <si>
    <t>CHERUBIN</t>
  </si>
  <si>
    <t>CONTI</t>
  </si>
  <si>
    <t>SPOLLI</t>
  </si>
  <si>
    <t>REBIC</t>
  </si>
  <si>
    <t>CARLINI</t>
  </si>
  <si>
    <t>BRUGMAN</t>
  </si>
  <si>
    <t>GERVINHO</t>
  </si>
  <si>
    <t>DJURDJEVIC</t>
  </si>
  <si>
    <t>CARBONERO</t>
  </si>
  <si>
    <t>MORGANELLA</t>
  </si>
  <si>
    <t>IMMOBILE</t>
  </si>
  <si>
    <t>GRASSI</t>
  </si>
  <si>
    <t>MCHEDLIDZE</t>
  </si>
  <si>
    <t>LAMANNA</t>
  </si>
  <si>
    <t>CISSOKHO</t>
  </si>
  <si>
    <t>PEREYRA</t>
  </si>
  <si>
    <t>RADU</t>
  </si>
  <si>
    <t>TOTTI</t>
  </si>
  <si>
    <t>PULGAR</t>
  </si>
  <si>
    <t>ALVAREZ R</t>
  </si>
  <si>
    <t>SANTON</t>
  </si>
  <si>
    <t>PADOIN</t>
  </si>
  <si>
    <t>ITURBE</t>
  </si>
  <si>
    <t>GASTON SILVA</t>
  </si>
  <si>
    <t>RAFAEL</t>
  </si>
  <si>
    <t>MAIELLO</t>
  </si>
  <si>
    <t>MAURI</t>
  </si>
  <si>
    <t>MARTINHO</t>
  </si>
  <si>
    <t>ROSSI</t>
  </si>
  <si>
    <t>MARCHESE</t>
  </si>
  <si>
    <t>ASAMOAH</t>
  </si>
  <si>
    <t>BERISHA</t>
  </si>
  <si>
    <t>KISHNA</t>
  </si>
  <si>
    <t>TOROSIDIS</t>
  </si>
  <si>
    <t>LARIBI</t>
  </si>
  <si>
    <t>PERICA</t>
  </si>
  <si>
    <t>FARES</t>
  </si>
  <si>
    <t>BOATENG</t>
  </si>
  <si>
    <t>EMANUELSON</t>
  </si>
  <si>
    <t>BISEVAC</t>
  </si>
  <si>
    <t>MONACHELLO</t>
  </si>
  <si>
    <t>BARBA</t>
  </si>
  <si>
    <t>PIU</t>
  </si>
  <si>
    <t>GILBERTO</t>
  </si>
  <si>
    <t>ALBERTAZZI</t>
  </si>
  <si>
    <t>MENEZ</t>
  </si>
  <si>
    <t>VITIELLO</t>
  </si>
  <si>
    <t>KRSTICIC</t>
  </si>
  <si>
    <t>OBI</t>
  </si>
  <si>
    <t>AGUIRRE</t>
  </si>
  <si>
    <t>CHRISTODOULOPOULOS</t>
  </si>
  <si>
    <t>LEMINA</t>
  </si>
  <si>
    <t>SUAGHER</t>
  </si>
  <si>
    <t>BUBNJIC</t>
  </si>
  <si>
    <t>PATRIC</t>
  </si>
  <si>
    <t>ZUNIGA</t>
  </si>
  <si>
    <t>ARIAUDO</t>
  </si>
  <si>
    <t>GAZZOLA</t>
  </si>
  <si>
    <t>ROMULO</t>
  </si>
  <si>
    <t>FALCO</t>
  </si>
  <si>
    <t>COSIC</t>
  </si>
  <si>
    <t>PEREIRA P.</t>
  </si>
  <si>
    <t>PEZZELLA GIU.</t>
  </si>
  <si>
    <t>CARMONA</t>
  </si>
  <si>
    <t>DIEGO LOPEZ</t>
  </si>
  <si>
    <t>VERDI</t>
  </si>
  <si>
    <t>MAGGIO</t>
  </si>
  <si>
    <t>EMERSON P.</t>
  </si>
  <si>
    <t>FEDELE</t>
  </si>
  <si>
    <t>CHIRICHES</t>
  </si>
  <si>
    <t>TROTTA</t>
  </si>
  <si>
    <t>FIAMOZZI</t>
  </si>
  <si>
    <t>MESBAH</t>
  </si>
  <si>
    <t>PALOMBO</t>
  </si>
  <si>
    <t>JANSSON</t>
  </si>
  <si>
    <t>SABELLI</t>
  </si>
  <si>
    <t>CONSTANT</t>
  </si>
  <si>
    <t>MATAVZ</t>
  </si>
  <si>
    <t>ACQUAFRESCA</t>
  </si>
  <si>
    <t>SARDO</t>
  </si>
  <si>
    <t>PELAGOTTI</t>
  </si>
  <si>
    <t>VERDE</t>
  </si>
  <si>
    <t>CACERES</t>
  </si>
  <si>
    <t>CALABRIA</t>
  </si>
  <si>
    <t>VALDIFIORI</t>
  </si>
  <si>
    <t>LONGHI</t>
  </si>
  <si>
    <t>TERRANOVA</t>
  </si>
  <si>
    <t>AVELAR</t>
  </si>
  <si>
    <t>PASQUALE</t>
  </si>
  <si>
    <t>KONE</t>
  </si>
  <si>
    <t>GYOMBER</t>
  </si>
  <si>
    <t>RODRIGUEZ A</t>
  </si>
  <si>
    <t>SADIQ</t>
  </si>
  <si>
    <t>FREULER</t>
  </si>
  <si>
    <t>COSTA F</t>
  </si>
  <si>
    <t>DA COSTA</t>
  </si>
  <si>
    <t>MORLEO</t>
  </si>
  <si>
    <t>CRISETIG</t>
  </si>
  <si>
    <t>BRAAFHEID</t>
  </si>
  <si>
    <t>MEXES</t>
  </si>
  <si>
    <t>MAURI J</t>
  </si>
  <si>
    <t>STRINIC</t>
  </si>
  <si>
    <t>DE GUZMAN</t>
  </si>
  <si>
    <t>CASTAN</t>
  </si>
  <si>
    <t>STROOTMAN</t>
  </si>
  <si>
    <t>ANTEI</t>
  </si>
  <si>
    <t>FARNERUD</t>
  </si>
  <si>
    <t>DOMIZZI</t>
  </si>
  <si>
    <t>GUILHERME T</t>
  </si>
  <si>
    <t>CHALOBAH</t>
  </si>
  <si>
    <t>PRYIMA</t>
  </si>
  <si>
    <t>CIONEK</t>
  </si>
  <si>
    <t>ARMERO</t>
  </si>
  <si>
    <t>BRKIC</t>
  </si>
  <si>
    <t>PORCARI</t>
  </si>
  <si>
    <t>ZAPPINO</t>
  </si>
  <si>
    <t>MORRISON</t>
  </si>
  <si>
    <t>DE SANCTIS</t>
  </si>
  <si>
    <t>CODA</t>
  </si>
  <si>
    <t>BONAZZOLI</t>
  </si>
  <si>
    <t>MANAJ</t>
  </si>
  <si>
    <t>KRAFTH</t>
  </si>
  <si>
    <t>CHECCHIN</t>
  </si>
  <si>
    <t>CRISTANTE</t>
  </si>
  <si>
    <t>BALOGH N.</t>
  </si>
  <si>
    <t>SECULIN</t>
  </si>
  <si>
    <t>NETO</t>
  </si>
  <si>
    <t>RODRIGO ELY</t>
  </si>
  <si>
    <t>LA GUMINA</t>
  </si>
  <si>
    <t>UCAN</t>
  </si>
  <si>
    <t>ICHAZO</t>
  </si>
  <si>
    <t>ZACCAGNI</t>
  </si>
  <si>
    <t>DJIMSITI</t>
  </si>
  <si>
    <t>SAMIR</t>
  </si>
  <si>
    <t>SKRINIAR</t>
  </si>
  <si>
    <t>CAMPORESE</t>
  </si>
  <si>
    <t>LEZZERINI</t>
  </si>
  <si>
    <t>CARRIZO</t>
  </si>
  <si>
    <t>GNOUKOURI</t>
  </si>
  <si>
    <t>DE VRIJ</t>
  </si>
  <si>
    <t>COLOMBI</t>
  </si>
  <si>
    <t>IBARBO</t>
  </si>
  <si>
    <t>PEGOLO</t>
  </si>
  <si>
    <t>ALASTRA</t>
  </si>
  <si>
    <t>BARDI</t>
  </si>
  <si>
    <t>ADJAPONG</t>
  </si>
  <si>
    <t>LOCATELLI</t>
  </si>
  <si>
    <t>EDERA</t>
  </si>
  <si>
    <t>BASSI</t>
  </si>
  <si>
    <t>RADUNOVIC</t>
  </si>
  <si>
    <t>ZUCULINI F</t>
  </si>
  <si>
    <t>MATTIELLO</t>
  </si>
  <si>
    <t>PUGLIESI</t>
  </si>
  <si>
    <t>SIGNORELLI</t>
  </si>
  <si>
    <t>PANICO</t>
  </si>
  <si>
    <t>ISLA</t>
  </si>
  <si>
    <t>COMAN</t>
  </si>
  <si>
    <t>LLORENTE</t>
  </si>
  <si>
    <t>ABBIATI</t>
  </si>
  <si>
    <t>GABRIEL</t>
  </si>
  <si>
    <t>BENTIVEGNA</t>
  </si>
  <si>
    <t>BRIGNOLI</t>
  </si>
  <si>
    <t>MERKEL</t>
  </si>
  <si>
    <t>COPPOLA</t>
  </si>
  <si>
    <t>PONCE A</t>
  </si>
  <si>
    <t>DI LIVIO</t>
  </si>
  <si>
    <t>TUMMINELLO</t>
  </si>
  <si>
    <t>POSAVEC</t>
  </si>
  <si>
    <t>GAGLIARDINI</t>
  </si>
  <si>
    <t>NINKOVIC</t>
  </si>
  <si>
    <t>FURMAN</t>
  </si>
  <si>
    <t>FAVILLI</t>
  </si>
  <si>
    <t>RADU I.</t>
  </si>
  <si>
    <t>DELLA GIOVANNA</t>
  </si>
  <si>
    <t>TABACCHI</t>
  </si>
  <si>
    <t>ALMICI</t>
  </si>
  <si>
    <t>KRESIC</t>
  </si>
  <si>
    <t>CERIA</t>
  </si>
  <si>
    <t>MARILUNGO</t>
  </si>
  <si>
    <t>SARR M.</t>
  </si>
  <si>
    <t>STOJANOVIC D.</t>
  </si>
  <si>
    <t>CECCARELLI</t>
  </si>
  <si>
    <t>BRESSAN</t>
  </si>
  <si>
    <t>TROIANI</t>
  </si>
  <si>
    <t>IZCO</t>
  </si>
  <si>
    <t>STOIAN</t>
  </si>
  <si>
    <t>BORGHINI</t>
  </si>
  <si>
    <t>DERMAKU</t>
  </si>
  <si>
    <t>SEPE</t>
  </si>
  <si>
    <t>BAGADUR</t>
  </si>
  <si>
    <t>CAPEZZI</t>
  </si>
  <si>
    <t>DIAKHATE</t>
  </si>
  <si>
    <t>FAZZI</t>
  </si>
  <si>
    <t>PETRICCIONE</t>
  </si>
  <si>
    <t>ACOSTY</t>
  </si>
  <si>
    <t>PIGLIACELLI</t>
  </si>
  <si>
    <t>DONNARUMMA AN.</t>
  </si>
  <si>
    <t>UJKANI</t>
  </si>
  <si>
    <t>GHIGLIONE</t>
  </si>
  <si>
    <t>BERNI</t>
  </si>
  <si>
    <t>ANDREOLLI</t>
  </si>
  <si>
    <t>BIRAGHI</t>
  </si>
  <si>
    <t>DIMARCO</t>
  </si>
  <si>
    <t>BESSA</t>
  </si>
  <si>
    <t>SCHELOTTO</t>
  </si>
  <si>
    <t>PUSCAS</t>
  </si>
  <si>
    <t>RUBINHO</t>
  </si>
  <si>
    <t>BOUY</t>
  </si>
  <si>
    <t>CERRI</t>
  </si>
  <si>
    <t>GUERRIERI</t>
  </si>
  <si>
    <t>PRCE</t>
  </si>
  <si>
    <t>CRECCO</t>
  </si>
  <si>
    <t>OIKONOMIDIS</t>
  </si>
  <si>
    <t>PEREA</t>
  </si>
  <si>
    <t>AGAZZI</t>
  </si>
  <si>
    <t>SIMIC S</t>
  </si>
  <si>
    <t>VERGARA</t>
  </si>
  <si>
    <t>PETAGNA</t>
  </si>
  <si>
    <t>ANDUJAR</t>
  </si>
  <si>
    <t>RAFAEL CABRAL</t>
  </si>
  <si>
    <t>LUPERTO</t>
  </si>
  <si>
    <t>DEZI</t>
  </si>
  <si>
    <t>PIRRELLO</t>
  </si>
  <si>
    <t>TERZI</t>
  </si>
  <si>
    <t>VELAZQUEZ JA</t>
  </si>
  <si>
    <t>BENALI</t>
  </si>
  <si>
    <t>VIOLA</t>
  </si>
  <si>
    <t>LOBONT</t>
  </si>
  <si>
    <t>CAPRADOSSI</t>
  </si>
  <si>
    <t>CRESCENZI</t>
  </si>
  <si>
    <t>SANABRIA</t>
  </si>
  <si>
    <t>PUGGIONI</t>
  </si>
  <si>
    <t>SALAMON</t>
  </si>
  <si>
    <t>POMINI</t>
  </si>
  <si>
    <t>DELL'ORCO</t>
  </si>
  <si>
    <t>FONTANESI</t>
  </si>
  <si>
    <t>BROH</t>
  </si>
  <si>
    <t>CASTELLAZZI</t>
  </si>
  <si>
    <t>GOMIS A</t>
  </si>
  <si>
    <t>MERET</t>
  </si>
  <si>
    <t>ROMO</t>
  </si>
  <si>
    <t>SCUFFET</t>
  </si>
  <si>
    <t>FARAONI</t>
  </si>
  <si>
    <t>LUCAS EVANGELISTA</t>
  </si>
  <si>
    <t>PONTISSO</t>
  </si>
  <si>
    <t>VERRE</t>
  </si>
  <si>
    <t>WINCK</t>
  </si>
  <si>
    <t>LANER</t>
  </si>
  <si>
    <t>CHANTURIA</t>
  </si>
  <si>
    <t>INIGUEZ</t>
  </si>
  <si>
    <t>MACHIN</t>
  </si>
  <si>
    <t>SILVESTRO</t>
  </si>
  <si>
    <t>PERISAN</t>
  </si>
  <si>
    <t>BAEZ</t>
  </si>
  <si>
    <t>PONCE</t>
  </si>
  <si>
    <t>LIOTTI</t>
  </si>
  <si>
    <t>VITALE</t>
  </si>
  <si>
    <t>SERINELLI</t>
  </si>
  <si>
    <t>POPA</t>
  </si>
  <si>
    <t>KRIVICIC</t>
  </si>
  <si>
    <t>ASENCIO</t>
  </si>
  <si>
    <t>AUDERO</t>
  </si>
  <si>
    <t>TUPTA</t>
  </si>
  <si>
    <t>RANIERI</t>
  </si>
  <si>
    <t>GNAHORE'</t>
  </si>
  <si>
    <t>MARCONE</t>
  </si>
  <si>
    <t>BENALOUANE</t>
  </si>
  <si>
    <t>MIRANDA RADA</t>
  </si>
  <si>
    <t>NAPOL</t>
  </si>
  <si>
    <t>BALIC</t>
  </si>
  <si>
    <t>ASMAH</t>
  </si>
  <si>
    <t>PETERMANN</t>
  </si>
  <si>
    <t>MARSON</t>
  </si>
  <si>
    <t>ZONTA</t>
  </si>
  <si>
    <t>PIERINI</t>
  </si>
  <si>
    <t>SPAL</t>
  </si>
  <si>
    <t>Cagliari</t>
  </si>
  <si>
    <t>Benevento</t>
  </si>
  <si>
    <t>Crotone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</si>
  <si>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</si>
  <si>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</si>
  <si>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</si>
  <si>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</si>
  <si>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</si>
  <si>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</si>
  <si>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</si>
  <si>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</si>
  <si>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</si>
  <si>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</si>
  <si>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</si>
  <si>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</si>
  <si>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</si>
  <si>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</si>
  <si>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</si>
  <si>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</si>
  <si>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</si>
  <si>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</si>
  <si>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</si>
  <si>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</si>
  <si>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</si>
  <si>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</si>
  <si>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</si>
  <si>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</si>
  <si>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</si>
  <si>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</si>
  <si>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</si>
  <si>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</si>
  <si>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</si>
  <si>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</si>
  <si>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</si>
  <si>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</si>
  <si>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</si>
  <si>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 L.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</si>
  <si>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</si>
  <si>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</si>
  <si>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</si>
  <si>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</si>
  <si>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</si>
  <si>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</si>
  <si>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</si>
  <si>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</si>
  <si>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</si>
  <si>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</si>
  <si>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</si>
  <si>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</si>
  <si>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</si>
  <si>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</si>
  <si>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</si>
  <si>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</si>
  <si>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</si>
  <si>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</si>
  <si>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</si>
  <si>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</si>
  <si>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</si>
  <si>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</si>
  <si>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</si>
  <si>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</si>
  <si>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</si>
  <si>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</si>
  <si>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</si>
  <si>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</si>
  <si>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</si>
  <si>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</si>
  <si>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</si>
  <si>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</si>
  <si>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</si>
  <si>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</si>
  <si>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</si>
  <si>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</si>
  <si>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</si>
  <si>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</si>
  <si>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</si>
  <si>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</si>
  <si>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</si>
  <si>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</si>
  <si>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</si>
  <si>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</si>
  <si>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</si>
  <si>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</si>
  <si>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</si>
  <si>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</si>
  <si>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</si>
  <si>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</si>
  <si>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</si>
  <si>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</si>
  <si>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</si>
  <si>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</si>
  <si>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</si>
  <si>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</si>
  <si>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</si>
  <si>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</si>
  <si>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</si>
  <si>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</si>
  <si>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</si>
  <si>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</si>
  <si>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</si>
  <si>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</si>
  <si>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</si>
  <si>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</si>
  <si>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</si>
  <si>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</si>
  <si>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</si>
  <si>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</si>
  <si>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</si>
  <si>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</si>
  <si>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</si>
  <si>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</si>
  <si>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</si>
  <si>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</si>
  <si>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</si>
  <si>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</si>
  <si>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</si>
  <si>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</si>
  <si>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</si>
  <si>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</si>
  <si>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</si>
  <si>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</si>
  <si>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</si>
  <si>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</si>
  <si>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</si>
  <si>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</si>
  <si>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</si>
  <si>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</si>
  <si>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</si>
  <si>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</si>
  <si>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</si>
  <si>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</si>
  <si>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</si>
  <si>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</si>
  <si>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</si>
  <si>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</si>
  <si>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</si>
  <si>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</si>
  <si>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</si>
  <si>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</si>
  <si>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</si>
  <si>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</si>
  <si>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</si>
  <si>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</si>
  <si>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</si>
  <si>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</si>
  <si>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</si>
  <si>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</si>
  <si>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</si>
  <si>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</si>
  <si>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</si>
  <si>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</si>
  <si>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</si>
  <si>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</si>
  <si>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</si>
  <si>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</si>
  <si>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</si>
  <si>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</si>
  <si>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</si>
  <si>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</si>
  <si>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</si>
  <si>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</si>
  <si>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</si>
  <si>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</si>
  <si>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</si>
  <si>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</si>
  <si>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</si>
  <si>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</si>
  <si>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</si>
  <si>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</si>
  <si>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</si>
  <si>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</si>
  <si>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</si>
  <si>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</si>
  <si>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</si>
  <si>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</si>
  <si>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</si>
  <si>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</si>
  <si>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</si>
  <si>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</si>
  <si>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</si>
  <si>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</si>
  <si>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</si>
  <si>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</si>
  <si>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</si>
  <si>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</si>
  <si>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</si>
  <si>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</si>
  <si>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</si>
  <si>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</si>
  <si>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</si>
  <si>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</si>
  <si>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</si>
  <si>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</si>
  <si>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</si>
  <si>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</si>
  <si>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</si>
  <si>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</si>
  <si>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</si>
  <si>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</si>
  <si>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</si>
  <si>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</si>
  <si>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</si>
  <si>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</si>
  <si>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</si>
  <si>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</si>
  <si>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</si>
  <si>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</si>
  <si>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</si>
  <si>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</si>
  <si>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</si>
  <si>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</si>
  <si>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</si>
  <si>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</si>
  <si>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</si>
  <si>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</si>
  <si>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</si>
  <si>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</si>
  <si>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</si>
  <si>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</si>
  <si>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</si>
  <si>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</si>
  <si>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</si>
  <si>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</si>
  <si>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</si>
  <si>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</si>
  <si>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</si>
  <si>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</si>
  <si>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</si>
  <si>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</si>
  <si>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</si>
  <si>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</si>
  <si>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</si>
  <si>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</si>
  <si>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</si>
  <si>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</si>
  <si>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</si>
  <si>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</si>
  <si>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</si>
  <si>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</si>
  <si>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</si>
  <si>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</si>
  <si>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</si>
  <si>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</si>
  <si>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</si>
  <si>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</si>
  <si>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</si>
  <si>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</si>
  <si>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</si>
  <si>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</si>
  <si>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</si>
  <si>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</si>
  <si>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</si>
  <si>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</si>
  <si>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</si>
  <si>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</si>
  <si>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</si>
  <si>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</si>
  <si>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</si>
  <si>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</si>
  <si>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</si>
  <si>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</si>
  <si>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</si>
  <si>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</si>
  <si>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</si>
  <si>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</si>
  <si>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</si>
  <si>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</si>
  <si>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</si>
  <si>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</si>
  <si>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</si>
  <si>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</si>
  <si>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</si>
  <si>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</si>
  <si>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</si>
  <si>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</si>
  <si>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</si>
  <si>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</si>
  <si>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</si>
  <si>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</si>
  <si>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</si>
  <si>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</si>
  <si>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</si>
  <si>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</si>
  <si>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</si>
  <si>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</si>
  <si>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</si>
  <si>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</si>
  <si>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</si>
  <si>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</si>
  <si>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</si>
  <si>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</si>
  <si>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</si>
  <si>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</si>
  <si>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</si>
  <si>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</si>
  <si>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</si>
  <si>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</si>
  <si>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</si>
  <si>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</si>
  <si>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</si>
  <si>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</si>
  <si>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</si>
  <si>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</si>
  <si>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</si>
  <si>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</si>
  <si>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</si>
  <si>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</si>
  <si>
    <t>Pescara</t>
  </si>
  <si>
    <t>MAZZINI</t>
  </si>
  <si>
    <t>MOLINA S.</t>
  </si>
  <si>
    <t>CARBONI W</t>
  </si>
  <si>
    <t>COLOMBO R.</t>
  </si>
  <si>
    <t>BRUNO ALVES</t>
  </si>
  <si>
    <t>KRAJNC</t>
  </si>
  <si>
    <t>MUNARI</t>
  </si>
  <si>
    <t>PAJAC</t>
  </si>
  <si>
    <t>VICTOR DA SILVA</t>
  </si>
  <si>
    <t>CLAITON</t>
  </si>
  <si>
    <t>ZAMPANO G</t>
  </si>
  <si>
    <t>DI ROBERTO</t>
  </si>
  <si>
    <t>MAZZARANI</t>
  </si>
  <si>
    <t>SALZANO</t>
  </si>
  <si>
    <t>DE GIORGIO</t>
  </si>
  <si>
    <t>TORROMINO</t>
  </si>
  <si>
    <t>BELLUSCI</t>
  </si>
  <si>
    <t>MATHEUS PEREIRA</t>
  </si>
  <si>
    <t>PICCHI</t>
  </si>
  <si>
    <t>TELLO</t>
  </si>
  <si>
    <t>DIKS</t>
  </si>
  <si>
    <t>RENZETTI</t>
  </si>
  <si>
    <t>OCAMPOS</t>
  </si>
  <si>
    <t>ERKIN</t>
  </si>
  <si>
    <t>YAO</t>
  </si>
  <si>
    <t>BANEGA</t>
  </si>
  <si>
    <t>DANI ALVES</t>
  </si>
  <si>
    <t>MINALA</t>
  </si>
  <si>
    <t>VANGIONI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</si>
  <si>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</si>
  <si>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</si>
  <si>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</si>
  <si>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</si>
  <si>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</si>
  <si>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</si>
  <si>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</si>
  <si>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</si>
  <si>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</si>
  <si>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</si>
  <si>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ZUPARIC</t>
  </si>
  <si>
    <t>BRUNO</t>
  </si>
  <si>
    <t>MITRITA</t>
  </si>
  <si>
    <t>SELASI</t>
  </si>
  <si>
    <t>COCCO</t>
  </si>
  <si>
    <t>DI MASSIMO</t>
  </si>
  <si>
    <t>NICASTRO</t>
  </si>
  <si>
    <t>SECK</t>
  </si>
  <si>
    <t>SBRISSA</t>
  </si>
  <si>
    <t>ARAMU</t>
  </si>
  <si>
    <t>MUSAVU-KING</t>
  </si>
  <si>
    <t>HARBAOUI</t>
  </si>
  <si>
    <t>PENARANDA</t>
  </si>
  <si>
    <t>CINELLI</t>
  </si>
  <si>
    <t>TOLEDO</t>
  </si>
  <si>
    <t>RAJKOVIC</t>
  </si>
  <si>
    <t>SALLAI</t>
  </si>
  <si>
    <t>BOBB</t>
  </si>
  <si>
    <t>JALLOW</t>
  </si>
  <si>
    <t>BRUNO L</t>
  </si>
  <si>
    <t>FORESTA</t>
  </si>
  <si>
    <t>ZANON L</t>
  </si>
  <si>
    <t>ANIBAL</t>
  </si>
  <si>
    <t>IERARDI</t>
  </si>
  <si>
    <t>GERMONI</t>
  </si>
  <si>
    <t>DUMITRU</t>
  </si>
  <si>
    <t>GRANATA</t>
  </si>
  <si>
    <t>CELIENTO</t>
  </si>
  <si>
    <t>GIULIANO</t>
  </si>
  <si>
    <t>PUNZI</t>
  </si>
  <si>
    <t>TOSCANO</t>
  </si>
  <si>
    <t>BULEVARDI</t>
  </si>
  <si>
    <t>CAMPANA</t>
  </si>
  <si>
    <t>ALEESAMI</t>
  </si>
  <si>
    <t>CABEZAS</t>
  </si>
  <si>
    <t>VERMAELEN</t>
  </si>
  <si>
    <t>LEITNER</t>
  </si>
  <si>
    <t>VESELI</t>
  </si>
  <si>
    <t>MURIC R.</t>
  </si>
  <si>
    <t>SALCEDO</t>
  </si>
  <si>
    <t>BAHEBECK</t>
  </si>
  <si>
    <t>PETTINARI</t>
  </si>
  <si>
    <t>AQUILANI</t>
  </si>
  <si>
    <t>PASALIC</t>
  </si>
  <si>
    <t>BRUNO HENRIQUE</t>
  </si>
  <si>
    <t>AMUZIE</t>
  </si>
  <si>
    <t>KUMS</t>
  </si>
  <si>
    <t>HART</t>
  </si>
  <si>
    <t>COJOCARU</t>
  </si>
  <si>
    <t>PESIC</t>
  </si>
  <si>
    <t>ORBAN L</t>
  </si>
  <si>
    <t>PLIZZARI</t>
  </si>
  <si>
    <t>COPPOLA D</t>
  </si>
  <si>
    <t>ARMENAKAS</t>
  </si>
  <si>
    <t>CUCCHIETTI</t>
  </si>
  <si>
    <t>PEREZ</t>
  </si>
  <si>
    <t>BEGHETTO</t>
  </si>
  <si>
    <t>ROSSI A</t>
  </si>
  <si>
    <t>CARLAO</t>
  </si>
  <si>
    <t>STEFAN SILVA</t>
  </si>
  <si>
    <t>THIAM</t>
  </si>
  <si>
    <t>CUBAS</t>
  </si>
  <si>
    <t>DELLI CARRI</t>
  </si>
  <si>
    <t>KASTANOS</t>
  </si>
  <si>
    <t>SUNJIC</t>
  </si>
  <si>
    <t>DEULOFEU</t>
  </si>
  <si>
    <t>LATTE LATH</t>
  </si>
  <si>
    <t>MUNTARI</t>
  </si>
  <si>
    <t>ZAJC</t>
  </si>
  <si>
    <t>GRENIER</t>
  </si>
  <si>
    <t>SAINSBURY</t>
  </si>
  <si>
    <t>RANEGIE</t>
  </si>
  <si>
    <t>FALCONE</t>
  </si>
  <si>
    <t>SERRA</t>
  </si>
  <si>
    <t>TOUNKARA</t>
  </si>
  <si>
    <t>CUOMO</t>
  </si>
  <si>
    <t>COULIBALY M.</t>
  </si>
  <si>
    <t>MILICEVIC</t>
  </si>
  <si>
    <t>MLAKAR</t>
  </si>
  <si>
    <t>JAKUPOVIC</t>
  </si>
  <si>
    <t>RUGGIERO</t>
  </si>
  <si>
    <t>VIGNATO</t>
  </si>
  <si>
    <t>BIANCU</t>
  </si>
  <si>
    <t>SPIZZICHINO</t>
  </si>
  <si>
    <t>BORELLO</t>
  </si>
  <si>
    <t>Parma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</si>
  <si>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</si>
  <si>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</si>
  <si>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</si>
  <si>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</si>
  <si>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</si>
  <si>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</si>
  <si>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</si>
  <si>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RONALDO</t>
  </si>
  <si>
    <t>NZONZI</t>
  </si>
  <si>
    <t>SORIANO</t>
  </si>
  <si>
    <t>BAKAYOKO</t>
  </si>
  <si>
    <t>CASTILLEJO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</si>
  <si>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</si>
  <si>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</si>
  <si>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</si>
  <si>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</si>
  <si>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</si>
  <si>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</si>
  <si>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</si>
  <si>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</si>
  <si>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</si>
  <si>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</si>
  <si>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</si>
  <si>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</si>
  <si>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</si>
  <si>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</si>
  <si>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</si>
  <si>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</si>
  <si>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</si>
  <si>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</si>
  <si>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</si>
  <si>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</si>
  <si>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</si>
  <si>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</si>
  <si>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</si>
  <si>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</si>
  <si>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</si>
  <si>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</si>
  <si>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</si>
  <si>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</si>
  <si>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</si>
  <si>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</si>
  <si>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</si>
  <si>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</si>
  <si>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</si>
  <si>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</si>
  <si>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</si>
  <si>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</si>
  <si>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</si>
  <si>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</si>
  <si>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</si>
  <si>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</si>
  <si>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</si>
  <si>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</si>
  <si>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</si>
  <si>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</si>
  <si>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</si>
  <si>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</si>
  <si>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</si>
  <si>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</si>
  <si>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</si>
  <si>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</si>
  <si>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</si>
  <si>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</si>
  <si>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</si>
  <si>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</si>
  <si>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</si>
  <si>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</si>
  <si>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</si>
  <si>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</si>
  <si>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</si>
  <si>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</si>
  <si>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</si>
  <si>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</si>
  <si>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</si>
  <si>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</si>
  <si>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</si>
  <si>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</si>
  <si>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</si>
  <si>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</si>
  <si>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</si>
  <si>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</si>
  <si>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</si>
  <si>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</si>
  <si>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</si>
  <si>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</si>
  <si>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</si>
  <si>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</si>
  <si>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</si>
  <si>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</si>
  <si>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</si>
  <si>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</si>
  <si>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</si>
  <si>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</si>
  <si>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</si>
  <si>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</si>
  <si>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</si>
  <si>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</si>
  <si>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</si>
  <si>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</si>
  <si>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</si>
  <si>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</si>
  <si>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</si>
  <si>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</si>
  <si>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</si>
  <si>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</si>
  <si>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</si>
  <si>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</si>
  <si>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</si>
  <si>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</si>
  <si>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</si>
  <si>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</si>
  <si>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</si>
  <si>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</si>
  <si>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</si>
  <si>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</si>
  <si>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</si>
  <si>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</si>
  <si>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</si>
  <si>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</si>
  <si>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</si>
  <si>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</si>
  <si>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</si>
  <si>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</si>
  <si>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</si>
  <si>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</si>
  <si>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</si>
  <si>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</si>
  <si>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</si>
  <si>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</si>
  <si>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</si>
  <si>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</si>
  <si>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</si>
  <si>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</si>
  <si>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</si>
  <si>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</si>
  <si>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</si>
  <si>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</si>
  <si>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</si>
  <si>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</si>
  <si>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</si>
  <si>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</si>
  <si>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</si>
  <si>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</si>
  <si>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</si>
  <si>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</si>
  <si>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</si>
  <si>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</si>
  <si>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</si>
  <si>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</si>
  <si>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</si>
  <si>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</si>
  <si>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</si>
  <si>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</si>
  <si>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</si>
  <si>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</si>
  <si>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</si>
  <si>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</si>
  <si>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</si>
  <si>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</si>
  <si>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</si>
  <si>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</si>
  <si>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</si>
  <si>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</si>
  <si>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</si>
  <si>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</si>
  <si>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</si>
  <si>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</si>
  <si>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</si>
  <si>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</si>
  <si>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</si>
  <si>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</si>
  <si>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</si>
  <si>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</si>
  <si>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</si>
  <si>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</si>
  <si>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</si>
  <si>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</si>
  <si>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</si>
  <si>
    <t>Brescia</t>
  </si>
  <si>
    <t>Lecce</t>
  </si>
  <si>
    <t>RABIOT</t>
  </si>
  <si>
    <t>IMBULA</t>
  </si>
  <si>
    <t>WALACE</t>
  </si>
  <si>
    <t>RIBERY</t>
  </si>
  <si>
    <t>DONATI</t>
  </si>
  <si>
    <t>RAMSEY</t>
  </si>
  <si>
    <t>SANCHEZ</t>
  </si>
  <si>
    <t>MOSES</t>
  </si>
  <si>
    <t>DARMIAN</t>
  </si>
  <si>
    <t>MKHITARYAN</t>
  </si>
  <si>
    <t>IBRAHIMOVIC</t>
  </si>
  <si>
    <t>LUKAKU</t>
  </si>
  <si>
    <t>ERIKSEN</t>
  </si>
  <si>
    <t>GODIN</t>
  </si>
  <si>
    <t>KJAER</t>
  </si>
  <si>
    <t>YOUNG</t>
  </si>
  <si>
    <t>VIGORITO</t>
  </si>
  <si>
    <t>ASCACIBAR</t>
  </si>
  <si>
    <t>GHEZZAL</t>
  </si>
  <si>
    <t>DANILO</t>
  </si>
  <si>
    <t>SMALLING</t>
  </si>
  <si>
    <t>LOBOTKA</t>
  </si>
  <si>
    <t>HERNANDEZ T.</t>
  </si>
  <si>
    <t>MATEJU</t>
  </si>
  <si>
    <t>WALUKIEWICZ</t>
  </si>
  <si>
    <t>TERZIC</t>
  </si>
  <si>
    <t>ZURKOWSKI</t>
  </si>
  <si>
    <t>CASTROVILLI</t>
  </si>
  <si>
    <t>RANIERI L.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</si>
  <si>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</si>
  <si>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</si>
  <si>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</si>
  <si>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</si>
  <si>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</si>
  <si>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</si>
  <si>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</si>
  <si>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</si>
  <si>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</si>
  <si>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</si>
  <si>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</si>
  <si>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</si>
  <si>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</si>
  <si>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</si>
  <si>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</si>
  <si>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</si>
  <si>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</si>
  <si>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</si>
  <si>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</si>
  <si>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</si>
  <si>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</si>
  <si>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</si>
  <si>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</si>
  <si>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</si>
  <si>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</si>
  <si>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</si>
  <si>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</si>
  <si>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</si>
  <si>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</si>
  <si>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</si>
  <si>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</si>
  <si>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</si>
  <si>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</si>
  <si>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</si>
  <si>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</si>
  <si>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</si>
  <si>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</si>
  <si>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</si>
  <si>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</si>
  <si>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</si>
  <si>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</si>
  <si>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</si>
  <si>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</si>
  <si>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</si>
  <si>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</si>
  <si>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</si>
  <si>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</si>
  <si>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</si>
  <si>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</si>
  <si>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</si>
  <si>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</si>
  <si>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</si>
  <si>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</si>
  <si>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</si>
  <si>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</si>
  <si>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</si>
  <si>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</si>
  <si>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</si>
  <si>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</si>
  <si>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</si>
  <si>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</si>
  <si>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</si>
  <si>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</si>
  <si>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</si>
  <si>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</si>
  <si>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</si>
  <si>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</si>
  <si>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</si>
  <si>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</si>
  <si>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</si>
  <si>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</si>
  <si>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</si>
  <si>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</si>
  <si>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</si>
  <si>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</si>
  <si>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</si>
  <si>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</si>
  <si>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</si>
  <si>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</si>
  <si>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</si>
  <si>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</si>
  <si>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</si>
  <si>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</si>
  <si>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</si>
  <si>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</si>
  <si>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</si>
  <si>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</si>
  <si>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</si>
  <si>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</si>
  <si>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</si>
  <si>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</si>
  <si>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</si>
  <si>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</si>
  <si>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</si>
  <si>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</si>
  <si>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</si>
  <si>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</si>
  <si>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</si>
  <si>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</si>
  <si>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</si>
  <si>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</si>
  <si>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</si>
  <si>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</si>
  <si>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</si>
  <si>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</si>
  <si>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</si>
  <si>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</si>
  <si>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</si>
  <si>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</si>
  <si>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</si>
  <si>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</si>
  <si>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</si>
  <si>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</si>
  <si>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</si>
  <si>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</si>
  <si>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</si>
  <si>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</si>
  <si>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</si>
  <si>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</si>
  <si>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</si>
  <si>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</si>
  <si>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</si>
  <si>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</si>
  <si>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</si>
  <si>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</si>
  <si>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</si>
  <si>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</si>
  <si>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</si>
  <si>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</si>
  <si>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</si>
  <si>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</si>
  <si>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</si>
  <si>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</si>
  <si>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</si>
  <si>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 AM.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</si>
  <si>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</si>
  <si>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</si>
  <si>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</si>
  <si>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</si>
  <si>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</si>
  <si>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</si>
  <si>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</si>
  <si>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</si>
  <si>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</si>
  <si>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</si>
  <si>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</si>
  <si>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</si>
  <si>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</si>
  <si>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</si>
  <si>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</si>
  <si>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</si>
  <si>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</si>
  <si>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</si>
  <si>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</si>
  <si>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</si>
  <si>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</si>
  <si>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</si>
  <si>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</si>
  <si>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</si>
  <si>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</si>
  <si>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</si>
  <si>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</si>
  <si>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</si>
  <si>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</si>
  <si>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</si>
  <si>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</si>
  <si>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</si>
  <si>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</si>
  <si>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</si>
  <si>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</si>
  <si>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</si>
  <si>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</si>
  <si>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</si>
  <si>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</si>
  <si>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</si>
  <si>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</si>
  <si>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</si>
  <si>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</si>
  <si>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</si>
  <si>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</si>
  <si>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</si>
  <si>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</si>
  <si>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</si>
  <si>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</si>
  <si>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</si>
  <si>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</si>
  <si>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</si>
  <si>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</si>
  <si>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</si>
  <si>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</si>
  <si>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</si>
  <si>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</si>
  <si>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</si>
  <si>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</si>
  <si>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</si>
  <si>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</si>
  <si>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</si>
  <si>
    <t>Spezia</t>
  </si>
  <si>
    <t>CYPRIEN</t>
  </si>
  <si>
    <t>VIDAL</t>
  </si>
  <si>
    <t>PEDRO</t>
  </si>
  <si>
    <t>HAKIMI</t>
  </si>
  <si>
    <t>DALOT</t>
  </si>
  <si>
    <t>PEREIRA A.</t>
  </si>
  <si>
    <t>ARTHUR</t>
  </si>
  <si>
    <t>CARNESECCHI</t>
  </si>
  <si>
    <t>OSIMHEN</t>
  </si>
  <si>
    <t>LOPEZ M.</t>
  </si>
  <si>
    <t>TOMORI</t>
  </si>
  <si>
    <t>DIAZ B.</t>
  </si>
  <si>
    <t>GORI P.</t>
  </si>
  <si>
    <t>MANFREDINI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</si>
  <si>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</si>
  <si>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</si>
  <si>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</si>
  <si>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</si>
  <si>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</si>
  <si>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</si>
  <si>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</si>
  <si>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</si>
  <si>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</si>
  <si>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</si>
  <si>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</si>
  <si>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</si>
  <si>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</si>
  <si>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</si>
  <si>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</si>
  <si>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</si>
  <si>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</si>
  <si>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</si>
  <si>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</si>
  <si>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</si>
  <si>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</si>
  <si>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</si>
  <si>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</si>
  <si>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</si>
  <si>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</si>
  <si>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</si>
  <si>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</si>
  <si>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</si>
  <si>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</si>
  <si>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</si>
  <si>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</si>
  <si>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</si>
  <si>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</si>
  <si>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</si>
  <si>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</si>
  <si>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</si>
  <si>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</si>
  <si>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</si>
  <si>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</si>
  <si>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</si>
  <si>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</si>
  <si>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</si>
  <si>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</si>
  <si>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</si>
  <si>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</si>
  <si>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</si>
  <si>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</si>
  <si>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</si>
  <si>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</si>
  <si>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</si>
  <si>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</si>
  <si>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</si>
  <si>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</si>
  <si>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</si>
  <si>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</si>
  <si>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</si>
  <si>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</si>
  <si>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</si>
  <si>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</si>
  <si>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</si>
  <si>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</si>
  <si>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</si>
  <si>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</si>
  <si>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</si>
  <si>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</si>
  <si>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</si>
  <si>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</si>
  <si>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</si>
  <si>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</si>
  <si>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</si>
  <si>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</si>
  <si>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</si>
  <si>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</si>
  <si>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</si>
  <si>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</si>
  <si>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</si>
  <si>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</si>
  <si>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</si>
  <si>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</si>
  <si>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</si>
  <si>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</si>
  <si>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</si>
  <si>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</si>
  <si>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</si>
  <si>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</si>
  <si>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</si>
  <si>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</si>
  <si>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EYANGO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</si>
  <si>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</si>
  <si>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</si>
  <si>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</si>
  <si>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</si>
  <si>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</si>
  <si>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</si>
  <si>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</si>
  <si>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</si>
  <si>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</si>
  <si>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</si>
  <si>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</si>
  <si>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</si>
  <si>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</si>
  <si>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</si>
  <si>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</si>
  <si>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</si>
  <si>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</si>
  <si>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</si>
  <si>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</si>
  <si>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</si>
  <si>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</si>
  <si>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</si>
  <si>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</si>
  <si>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</si>
  <si>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</si>
  <si>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</si>
  <si>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</si>
  <si>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</si>
  <si>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</si>
  <si>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</si>
  <si>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</si>
  <si>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</si>
  <si>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</si>
  <si>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</si>
  <si>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</si>
  <si>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</si>
  <si>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</si>
  <si>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</si>
  <si>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</si>
  <si>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</si>
  <si>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</si>
  <si>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</si>
  <si>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</si>
  <si>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</si>
  <si>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</si>
  <si>
    <t>Ruolo</t>
  </si>
  <si>
    <t>Partite giocate</t>
  </si>
  <si>
    <t>Media voto</t>
  </si>
  <si>
    <t>Media fantavoto</t>
  </si>
  <si>
    <t>Abate I.</t>
  </si>
  <si>
    <t>Abbiati C.</t>
  </si>
  <si>
    <t>Acerbi F.</t>
  </si>
  <si>
    <t>Acquafresca R.</t>
  </si>
  <si>
    <t>Acquah A.</t>
  </si>
  <si>
    <t>Adnan A.</t>
  </si>
  <si>
    <t>Ajeti A.</t>
  </si>
  <si>
    <t>Alastra F.</t>
  </si>
  <si>
    <t>Albertazzi M.</t>
  </si>
  <si>
    <t>Albiol R.</t>
  </si>
  <si>
    <t>Alex</t>
  </si>
  <si>
    <t>Alex Sandro</t>
  </si>
  <si>
    <t>Allan M.</t>
  </si>
  <si>
    <t>Alonso M.</t>
  </si>
  <si>
    <t>Alvarez R.</t>
  </si>
  <si>
    <t>Andelkovic S.</t>
  </si>
  <si>
    <t>Anderson F.</t>
  </si>
  <si>
    <t>Ansaldi C.</t>
  </si>
  <si>
    <t>Antei L.</t>
  </si>
  <si>
    <t>Antonelli L.</t>
  </si>
  <si>
    <t>Ariaudo L.</t>
  </si>
  <si>
    <t>Armero P.</t>
  </si>
  <si>
    <t>Asamoah K.</t>
  </si>
  <si>
    <t>Asmah K.</t>
  </si>
  <si>
    <t>Astori D.</t>
  </si>
  <si>
    <t>Audero E.</t>
  </si>
  <si>
    <t>Avelar D.</t>
  </si>
  <si>
    <t>Babacar K.</t>
  </si>
  <si>
    <t>Bacca C.</t>
  </si>
  <si>
    <t>Badelj M.</t>
  </si>
  <si>
    <t>Badu E.</t>
  </si>
  <si>
    <t>Balic A.</t>
  </si>
  <si>
    <t>Balogh N.</t>
  </si>
  <si>
    <t>Balotelli M.</t>
  </si>
  <si>
    <t>Bardi F.</t>
  </si>
  <si>
    <t>Barreto E.</t>
  </si>
  <si>
    <t>Barzagli A.</t>
  </si>
  <si>
    <t>Baselli D.</t>
  </si>
  <si>
    <t>Bassi D.</t>
  </si>
  <si>
    <t>Basta D.</t>
  </si>
  <si>
    <t>Belec V.</t>
  </si>
  <si>
    <t>Bellini G.</t>
  </si>
  <si>
    <t>Belotti A.</t>
  </si>
  <si>
    <t>Benalouane Y.</t>
  </si>
  <si>
    <t>Benassi M.</t>
  </si>
  <si>
    <t>Bentivegna A.</t>
  </si>
  <si>
    <t>Berardi D.</t>
  </si>
  <si>
    <t>Berisha E.</t>
  </si>
  <si>
    <t>Bernardeschi F.</t>
  </si>
  <si>
    <t>Berni T.</t>
  </si>
  <si>
    <t>Bertolacci A.</t>
  </si>
  <si>
    <t>Biabiany J.</t>
  </si>
  <si>
    <t>Bianchetti M.</t>
  </si>
  <si>
    <t>Bianco R.</t>
  </si>
  <si>
    <t>Biglia L.</t>
  </si>
  <si>
    <t>Biondini D.</t>
  </si>
  <si>
    <t>Birsa V.</t>
  </si>
  <si>
    <t>Bisevac M.</t>
  </si>
  <si>
    <t>Bittante L.</t>
  </si>
  <si>
    <t>Bizzarri A.</t>
  </si>
  <si>
    <t>Blanchard L.</t>
  </si>
  <si>
    <t>Blaszczykowski J.</t>
  </si>
  <si>
    <t>Boateng K.</t>
  </si>
  <si>
    <t>Bonaventura G.</t>
  </si>
  <si>
    <t>Bonucci L.</t>
  </si>
  <si>
    <t>Borghini D.</t>
  </si>
  <si>
    <t>Borriello M.</t>
  </si>
  <si>
    <t>Bovo C.</t>
  </si>
  <si>
    <t>Braafheid E.</t>
  </si>
  <si>
    <t>Bressan W.</t>
  </si>
  <si>
    <t>Brienza F.</t>
  </si>
  <si>
    <t>Brighi M.</t>
  </si>
  <si>
    <t>Brignoli A.</t>
  </si>
  <si>
    <t>Brivio D.</t>
  </si>
  <si>
    <t>Brkic Z.</t>
  </si>
  <si>
    <t>Broh J.</t>
  </si>
  <si>
    <t>Brozovic M.</t>
  </si>
  <si>
    <t>Brugman G.</t>
  </si>
  <si>
    <t>Bubnjic I.</t>
  </si>
  <si>
    <t>Buchel M.</t>
  </si>
  <si>
    <t>Buffon G.</t>
  </si>
  <si>
    <t>Burdisso N.</t>
  </si>
  <si>
    <t>Cacciatore F.</t>
  </si>
  <si>
    <t>Caceres M.</t>
  </si>
  <si>
    <t>Calabria D.</t>
  </si>
  <si>
    <t>Callejon J.</t>
  </si>
  <si>
    <t>Camporese M.</t>
  </si>
  <si>
    <t>Candreva A.</t>
  </si>
  <si>
    <t>Cannavaro P.</t>
  </si>
  <si>
    <t>Capel D.</t>
  </si>
  <si>
    <t>Capradossi E.</t>
  </si>
  <si>
    <t>Carbonero C.</t>
  </si>
  <si>
    <t>Carlini M.</t>
  </si>
  <si>
    <t>Carmona C.</t>
  </si>
  <si>
    <t>Carrizo J.</t>
  </si>
  <si>
    <t>Cassani M.</t>
  </si>
  <si>
    <t>Cassano A.</t>
  </si>
  <si>
    <t>Castan L.</t>
  </si>
  <si>
    <t>Castellazzi L.</t>
  </si>
  <si>
    <t>Castro L.</t>
  </si>
  <si>
    <t>Cataldi D.</t>
  </si>
  <si>
    <t>Cerci A.</t>
  </si>
  <si>
    <t>Cesar B.</t>
  </si>
  <si>
    <t>Chalobah N.</t>
  </si>
  <si>
    <t>Checchin L.</t>
  </si>
  <si>
    <t>Cherubin N.</t>
  </si>
  <si>
    <t>Chibsah R.</t>
  </si>
  <si>
    <t>Chiellini G.</t>
  </si>
  <si>
    <t>Chiriches V.</t>
  </si>
  <si>
    <t>Chochev I.</t>
  </si>
  <si>
    <t>Christodoulopoulos L.</t>
  </si>
  <si>
    <t>Cigarini L.</t>
  </si>
  <si>
    <t>Ciofani D.</t>
  </si>
  <si>
    <t>Ciofani M.</t>
  </si>
  <si>
    <t>Cionek T.</t>
  </si>
  <si>
    <t>Cofie I.</t>
  </si>
  <si>
    <t>Colombi S.</t>
  </si>
  <si>
    <t>Consigli A.</t>
  </si>
  <si>
    <t>Constant K.</t>
  </si>
  <si>
    <t>Conti A.</t>
  </si>
  <si>
    <t>Coppola F.</t>
  </si>
  <si>
    <t>Correa J.</t>
  </si>
  <si>
    <t>Cosic U.</t>
  </si>
  <si>
    <t>Costa A.</t>
  </si>
  <si>
    <t>Costa F.</t>
  </si>
  <si>
    <t>Costa T.</t>
  </si>
  <si>
    <t>Crimi M.</t>
  </si>
  <si>
    <t>Crisetig L.</t>
  </si>
  <si>
    <t>Cristante B.</t>
  </si>
  <si>
    <t>Crivello R.</t>
  </si>
  <si>
    <t>Croce D.</t>
  </si>
  <si>
    <t>Cuadrado J.</t>
  </si>
  <si>
    <t>Da Costa A.</t>
  </si>
  <si>
    <t>Dainelli D.</t>
  </si>
  <si>
    <t>Dalessandro M.</t>
  </si>
  <si>
    <t>Dambrosio D.</t>
  </si>
  <si>
    <t>Danilo L.</t>
  </si>
  <si>
    <t>Daprela F.</t>
  </si>
  <si>
    <t>De Guzman J.</t>
  </si>
  <si>
    <t>De Maio S.</t>
  </si>
  <si>
    <t>De Roon M.</t>
  </si>
  <si>
    <t>De Rossi D.</t>
  </si>
  <si>
    <t>De Sanctis M.</t>
  </si>
  <si>
    <t>De Sciglio M.</t>
  </si>
  <si>
    <t>De Silvestri L.</t>
  </si>
  <si>
    <t>De Vrij S.</t>
  </si>
  <si>
    <t>Defrel G.</t>
  </si>
  <si>
    <t>Destro M.</t>
  </si>
  <si>
    <t>Di Gaudio A.</t>
  </si>
  <si>
    <t>Di Natale A.</t>
  </si>
  <si>
    <t>Diakhate A.</t>
  </si>
  <si>
    <t>Diakite M.</t>
  </si>
  <si>
    <t>Diamanti A.</t>
  </si>
  <si>
    <t>Diawara A.</t>
  </si>
  <si>
    <t>Digne L.</t>
  </si>
  <si>
    <t>Dionisi F.</t>
  </si>
  <si>
    <t>Diousse A.</t>
  </si>
  <si>
    <t>Djimsiti B.</t>
  </si>
  <si>
    <t>Djordjevic F.</t>
  </si>
  <si>
    <t>Djurdjevic U.</t>
  </si>
  <si>
    <t>Dodo</t>
  </si>
  <si>
    <t>Domizzi M.</t>
  </si>
  <si>
    <t>Donnarumma A.</t>
  </si>
  <si>
    <t>Donnarumma G.</t>
  </si>
  <si>
    <t>Donsah G.</t>
  </si>
  <si>
    <t>Drame B.</t>
  </si>
  <si>
    <t>Duncan J.</t>
  </si>
  <si>
    <t>Dybala P.</t>
  </si>
  <si>
    <t>Dzeko E.</t>
  </si>
  <si>
    <t>Dzemaili B.</t>
  </si>
  <si>
    <t>Edenilson A.</t>
  </si>
  <si>
    <t>Eder C.</t>
  </si>
  <si>
    <t>El Kaddouri O.</t>
  </si>
  <si>
    <t>El Shaarawy</t>
  </si>
  <si>
    <t>Ely R.</t>
  </si>
  <si>
    <t>Emanuelson U.</t>
  </si>
  <si>
    <t>Emerson P.</t>
  </si>
  <si>
    <t>Evra P.</t>
  </si>
  <si>
    <t>Falcinelli D.</t>
  </si>
  <si>
    <t>Fares M.</t>
  </si>
  <si>
    <t>Farnerud A.</t>
  </si>
  <si>
    <t>Fedele M.</t>
  </si>
  <si>
    <t>Felipe</t>
  </si>
  <si>
    <t>Fernandes B.</t>
  </si>
  <si>
    <t>Fernandez M.</t>
  </si>
  <si>
    <t>Fernando L.</t>
  </si>
  <si>
    <t>Ferrari A.</t>
  </si>
  <si>
    <t>Fiamozzi R.</t>
  </si>
  <si>
    <t>Floccari S.</t>
  </si>
  <si>
    <t>Florenzi A.</t>
  </si>
  <si>
    <t>Floro Flores A.</t>
  </si>
  <si>
    <t>Frara A.</t>
  </si>
  <si>
    <t>Freuler R.</t>
  </si>
  <si>
    <t>Frey N.</t>
  </si>
  <si>
    <t>Furman D.</t>
  </si>
  <si>
    <t>Gabbiadini M.</t>
  </si>
  <si>
    <t>Gabriel F.</t>
  </si>
  <si>
    <t>Gabriel Silva A.</t>
  </si>
  <si>
    <t>Gagliardini R.</t>
  </si>
  <si>
    <t>Gagliolo R.</t>
  </si>
  <si>
    <t>Gakpe S.</t>
  </si>
  <si>
    <t>Gamberini A.</t>
  </si>
  <si>
    <t>Gastaldello D.</t>
  </si>
  <si>
    <t>Gaston Silva</t>
  </si>
  <si>
    <t>Gazzi A.</t>
  </si>
  <si>
    <t>Gazzola M.</t>
  </si>
  <si>
    <t>Gentiletti S.</t>
  </si>
  <si>
    <t>Ghiglione P.</t>
  </si>
  <si>
    <t>Ghoulam F.</t>
  </si>
  <si>
    <t>Giaccherini E.</t>
  </si>
  <si>
    <t>Gilardino A.</t>
  </si>
  <si>
    <t>Gilberto</t>
  </si>
  <si>
    <t>Glik K.</t>
  </si>
  <si>
    <t>Gnahore E.</t>
  </si>
  <si>
    <t>Gnoukouri A.</t>
  </si>
  <si>
    <t>Gobbi M.</t>
  </si>
  <si>
    <t>Goldaniga E.</t>
  </si>
  <si>
    <t>Gollini P.</t>
  </si>
  <si>
    <t>Gomes B.</t>
  </si>
  <si>
    <t>Gomez A.</t>
  </si>
  <si>
    <t>Gomez J.</t>
  </si>
  <si>
    <t>Gomis L.</t>
  </si>
  <si>
    <t>Gonzalez G.</t>
  </si>
  <si>
    <t>Gori M.</t>
  </si>
  <si>
    <t>Grassi A.</t>
  </si>
  <si>
    <t>Greco L.</t>
  </si>
  <si>
    <t>Gucher R.</t>
  </si>
  <si>
    <t>Guerrieri G.</t>
  </si>
  <si>
    <t>Guilherme D.</t>
  </si>
  <si>
    <t>Gyomber N.</t>
  </si>
  <si>
    <t>Hallfredsson E.</t>
  </si>
  <si>
    <t>Hamsik M.</t>
  </si>
  <si>
    <t>Handanovic S.</t>
  </si>
  <si>
    <t>Helander F.</t>
  </si>
  <si>
    <t>Hernanes A.</t>
  </si>
  <si>
    <t>Hetemaj P.</t>
  </si>
  <si>
    <t>Heurtaux T.</t>
  </si>
  <si>
    <t>Higuain G.</t>
  </si>
  <si>
    <t>Hiljemark O.</t>
  </si>
  <si>
    <t>Hoedt W.</t>
  </si>
  <si>
    <t>Honda K.</t>
  </si>
  <si>
    <t>Hysaj E.</t>
  </si>
  <si>
    <t>Iago F.</t>
  </si>
  <si>
    <t>Icardi M.</t>
  </si>
  <si>
    <t>Ichazo S.</t>
  </si>
  <si>
    <t>Ilicic J.</t>
  </si>
  <si>
    <t>Immobile C.</t>
  </si>
  <si>
    <t>Inglese R.</t>
  </si>
  <si>
    <t>Iniguez G.</t>
  </si>
  <si>
    <t>Insigne L.</t>
  </si>
  <si>
    <t>Ionita A.</t>
  </si>
  <si>
    <t>Ivan D.</t>
  </si>
  <si>
    <t>Izco M.</t>
  </si>
  <si>
    <t>Izzo A.</t>
  </si>
  <si>
    <t>Jajalo M.</t>
  </si>
  <si>
    <t>Jankovic B.</t>
  </si>
  <si>
    <t>Jansson P.</t>
  </si>
  <si>
    <t>Jorginho</t>
  </si>
  <si>
    <t>Jovetic S.</t>
  </si>
  <si>
    <t>Juan Jesus</t>
  </si>
  <si>
    <t>Kalinic N.</t>
  </si>
  <si>
    <t>Karnezis O.</t>
  </si>
  <si>
    <t>Keita B.</t>
  </si>
  <si>
    <t>Keita S.</t>
  </si>
  <si>
    <t>Khedira S.</t>
  </si>
  <si>
    <t>Kishna R.</t>
  </si>
  <si>
    <t>Klose M.</t>
  </si>
  <si>
    <t>Kondogbia G.</t>
  </si>
  <si>
    <t>Kone P.</t>
  </si>
  <si>
    <t>Konko A.</t>
  </si>
  <si>
    <t>Koulibaly K.</t>
  </si>
  <si>
    <t>Krafth E.</t>
  </si>
  <si>
    <t>Kragl O.</t>
  </si>
  <si>
    <t>Kresic A.</t>
  </si>
  <si>
    <t>Krivicic M.</t>
  </si>
  <si>
    <t>Krsticic N.</t>
  </si>
  <si>
    <t>Krunic R.</t>
  </si>
  <si>
    <t>Kucka J.</t>
  </si>
  <si>
    <t>Kurtic J.</t>
  </si>
  <si>
    <t>Kuzmanovic Z.</t>
  </si>
  <si>
    <t>La Gumina A.</t>
  </si>
  <si>
    <t>Lamanna E.</t>
  </si>
  <si>
    <t>Laribi K.</t>
  </si>
  <si>
    <t>Lasagna K.</t>
  </si>
  <si>
    <t>Laurini V.</t>
  </si>
  <si>
    <t>Laxalt D.</t>
  </si>
  <si>
    <t>Lazaar A.</t>
  </si>
  <si>
    <t>Lazovic D.</t>
  </si>
  <si>
    <t>Leali N.</t>
  </si>
  <si>
    <t>Lemina M.</t>
  </si>
  <si>
    <t>Letizia G.</t>
  </si>
  <si>
    <t>Lezzerini L.</t>
  </si>
  <si>
    <t>Lichtsteiner S.</t>
  </si>
  <si>
    <t>Liotti A.</t>
  </si>
  <si>
    <t>Livaja M.</t>
  </si>
  <si>
    <t>Ljajic A.</t>
  </si>
  <si>
    <t>Lobont B.</t>
  </si>
  <si>
    <t>Locatelli M.</t>
  </si>
  <si>
    <t>Lodi F.</t>
  </si>
  <si>
    <t>Lollo L.</t>
  </si>
  <si>
    <t>Longhi A.</t>
  </si>
  <si>
    <t>Longo S.</t>
  </si>
  <si>
    <t>Lopez D.</t>
  </si>
  <si>
    <t>Lopez M.</t>
  </si>
  <si>
    <t>Luiz Adriano</t>
  </si>
  <si>
    <t>Lulic S.</t>
  </si>
  <si>
    <t>Luperto S.</t>
  </si>
  <si>
    <t>Maccarone M.</t>
  </si>
  <si>
    <t>Maggio C.</t>
  </si>
  <si>
    <t>Magnanelli F.</t>
  </si>
  <si>
    <t>Maicon D.</t>
  </si>
  <si>
    <t>Maiello R.</t>
  </si>
  <si>
    <t>Maietta D.</t>
  </si>
  <si>
    <t>Maksimovic N.</t>
  </si>
  <si>
    <t>Manaj R.</t>
  </si>
  <si>
    <t>Mancosu M.</t>
  </si>
  <si>
    <t>Mandzukic M.</t>
  </si>
  <si>
    <t>Manolas K.</t>
  </si>
  <si>
    <t>Marchese G.</t>
  </si>
  <si>
    <t>Marchetti F.</t>
  </si>
  <si>
    <t>Marchisio C.</t>
  </si>
  <si>
    <t>Marcone R.</t>
  </si>
  <si>
    <t>Maresca E.</t>
  </si>
  <si>
    <t>Mario Rui</t>
  </si>
  <si>
    <t>Marrone L.</t>
  </si>
  <si>
    <t>Martinez J.</t>
  </si>
  <si>
    <t>Martinho R.</t>
  </si>
  <si>
    <t>Masiello A.</t>
  </si>
  <si>
    <t>Masina A.</t>
  </si>
  <si>
    <t>Matavz T.</t>
  </si>
  <si>
    <t>Matos</t>
  </si>
  <si>
    <t>Matri A.</t>
  </si>
  <si>
    <t>Mattiello F.</t>
  </si>
  <si>
    <t>Mauri J.</t>
  </si>
  <si>
    <t>Mauri S.</t>
  </si>
  <si>
    <t>Mauricio</t>
  </si>
  <si>
    <t>Mbakogu J.</t>
  </si>
  <si>
    <t>Mbaye I.</t>
  </si>
  <si>
    <t>Mchedlidze L.</t>
  </si>
  <si>
    <t>Medel G.</t>
  </si>
  <si>
    <t>Meggiorini R.</t>
  </si>
  <si>
    <t>Melo F.</t>
  </si>
  <si>
    <t>Menez J.</t>
  </si>
  <si>
    <t>Meret A.</t>
  </si>
  <si>
    <t>Merkel A.</t>
  </si>
  <si>
    <t>Mertens D.</t>
  </si>
  <si>
    <t>Mesbah D.</t>
  </si>
  <si>
    <t>Mexes P.</t>
  </si>
  <si>
    <t>Migliaccio G.</t>
  </si>
  <si>
    <t>Milinkovic S.</t>
  </si>
  <si>
    <t>Miranda J.</t>
  </si>
  <si>
    <t>Mirante A.</t>
  </si>
  <si>
    <t>Missiroli S.</t>
  </si>
  <si>
    <t>Moisander N.</t>
  </si>
  <si>
    <t>Molinaro C.</t>
  </si>
  <si>
    <t>Monachello G.</t>
  </si>
  <si>
    <t>Montolivo R.</t>
  </si>
  <si>
    <t>Moras E.</t>
  </si>
  <si>
    <t>Morata A.</t>
  </si>
  <si>
    <t>Moretti E.</t>
  </si>
  <si>
    <t>Morganella M.</t>
  </si>
  <si>
    <t>Morleo A.</t>
  </si>
  <si>
    <t>Morrison R.</t>
  </si>
  <si>
    <t>Mounier A.</t>
  </si>
  <si>
    <t>Mpoku P.</t>
  </si>
  <si>
    <t>Munoz E.</t>
  </si>
  <si>
    <t>Muriel L.</t>
  </si>
  <si>
    <t>Murillo J.</t>
  </si>
  <si>
    <t>Nagatomo Y.</t>
  </si>
  <si>
    <t>Nainggolan R.</t>
  </si>
  <si>
    <t>Napol N.</t>
  </si>
  <si>
    <t>Neto N.</t>
  </si>
  <si>
    <t>Niang M.</t>
  </si>
  <si>
    <t>Ninkovic N.</t>
  </si>
  <si>
    <t>Ntcham O.</t>
  </si>
  <si>
    <t>Obi J.</t>
  </si>
  <si>
    <t>Oikonomou M.</t>
  </si>
  <si>
    <t>Onazi O.</t>
  </si>
  <si>
    <t>Padelli D.</t>
  </si>
  <si>
    <t>Padoin S.</t>
  </si>
  <si>
    <t>Paganini L.</t>
  </si>
  <si>
    <t>Palacio R.</t>
  </si>
  <si>
    <t>Paletta G.</t>
  </si>
  <si>
    <t>Palombo A.</t>
  </si>
  <si>
    <t>Pandev G.</t>
  </si>
  <si>
    <t>Panico G.</t>
  </si>
  <si>
    <t>Paredes L.</t>
  </si>
  <si>
    <t>Parolo M.</t>
  </si>
  <si>
    <t>Pasciuti L.</t>
  </si>
  <si>
    <t>Pasqual M.</t>
  </si>
  <si>
    <t>Pasquale G.</t>
  </si>
  <si>
    <t>Patric</t>
  </si>
  <si>
    <t>Pavlovic D.</t>
  </si>
  <si>
    <t>Pavoletti L.</t>
  </si>
  <si>
    <t>Pazzini G.</t>
  </si>
  <si>
    <t>Pegolo G.</t>
  </si>
  <si>
    <t>Pelagotti A.</t>
  </si>
  <si>
    <t>Pellegrini L.</t>
  </si>
  <si>
    <t>Pellissier S.</t>
  </si>
  <si>
    <t>Peluso F.</t>
  </si>
  <si>
    <t>Pepe S.</t>
  </si>
  <si>
    <t>Pereira P.</t>
  </si>
  <si>
    <t>Peres B.</t>
  </si>
  <si>
    <t>Pereyra R.</t>
  </si>
  <si>
    <t>Perica S.</t>
  </si>
  <si>
    <t>Perin M.</t>
  </si>
  <si>
    <t>Perisan S.</t>
  </si>
  <si>
    <t>Perisic I.</t>
  </si>
  <si>
    <t>Perotti D.</t>
  </si>
  <si>
    <t>Petermann D.</t>
  </si>
  <si>
    <t>Pezzella G.</t>
  </si>
  <si>
    <t>Pinilla M.</t>
  </si>
  <si>
    <t>Pinzi G.</t>
  </si>
  <si>
    <t>Piris I.</t>
  </si>
  <si>
    <t>Pirrello R.</t>
  </si>
  <si>
    <t>Pisano E.</t>
  </si>
  <si>
    <t>Piu A.</t>
  </si>
  <si>
    <t>Pjanic M.</t>
  </si>
  <si>
    <t>Pogba P.</t>
  </si>
  <si>
    <t>Poli A.</t>
  </si>
  <si>
    <t>Poli F.</t>
  </si>
  <si>
    <t>Politano M.</t>
  </si>
  <si>
    <t>Pomini A.</t>
  </si>
  <si>
    <t>Ponce E.</t>
  </si>
  <si>
    <t>Pontisso S.</t>
  </si>
  <si>
    <t>Popa R.</t>
  </si>
  <si>
    <t>Porcari F.</t>
  </si>
  <si>
    <t>Posavec J.</t>
  </si>
  <si>
    <t>Pryima V.</t>
  </si>
  <si>
    <t>Pucciarelli M.</t>
  </si>
  <si>
    <t>Puggioni C.</t>
  </si>
  <si>
    <t>Pugliesi M.</t>
  </si>
  <si>
    <t>Pulgar E.</t>
  </si>
  <si>
    <t>Quagliarella F.</t>
  </si>
  <si>
    <t>Quaison R.</t>
  </si>
  <si>
    <t>Radovanovic I.</t>
  </si>
  <si>
    <t>Radu S.</t>
  </si>
  <si>
    <t>Radunovic B.</t>
  </si>
  <si>
    <t>Rafael C.</t>
  </si>
  <si>
    <t>Raimondi C.</t>
  </si>
  <si>
    <t>Ranocchia A.</t>
  </si>
  <si>
    <t>Rebic A.</t>
  </si>
  <si>
    <t>Regini V.</t>
  </si>
  <si>
    <t>Reina J.</t>
  </si>
  <si>
    <t>Rigoni L.</t>
  </si>
  <si>
    <t>Rigoni N.</t>
  </si>
  <si>
    <t>Rincon T.</t>
  </si>
  <si>
    <t>Rispoli A.</t>
  </si>
  <si>
    <t>Rizzo L.</t>
  </si>
  <si>
    <t>Rodriguez A.</t>
  </si>
  <si>
    <t>Rodriguez G.</t>
  </si>
  <si>
    <t>Romagnoli A.</t>
  </si>
  <si>
    <t>Romagnoli S.</t>
  </si>
  <si>
    <t>Romo R.</t>
  </si>
  <si>
    <t>Romulo S.</t>
  </si>
  <si>
    <t>Roncaglia F.</t>
  </si>
  <si>
    <t>Rosi A.</t>
  </si>
  <si>
    <t>Rossettini L.</t>
  </si>
  <si>
    <t>Rubinho</t>
  </si>
  <si>
    <t>Rudiger A.</t>
  </si>
  <si>
    <t>Rugani D.</t>
  </si>
  <si>
    <t>Russo A.</t>
  </si>
  <si>
    <t>Sabelli S.</t>
  </si>
  <si>
    <t>Sadiq U.</t>
  </si>
  <si>
    <t>Sala J.</t>
  </si>
  <si>
    <t>Salah M.</t>
  </si>
  <si>
    <t>Samir</t>
  </si>
  <si>
    <t>Sammarco P.</t>
  </si>
  <si>
    <t>Sansone N.</t>
  </si>
  <si>
    <t>Santon D.</t>
  </si>
  <si>
    <t>Saponara R.</t>
  </si>
  <si>
    <t>Sardo G.</t>
  </si>
  <si>
    <t>Sarr M.</t>
  </si>
  <si>
    <t>Seculin A.</t>
  </si>
  <si>
    <t>Sepe L.</t>
  </si>
  <si>
    <t>Serinelli L.</t>
  </si>
  <si>
    <t>Siligardi L.</t>
  </si>
  <si>
    <t>Silvestre M.</t>
  </si>
  <si>
    <t>Silvestro V.</t>
  </si>
  <si>
    <t>Skorupski L.</t>
  </si>
  <si>
    <t>Skriniar M.</t>
  </si>
  <si>
    <t>Soddimo D.</t>
  </si>
  <si>
    <t>Soriano R.</t>
  </si>
  <si>
    <t>Sorrentino S.</t>
  </si>
  <si>
    <t>Souprayen S.</t>
  </si>
  <si>
    <t>Spolli N.</t>
  </si>
  <si>
    <t>Sportiello M.</t>
  </si>
  <si>
    <t>Stendardo G.</t>
  </si>
  <si>
    <t>Stojanovic D.</t>
  </si>
  <si>
    <t>Strinic I.</t>
  </si>
  <si>
    <t>Strootman K.</t>
  </si>
  <si>
    <t>Struna A.</t>
  </si>
  <si>
    <t>Sturaro S.</t>
  </si>
  <si>
    <t>Suagher E.</t>
  </si>
  <si>
    <t>Suso</t>
  </si>
  <si>
    <t>Szczesny W.</t>
  </si>
  <si>
    <t>Tachtsidis P.</t>
  </si>
  <si>
    <t>Taider S.</t>
  </si>
  <si>
    <t>Tambe A.</t>
  </si>
  <si>
    <t>Tatarusanu C.</t>
  </si>
  <si>
    <t>Telles A.</t>
  </si>
  <si>
    <t>Tello C.</t>
  </si>
  <si>
    <t>Terranova E.</t>
  </si>
  <si>
    <t>Thereau C.</t>
  </si>
  <si>
    <t>Toloi R.</t>
  </si>
  <si>
    <t>Tomovic N.</t>
  </si>
  <si>
    <t>Tonelli L.</t>
  </si>
  <si>
    <t>Tonev A.</t>
  </si>
  <si>
    <t>Toni L.</t>
  </si>
  <si>
    <t>Torosidis V.</t>
  </si>
  <si>
    <t>Totti F.</t>
  </si>
  <si>
    <t>Trajkovski A.</t>
  </si>
  <si>
    <t>Trotta M.</t>
  </si>
  <si>
    <t>Ucan S.</t>
  </si>
  <si>
    <t>Vainqueur W.</t>
  </si>
  <si>
    <t>Valdifiori M.</t>
  </si>
  <si>
    <t>Valero B.</t>
  </si>
  <si>
    <t>Vazquez F.</t>
  </si>
  <si>
    <t>Vecino M.</t>
  </si>
  <si>
    <t>Verdi S.</t>
  </si>
  <si>
    <t>Vitiello R.</t>
  </si>
  <si>
    <t>Vives G.</t>
  </si>
  <si>
    <t>Viviani F.</t>
  </si>
  <si>
    <t>Viviano E.</t>
  </si>
  <si>
    <t>Vrsaljko S.</t>
  </si>
  <si>
    <t>Wague M.</t>
  </si>
  <si>
    <t>Widmer S.</t>
  </si>
  <si>
    <t>Winck C.</t>
  </si>
  <si>
    <t>Wszolek P.</t>
  </si>
  <si>
    <t>Zaccardo C.</t>
  </si>
  <si>
    <t>Zambelli M.</t>
  </si>
  <si>
    <t>Zapata C.</t>
  </si>
  <si>
    <t>Zapata D.</t>
  </si>
  <si>
    <t>Zappacosta D.</t>
  </si>
  <si>
    <t>Zappino M.</t>
  </si>
  <si>
    <t>Zarate M.</t>
  </si>
  <si>
    <t>Zaza S.</t>
  </si>
  <si>
    <t>Zielinski P.</t>
  </si>
  <si>
    <t>Zuculini F.</t>
  </si>
  <si>
    <t>Zukanovic E.</t>
  </si>
  <si>
    <t>Zuniga J.</t>
  </si>
  <si>
    <t>Q</t>
  </si>
  <si>
    <t>ALVAREZ R.</t>
  </si>
  <si>
    <t>COSTA F.</t>
  </si>
  <si>
    <t>ZUCULINI F.</t>
  </si>
  <si>
    <t>CIOFANI D.</t>
  </si>
  <si>
    <t>CIOFANI M.</t>
  </si>
  <si>
    <t>FERNANDEZ M.</t>
  </si>
  <si>
    <t>GOMIS L.</t>
  </si>
  <si>
    <t>GONZALEZ G.</t>
  </si>
  <si>
    <t>RODRIGUEZ A.</t>
  </si>
  <si>
    <t>RIGONI N.</t>
  </si>
  <si>
    <t>RIGONI L.</t>
  </si>
  <si>
    <t>POLI F.</t>
  </si>
  <si>
    <t>PISANO E.</t>
  </si>
  <si>
    <t>PEZZELLA G.</t>
  </si>
  <si>
    <t>MAURI J.</t>
  </si>
  <si>
    <t>KEITA S.</t>
  </si>
  <si>
    <t>DANILO L.</t>
  </si>
  <si>
    <t>DONNARUMMA A.</t>
  </si>
  <si>
    <t>PELLEGRINI L.</t>
  </si>
  <si>
    <t>RODRIGUEZ G.</t>
  </si>
  <si>
    <t>Giocatore</t>
  </si>
  <si>
    <t>Quota</t>
  </si>
  <si>
    <t>Mf/Quota</t>
  </si>
  <si>
    <t>Punti/Quota</t>
  </si>
  <si>
    <t>Nome quotato</t>
  </si>
  <si>
    <t>Tot. punti</t>
  </si>
  <si>
    <t>Mf/Quota ponderato</t>
  </si>
  <si>
    <t>Acosty B.</t>
  </si>
  <si>
    <t>Adjapong C.</t>
  </si>
  <si>
    <t>Alberto L.</t>
  </si>
  <si>
    <t>Aleesami H.</t>
  </si>
  <si>
    <t>Alisson R.</t>
  </si>
  <si>
    <t>Alves B.</t>
  </si>
  <si>
    <t>Alves D.</t>
  </si>
  <si>
    <t>Amuzie S.</t>
  </si>
  <si>
    <t>Andreolli M.</t>
  </si>
  <si>
    <t>Angella G.</t>
  </si>
  <si>
    <t>Anibal S.</t>
  </si>
  <si>
    <t>Aquilani A.</t>
  </si>
  <si>
    <t>Arras D.</t>
  </si>
  <si>
    <t>Bahebeck J.</t>
  </si>
  <si>
    <t>Banega E.</t>
  </si>
  <si>
    <t>Barba F.</t>
  </si>
  <si>
    <t>Barberis A.</t>
  </si>
  <si>
    <t>Barella N.</t>
  </si>
  <si>
    <t>Barreca A.</t>
  </si>
  <si>
    <t>Bastien S.</t>
  </si>
  <si>
    <t>Bastoni A.</t>
  </si>
  <si>
    <t>Bastos</t>
  </si>
  <si>
    <t>Beghetto A.</t>
  </si>
  <si>
    <t>Bellusci G.</t>
  </si>
  <si>
    <t>Benali A.</t>
  </si>
  <si>
    <t>Benatia M.</t>
  </si>
  <si>
    <t>Bereszynski B.</t>
  </si>
  <si>
    <t>Biraghi C.</t>
  </si>
  <si>
    <t>Biraschi D.</t>
  </si>
  <si>
    <t>Boye L.</t>
  </si>
  <si>
    <t>Bruno A.</t>
  </si>
  <si>
    <t>Budimir A.</t>
  </si>
  <si>
    <t>Cabezas B.</t>
  </si>
  <si>
    <t>Caldara M.</t>
  </si>
  <si>
    <t>Campagnaro H.</t>
  </si>
  <si>
    <t>Capezzi L.</t>
  </si>
  <si>
    <t>Caprari G.</t>
  </si>
  <si>
    <t>Capuano M.</t>
  </si>
  <si>
    <t>Carlao</t>
  </si>
  <si>
    <t>Castrovilli G.</t>
  </si>
  <si>
    <t>Ceccherini F.</t>
  </si>
  <si>
    <t>Ceppitelli L.</t>
  </si>
  <si>
    <t>Cerri A.</t>
  </si>
  <si>
    <t>Chiesa F.</t>
  </si>
  <si>
    <t>Coda A.</t>
  </si>
  <si>
    <t>Colombo R.</t>
  </si>
  <si>
    <t>Cordaz A.</t>
  </si>
  <si>
    <t>Coulibaly M.</t>
  </si>
  <si>
    <t>Crecco L.</t>
  </si>
  <si>
    <t>Crescenzi A.</t>
  </si>
  <si>
    <t>Cristoforo S.</t>
  </si>
  <si>
    <t>Cubas A.</t>
  </si>
  <si>
    <t>Cucchietti T.</t>
  </si>
  <si>
    <t>Cuomo G.</t>
  </si>
  <si>
    <t>De Paul R.</t>
  </si>
  <si>
    <t>Deiola A.</t>
  </si>
  <si>
    <t>Del Sole F.</t>
  </si>
  <si>
    <t>Dellorco C.</t>
  </si>
  <si>
    <t>Depaoli F.</t>
  </si>
  <si>
    <t>Dessena D.</t>
  </si>
  <si>
    <t>Deulofeu G.</t>
  </si>
  <si>
    <t>Di Francesco F.</t>
  </si>
  <si>
    <t>Di Gennaro D.</t>
  </si>
  <si>
    <t>Dimarco F.</t>
  </si>
  <si>
    <t>Djibi N.</t>
  </si>
  <si>
    <t>Djuricic F.</t>
  </si>
  <si>
    <t>Dos Santos C.</t>
  </si>
  <si>
    <t>Dragowski B.</t>
  </si>
  <si>
    <t>Duncan A.</t>
  </si>
  <si>
    <t>Dussenne N.</t>
  </si>
  <si>
    <t>El Shaarawy S.</t>
  </si>
  <si>
    <t>Embalo C.</t>
  </si>
  <si>
    <t>Evangelista L.</t>
  </si>
  <si>
    <t>Ewandro</t>
  </si>
  <si>
    <t>Falcone W.</t>
  </si>
  <si>
    <t>Farago P.</t>
  </si>
  <si>
    <t>Faraoni D.</t>
  </si>
  <si>
    <t>Farias D.</t>
  </si>
  <si>
    <t>Fazio F.</t>
  </si>
  <si>
    <t>Felipe D.</t>
  </si>
  <si>
    <t>Ferrari G.</t>
  </si>
  <si>
    <t>Festa M.</t>
  </si>
  <si>
    <t>Fiorillo V.</t>
  </si>
  <si>
    <t>Fofana S.</t>
  </si>
  <si>
    <t>Fornasier M.</t>
  </si>
  <si>
    <t>Forte F.</t>
  </si>
  <si>
    <t>Fulignati A.</t>
  </si>
  <si>
    <t>Gabriel B.</t>
  </si>
  <si>
    <t>Gabriel V.</t>
  </si>
  <si>
    <t>Gerson S.</t>
  </si>
  <si>
    <t>Giuliano S.</t>
  </si>
  <si>
    <t>Gomez G.</t>
  </si>
  <si>
    <t>Granata A.</t>
  </si>
  <si>
    <t>Grenier C.</t>
  </si>
  <si>
    <t>Gustafson S.</t>
  </si>
  <si>
    <t>Hagi I.</t>
  </si>
  <si>
    <t>Han K.</t>
  </si>
  <si>
    <t>Hart J.</t>
  </si>
  <si>
    <t>Hateboer H.</t>
  </si>
  <si>
    <t>Henrique B.</t>
  </si>
  <si>
    <t>Iemmello P.</t>
  </si>
  <si>
    <t>Ierardi M.</t>
  </si>
  <si>
    <t>Illanes J.</t>
  </si>
  <si>
    <t>Isla M.</t>
  </si>
  <si>
    <t>Iturbe J.</t>
  </si>
  <si>
    <t>Jakupovic A.</t>
  </si>
  <si>
    <t>Jankto J.</t>
  </si>
  <si>
    <t>Jesus J.</t>
  </si>
  <si>
    <t>Joao Mario</t>
  </si>
  <si>
    <t>Joao Pedro</t>
  </si>
  <si>
    <t>Jorginho F.</t>
  </si>
  <si>
    <t>Kastanos G.</t>
  </si>
  <si>
    <t>Kean M.</t>
  </si>
  <si>
    <t>Kessie F.</t>
  </si>
  <si>
    <t>Kotnik A.</t>
  </si>
  <si>
    <t>Krapikas T.</t>
  </si>
  <si>
    <t>Krejci L.</t>
  </si>
  <si>
    <t>Kums S.</t>
  </si>
  <si>
    <t>Lapadula G.</t>
  </si>
  <si>
    <t>Latte E.</t>
  </si>
  <si>
    <t>Leandrinho</t>
  </si>
  <si>
    <t>Letschert T.</t>
  </si>
  <si>
    <t>Linetty K.</t>
  </si>
  <si>
    <t>Lirola P.</t>
  </si>
  <si>
    <t>Lo Faso S.</t>
  </si>
  <si>
    <t>Lombardi C.</t>
  </si>
  <si>
    <t>Lukaku J.</t>
  </si>
  <si>
    <t>Lukic S.</t>
  </si>
  <si>
    <t>Maloku L.</t>
  </si>
  <si>
    <t>Mandragora R.</t>
  </si>
  <si>
    <t>Marchizza R.</t>
  </si>
  <si>
    <t>Marilungo G.</t>
  </si>
  <si>
    <t>Marson L.</t>
  </si>
  <si>
    <t>Martella B.</t>
  </si>
  <si>
    <t>Matheus P.</t>
  </si>
  <si>
    <t>Matos R.</t>
  </si>
  <si>
    <t>Mazzini S.</t>
  </si>
  <si>
    <t>Mazzitelli L.</t>
  </si>
  <si>
    <t>Melchiorri F.</t>
  </si>
  <si>
    <t>Melegoni F.</t>
  </si>
  <si>
    <t>Memushaj L.</t>
  </si>
  <si>
    <t>Miangue S.</t>
  </si>
  <si>
    <t>Milic H.</t>
  </si>
  <si>
    <t>Milik A.</t>
  </si>
  <si>
    <t>Mitrita A.</t>
  </si>
  <si>
    <t>Molina S.</t>
  </si>
  <si>
    <t>Morosini L.</t>
  </si>
  <si>
    <t>Muntari S.</t>
  </si>
  <si>
    <t>Murgia A.</t>
  </si>
  <si>
    <t>Muric R.</t>
  </si>
  <si>
    <t>Murru N.</t>
  </si>
  <si>
    <t>Nagy A.</t>
  </si>
  <si>
    <t>Nalini A.</t>
  </si>
  <si>
    <t>Nestorovski I.</t>
  </si>
  <si>
    <t>Nicoletti M.</t>
  </si>
  <si>
    <t>Nura A.</t>
  </si>
  <si>
    <t>Ocampos L.</t>
  </si>
  <si>
    <t>Okonkwo O.</t>
  </si>
  <si>
    <t>Olivera M.</t>
  </si>
  <si>
    <t>Orban L.</t>
  </si>
  <si>
    <t>Palladino R.</t>
  </si>
  <si>
    <t>Paloschi A.</t>
  </si>
  <si>
    <t>Pasalic M.</t>
  </si>
  <si>
    <t>Pejovic N.</t>
  </si>
  <si>
    <t>Perez J.</t>
  </si>
  <si>
    <t>Pesic A.</t>
  </si>
  <si>
    <t>Petagna A.</t>
  </si>
  <si>
    <t>Petkovic B.</t>
  </si>
  <si>
    <t>Picchi A.</t>
  </si>
  <si>
    <t>Pierini N.</t>
  </si>
  <si>
    <t>Pinamonti A.</t>
  </si>
  <si>
    <t>Pisacane F.</t>
  </si>
  <si>
    <t>Pjaca M.</t>
  </si>
  <si>
    <t>Plizzari A.</t>
  </si>
  <si>
    <t>Praet D.</t>
  </si>
  <si>
    <t>Punzi A.</t>
  </si>
  <si>
    <t>Radu I.</t>
  </si>
  <si>
    <t>Rafael A.</t>
  </si>
  <si>
    <t>Ragusa A.</t>
  </si>
  <si>
    <t>Rajkovic S.</t>
  </si>
  <si>
    <t>Ranegie M.</t>
  </si>
  <si>
    <t>Reina P.</t>
  </si>
  <si>
    <t>Remacle M.</t>
  </si>
  <si>
    <t>Ricci F.</t>
  </si>
  <si>
    <t>Rodriguez N.</t>
  </si>
  <si>
    <t>Rog M.</t>
  </si>
  <si>
    <t>Rohden M.</t>
  </si>
  <si>
    <t>Rossi A.</t>
  </si>
  <si>
    <t>Rui M.</t>
  </si>
  <si>
    <t>Sainsbury T.</t>
  </si>
  <si>
    <t>Salamon B.</t>
  </si>
  <si>
    <t>Salcedo C.</t>
  </si>
  <si>
    <t>Sallai R.</t>
  </si>
  <si>
    <t>Sampirisi M.</t>
  </si>
  <si>
    <t>Sanchez C.</t>
  </si>
  <si>
    <t>Sarzi L.</t>
  </si>
  <si>
    <t>Sau M.</t>
  </si>
  <si>
    <t>Scamacca G.</t>
  </si>
  <si>
    <t>Schick P.</t>
  </si>
  <si>
    <t>Scuffet S.</t>
  </si>
  <si>
    <t>Sensi S.</t>
  </si>
  <si>
    <t>Silva G.</t>
  </si>
  <si>
    <t>Silva S.</t>
  </si>
  <si>
    <t>Simeone G.</t>
  </si>
  <si>
    <t>Simic L.</t>
  </si>
  <si>
    <t>Simy</t>
  </si>
  <si>
    <t>Soleri E.</t>
  </si>
  <si>
    <t>Sosa J.</t>
  </si>
  <si>
    <t>Spinazzola L.</t>
  </si>
  <si>
    <t>Stoian A.</t>
  </si>
  <si>
    <t>Storari M.</t>
  </si>
  <si>
    <t>Strakosha T.</t>
  </si>
  <si>
    <t>Sunjic T.</t>
  </si>
  <si>
    <t>Taarabt A.</t>
  </si>
  <si>
    <t>Tabacchi A.</t>
  </si>
  <si>
    <t>Tello A.</t>
  </si>
  <si>
    <t>Thiam M.</t>
  </si>
  <si>
    <t>Toledo H.</t>
  </si>
  <si>
    <t>Torreira L.</t>
  </si>
  <si>
    <t>Tounkara M.</t>
  </si>
  <si>
    <t>Troiani M.</t>
  </si>
  <si>
    <t>Valencia J.</t>
  </si>
  <si>
    <t>Vangioni L.</t>
  </si>
  <si>
    <t>Vargic I.</t>
  </si>
  <si>
    <t>Veloso M.</t>
  </si>
  <si>
    <t>Vermaelen T.</t>
  </si>
  <si>
    <t>Verre V.</t>
  </si>
  <si>
    <t>Veseli F.</t>
  </si>
  <si>
    <t>Viscovo A.</t>
  </si>
  <si>
    <t>Vitturini D.</t>
  </si>
  <si>
    <t>Wallace</t>
  </si>
  <si>
    <t>Yao E.</t>
  </si>
  <si>
    <t>Zajc M.</t>
  </si>
  <si>
    <t>Zampano F.</t>
  </si>
  <si>
    <t>Zanellato N.</t>
  </si>
  <si>
    <t>Zanimacchia L.</t>
  </si>
  <si>
    <t>Zecca G.</t>
  </si>
  <si>
    <t>Zerbin A.</t>
  </si>
  <si>
    <t>Zima L.</t>
  </si>
  <si>
    <t>Aarons R.</t>
  </si>
  <si>
    <t>Abukar M.</t>
  </si>
  <si>
    <t>Alisson</t>
  </si>
  <si>
    <t>Andersen J.</t>
  </si>
  <si>
    <t>Antenucci M.</t>
  </si>
  <si>
    <t>Antonini Lui M.</t>
  </si>
  <si>
    <t>Antonucci M.</t>
  </si>
  <si>
    <t>Artioli F.</t>
  </si>
  <si>
    <t>Avenatti F.</t>
  </si>
  <si>
    <t>Balde I.</t>
  </si>
  <si>
    <t>Bani M.</t>
  </si>
  <si>
    <t>Barak A.</t>
  </si>
  <si>
    <t>Barrow M.</t>
  </si>
  <si>
    <t>Bearzotti E.</t>
  </si>
  <si>
    <t>Behrami V.</t>
  </si>
  <si>
    <t>Bentancur R.</t>
  </si>
  <si>
    <t>Berenguer A.</t>
  </si>
  <si>
    <t>Bessa D.</t>
  </si>
  <si>
    <t>Billong J.</t>
  </si>
  <si>
    <t>Boccafoglia G.</t>
  </si>
  <si>
    <t>Boldor D.</t>
  </si>
  <si>
    <t>Bonazzoli F.</t>
  </si>
  <si>
    <t>Bonifazi K.</t>
  </si>
  <si>
    <t>Borello G.</t>
  </si>
  <si>
    <t>Borini F.</t>
  </si>
  <si>
    <t>Borsellini D.</t>
  </si>
  <si>
    <t>Brignani F.</t>
  </si>
  <si>
    <t>Brignola E.</t>
  </si>
  <si>
    <t>Caicedo F.</t>
  </si>
  <si>
    <t>Calhanoglu H.</t>
  </si>
  <si>
    <t>Caligara F.</t>
  </si>
  <si>
    <t>Calvano S.</t>
  </si>
  <si>
    <t>Cancelo J.</t>
  </si>
  <si>
    <t>Capone M.</t>
  </si>
  <si>
    <t>Caracciolo A.</t>
  </si>
  <si>
    <t>Cassata F.</t>
  </si>
  <si>
    <t>Castagne T.</t>
  </si>
  <si>
    <t>Cerofolini M.</t>
  </si>
  <si>
    <t>Ceter D.</t>
  </si>
  <si>
    <t>Coda M.</t>
  </si>
  <si>
    <t>Confente A.</t>
  </si>
  <si>
    <t>Corlu R.</t>
  </si>
  <si>
    <t>Cornelius A.</t>
  </si>
  <si>
    <t>Cossu A.</t>
  </si>
  <si>
    <t>Costa D.</t>
  </si>
  <si>
    <t>Cotticelli A.</t>
  </si>
  <si>
    <t>Cragno A.</t>
  </si>
  <si>
    <t>Crociata G.</t>
  </si>
  <si>
    <t>Crosta L.</t>
  </si>
  <si>
    <t>Cutrone P.</t>
  </si>
  <si>
    <t>Dabo B.</t>
  </si>
  <si>
    <t>Dalbert H.</t>
  </si>
  <si>
    <t>Danzi A.</t>
  </si>
  <si>
    <t>Del Pinto L.</t>
  </si>
  <si>
    <t>Diabate C.</t>
  </si>
  <si>
    <t>Diaby M.</t>
  </si>
  <si>
    <t>Edera S.</t>
  </si>
  <si>
    <t>El Yamiq J.</t>
  </si>
  <si>
    <t>Everton Luiz B.</t>
  </si>
  <si>
    <t>Eysseric V.</t>
  </si>
  <si>
    <t>Falletti C.</t>
  </si>
  <si>
    <t>Felicioli G.</t>
  </si>
  <si>
    <t>Fossati M.</t>
  </si>
  <si>
    <t>Frattesi D.</t>
  </si>
  <si>
    <t>Gabbia M.</t>
  </si>
  <si>
    <t>Galabinov A.</t>
  </si>
  <si>
    <t>Gaspar B.</t>
  </si>
  <si>
    <t>Gaudino G.</t>
  </si>
  <si>
    <t>Gerson</t>
  </si>
  <si>
    <t>Giannetti N.</t>
  </si>
  <si>
    <t>Gil Dias B.</t>
  </si>
  <si>
    <t>Gomis A.</t>
  </si>
  <si>
    <t>Gonalons M.</t>
  </si>
  <si>
    <t>Gosens R.</t>
  </si>
  <si>
    <t>Guilherme C.</t>
  </si>
  <si>
    <t>Gyamfi B.</t>
  </si>
  <si>
    <t>Haas N.</t>
  </si>
  <si>
    <t>Howedes B.</t>
  </si>
  <si>
    <t>Hristov P.</t>
  </si>
  <si>
    <t>Ingelsson S.</t>
  </si>
  <si>
    <t>Jaroszynski P.</t>
  </si>
  <si>
    <t>Jordao B.</t>
  </si>
  <si>
    <t>Karamoh Y.</t>
  </si>
  <si>
    <t>Karsdorp R.</t>
  </si>
  <si>
    <t>Keita C.</t>
  </si>
  <si>
    <t>Kolarov A.</t>
  </si>
  <si>
    <t>Konate P.</t>
  </si>
  <si>
    <t>Kownacki D.</t>
  </si>
  <si>
    <t>Landre L.</t>
  </si>
  <si>
    <t>Laner S.</t>
  </si>
  <si>
    <t>Larsen J.</t>
  </si>
  <si>
    <t>Latte Lath E.</t>
  </si>
  <si>
    <t>Lazzari M.</t>
  </si>
  <si>
    <t>Lee S.</t>
  </si>
  <si>
    <t>Leiva L.</t>
  </si>
  <si>
    <t>Lemos M.</t>
  </si>
  <si>
    <t>Leris M.</t>
  </si>
  <si>
    <t>Lopez L.</t>
  </si>
  <si>
    <t>Lucioni F.</t>
  </si>
  <si>
    <t>Luiz Felipe R.</t>
  </si>
  <si>
    <t>Lyanco</t>
  </si>
  <si>
    <t>Lykogiannis C.</t>
  </si>
  <si>
    <t>Machach Z.</t>
  </si>
  <si>
    <t>Mancini G.</t>
  </si>
  <si>
    <t>Marchegiani G.</t>
  </si>
  <si>
    <t>Marusic A.</t>
  </si>
  <si>
    <t>Matuidi B.</t>
  </si>
  <si>
    <t>Medeiros I.</t>
  </si>
  <si>
    <t>Migliore L.</t>
  </si>
  <si>
    <t>Milenkovic N.</t>
  </si>
  <si>
    <t>Milinkovic V.</t>
  </si>
  <si>
    <t>Minic P.</t>
  </si>
  <si>
    <t>Mota Carvalho D.</t>
  </si>
  <si>
    <t>Musacchio M.</t>
  </si>
  <si>
    <t>Nani L.</t>
  </si>
  <si>
    <t>Neto P.</t>
  </si>
  <si>
    <t>Nicolas A.</t>
  </si>
  <si>
    <t>Nkoulou N.</t>
  </si>
  <si>
    <t>Nuytinck B.</t>
  </si>
  <si>
    <t>Omeonga S.</t>
  </si>
  <si>
    <t>Orsolini R.</t>
  </si>
  <si>
    <t>Ounas A.</t>
  </si>
  <si>
    <t>Palomino J.</t>
  </si>
  <si>
    <t>Parigini V.</t>
  </si>
  <si>
    <t>Pinsoglio C.</t>
  </si>
  <si>
    <t>Piscitelli R.</t>
  </si>
  <si>
    <t>Rafinha R.</t>
  </si>
  <si>
    <t>Ramirez G.</t>
  </si>
  <si>
    <t>Ranieri L.</t>
  </si>
  <si>
    <t>Ravaglia F.</t>
  </si>
  <si>
    <t>Rodriguez R.</t>
  </si>
  <si>
    <t>Rogerio O.</t>
  </si>
  <si>
    <t>Romagna F.</t>
  </si>
  <si>
    <t>Romulo</t>
  </si>
  <si>
    <t>Rossi F.</t>
  </si>
  <si>
    <t>Rossi G.</t>
  </si>
  <si>
    <t>Sagna B.</t>
  </si>
  <si>
    <t>Salcedo E.</t>
  </si>
  <si>
    <t>Sandro R.</t>
  </si>
  <si>
    <t>Santurro A.</t>
  </si>
  <si>
    <t>Schiattarella P.</t>
  </si>
  <si>
    <t>Schiavon E.</t>
  </si>
  <si>
    <t>Schmidt J.</t>
  </si>
  <si>
    <t>Silva A.</t>
  </si>
  <si>
    <t>Silva J.</t>
  </si>
  <si>
    <t>Silvestri M.</t>
  </si>
  <si>
    <t>Simic S.</t>
  </si>
  <si>
    <t>Sirigu S.</t>
  </si>
  <si>
    <t>Stepinski M.</t>
  </si>
  <si>
    <t>Stijepovic O.</t>
  </si>
  <si>
    <t>Suso J.</t>
  </si>
  <si>
    <t>Tanasijevic S.</t>
  </si>
  <si>
    <t>Tetteh J.</t>
  </si>
  <si>
    <t>Tomic M.</t>
  </si>
  <si>
    <t>Tosca A.</t>
  </si>
  <si>
    <t>Tozzo A.</t>
  </si>
  <si>
    <t>Tumminello M.</t>
  </si>
  <si>
    <t>Tupta L.</t>
  </si>
  <si>
    <t>Under C.</t>
  </si>
  <si>
    <t>Vaisanen S.</t>
  </si>
  <si>
    <t>Valoti M.</t>
  </si>
  <si>
    <t>Venuti L.</t>
  </si>
  <si>
    <t>Verde D.</t>
  </si>
  <si>
    <t>Veretout J.</t>
  </si>
  <si>
    <t>Vicari F.</t>
  </si>
  <si>
    <t>Vignato E.</t>
  </si>
  <si>
    <t>Viola N.</t>
  </si>
  <si>
    <t>Vitale M.</t>
  </si>
  <si>
    <t>Vitor Hugo F.</t>
  </si>
  <si>
    <t>Vukovic J.</t>
  </si>
  <si>
    <t>Zaccagni M.</t>
  </si>
  <si>
    <t>Zekhnini R.</t>
  </si>
  <si>
    <t>Adopo N.</t>
  </si>
  <si>
    <t>Aina O.</t>
  </si>
  <si>
    <t>Alex Sandro L.</t>
  </si>
  <si>
    <t>Aresti S.</t>
  </si>
  <si>
    <t>Bagheria F.</t>
  </si>
  <si>
    <t>Bakayoko T.</t>
  </si>
  <si>
    <t>Barilla A.</t>
  </si>
  <si>
    <t>Bastos J.</t>
  </si>
  <si>
    <t>Bellanova R.</t>
  </si>
  <si>
    <t>Bennacer I.</t>
  </si>
  <si>
    <t>Berisha V.</t>
  </si>
  <si>
    <t>Bianda W.</t>
  </si>
  <si>
    <t>Boga J.</t>
  </si>
  <si>
    <t>Borja Valero I.</t>
  </si>
  <si>
    <t>Bourabia M.</t>
  </si>
  <si>
    <t>Bradaric F.</t>
  </si>
  <si>
    <t>Brazao G.</t>
  </si>
  <si>
    <t>Bremer G.</t>
  </si>
  <si>
    <t>Brighenti N.</t>
  </si>
  <si>
    <t>Burruchaga M.</t>
  </si>
  <si>
    <t>Calabresi A.</t>
  </si>
  <si>
    <t>Can E.</t>
  </si>
  <si>
    <t>Caputo F.</t>
  </si>
  <si>
    <t>Castillejo S.</t>
  </si>
  <si>
    <t>Cedric S.</t>
  </si>
  <si>
    <t>Celar Z.</t>
  </si>
  <si>
    <t>Ceravolo F.</t>
  </si>
  <si>
    <t>Ciano C.</t>
  </si>
  <si>
    <t>Coccolo L.</t>
  </si>
  <si>
    <t>Colidio F.</t>
  </si>
  <si>
    <t>Colley O.</t>
  </si>
  <si>
    <t>Colpani A.</t>
  </si>
  <si>
    <t>Corbo G.</t>
  </si>
  <si>
    <t>Coric A.</t>
  </si>
  <si>
    <t>Correa C.</t>
  </si>
  <si>
    <t>Criscito D.</t>
  </si>
  <si>
    <t>Daga R.</t>
  </si>
  <si>
    <t>Dalmonte N.</t>
  </si>
  <si>
    <t>Damascan V.</t>
  </si>
  <si>
    <t>Davordzie C.</t>
  </si>
  <si>
    <t>Demiral M.</t>
  </si>
  <si>
    <t>Despodov K.</t>
  </si>
  <si>
    <t>Dezi J.</t>
  </si>
  <si>
    <t>Di Gennaro R.</t>
  </si>
  <si>
    <t>Di Lorenzo G.</t>
  </si>
  <si>
    <t>Di Maggio A.</t>
  </si>
  <si>
    <t>Dickmann L.</t>
  </si>
  <si>
    <t>Dijks M.</t>
  </si>
  <si>
    <t>Diks K.</t>
  </si>
  <si>
    <t>Djidji K.</t>
  </si>
  <si>
    <t>Doratiotto R.</t>
  </si>
  <si>
    <t>Douglas Costa d.</t>
  </si>
  <si>
    <t>Durmisi R.</t>
  </si>
  <si>
    <t>Ekdal A.</t>
  </si>
  <si>
    <t>Errico A.</t>
  </si>
  <si>
    <t>Favilli A.</t>
  </si>
  <si>
    <t>Ferigra E.</t>
  </si>
  <si>
    <t>Fernandes E.</t>
  </si>
  <si>
    <t>Ferraresi S.</t>
  </si>
  <si>
    <t>Frattali P.</t>
  </si>
  <si>
    <t>Fuzato D.</t>
  </si>
  <si>
    <t>Gaetano G.</t>
  </si>
  <si>
    <t>Gasparini M.</t>
  </si>
  <si>
    <t>Gervinho</t>
  </si>
  <si>
    <t>Ghidotti S.</t>
  </si>
  <si>
    <t>Gillekens J.</t>
  </si>
  <si>
    <t>Graiciar M.</t>
  </si>
  <si>
    <t>Grubac S.</t>
  </si>
  <si>
    <t>Gunter K.</t>
  </si>
  <si>
    <t>Hancko D.</t>
  </si>
  <si>
    <t>Iacobucci A.</t>
  </si>
  <si>
    <t>Iacoponi S.</t>
  </si>
  <si>
    <t>Ibanez -.</t>
  </si>
  <si>
    <t>Jandrei C.</t>
  </si>
  <si>
    <t>Jankovic M.</t>
  </si>
  <si>
    <t>Joao Mario -.</t>
  </si>
  <si>
    <t>Joao Pedro G.</t>
  </si>
  <si>
    <t>Juan Jesus G.</t>
  </si>
  <si>
    <t>Juwara M.</t>
  </si>
  <si>
    <t>Katuma A.</t>
  </si>
  <si>
    <t>Kiyine S.</t>
  </si>
  <si>
    <t>Klavan R.</t>
  </si>
  <si>
    <t>Kluivert J.</t>
  </si>
  <si>
    <t>Kouame C.</t>
  </si>
  <si>
    <t>Krajnc L.</t>
  </si>
  <si>
    <t>Kulusevski D.</t>
  </si>
  <si>
    <t>Lafont A.</t>
  </si>
  <si>
    <t>Lakicevic I.</t>
  </si>
  <si>
    <t>Lerager L.</t>
  </si>
  <si>
    <t>Leverbe M.</t>
  </si>
  <si>
    <t>Luis Alberto R.</t>
  </si>
  <si>
    <t>Lyanco S.</t>
  </si>
  <si>
    <t>Machin J.</t>
  </si>
  <si>
    <t>Magnani G.</t>
  </si>
  <si>
    <t>Malcuit K.</t>
  </si>
  <si>
    <t>Marcano I.</t>
  </si>
  <si>
    <t>Mario Rui S.</t>
  </si>
  <si>
    <t>Marlon -.</t>
  </si>
  <si>
    <t>Martinez L.</t>
  </si>
  <si>
    <t>Meite S.</t>
  </si>
  <si>
    <t>Micin P.</t>
  </si>
  <si>
    <t>Millico V.</t>
  </si>
  <si>
    <t>Mirallas K.</t>
  </si>
  <si>
    <t>Montiel C.</t>
  </si>
  <si>
    <t>Musso J.</t>
  </si>
  <si>
    <t>Nicolussi Caviglia H.</t>
  </si>
  <si>
    <t>Nikolaou D.</t>
  </si>
  <si>
    <t>Nikolic L.</t>
  </si>
  <si>
    <t>Norgaard C.</t>
  </si>
  <si>
    <t>Nzonzi S.</t>
  </si>
  <si>
    <t>Oberlin D.</t>
  </si>
  <si>
    <t>Odgaard J.</t>
  </si>
  <si>
    <t>Okaka S.</t>
  </si>
  <si>
    <t>Oliva C.</t>
  </si>
  <si>
    <t>Olsen R.</t>
  </si>
  <si>
    <t>Opoku N.</t>
  </si>
  <si>
    <t>Ospina D.</t>
  </si>
  <si>
    <t>Pajac M.</t>
  </si>
  <si>
    <t>Paqueta L.</t>
  </si>
  <si>
    <t>Pastore J.</t>
  </si>
  <si>
    <t>Patric P.</t>
  </si>
  <si>
    <t>Paz N.</t>
  </si>
  <si>
    <t>Peeters D.</t>
  </si>
  <si>
    <t>Perucchini F.</t>
  </si>
  <si>
    <t>Pessina M.</t>
  </si>
  <si>
    <t>Piatek K.</t>
  </si>
  <si>
    <t>Piazon L.</t>
  </si>
  <si>
    <t>Poluzzi G.</t>
  </si>
  <si>
    <t>Polvani L.</t>
  </si>
  <si>
    <t>Proto S.</t>
  </si>
  <si>
    <t>Provedel I.</t>
  </si>
  <si>
    <t>Pussetto I.</t>
  </si>
  <si>
    <t>Rafael D.</t>
  </si>
  <si>
    <t>Rasmussen J.</t>
  </si>
  <si>
    <t>Raspadori G.</t>
  </si>
  <si>
    <t>Reca A.</t>
  </si>
  <si>
    <t>Riccardi A.</t>
  </si>
  <si>
    <t>Rolon E.</t>
  </si>
  <si>
    <t>Romero C.</t>
  </si>
  <si>
    <t>Romulo O.</t>
  </si>
  <si>
    <t>Ronaldo C.</t>
  </si>
  <si>
    <t>Rosati A.</t>
  </si>
  <si>
    <t>Ruiz F.</t>
  </si>
  <si>
    <t>Salvi M.</t>
  </si>
  <si>
    <t>Samir C.</t>
  </si>
  <si>
    <t>Sanabria A.</t>
  </si>
  <si>
    <t>Santander F.</t>
  </si>
  <si>
    <t>Satalino G.</t>
  </si>
  <si>
    <t>Schafer A.</t>
  </si>
  <si>
    <t>Schelotto E.</t>
  </si>
  <si>
    <t>Schiappacasse N.</t>
  </si>
  <si>
    <t>Scozzarella M.</t>
  </si>
  <si>
    <t>Semper A.</t>
  </si>
  <si>
    <t>Sernicola L.</t>
  </si>
  <si>
    <t>Sierralta F.</t>
  </si>
  <si>
    <t>Sprocati M.</t>
  </si>
  <si>
    <t>Srna D.</t>
  </si>
  <si>
    <t>Stulac L.</t>
  </si>
  <si>
    <t>Svanberg M.</t>
  </si>
  <si>
    <t>Tavares J.</t>
  </si>
  <si>
    <t>Teodorczyk L.</t>
  </si>
  <si>
    <t>Ter Avest H.</t>
  </si>
  <si>
    <t>Terracciano P.</t>
  </si>
  <si>
    <t>Traore H.</t>
  </si>
  <si>
    <t>Troost-ekong W.</t>
  </si>
  <si>
    <t>Tsadjout F.</t>
  </si>
  <si>
    <t>Valzania L.</t>
  </si>
  <si>
    <t>Varnier M.</t>
  </si>
  <si>
    <t>Verde F.</t>
  </si>
  <si>
    <t>Vieira R.</t>
  </si>
  <si>
    <t>Vlahovic D.</t>
  </si>
  <si>
    <t>Vodisek R.</t>
  </si>
  <si>
    <t>Wallace O.</t>
  </si>
  <si>
    <t>Wilmot B.</t>
  </si>
  <si>
    <t>Younes A.</t>
  </si>
  <si>
    <t>Zaniolo N.</t>
  </si>
  <si>
    <t>Zeegelaar M.</t>
  </si>
  <si>
    <t>Adorante A.</t>
  </si>
  <si>
    <t>Agoume L.</t>
  </si>
  <si>
    <t>Agudelo K.</t>
  </si>
  <si>
    <t>Alfonso E.</t>
  </si>
  <si>
    <t>Amrabat S.</t>
  </si>
  <si>
    <t>Anderson A.</t>
  </si>
  <si>
    <t>Anderson D.</t>
  </si>
  <si>
    <t>Andrenacci L.</t>
  </si>
  <si>
    <t>Ankersen P.</t>
  </si>
  <si>
    <t>Armini N.</t>
  </si>
  <si>
    <t>Askildsen K.</t>
  </si>
  <si>
    <t>Augello T.</t>
  </si>
  <si>
    <t>Aye F.</t>
  </si>
  <si>
    <t>Begovic A.</t>
  </si>
  <si>
    <t>Berardi A.</t>
  </si>
  <si>
    <t>Bisoli D.</t>
  </si>
  <si>
    <t>Bjarnason B.</t>
  </si>
  <si>
    <t>Bobby A.</t>
  </si>
  <si>
    <t>Bocchetti S.</t>
  </si>
  <si>
    <t>Brancolini F.</t>
  </si>
  <si>
    <t>Breza S.</t>
  </si>
  <si>
    <t>Calderoni M.</t>
  </si>
  <si>
    <t>Carboni A.</t>
  </si>
  <si>
    <t>Cetin M.</t>
  </si>
  <si>
    <t>Chabot J.</t>
  </si>
  <si>
    <t>Chancellor J.</t>
  </si>
  <si>
    <t>Cistana A.</t>
  </si>
  <si>
    <t>Cleonise D.</t>
  </si>
  <si>
    <t>Corvi E.</t>
  </si>
  <si>
    <t>Czyborra L.</t>
  </si>
  <si>
    <t>Danilo -.</t>
  </si>
  <si>
    <t>Darmian M.</t>
  </si>
  <si>
    <t>Dawidowicz P.</t>
  </si>
  <si>
    <t>De Ligt M.</t>
  </si>
  <si>
    <t>Demme D.</t>
  </si>
  <si>
    <t>Denswil S.</t>
  </si>
  <si>
    <t>Dermaku K.</t>
  </si>
  <si>
    <t>Di Carmine S.</t>
  </si>
  <si>
    <t>Dominguez N.</t>
  </si>
  <si>
    <t>Donati G.</t>
  </si>
  <si>
    <t>Duarte L.</t>
  </si>
  <si>
    <t>Elmas E.</t>
  </si>
  <si>
    <t>Empereur A.</t>
  </si>
  <si>
    <t>Eriksen C.</t>
  </si>
  <si>
    <t>Eriksson S.</t>
  </si>
  <si>
    <t>Esposito S.</t>
  </si>
  <si>
    <t>Falco F.</t>
  </si>
  <si>
    <t>Farcas R.</t>
  </si>
  <si>
    <t>Ghezzal R.</t>
  </si>
  <si>
    <t>Godin D.</t>
  </si>
  <si>
    <t>Haraslin L.</t>
  </si>
  <si>
    <t>Hernandez T.</t>
  </si>
  <si>
    <t>Hernani A.</t>
  </si>
  <si>
    <t>Ibrahimovic Z.</t>
  </si>
  <si>
    <t>Igor Julio d.</t>
  </si>
  <si>
    <t>Jagiello F.</t>
  </si>
  <si>
    <t>Jocic B.</t>
  </si>
  <si>
    <t>Jony -.</t>
  </si>
  <si>
    <t>Joronen J.</t>
  </si>
  <si>
    <t>Kjaer S.</t>
  </si>
  <si>
    <t>Kumbulla M.</t>
  </si>
  <si>
    <t>Kyriakopoulos G.</t>
  </si>
  <si>
    <t>Leandrinho -.</t>
  </si>
  <si>
    <t>Leao R.</t>
  </si>
  <si>
    <t>Letica K.</t>
  </si>
  <si>
    <t>Llorente F.</t>
  </si>
  <si>
    <t>Lobotka S.</t>
  </si>
  <si>
    <t>Lopez P.</t>
  </si>
  <si>
    <t>Lovato M.</t>
  </si>
  <si>
    <t>Lozano H.</t>
  </si>
  <si>
    <t>Lucas M.</t>
  </si>
  <si>
    <t>Lukaku R.</t>
  </si>
  <si>
    <t>Majer Z.</t>
  </si>
  <si>
    <t>Malinovskiy R.</t>
  </si>
  <si>
    <t>Mangraviti M.</t>
  </si>
  <si>
    <t>Maroni G.</t>
  </si>
  <si>
    <t>Mateju A.</t>
  </si>
  <si>
    <t>Meccariello B.</t>
  </si>
  <si>
    <t>Mkhitaryan H.</t>
  </si>
  <si>
    <t>Moses V.</t>
  </si>
  <si>
    <t>Muldur M.</t>
  </si>
  <si>
    <t>Nandez N.</t>
  </si>
  <si>
    <t>Ndoj E.</t>
  </si>
  <si>
    <t>Obiang P.</t>
  </si>
  <si>
    <t>Olawale M.</t>
  </si>
  <si>
    <t>Papetti A.</t>
  </si>
  <si>
    <t>Pereiro G.</t>
  </si>
  <si>
    <t>Perez C.</t>
  </si>
  <si>
    <t>Petriccione J.</t>
  </si>
  <si>
    <t>Piccoli R.</t>
  </si>
  <si>
    <t>Prodl S.</t>
  </si>
  <si>
    <t>Rabiot A.</t>
  </si>
  <si>
    <t>Ragatzu D.</t>
  </si>
  <si>
    <t>Ramsey A.</t>
  </si>
  <si>
    <t>Ribery F.</t>
  </si>
  <si>
    <t>Rodrigo Becao N.</t>
  </si>
  <si>
    <t>Rrahmani A.</t>
  </si>
  <si>
    <t>Saelemaekers A.</t>
  </si>
  <si>
    <t>Sanchez A.</t>
  </si>
  <si>
    <t>Schone L.</t>
  </si>
  <si>
    <t>Schouten J.</t>
  </si>
  <si>
    <t>Sema K.</t>
  </si>
  <si>
    <t>Semprini A.</t>
  </si>
  <si>
    <t>Shakhov E.</t>
  </si>
  <si>
    <t>Shehu K.</t>
  </si>
  <si>
    <t>Singo W.</t>
  </si>
  <si>
    <t>Skov Olsen A.</t>
  </si>
  <si>
    <t>Skrabb S.</t>
  </si>
  <si>
    <t>Smalling C.</t>
  </si>
  <si>
    <t>Sottil R.</t>
  </si>
  <si>
    <t>Soumaoro A.</t>
  </si>
  <si>
    <t>Spalek N.</t>
  </si>
  <si>
    <t>Strefezza G.</t>
  </si>
  <si>
    <t>Sutalo B.</t>
  </si>
  <si>
    <t>Tameze A.</t>
  </si>
  <si>
    <t>Terzic A.</t>
  </si>
  <si>
    <t>Thiam D.</t>
  </si>
  <si>
    <t>Thorsby M.</t>
  </si>
  <si>
    <t>Toljan J.</t>
  </si>
  <si>
    <t>Tomiyasu T.</t>
  </si>
  <si>
    <t>Tonali S.</t>
  </si>
  <si>
    <t>Torregrossa E.</t>
  </si>
  <si>
    <t>Traore A.</t>
  </si>
  <si>
    <t>Tripaldelli A.</t>
  </si>
  <si>
    <t>Tunjov G.</t>
  </si>
  <si>
    <t>Turati S.</t>
  </si>
  <si>
    <t>Ujkani S.</t>
  </si>
  <si>
    <t>Vavro D.</t>
  </si>
  <si>
    <t>Vera B.</t>
  </si>
  <si>
    <t>Vigorito M.</t>
  </si>
  <si>
    <t>Villar G.</t>
  </si>
  <si>
    <t>Viviani M.</t>
  </si>
  <si>
    <t>Walace -.</t>
  </si>
  <si>
    <t>Walukiewicz S.</t>
  </si>
  <si>
    <t>Wesley -.</t>
  </si>
  <si>
    <t>Yoshida M.</t>
  </si>
  <si>
    <t>Young A.</t>
  </si>
  <si>
    <t>Zennaro M.</t>
  </si>
  <si>
    <t>Zmrhal J.</t>
  </si>
  <si>
    <t>Acampora G.</t>
  </si>
  <si>
    <t>Akpa Akpro J.</t>
  </si>
  <si>
    <t>Alia M.</t>
  </si>
  <si>
    <t>Amione B.</t>
  </si>
  <si>
    <t>Antov V.</t>
  </si>
  <si>
    <t>Arslan T.</t>
  </si>
  <si>
    <t>Arthur -.</t>
  </si>
  <si>
    <t>Avogadri L.</t>
  </si>
  <si>
    <t>Ayhan K.</t>
  </si>
  <si>
    <t>Baldursson A.</t>
  </si>
  <si>
    <t>Balogh B.</t>
  </si>
  <si>
    <t>Bastoni S.</t>
  </si>
  <si>
    <t>Boer P.</t>
  </si>
  <si>
    <t>Braaf J.</t>
  </si>
  <si>
    <t>Brunetta J.</t>
  </si>
  <si>
    <t>Buongiorno A.</t>
  </si>
  <si>
    <t>Busi M.</t>
  </si>
  <si>
    <t>Calafiori R.</t>
  </si>
  <si>
    <t>Caldirola L.</t>
  </si>
  <si>
    <t>Caso G.</t>
  </si>
  <si>
    <t>Colley E.</t>
  </si>
  <si>
    <t>Contini N.</t>
  </si>
  <si>
    <t>Crespi G.</t>
  </si>
  <si>
    <t>Cyprien W.</t>
  </si>
  <si>
    <t>Dalot D.</t>
  </si>
  <si>
    <t>Damsgaard M.</t>
  </si>
  <si>
    <t>Darboe E.</t>
  </si>
  <si>
    <t>Di Serio G.</t>
  </si>
  <si>
    <t>Diaz B.</t>
  </si>
  <si>
    <t>Dierckx D.</t>
  </si>
  <si>
    <t>Dragus D.</t>
  </si>
  <si>
    <t>Dragusin R.</t>
  </si>
  <si>
    <t>Ebongue S.</t>
  </si>
  <si>
    <t>Erlic M.</t>
  </si>
  <si>
    <t>Escalante G.</t>
  </si>
  <si>
    <t>Estevez N.</t>
  </si>
  <si>
    <t>Fagioli N.</t>
  </si>
  <si>
    <t>Farelli S.</t>
  </si>
  <si>
    <t>Ferrer S.</t>
  </si>
  <si>
    <t>Forestieri F.</t>
  </si>
  <si>
    <t>Foulon D.</t>
  </si>
  <si>
    <t>Frabotta G.</t>
  </si>
  <si>
    <t>Gaich A.</t>
  </si>
  <si>
    <t>Gojak A.</t>
  </si>
  <si>
    <t>Golemic V.</t>
  </si>
  <si>
    <t>Gori P.</t>
  </si>
  <si>
    <t>Gyasi E.</t>
  </si>
  <si>
    <t>Hakimi A.</t>
  </si>
  <si>
    <t>Hauge J.</t>
  </si>
  <si>
    <t>Henrique E.</t>
  </si>
  <si>
    <t>Hickey A.</t>
  </si>
  <si>
    <t>Ilic I.</t>
  </si>
  <si>
    <t>Improta R.</t>
  </si>
  <si>
    <t>Insigne R.</t>
  </si>
  <si>
    <t>Ismajli A.</t>
  </si>
  <si>
    <t>Kalulu P.</t>
  </si>
  <si>
    <t>Kokorin A.</t>
  </si>
  <si>
    <t>Kovalenko V.</t>
  </si>
  <si>
    <t>Lammers S.</t>
  </si>
  <si>
    <t>Lucatelli I.</t>
  </si>
  <si>
    <t>Luvumbo Z.</t>
  </si>
  <si>
    <t>Maehle J.</t>
  </si>
  <si>
    <t>Magallan L.</t>
  </si>
  <si>
    <t>Maggiore G.</t>
  </si>
  <si>
    <t>Makengo J.</t>
  </si>
  <si>
    <t>Maldini D.</t>
  </si>
  <si>
    <t>Man D.</t>
  </si>
  <si>
    <t>Manfredini N.</t>
  </si>
  <si>
    <t>Marin R.</t>
  </si>
  <si>
    <t>Martinez Quarta L.</t>
  </si>
  <si>
    <t>Mayoral B.</t>
  </si>
  <si>
    <t>Mazzotta A.</t>
  </si>
  <si>
    <t>Mckennie W.</t>
  </si>
  <si>
    <t>Messias J.</t>
  </si>
  <si>
    <t>Mihaila V.</t>
  </si>
  <si>
    <t>Miranchuk A.</t>
  </si>
  <si>
    <t>Molina N.</t>
  </si>
  <si>
    <t>Moncini G.</t>
  </si>
  <si>
    <t>Montiel T.</t>
  </si>
  <si>
    <t>Montipo L.</t>
  </si>
  <si>
    <t>Moro R.</t>
  </si>
  <si>
    <t>Muriqi V.</t>
  </si>
  <si>
    <t>Nzola M.</t>
  </si>
  <si>
    <t>Oddei B.</t>
  </si>
  <si>
    <t>Onguene J.</t>
  </si>
  <si>
    <t>Osimhen V.</t>
  </si>
  <si>
    <t>Osorio Y.</t>
  </si>
  <si>
    <t>Ouwejan T.</t>
  </si>
  <si>
    <t>Paleari A.</t>
  </si>
  <si>
    <t>Palumbo M.</t>
  </si>
  <si>
    <t>Pandur I.</t>
  </si>
  <si>
    <t>Pastina C.</t>
  </si>
  <si>
    <t>Pedro -.</t>
  </si>
  <si>
    <t>Pelle G.</t>
  </si>
  <si>
    <t>Pereira A.</t>
  </si>
  <si>
    <t>Piccinini S.</t>
  </si>
  <si>
    <t>Pobega T.</t>
  </si>
  <si>
    <t>Portanova M.</t>
  </si>
  <si>
    <t>Rabbi S.</t>
  </si>
  <si>
    <t>Ramos J.</t>
  </si>
  <si>
    <t>Ravaglia N.</t>
  </si>
  <si>
    <t>Reynolds B.</t>
  </si>
  <si>
    <t>Ricci M.</t>
  </si>
  <si>
    <t>Rinaldi F.</t>
  </si>
  <si>
    <t>Riviere E.</t>
  </si>
  <si>
    <t>Rocha K.</t>
  </si>
  <si>
    <t>Rojas L.</t>
  </si>
  <si>
    <t>Rovella N.</t>
  </si>
  <si>
    <t>Ruegg K.</t>
  </si>
  <si>
    <t>Ruggeri M.</t>
  </si>
  <si>
    <t>Sena L.</t>
  </si>
  <si>
    <t>Shomurodov E.</t>
  </si>
  <si>
    <t>Simy -.</t>
  </si>
  <si>
    <t>Sohm S.</t>
  </si>
  <si>
    <t>Terzi C.</t>
  </si>
  <si>
    <t>Tomori F.</t>
  </si>
  <si>
    <t>Tramoni M.</t>
  </si>
  <si>
    <t>Tuia A.</t>
  </si>
  <si>
    <t>Udogie D.</t>
  </si>
  <si>
    <t>Valenti L.</t>
  </si>
  <si>
    <t>Vergani E.</t>
  </si>
  <si>
    <t>Vicario G.</t>
  </si>
  <si>
    <t>Vidal A.</t>
  </si>
  <si>
    <t>Vignali L.</t>
  </si>
  <si>
    <t>Vojvoda M.</t>
  </si>
  <si>
    <t>Vulic M.</t>
  </si>
  <si>
    <t>Zagaritis V.</t>
  </si>
  <si>
    <t>Zappa G.</t>
  </si>
  <si>
    <t>Zirkzee J.</t>
  </si>
  <si>
    <t>Zoet J.</t>
  </si>
  <si>
    <t>KESSIE</t>
  </si>
  <si>
    <t>MILINKOVIC</t>
  </si>
  <si>
    <t>TRAORE H.</t>
  </si>
  <si>
    <t>LEAO</t>
  </si>
  <si>
    <t xml:space="preserve">LARSEN </t>
  </si>
  <si>
    <t>KOUAME</t>
  </si>
  <si>
    <t>LEIVA</t>
  </si>
  <si>
    <t>MEITE</t>
  </si>
  <si>
    <t>PERES</t>
  </si>
  <si>
    <t>MONTIPO</t>
  </si>
  <si>
    <t>SILVA</t>
  </si>
  <si>
    <t>DAMBROSIO</t>
  </si>
  <si>
    <t>VELOSO</t>
  </si>
  <si>
    <t>ALVES</t>
  </si>
  <si>
    <t>NKOULOU</t>
  </si>
  <si>
    <t>HENRIQUE</t>
  </si>
  <si>
    <t>LOPEZ</t>
  </si>
  <si>
    <t>SENA</t>
  </si>
  <si>
    <t>PELLE</t>
  </si>
  <si>
    <t>MILINKOVIC V.</t>
  </si>
  <si>
    <t>MALINOVSKIY</t>
  </si>
  <si>
    <t>Anno</t>
  </si>
  <si>
    <t>15-16</t>
  </si>
  <si>
    <t>Abraham T.</t>
  </si>
  <si>
    <t>Adamonis M.</t>
  </si>
  <si>
    <t>Ala-myllymaki L.</t>
  </si>
  <si>
    <t>Altare G.</t>
  </si>
  <si>
    <t>Amian K.</t>
  </si>
  <si>
    <t>Antiste J.</t>
  </si>
  <si>
    <t>Aramu M.</t>
  </si>
  <si>
    <t>Arnautovic M.</t>
  </si>
  <si>
    <t>Asllani K.</t>
  </si>
  <si>
    <t>Aya R.</t>
  </si>
  <si>
    <t>Bajrami N.</t>
  </si>
  <si>
    <t>Ballo Toure F.</t>
  </si>
  <si>
    <t>Bandinelli F.</t>
  </si>
  <si>
    <t>Basic T.</t>
  </si>
  <si>
    <t>Ben Kone K.</t>
  </si>
  <si>
    <t>Bertinato B.</t>
  </si>
  <si>
    <t>Bianchi F.</t>
  </si>
  <si>
    <t>Bianco A.</t>
  </si>
  <si>
    <t>Binks L.</t>
  </si>
  <si>
    <t>Bjarkason B.</t>
  </si>
  <si>
    <t>Bocalon R.</t>
  </si>
  <si>
    <t>Bogdan L.</t>
  </si>
  <si>
    <t>Buksa A.</t>
  </si>
  <si>
    <t>Busio G.</t>
  </si>
  <si>
    <t>Cambiaso A.</t>
  </si>
  <si>
    <t>Cancellieri M.</t>
  </si>
  <si>
    <t>Casale N.</t>
  </si>
  <si>
    <t>Ceccaroni P.</t>
  </si>
  <si>
    <t>Coulibaly L.</t>
  </si>
  <si>
    <t>Crnigoj D.</t>
  </si>
  <si>
    <t>Damiani S.</t>
  </si>
  <si>
    <t>Di Tacchio F.</t>
  </si>
  <si>
    <t>Djuric M.</t>
  </si>
  <si>
    <t>Dumfries D.</t>
  </si>
  <si>
    <t>Ebuehi T.</t>
  </si>
  <si>
    <t>Ekong E.</t>
  </si>
  <si>
    <t>Ekuban C.</t>
  </si>
  <si>
    <t>Fiordilino L.</t>
  </si>
  <si>
    <t>Furlan J.</t>
  </si>
  <si>
    <t>Gemello L.</t>
  </si>
  <si>
    <t>Giroud O.</t>
  </si>
  <si>
    <t>Gonzalez N.</t>
  </si>
  <si>
    <t>Henderson L.</t>
  </si>
  <si>
    <t>Henrique M.</t>
  </si>
  <si>
    <t>Henry T.</t>
  </si>
  <si>
    <t>Hernani -.</t>
  </si>
  <si>
    <t>Heymans D.</t>
  </si>
  <si>
    <t>Holm E.</t>
  </si>
  <si>
    <t>Hongla M.</t>
  </si>
  <si>
    <t>Igor -.</t>
  </si>
  <si>
    <t>Johnsen D.</t>
  </si>
  <si>
    <t>Kaio Jorge -.</t>
  </si>
  <si>
    <t>Kallon Y.</t>
  </si>
  <si>
    <t>Kamenovic D.</t>
  </si>
  <si>
    <t>Karlsson O.</t>
  </si>
  <si>
    <t>Kechrida W.</t>
  </si>
  <si>
    <t>Kingsley M.</t>
  </si>
  <si>
    <t>Kristoffersen J.</t>
  </si>
  <si>
    <t>La Mantia A.</t>
  </si>
  <si>
    <t>Ladinetti R.</t>
  </si>
  <si>
    <t>Lazaro V.</t>
  </si>
  <si>
    <t>Maenpaa N.</t>
  </si>
  <si>
    <t>Maignan M.</t>
  </si>
  <si>
    <t>Maleh Y.</t>
  </si>
  <si>
    <t>Mancuso L.</t>
  </si>
  <si>
    <t>Marfella D.</t>
  </si>
  <si>
    <t>Mazzocchi P.</t>
  </si>
  <si>
    <t>Modolo M.</t>
  </si>
  <si>
    <t>Mraz S.</t>
  </si>
  <si>
    <t>Nastasic M.</t>
  </si>
  <si>
    <t>Odriozola A.</t>
  </si>
  <si>
    <t>Okereke D.</t>
  </si>
  <si>
    <t>Parisi F.</t>
  </si>
  <si>
    <t>Pellegri P.</t>
  </si>
  <si>
    <t>Peretz D.</t>
  </si>
  <si>
    <t>Perez N.</t>
  </si>
  <si>
    <t>Pinato M.</t>
  </si>
  <si>
    <t>Piscopo K.</t>
  </si>
  <si>
    <t>Rauti N.</t>
  </si>
  <si>
    <t>Ricci S.</t>
  </si>
  <si>
    <t>Romero L.</t>
  </si>
  <si>
    <t>Rui Patricio -.</t>
  </si>
  <si>
    <t>Samardzic L.</t>
  </si>
  <si>
    <t>Satriano M.</t>
  </si>
  <si>
    <t>Schiavone A.</t>
  </si>
  <si>
    <t>Schnegg D.</t>
  </si>
  <si>
    <t>Segre J.</t>
  </si>
  <si>
    <t>Serpe L.</t>
  </si>
  <si>
    <t>Sher A.</t>
  </si>
  <si>
    <t>Sigurdsson A.</t>
  </si>
  <si>
    <t>Simy N.</t>
  </si>
  <si>
    <t>Stojanovic P.</t>
  </si>
  <si>
    <t>Stojkovic D.</t>
  </si>
  <si>
    <t>Strandberg S.</t>
  </si>
  <si>
    <t>Success I.</t>
  </si>
  <si>
    <t>Svoboda M.</t>
  </si>
  <si>
    <t>Taugourdeau A.</t>
  </si>
  <si>
    <t>Tessmann T.</t>
  </si>
  <si>
    <t>Theate A.</t>
  </si>
  <si>
    <t>Urbanski K.</t>
  </si>
  <si>
    <t>Vacca A.</t>
  </si>
  <si>
    <t>Van Hooijdonk S.</t>
  </si>
  <si>
    <t>Vanheusden Z.</t>
  </si>
  <si>
    <t>Vasquez J.</t>
  </si>
  <si>
    <t>Vina M.</t>
  </si>
  <si>
    <t>Viti M.</t>
  </si>
  <si>
    <t>Warming M.</t>
  </si>
  <si>
    <t>Zalewski N.</t>
  </si>
  <si>
    <t>Zanoli A.</t>
  </si>
  <si>
    <t>Zortea N.</t>
  </si>
  <si>
    <t>Zovko P.</t>
  </si>
  <si>
    <t>Zurkowski S.</t>
  </si>
  <si>
    <t>16-17</t>
  </si>
  <si>
    <t>17-18</t>
  </si>
  <si>
    <t>18-19</t>
  </si>
  <si>
    <t>19-20</t>
  </si>
  <si>
    <t>20-21</t>
  </si>
  <si>
    <t>Metrica</t>
  </si>
  <si>
    <t>Media Fantavoto/Quota</t>
  </si>
  <si>
    <t>Media Fantavoto/Quota ponderato per le partite giocate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</si>
</sst>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5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1" fillId="0" borderId="1" xfId="0" applyFont="1" applyBorder="1"/>
    <xf numFmtId="0" fontId="2" fillId="0" borderId="0" xfId="1" applyNumberFormat="1" applyFont="1"/>
    <xf numFmtId="0" fontId="1" fillId="0" borderId="1" xfId="1" applyNumberFormat="1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2" borderId="0" xfId="0" applyNumberFormat="1" applyFill="1"/>
    <xf numFmtId="164" fontId="0" fillId="2" borderId="0" xfId="0" applyNumberFormat="1" applyFill="1" applyAlignment="1">
      <alignment horizontal="right"/>
    </xf>
    <xf numFmtId="0" fontId="0" fillId="4" borderId="0" xfId="0" applyFill="1"/>
    <xf numFmtId="0" fontId="0" fillId="0" borderId="0" xfId="0" applyNumberFormat="1"/>
    <xf numFmtId="0" fontId="0" fillId="4" borderId="0" xfId="0" quotePrefix="1" applyFill="1"/>
    <xf numFmtId="2" fontId="0" fillId="2" borderId="0" xfId="0" applyNumberFormat="1" applyFill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0" xfId="0" applyFill="1"/>
    <xf numFmtId="0" fontId="7" fillId="3" borderId="0" xfId="0" applyFont="1" applyFill="1" applyBorder="1" applyAlignment="1">
      <alignment horizontal="center"/>
    </xf>
    <xf numFmtId="0" fontId="8" fillId="3" borderId="0" xfId="0" applyFont="1" applyFill="1"/>
    <xf numFmtId="0" fontId="0" fillId="0" borderId="0" xfId="0" quotePrefix="1"/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0" fillId="2" borderId="9" xfId="0" applyFill="1" applyBorder="1"/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0" fillId="0" borderId="9" xfId="0" applyBorder="1"/>
    <xf numFmtId="0" fontId="6" fillId="6" borderId="11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0" fillId="0" borderId="12" xfId="0" applyBorder="1"/>
    <xf numFmtId="164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6" borderId="14" xfId="0" applyFill="1" applyBorder="1" applyAlignment="1">
      <alignment horizontal="right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0" fillId="0" borderId="15" xfId="0" applyBorder="1"/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/>
    <xf numFmtId="164" fontId="0" fillId="0" borderId="18" xfId="0" applyNumberFormat="1" applyBorder="1" applyAlignment="1">
      <alignment horizontal="center"/>
    </xf>
    <xf numFmtId="0" fontId="0" fillId="0" borderId="19" xfId="0" applyBorder="1"/>
    <xf numFmtId="164" fontId="0" fillId="0" borderId="19" xfId="0" quotePrefix="1" applyNumberForma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wrapText="1"/>
    </xf>
    <xf numFmtId="0" fontId="6" fillId="5" borderId="4" xfId="0" applyFont="1" applyFill="1" applyBorder="1" applyAlignment="1">
      <alignment horizontal="center"/>
    </xf>
  </cellXfs>
  <cellStyles count="2">
    <cellStyle name="Normal" xfId="0" builtinId="0"/>
    <cellStyle name="Normale 2" xfId="1" xr:uid="{00000000-0005-0000-0000-000001000000}"/>
  </cellStyles>
  <dxfs count="90">
    <dxf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color theme="0" tint="-4.9989318521683403E-2"/>
      </font>
    </dxf>
    <dxf>
      <numFmt numFmtId="164" formatCode="0.000"/>
    </dxf>
    <dxf>
      <numFmt numFmtId="164" formatCode="0.000"/>
    </dxf>
    <dxf>
      <numFmt numFmtId="1" formatCode="0"/>
    </dxf>
    <dxf>
      <numFmt numFmtId="2" formatCode="0.00"/>
    </dxf>
    <dxf>
      <numFmt numFmtId="1" formatCode="0"/>
    </dxf>
    <dxf>
      <font>
        <color theme="0" tint="-4.9989318521683403E-2"/>
      </font>
    </dxf>
    <dxf>
      <numFmt numFmtId="164" formatCode="0.000"/>
    </dxf>
    <dxf>
      <numFmt numFmtId="164" formatCode="0.000"/>
    </dxf>
    <dxf>
      <numFmt numFmtId="1" formatCode="0"/>
    </dxf>
    <dxf>
      <numFmt numFmtId="2" formatCode="0.0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0" formatCode="General"/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2" formatCode="0.00"/>
      <fill>
        <patternFill>
          <fgColor indexed="64"/>
          <bgColor theme="7" tint="0.79998168889431442"/>
        </patternFill>
      </fill>
    </dxf>
    <dxf>
      <numFmt numFmtId="165" formatCode="0.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4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2" formatCode="0.00"/>
      <fill>
        <patternFill>
          <fgColor indexed="64"/>
          <bgColor theme="7" tint="0.79998168889431442"/>
        </patternFill>
      </fill>
    </dxf>
    <dxf>
      <numFmt numFmtId="165" formatCode="0.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font>
        <color auto="1"/>
      </font>
      <numFmt numFmtId="0" formatCode="General"/>
      <fill>
        <patternFill>
          <fgColor indexed="64"/>
          <bgColor theme="7" tint="0.79998168889431442"/>
        </patternFill>
      </fill>
    </dxf>
    <dxf>
      <font>
        <color auto="1"/>
      </font>
      <numFmt numFmtId="2" formatCode="0.00"/>
      <fill>
        <patternFill>
          <fgColor indexed="64"/>
          <bgColor theme="7" tint="0.79998168889431442"/>
        </patternFill>
      </fill>
    </dxf>
    <dxf>
      <font>
        <color auto="1"/>
      </font>
      <numFmt numFmtId="165" formatCode="0.0"/>
      <fill>
        <patternFill>
          <fgColor indexed="64"/>
          <bgColor theme="7" tint="0.79998168889431442"/>
        </patternFill>
      </fill>
    </dxf>
    <dxf>
      <font>
        <color auto="1"/>
      </font>
      <numFmt numFmtId="164" formatCode="0.000"/>
      <fill>
        <patternFill>
          <fgColor indexed="64"/>
          <bgColor theme="7" tint="0.79998168889431442"/>
        </patternFill>
      </fill>
    </dxf>
    <dxf>
      <font>
        <color auto="1"/>
      </font>
      <numFmt numFmtId="164" formatCode="0.000"/>
      <fill>
        <patternFill>
          <fgColor indexed="64"/>
          <bgColor theme="7" tint="0.79998168889431442"/>
        </patternFill>
      </fill>
    </dxf>
    <dxf>
      <font>
        <color auto="1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Metrica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Giocatori!$H$11:$H$16</c:f>
              <c:strCache>
                <c:ptCount val="6"/>
                <c:pt idx="0">
                  <c:v>15-16</c:v>
                </c:pt>
                <c:pt idx="1">
                  <c:v>16-17</c:v>
                </c:pt>
                <c:pt idx="2">
                  <c:v>17-18</c:v>
                </c:pt>
                <c:pt idx="3">
                  <c:v>18-19</c:v>
                </c:pt>
                <c:pt idx="4">
                  <c:v>19-20</c:v>
                </c:pt>
                <c:pt idx="5">
                  <c:v>20-21</c:v>
                </c:pt>
              </c:strCache>
            </c:strRef>
          </c:cat>
          <c:val>
            <c:numRef>
              <c:f>Giocatori!$K$3:$K$8</c:f>
              <c:numCache>
                <c:formatCode>0.000</c:formatCode>
                <c:ptCount val="6"/>
                <c:pt idx="0">
                  <c:v>0.30897506925207752</c:v>
                </c:pt>
                <c:pt idx="1">
                  <c:v>0.29763157894736841</c:v>
                </c:pt>
                <c:pt idx="2">
                  <c:v>0.36651315789473687</c:v>
                </c:pt>
                <c:pt idx="3">
                  <c:v>0.25087719298245614</c:v>
                </c:pt>
                <c:pt idx="4">
                  <c:v>0.15234072022160663</c:v>
                </c:pt>
                <c:pt idx="5">
                  <c:v>0.12103618421052632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E6-4AB5-B3E0-F46007281D0F}"/>
            </c:ext>
          </c:extLst>
        </c:ser>
        <c:ser>
          <c:idx val="1"/>
          <c:order val="1"/>
          <c:tx>
            <c:v>Metrica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Giocatori!$H$11:$H$16</c:f>
              <c:strCache>
                <c:ptCount val="6"/>
                <c:pt idx="0">
                  <c:v>15-16</c:v>
                </c:pt>
                <c:pt idx="1">
                  <c:v>16-17</c:v>
                </c:pt>
                <c:pt idx="2">
                  <c:v>17-18</c:v>
                </c:pt>
                <c:pt idx="3">
                  <c:v>18-19</c:v>
                </c:pt>
                <c:pt idx="4">
                  <c:v>19-20</c:v>
                </c:pt>
                <c:pt idx="5">
                  <c:v>20-21</c:v>
                </c:pt>
              </c:strCache>
            </c:strRef>
          </c:cat>
          <c:val>
            <c:numRef>
              <c:f>Giocatori!$K$11:$K$16</c:f>
              <c:numCache>
                <c:formatCode>0.000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0.19243421052631576</c:v>
                </c:pt>
                <c:pt idx="4">
                  <c:v>#N/A</c:v>
                </c:pt>
                <c:pt idx="5">
                  <c:v>0.22176691729323311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F-4F0D-9DEF-DCD1249563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6591599"/>
        <c:axId val="1486585359"/>
      </c:lineChart>
      <c:catAx>
        <c:axId val="14865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6585359"/>
        <c:crosses val="autoZero"/>
        <c:auto val="1"/>
        <c:lblAlgn val="ctr"/>
        <c:lblOffset val="100"/>
        <c:noMultiLvlLbl val="0"/>
      </c:catAx>
      <c:valAx>
        <c:axId val="14865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65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Giocatori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428623</xdr:colOff>
      <xdr:row>16</xdr:row>
      <xdr:rowOff>157689</xdr:rowOff>
    </xdr:from>
    <xdr:to>
      <xdr:col>14</xdr:col>
      <xdr:colOff>391582</xdr:colOff>
      <xdr:row>33</xdr:row>
      <xdr:rowOff>179915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0EC17-39F8-4BE6-AD43-33D7B20C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1473200</xdr:colOff>
      <xdr:row>5</xdr:row>
      <xdr:rowOff>146050</xdr:rowOff>
    </xdr:from>
    <xdr:to>
      <xdr:col>6</xdr:col>
      <xdr:colOff>25400</xdr:colOff>
      <xdr:row>9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C267E-11D2-4803-8969-0B81A07F11AF}"/>
            </a:ext>
          </a:extLst>
        </xdr:cNvPr>
        <xdr:cNvSpPr/>
      </xdr:nvSpPr>
      <xdr:spPr>
        <a:xfrm>
          <a:off x="3365500" y="1250950"/>
          <a:ext cx="20256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/>
            <a:t>Vai alla tabella interattiva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_x000a__x0009__x0009__x0009_          Giocatore_x000a__x0009__x0009__x0009_          " tableColumnId="1"/>
      <queryTableField id="2" name="_x000a__x0009__x0009__x0009_          Q_x000a__x0009__x0009__x0009_          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5567C1-1E15-495F-BD44-A2B9A34E6EC8}" autoFormatId="16" applyNumberFormats="0" applyBorderFormats="0" applyFontFormats="0" applyPatternFormats="0" applyAlignmentFormats="0" applyWidthHeightFormats="0">
  <queryTableRefresh nextId="5">
    <queryTableFields count="2">
      <queryTableField id="3" name="Giocatore" tableColumnId="3"/>
      <queryTableField id="4" name="Q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18A7A8F-B515-4704-868B-CED434C71CF3}" autoFormatId="16" applyNumberFormats="0" applyBorderFormats="0" applyFontFormats="0" applyPatternFormats="0" applyAlignmentFormats="0" applyWidthHeightFormats="0">
  <queryTableRefresh nextId="5">
    <queryTableFields count="2">
      <queryTableField id="3" name="Giocatore" tableColumnId="3"/>
      <queryTableField id="4" name="Q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79B2B7-BD5B-4743-8396-6A7255AF4C02}" autoFormatId="16" applyNumberFormats="0" applyBorderFormats="0" applyFontFormats="0" applyPatternFormats="0" applyAlignmentFormats="0" applyWidthHeightFormats="0">
  <queryTableRefresh nextId="3">
    <queryTableFields count="2">
      <queryTableField id="1" name="Giocatore          " tableColumnId="1"/>
      <queryTableField id="2" name="Q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85C120-58EA-4AEA-8671-49BD5C30FA3C}" autoFormatId="16" applyNumberFormats="0" applyBorderFormats="0" applyFontFormats="0" applyPatternFormats="0" applyAlignmentFormats="0" applyWidthHeightFormats="0">
  <queryTableRefresh nextId="3">
    <queryTableFields count="2">
      <queryTableField id="1" name="Giocatore     " tableColumnId="1"/>
      <queryTableField id="2" name="Q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61D5B2F-A015-4A78-AF25-9B232636412E}" autoFormatId="16" applyNumberFormats="0" applyBorderFormats="0" applyFontFormats="0" applyPatternFormats="0" applyAlignmentFormats="0" applyWidthHeightFormats="0">
  <queryTableRefresh nextId="3">
    <queryTableFields count="2">
      <queryTableField id="1" name="Giocatore" tableColumnId="1"/>
      <queryTableField id="2" name="Q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8127499-C0B9-4C4B-B542-63A1F9BA27F7}" autoFormatId="16" applyNumberFormats="0" applyBorderFormats="0" applyFontFormats="0" applyPatternFormats="0" applyAlignmentFormats="0" applyWidthHeightFormats="0">
  <queryTableRefresh nextId="3">
    <queryTableFields count="2">
      <queryTableField id="1" name="_x000a__x0009__x0009__x0009_          Giocatore_x000a__x0009__x0009__x0009_          " tableColumnId="1"/>
      <queryTableField id="2" name="_x000a__x0009__x0009__x0009_          Q_x000a__x0009__x0009__x0009_          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077B4E-8969-4B2E-8AF6-1A963333FBDC}" name="Giocatore1" displayName="Giocatore1" ref="B2:H8" totalsRowShown="0" headerRowDxfId="15" dataDxfId="14">
  <tableColumns count="7">
    <tableColumn id="1" xr3:uid="{812FC3C0-1D6A-4ADD-B7CE-E402028691AC}" name="Nome quotato"/>
    <tableColumn id="2" xr3:uid="{49F3B129-20DD-4687-9EAA-D16F8D6265AA}" name="Mf/Quota" dataDxfId="13"/>
    <tableColumn id="3" xr3:uid="{B9F4C27A-75B4-4F00-9ABF-9FC3C6629ABC}" name="Mf/Quota ponderato" dataDxfId="12"/>
    <tableColumn id="4" xr3:uid="{C2A420D3-ABB4-4D9A-8EDB-A2CD39BD6108}" name="Tot. punti" dataDxfId="11"/>
    <tableColumn id="5" xr3:uid="{1B86C16C-52D0-4201-ACF3-1BB82692B148}" name="Punti/Quota" dataDxfId="10"/>
    <tableColumn id="6" xr3:uid="{F618B1C4-BFAE-47D9-87A7-4B5EA52B342E}" name="Quota" dataDxfId="9"/>
    <tableColumn id="7" xr3:uid="{AF6C3BD2-F87F-4EB3-8B0F-DF8629948311}" name="Anno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0F7E84-8DDE-4017-8FBD-71CC8B3CE077}" name="Giocatore2" displayName="Giocatore2" ref="B10:H16" totalsRowShown="0" headerRowDxfId="7" dataDxfId="6">
  <tableColumns count="7">
    <tableColumn id="1" xr3:uid="{5CB771A1-1427-4908-ABCE-F243B9651F2F}" name="Nome quotato"/>
    <tableColumn id="2" xr3:uid="{59081ED0-4429-4C5F-BBC2-A7814C129FF3}" name="Mf/Quota" dataDxfId="5"/>
    <tableColumn id="3" xr3:uid="{5D4F4833-74F9-4DBC-A988-BE818895DCAF}" name="Mf/Quota ponderato" dataDxfId="4"/>
    <tableColumn id="4" xr3:uid="{B858256D-D5D7-4BBA-B33A-CE75B2D2538E}" name="Tot. punti" dataDxfId="3"/>
    <tableColumn id="5" xr3:uid="{81BD25B8-9587-4972-A520-A17FB8D4BCD5}" name="Punti/Quota" dataDxfId="2"/>
    <tableColumn id="6" xr3:uid="{B2446673-11C8-4FE8-9E79-F8F1A817B051}" name="Quota" dataDxfId="1"/>
    <tableColumn id="7" xr3:uid="{C8C9D2E3-D577-4F8F-A2F7-42EFC2C1F67A}" name="Anno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zzetta15_16" displayName="Gazzetta15_16" ref="AD1:AE544" tableType="queryTable" totalsRowShown="0" headerRowDxfId="87" dataDxfId="86">
  <autoFilter ref="AD1:AE544" xr:uid="{00000000-0009-0000-0100-000001000000}"/>
  <sortState xmlns:xlrd2="http://schemas.microsoft.com/office/spreadsheetml/2017/richdata2" ref="AD2:AE544">
    <sortCondition ref="AD1:AD544"/>
  </sortState>
  <tableColumns count="2">
    <tableColumn id="1" xr3:uid="{00000000-0010-0000-0000-000001000000}" uniqueName="1" name="Giocatore" queryTableFieldId="1" dataDxfId="85"/>
    <tableColumn id="2" xr3:uid="{00000000-0010-0000-0000-000002000000}" uniqueName="2" name="Q" queryTableFieldId="2" dataDxfId="8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i15_16" displayName="Dati15_16" ref="A1:W513" totalsRowShown="0" headerRowDxfId="83" headerRowBorderDxfId="82" tableBorderDxfId="81">
  <autoFilter ref="A1:W513" xr:uid="{00000000-0009-0000-0100-000002000000}"/>
  <sortState xmlns:xlrd2="http://schemas.microsoft.com/office/spreadsheetml/2017/richdata2" ref="A2:W513">
    <sortCondition ref="D1:D513"/>
  </sortState>
  <tableColumns count="23">
    <tableColumn id="1" xr3:uid="{00000000-0010-0000-0100-000001000000}" name="Id"/>
    <tableColumn id="2" xr3:uid="{00000000-0010-0000-0100-000002000000}" name="R"/>
    <tableColumn id="3" xr3:uid="{00000000-0010-0000-0100-000003000000}" name="Nome"/>
    <tableColumn id="18" xr3:uid="{58D40974-C521-4AC9-A620-2B9139A4E25A}" name="Nome quotato" dataDxfId="80">
      <calculatedColumnFormula>IFERROR(VLOOKUP(Dati15_16[[#This Row],[Nome]]&amp;"*",Gazzetta15_16[Giocatore],1,FALSE),"")</calculatedColumnFormula>
    </tableColumn>
    <tableColumn id="20" xr3:uid="{0FFDD517-4618-4791-B233-42539C382F85}" name="Mf/Quota" dataDxfId="79">
      <calculatedColumnFormula>IFERROR(Dati15_16[[#This Row],[Mf]]/Dati15_16[[#This Row],[Quota]],"")</calculatedColumnFormula>
    </tableColumn>
    <tableColumn id="21" xr3:uid="{CDFDE44E-2610-4E4D-AF63-9B1DFE577A80}" name="Mf/Quota ponderato" dataDxfId="78">
      <calculatedColumnFormula>IFERROR(((Dati15_16[[#This Row],[Mf]]/Dati15_16[[#This Row],[Quota]])*Dati15_16[[#This Row],[Pg]])/38,"")</calculatedColumnFormula>
    </tableColumn>
    <tableColumn id="23" xr3:uid="{4D652FB0-970F-4E8B-9421-1B31E08EF1D8}" name="Tot. punti" dataDxfId="77">
      <calculatedColumnFormula>IFERROR(Dati15_16[[#This Row],[Mf]]*Dati15_16[[#This Row],[Pg]],"")</calculatedColumnFormula>
    </tableColumn>
    <tableColumn id="24" xr3:uid="{797C30D2-4C2D-4975-9257-7D1FAC0F4550}" name="Punti/Quota" dataDxfId="76">
      <calculatedColumnFormula>IFERROR(Dati15_16[[#This Row],[Tot. punti]]/Dati15_16[[#This Row],[Quota]],"")</calculatedColumnFormula>
    </tableColumn>
    <tableColumn id="19" xr3:uid="{BE117402-E937-4F4D-9180-3867691FAD70}" name="Quota" dataDxfId="75"/>
    <tableColumn id="4" xr3:uid="{00000000-0010-0000-0100-000004000000}" name="Squadra"/>
    <tableColumn id="5" xr3:uid="{00000000-0010-0000-0100-000005000000}" name="Pg"/>
    <tableColumn id="7" xr3:uid="{00000000-0010-0000-0100-000007000000}" name="Mf"/>
    <tableColumn id="6" xr3:uid="{00000000-0010-0000-0100-000006000000}" name="Mv"/>
    <tableColumn id="8" xr3:uid="{00000000-0010-0000-0100-000008000000}" name="Gf"/>
    <tableColumn id="9" xr3:uid="{00000000-0010-0000-0100-000009000000}" name="Gs"/>
    <tableColumn id="10" xr3:uid="{00000000-0010-0000-0100-00000A000000}" name="Rp"/>
    <tableColumn id="11" xr3:uid="{00000000-0010-0000-0100-00000B000000}" name="Rc"/>
    <tableColumn id="12" xr3:uid="{00000000-0010-0000-0100-00000C000000}" name="R+"/>
    <tableColumn id="13" xr3:uid="{00000000-0010-0000-0100-00000D000000}" name="R-"/>
    <tableColumn id="14" xr3:uid="{00000000-0010-0000-0100-00000E000000}" name="Ass"/>
    <tableColumn id="15" xr3:uid="{00000000-0010-0000-0100-00000F000000}" name="Amm"/>
    <tableColumn id="16" xr3:uid="{00000000-0010-0000-0100-000010000000}" name="Esp"/>
    <tableColumn id="17" xr3:uid="{00000000-0010-0000-0100-000011000000}" name="Au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E5D3D4-9555-48D4-B90D-4AB804F3C128}" name="Gazzetta16_17" displayName="Gazzetta16_17" ref="Y1:Z550" tableType="queryTable" totalsRowShown="0" headerRowDxfId="74">
  <autoFilter ref="Y1:Z550" xr:uid="{ECE5D3D4-9555-48D4-B90D-4AB804F3C128}"/>
  <tableColumns count="2">
    <tableColumn id="3" xr3:uid="{5056EC48-E2FA-41C5-B245-C1902A1459A1}" uniqueName="3" name="Giocatore" queryTableFieldId="3" dataDxfId="73"/>
    <tableColumn id="4" xr3:uid="{A145D3A8-C559-47BA-9CE5-7CD37D195859}" uniqueName="4" name="Q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50F33-0C04-4353-B117-3DD09EC71ED7}" name="Dati16_17" displayName="Dati16_17" ref="A1:W703" totalsRowShown="0" headerRowDxfId="72" headerRowBorderDxfId="71" tableBorderDxfId="70" headerRowCellStyle="Normale 2">
  <autoFilter ref="A1:W703" xr:uid="{02550F33-0C04-4353-B117-3DD09EC71ED7}"/>
  <sortState xmlns:xlrd2="http://schemas.microsoft.com/office/spreadsheetml/2017/richdata2" ref="A2:W703">
    <sortCondition descending="1" ref="G1:G703"/>
  </sortState>
  <tableColumns count="23">
    <tableColumn id="1" xr3:uid="{EFD1796C-9E11-4118-A46C-64784400CBB5}" name="Id"/>
    <tableColumn id="2" xr3:uid="{D0407D66-1F2A-4390-98CE-7E04E6434CBC}" name="R"/>
    <tableColumn id="3" xr3:uid="{496CFEEF-1B5F-4528-A67A-1477D2DA8442}" name="Nome"/>
    <tableColumn id="18" xr3:uid="{A8E3FD41-482B-418C-89DC-DC7202E67E5A}" name="Nome quotato" dataDxfId="69" dataCellStyle="Normale 2">
      <calculatedColumnFormula>IFERROR(VLOOKUP(Dati16_17[[#This Row],[Nome]]&amp;"*",Gazzetta16_17[Giocatore],1,FALSE),"")</calculatedColumnFormula>
    </tableColumn>
    <tableColumn id="19" xr3:uid="{D210842C-0E8A-4877-9E7E-F5B3545ACECE}" name="Mf/Quota" dataDxfId="68" dataCellStyle="Normale 2">
      <calculatedColumnFormula>IFERROR(Dati16_17[[#This Row],[Mf]]/Dati16_17[[#This Row],[Quota]],0)</calculatedColumnFormula>
    </tableColumn>
    <tableColumn id="20" xr3:uid="{D0B71132-D0EB-4AD0-97D1-16952ACAB098}" name="Mf/Quota ponderato" dataDxfId="67" dataCellStyle="Normale 2">
      <calculatedColumnFormula>IFERROR(Dati16_17[[#This Row],[Mf/Quota]]*Dati16_17[[#This Row],[Pg]]/38,0)</calculatedColumnFormula>
    </tableColumn>
    <tableColumn id="21" xr3:uid="{927FE520-C595-4EC9-889E-78495797E7BC}" name="Tot. punti" dataDxfId="66" dataCellStyle="Normale 2">
      <calculatedColumnFormula>IF(Dati16_17[[#This Row],[Mf]]*Dati16_17[[#This Row],[Pg]]=0,0,Dati16_17[[#This Row],[Mf]]*Dati16_17[[#This Row],[Pg]])</calculatedColumnFormula>
    </tableColumn>
    <tableColumn id="22" xr3:uid="{44BEFDA1-A3D8-4010-B00E-437A21614FFA}" name="Punti/Quota" dataDxfId="65" dataCellStyle="Normale 2">
      <calculatedColumnFormula>IFERROR(Dati16_17[[#This Row],[Tot. punti]]/Dati16_17[[#This Row],[Quota]],0)</calculatedColumnFormula>
    </tableColumn>
    <tableColumn id="23" xr3:uid="{C97B7C50-61E6-455A-8237-D3C44F0856B5}" name="Quota" dataDxfId="64" dataCellStyle="Normale 2">
      <calculatedColumnFormula>IFERROR(VLOOKUP(Dati16_17[[#This Row],[Nome]]&amp;"*",Gazzetta16_17[],2,FALSE),0)</calculatedColumnFormula>
    </tableColumn>
    <tableColumn id="4" xr3:uid="{24B3F703-6A17-4721-9884-BC0AB6F8B2B4}" name="Squadra"/>
    <tableColumn id="5" xr3:uid="{1E09E20C-0188-4B74-9008-09639F2116D9}" name="Pg"/>
    <tableColumn id="6" xr3:uid="{E16C01BF-3269-42A5-9A05-EDD6F3CA974B}" name="Mv"/>
    <tableColumn id="7" xr3:uid="{5FCC3394-9C38-4B02-88CE-A66DD7161D13}" name="Mf"/>
    <tableColumn id="8" xr3:uid="{4E444D73-B55E-4579-ACD6-58AE0F9C4762}" name="Gf"/>
    <tableColumn id="9" xr3:uid="{9007F8F9-05B8-4979-96E5-8D5D4848F84B}" name="Gs"/>
    <tableColumn id="10" xr3:uid="{0F0FC1F0-7D60-4712-8ACD-4EF8678EE11E}" name="Rp"/>
    <tableColumn id="11" xr3:uid="{481D0913-087E-49B8-9CE9-C2EE1727AC6A}" name="Rc"/>
    <tableColumn id="12" xr3:uid="{0BBD62CC-8996-4B6C-A33B-8954057A29B4}" name="R+"/>
    <tableColumn id="13" xr3:uid="{0C9A71BD-30C2-4620-9F4E-B9D438111618}" name="R-"/>
    <tableColumn id="14" xr3:uid="{B43A2808-46F3-4764-A352-6650F3442046}" name="Ass"/>
    <tableColumn id="15" xr3:uid="{1BE19107-0648-416F-8122-BFE1A5E929AC}" name="Amm"/>
    <tableColumn id="16" xr3:uid="{87836B2A-E69E-43E6-8A97-66050A2463A7}" name="Esp"/>
    <tableColumn id="17" xr3:uid="{C53BAC14-8372-4956-9B44-75C5597BF6AF}" name="Au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3BAA28-A24C-4A5E-BBA9-F5ED488A10EF}" name="Gazzetta17_18" displayName="Gazzetta17_18" ref="Y1:Z539" tableType="queryTable" totalsRowShown="0" headerRowDxfId="63">
  <autoFilter ref="Y1:Z539" xr:uid="{4C3BAA28-A24C-4A5E-BBA9-F5ED488A10EF}"/>
  <tableColumns count="2">
    <tableColumn id="3" xr3:uid="{481F7639-BA9A-4B00-872B-232E402F5D68}" uniqueName="3" name="Giocatore" queryTableFieldId="3" dataDxfId="62"/>
    <tableColumn id="4" xr3:uid="{EFF12BEC-4A9F-44F2-940F-97F784406381}" uniqueName="4" name="Q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C4739-BCE2-4F97-BCE9-E3C181278E83}" name="Dati17_18" displayName="Dati17_18" ref="A1:W651" totalsRowShown="0" headerRowDxfId="61">
  <autoFilter ref="A1:W651" xr:uid="{C29C4739-BCE2-4F97-BCE9-E3C181278E83}"/>
  <sortState xmlns:xlrd2="http://schemas.microsoft.com/office/spreadsheetml/2017/richdata2" ref="A2:W651">
    <sortCondition descending="1" ref="K1:K651"/>
  </sortState>
  <tableColumns count="23">
    <tableColumn id="1" xr3:uid="{0BE98670-F370-423D-AB10-E0D005552199}" name="Id"/>
    <tableColumn id="2" xr3:uid="{405B44FA-5D46-43A7-B06A-389A7C8341E9}" name="R"/>
    <tableColumn id="3" xr3:uid="{EFD5044A-1307-4905-B0A2-D40BF739366D}" name="Nome"/>
    <tableColumn id="18" xr3:uid="{3E07200D-A518-4134-863E-6B808C95484D}" name="Nome quotato" dataDxfId="60">
      <calculatedColumnFormula>IFERROR(VLOOKUP(Dati17_18[[#This Row],[Nome]]&amp;"*",Gazzetta17_18[Giocatore],1,FALSE),"")</calculatedColumnFormula>
    </tableColumn>
    <tableColumn id="19" xr3:uid="{BEB15E84-EE1B-417C-A95E-407340A9FDDB}" name="Mf/Quota" dataDxfId="59">
      <calculatedColumnFormula>IFERROR(IF(Dati17_18[[#This Row],[Mf]]/Dati17_18[[#This Row],[Quota]]=0,0,Dati17_18[[#This Row],[Mf]]/Dati17_18[[#This Row],[Quota]]),0)</calculatedColumnFormula>
    </tableColumn>
    <tableColumn id="20" xr3:uid="{6B8B22CB-C1D7-403B-9D26-F0AA25C4A554}" name="Mf/Quota ponderato" dataDxfId="58">
      <calculatedColumnFormula>IFERROR(Dati17_18[[#This Row],[Mf/Quota]]*Dati17_18[[#This Row],[Pg]]/38,0)</calculatedColumnFormula>
    </tableColumn>
    <tableColumn id="21" xr3:uid="{EC533D3E-3CDE-4CDA-98EF-30C9A6C98D22}" name="Tot. punti" dataDxfId="57">
      <calculatedColumnFormula>IF(Dati17_18[[#This Row],[Mf]]*Dati17_18[[#This Row],[Pg]]=0,0,Dati17_18[[#This Row],[Mf]]*Dati17_18[[#This Row],[Pg]])</calculatedColumnFormula>
    </tableColumn>
    <tableColumn id="22" xr3:uid="{C167B32A-E9F8-4AC7-946E-B5DB15D12C24}" name="Punti/Quota" dataDxfId="56">
      <calculatedColumnFormula>IFERROR(Dati17_18[[#This Row],[Tot. punti]]/Dati17_18[[#This Row],[Quota]],0)</calculatedColumnFormula>
    </tableColumn>
    <tableColumn id="23" xr3:uid="{3CD4D7C9-5150-46D1-B2C1-E7B596342D74}" name="Quota" dataDxfId="55">
      <calculatedColumnFormula>IFERROR(VLOOKUP(Dati17_18[[#This Row],[Nome]]&amp;"*",Gazzetta17_18[],2,FALSE),0)</calculatedColumnFormula>
    </tableColumn>
    <tableColumn id="4" xr3:uid="{AE96F257-7A8F-47D7-8E25-512F1A1ECFBE}" name="Squadra"/>
    <tableColumn id="5" xr3:uid="{86DCB904-7935-4525-B728-6D37A40E932E}" name="Pg"/>
    <tableColumn id="6" xr3:uid="{BF3AB259-57E8-49DD-B9A1-19ABD67A8EFF}" name="Mv"/>
    <tableColumn id="7" xr3:uid="{238CCFBF-C20B-4CB0-A5B2-723705BD2CE2}" name="Mf"/>
    <tableColumn id="8" xr3:uid="{074CEA7D-CE36-48B1-BD55-1A19DCF0B358}" name="Gf"/>
    <tableColumn id="9" xr3:uid="{CDC25906-BDE5-4EBB-916B-0D1BC878DF4B}" name="Gs"/>
    <tableColumn id="10" xr3:uid="{23EDE8F8-3368-488F-B38A-CDEEA5FD560B}" name="Rp"/>
    <tableColumn id="11" xr3:uid="{BC377CB9-E450-4D4F-A064-A4405EC6001E}" name="Rc"/>
    <tableColumn id="12" xr3:uid="{6F122B52-93F8-435E-B126-D3BEBB4DB304}" name="R+"/>
    <tableColumn id="13" xr3:uid="{9D2B562F-4EB0-4610-B6D7-2C570AFF7277}" name="R-"/>
    <tableColumn id="14" xr3:uid="{8F1016C5-D115-4286-8E2A-03B2EA7EFA8C}" name="Ass"/>
    <tableColumn id="15" xr3:uid="{4B167CEA-87F4-4EE5-8E70-3286FD268280}" name="Amm"/>
    <tableColumn id="16" xr3:uid="{0F4C4EAE-ED31-4802-BB51-092B969EE239}" name="Esp"/>
    <tableColumn id="17" xr3:uid="{021A3357-85D2-43B5-8718-101DF0A5799C}" name="Au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92EF59-FBD2-4DAF-8CDC-150ED0B41DC3}" name="Gazzetta18_19" displayName="Gazzetta18_19" ref="Y1:Z547" tableType="queryTable" totalsRowShown="0" headerRowDxfId="54">
  <autoFilter ref="Y1:Z547" xr:uid="{2A92EF59-FBD2-4DAF-8CDC-150ED0B41DC3}"/>
  <tableColumns count="2">
    <tableColumn id="1" xr3:uid="{0F8D06E3-9F81-40F5-B23B-04A9B1AF494C}" uniqueName="1" name="Giocatore" queryTableFieldId="1" dataDxfId="53"/>
    <tableColumn id="2" xr3:uid="{C38BE962-2CCD-4493-911C-F1C1514F2868}" uniqueName="2" name="Q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A284C2-975D-4BF5-B237-93584D57D952}" name="Dati18_19" displayName="Dati18_19" ref="A1:W668" totalsRowShown="0" headerRowDxfId="52" dataDxfId="50" headerRowBorderDxfId="51">
  <autoFilter ref="A1:W668" xr:uid="{D9A284C2-975D-4BF5-B237-93584D57D952}">
    <filterColumn colId="1">
      <filters>
        <filter val="D"/>
      </filters>
    </filterColumn>
  </autoFilter>
  <sortState xmlns:xlrd2="http://schemas.microsoft.com/office/spreadsheetml/2017/richdata2" ref="A2:W664">
    <sortCondition descending="1" ref="G1:G668"/>
  </sortState>
  <tableColumns count="23">
    <tableColumn id="1" xr3:uid="{F48A2F3F-2AC8-453A-9756-4E379F6F3F2E}" name="Id"/>
    <tableColumn id="2" xr3:uid="{718C7FAD-C4C2-4D84-9252-72607DBCA6B9}" name="R"/>
    <tableColumn id="3" xr3:uid="{D50DEB32-1358-49EE-BB48-98C54E3083A5}" name="Nome"/>
    <tableColumn id="18" xr3:uid="{5A39B228-70EA-4C3B-958A-5945CBB8B0D9}" name="Nome quotato" dataDxfId="49"/>
    <tableColumn id="19" xr3:uid="{441A1B4E-AF3B-4804-A925-158C66BDEF2C}" name="Mf/Quota" dataDxfId="48"/>
    <tableColumn id="20" xr3:uid="{C63955C6-9062-42F2-A572-75BFE8E9BA1C}" name="Mf/Quota ponderato" dataDxfId="47"/>
    <tableColumn id="21" xr3:uid="{FFEA9BAD-5DD1-4242-9F4D-BC3E3F614D6A}" name="Tot. punti" dataDxfId="46"/>
    <tableColumn id="22" xr3:uid="{AB025CE9-26D5-4700-BEDE-BAE11D9693E3}" name="Punti/Quota" dataDxfId="45"/>
    <tableColumn id="23" xr3:uid="{4CB0EEBD-0537-4C15-B2B6-D1DB5506CAE8}" name="Quota" dataDxfId="44"/>
    <tableColumn id="4" xr3:uid="{8CE43444-04CD-4CAC-BC1D-E9DF1D45D089}" name="Squadra"/>
    <tableColumn id="5" xr3:uid="{45B6C56E-4F69-4BD6-B2EE-F48112733278}" name="Pg"/>
    <tableColumn id="6" xr3:uid="{4F5C3771-7541-4EF0-9177-48D9E32DFC0D}" name="Mv"/>
    <tableColumn id="7" xr3:uid="{1AA9642E-9D1B-48D0-AF8E-868B9DACDE61}" name="Mf"/>
    <tableColumn id="8" xr3:uid="{A571138C-06FA-4EF6-9958-AC41B731B47A}" name="Gf"/>
    <tableColumn id="9" xr3:uid="{7F50DD15-CB88-4996-82B5-A378478DABAB}" name="Gs"/>
    <tableColumn id="10" xr3:uid="{2871FD15-C3FB-4E85-A451-E3E5913DB9F7}" name="Rp"/>
    <tableColumn id="11" xr3:uid="{33EA5B7A-C28C-4D1D-AC91-3899C2DDFD12}" name="Rc"/>
    <tableColumn id="12" xr3:uid="{9A347753-E341-45CE-A288-7CD55A103DE1}" name="R+"/>
    <tableColumn id="13" xr3:uid="{291F3B74-DE50-4ED6-AF81-65C72F84D89E}" name="R-"/>
    <tableColumn id="14" xr3:uid="{AB019F01-C830-45B1-8B8E-7D330F9C71D6}" name="Ass"/>
    <tableColumn id="15" xr3:uid="{88886C3E-27E3-4444-A8E8-29685CED748F}" name="Amm"/>
    <tableColumn id="16" xr3:uid="{CDA6BF02-BCAD-4BC6-9068-9CBB2CEE2ADF}" name="Esp"/>
    <tableColumn id="17" xr3:uid="{E25B6B99-5BBF-4EB0-937C-8245856450A6}" name="Au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789A36-863D-4D11-86B6-271D72181989}" name="Dati19_20" displayName="Dati19_20" ref="A1:W754" totalsRowShown="0" headerRowDxfId="43" headerRowBorderDxfId="42">
  <autoFilter ref="A1:W754" xr:uid="{37789A36-863D-4D11-86B6-271D72181989}"/>
  <sortState xmlns:xlrd2="http://schemas.microsoft.com/office/spreadsheetml/2017/richdata2" ref="A2:W754">
    <sortCondition descending="1" ref="G1:G754"/>
  </sortState>
  <tableColumns count="23">
    <tableColumn id="1" xr3:uid="{4C493F02-A2C4-4BE0-A3CA-2C53BBD16E8B}" name="Id"/>
    <tableColumn id="2" xr3:uid="{66D8FE4F-F84E-4B48-B642-C6D613F86D85}" name="R"/>
    <tableColumn id="3" xr3:uid="{F8EAEE2B-CD94-40C7-9C8B-D887F297253B}" name="Nome"/>
    <tableColumn id="4" xr3:uid="{D95EA15B-3471-40D2-AF92-D08FCB4E8AC7}" name="Nome quotato"/>
    <tableColumn id="5" xr3:uid="{1B2964CB-86DD-4554-AFCF-8891B6EB7AE5}" name="Mf/Quota"/>
    <tableColumn id="6" xr3:uid="{22EBA849-AFA9-4736-848D-50B25B189284}" name="Mf/Quota ponderato"/>
    <tableColumn id="7" xr3:uid="{5D679430-0187-4DFA-8352-42D29B66E42F}" name="Tot. punti"/>
    <tableColumn id="8" xr3:uid="{98841041-4267-4CB7-AD48-4EAEECCB3FBD}" name="Punti/Quota"/>
    <tableColumn id="9" xr3:uid="{A10010A7-BCAF-4226-A352-43DC1BF83839}" name="Quota"/>
    <tableColumn id="10" xr3:uid="{3308FEA5-B7C6-4744-BDEA-BFDD85E6869A}" name="Squadra"/>
    <tableColumn id="11" xr3:uid="{FE32EEDD-9E18-407B-8C02-20CAE71B98D1}" name="Pg"/>
    <tableColumn id="12" xr3:uid="{62072E1D-74DB-4F76-8019-31E916A2FBE8}" name="Mv"/>
    <tableColumn id="13" xr3:uid="{AF8F511B-734F-4F46-849E-51C0F7D218EA}" name="Mf"/>
    <tableColumn id="14" xr3:uid="{B1989396-3492-4C36-AFC6-5DC727B80C32}" name="Gf"/>
    <tableColumn id="15" xr3:uid="{E8706A8C-A97A-4B59-B2E5-CF375EF75D2E}" name="Gs"/>
    <tableColumn id="16" xr3:uid="{C32D72C7-B1D5-4C25-91A2-25A88D11269B}" name="Rp"/>
    <tableColumn id="17" xr3:uid="{6E09D26E-17EC-4E82-A7C7-6AF96D88E183}" name="Rc"/>
    <tableColumn id="18" xr3:uid="{F159CDE4-114E-4F61-ACE0-BED2A855D709}" name="R+"/>
    <tableColumn id="19" xr3:uid="{1536128D-FA37-450C-A710-082444D899B7}" name="R-"/>
    <tableColumn id="20" xr3:uid="{7B806B95-1149-4DA8-8F99-826D21AED4C9}" name="Ass"/>
    <tableColumn id="21" xr3:uid="{3014C1DC-C950-4AE5-9766-D04529616D1A}" name="Amm"/>
    <tableColumn id="22" xr3:uid="{1007D56A-C809-407D-87A0-C8AB9E411499}" name="Esp"/>
    <tableColumn id="23" xr3:uid="{79095F9F-98B8-41BF-B491-9B65BD29A71D}" name="Au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86A162-3586-4766-9C92-B8883A3C58C4}" name="Gazzetta19_20" displayName="Gazzetta19_20" ref="Y1:Z518" tableType="queryTable" totalsRowShown="0" headerRowDxfId="41">
  <autoFilter ref="Y1:Z518" xr:uid="{9B86A162-3586-4766-9C92-B8883A3C58C4}"/>
  <tableColumns count="2">
    <tableColumn id="1" xr3:uid="{8CD50D5D-84D9-45A8-A6A3-756F0EE1D9EF}" uniqueName="1" name="Giocatore" queryTableFieldId="1" dataDxfId="40"/>
    <tableColumn id="2" xr3:uid="{71135931-3B6C-45F3-A00E-C24E84867ADF}" uniqueName="2" name="Q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89AC91-1091-4161-9FBA-D7461E587F93}" name="Gazzetta20_21" displayName="Gazzetta20_21" ref="Y1:Z555" tableType="queryTable" totalsRowShown="0">
  <autoFilter ref="Y1:Z555" xr:uid="{EF89AC91-1091-4161-9FBA-D7461E587F93}"/>
  <tableColumns count="2">
    <tableColumn id="1" xr3:uid="{9693BE9C-B706-44B9-8CA1-4A8DBC540271}" uniqueName="1" name="Giocatore" queryTableFieldId="1" dataDxfId="39"/>
    <tableColumn id="2" xr3:uid="{013F64BC-6768-4F9C-8A28-F8EBF8DB780D}" uniqueName="2" name="Q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D7FD21-D8A1-49EF-8E17-16522F5C37B5}" name="Dati20_21" displayName="Dati20_21" ref="A1:W690" totalsRowShown="0" headerRowDxfId="38" headerRowBorderDxfId="37">
  <autoFilter ref="A1:W690" xr:uid="{48D7FD21-D8A1-49EF-8E17-16522F5C37B5}"/>
  <sortState xmlns:xlrd2="http://schemas.microsoft.com/office/spreadsheetml/2017/richdata2" ref="A2:W690">
    <sortCondition ref="D1:D690"/>
  </sortState>
  <tableColumns count="23">
    <tableColumn id="1" xr3:uid="{BC574875-A9AA-44D3-BEDB-B73A97D9C5E4}" name="Id"/>
    <tableColumn id="2" xr3:uid="{A5CCEFB9-CCE4-42C6-BA0B-688D6BCFFEE1}" name="R"/>
    <tableColumn id="3" xr3:uid="{98A12605-BDAB-4A00-8407-65C6623B2152}" name="Nome"/>
    <tableColumn id="18" xr3:uid="{1E1D3E58-455A-42B2-ABB7-40B80EC07F75}" name="Nome quotato" dataDxfId="36">
      <calculatedColumnFormula>IFERROR(VLOOKUP(Dati20_21[[#This Row],[Nome]]&amp;"*",Gazzetta20_21[Giocatore],1,FALSE),0)</calculatedColumnFormula>
    </tableColumn>
    <tableColumn id="19" xr3:uid="{D2D2E8E1-397F-43A1-BB0C-81B9F29D6F46}" name="Mf/Quota" dataDxfId="35">
      <calculatedColumnFormula>IFERROR(IF(Dati20_21[[#This Row],[Mf]]/Dati20_21[[#This Row],[Quota]]=0,0,Dati20_21[[#This Row],[Mf]]/Dati20_21[[#This Row],[Quota]]),0)</calculatedColumnFormula>
    </tableColumn>
    <tableColumn id="20" xr3:uid="{3CAEDF8D-26F6-4B8C-904A-05F0687F2061}" name="Mf/Quota ponderato" dataDxfId="34">
      <calculatedColumnFormula>IFERROR(Dati20_21[[#This Row],[Mf/Quota]]*Dati20_21[[#This Row],[Pg]]/38,0)</calculatedColumnFormula>
    </tableColumn>
    <tableColumn id="21" xr3:uid="{E898CE16-15E6-4DD9-AB60-E0F1231B90EE}" name="Tot. punti" dataDxfId="33">
      <calculatedColumnFormula>IF(Dati20_21[[#This Row],[Mf]]*Dati20_21[[#This Row],[Pg]]=0,0,Dati20_21[[#This Row],[Mf]]*Dati20_21[[#This Row],[Pg]])</calculatedColumnFormula>
    </tableColumn>
    <tableColumn id="22" xr3:uid="{74FBAD62-C1EB-4B5B-91C4-09E1AA439174}" name="Punti/Quota" dataDxfId="32">
      <calculatedColumnFormula>IFERROR(Dati20_21[[#This Row],[Tot. punti]]/Dati20_21[[#This Row],[Quota]],0)</calculatedColumnFormula>
    </tableColumn>
    <tableColumn id="23" xr3:uid="{BEA1C595-DC35-4FD8-9266-F5C45FCA5A55}" name="Quota" dataDxfId="31">
      <calculatedColumnFormula>IFERROR(VLOOKUP(Dati20_21[[#This Row],[Nome]]&amp;"*",Gazzetta20_21[],2,FALSE),0)</calculatedColumnFormula>
    </tableColumn>
    <tableColumn id="4" xr3:uid="{15A6DD0C-3509-4C98-9464-EF97F15D2EF4}" name="Squadra"/>
    <tableColumn id="5" xr3:uid="{FAAEA7C4-36FE-4DED-9D17-E1E7A52DBAA3}" name="Pg"/>
    <tableColumn id="6" xr3:uid="{331F4C71-C4E3-4E14-903F-EA2327D13A8D}" name="Mv"/>
    <tableColumn id="7" xr3:uid="{103ABB96-33C1-4D4B-A828-461399E2F3E2}" name="Mf"/>
    <tableColumn id="8" xr3:uid="{454250DC-53A3-4A83-A20E-7688692E0CF6}" name="Gf"/>
    <tableColumn id="9" xr3:uid="{8522AA21-F818-44DE-8432-61E30E086EB1}" name="Gs"/>
    <tableColumn id="10" xr3:uid="{D8524796-21DC-41C0-AE2F-988938CF6CB0}" name="Rp"/>
    <tableColumn id="11" xr3:uid="{FE38FDDF-C493-4874-A021-FAF46EC1BA7C}" name="Rc"/>
    <tableColumn id="12" xr3:uid="{E3F1BCC0-66FF-478C-93DF-04482698942C}" name="R+"/>
    <tableColumn id="13" xr3:uid="{359F6AA5-39AF-4BDD-9F9C-EC4AA7C7C0E3}" name="R-"/>
    <tableColumn id="14" xr3:uid="{44759799-4503-4989-8719-0BF21A7BFEB2}" name="Ass"/>
    <tableColumn id="15" xr3:uid="{15AA3FCE-EB74-48DD-BBEF-E73CD0410AE7}" name="Amm"/>
    <tableColumn id="16" xr3:uid="{7F77F6A6-5A03-4892-A289-63E10D773D51}" name="Esp"/>
    <tableColumn id="17" xr3:uid="{640EF641-576D-42CC-B00D-95E027CDE671}" name="Au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BC3A36-CA35-4A4B-A048-1E4096015D65}" name="Gazzetta21_22" displayName="Gazzetta21_22" ref="X1:Y550" tableType="queryTable" totalsRowShown="0">
  <autoFilter ref="X1:Y550" xr:uid="{09BC3A36-CA35-4A4B-A048-1E4096015D65}"/>
  <tableColumns count="2">
    <tableColumn id="1" xr3:uid="{0FBD0D97-F712-4084-9ED7-C1D2B5F28F9A}" uniqueName="1" name="Giocatore" queryTableFieldId="1" dataDxfId="30"/>
    <tableColumn id="2" xr3:uid="{E9EE3EB1-49BA-4791-A777-4C7AEF60A1D2}" uniqueName="2" name="Q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A235-9536-4211-A2F5-5DF2CF25AE96}">
  <sheetPr codeName="Sheet9"/>
  <dimension ref="A1:AQ538"/>
  <sheetViews>
    <sheetView tabSelected="1" zoomScale="60" zoomScaleNormal="60" workbookViewId="0">
      <selection activeCell="P16" sqref="P16"/>
    </sheetView>
  </sheetViews>
  <sheetFormatPr defaultRowHeight="14.5"/>
  <cols>
    <col min="1" max="1" width="0.81640625" style="17" customWidth="1"/>
    <col min="2" max="2" width="15.1796875" customWidth="1"/>
    <col min="3" max="3" width="13.6328125" customWidth="1"/>
    <col min="4" max="4" width="20.7265625" customWidth="1"/>
    <col min="5" max="5" width="12.453125" customWidth="1"/>
    <col min="6" max="6" width="17.08984375" customWidth="1"/>
    <col min="7" max="7" width="8" customWidth="1"/>
    <col min="8" max="8" width="7.26953125" customWidth="1"/>
    <col min="9" max="9" width="2.36328125" style="17" customWidth="1"/>
    <col min="10" max="10" width="13.90625" style="17" customWidth="1"/>
    <col min="11" max="11" width="18.6328125" bestFit="1" customWidth="1"/>
    <col min="12" max="43" width="8.7265625" style="17"/>
  </cols>
  <sheetData>
    <row r="1" spans="2:14" s="17" customFormat="1" ht="7.5" customHeight="1" thickBot="1"/>
    <row r="2" spans="2:14">
      <c r="B2" s="33" t="s">
        <v>2212</v>
      </c>
      <c r="C2" s="34" t="s">
        <v>2210</v>
      </c>
      <c r="D2" s="34" t="s">
        <v>2214</v>
      </c>
      <c r="E2" s="34" t="s">
        <v>2213</v>
      </c>
      <c r="F2" s="34" t="s">
        <v>2211</v>
      </c>
      <c r="G2" s="34" t="s">
        <v>2209</v>
      </c>
      <c r="H2" s="35" t="s">
        <v>3093</v>
      </c>
      <c r="J2" s="56" t="str">
        <f>B3</f>
        <v>Saponara R.</v>
      </c>
      <c r="K2" s="53" t="str">
        <f>M9</f>
        <v>Mf/Quota ponderato</v>
      </c>
    </row>
    <row r="3" spans="2:14">
      <c r="B3" s="36" t="s">
        <v>2116</v>
      </c>
      <c r="C3" s="37">
        <f>VLOOKUP($B$3&amp;"*",Dati15_16[[Nome quotato]:[Quota]],2,FALSE)</f>
        <v>0.35578947368421049</v>
      </c>
      <c r="D3" s="37">
        <f>VLOOKUP($B$3&amp;"*",Dati15_16[[Nome quotato]:[Quota]],3,FALSE)</f>
        <v>0.30897506925207752</v>
      </c>
      <c r="E3" s="38">
        <f>VLOOKUP($B$3&amp;"*",Dati15_16[[Nome quotato]:[Quota]],4,FALSE)</f>
        <v>223.07999999999998</v>
      </c>
      <c r="F3" s="39">
        <f>VLOOKUP($B$3&amp;"*",Dati15_16[[Nome quotato]:[Quota]],5,FALSE)</f>
        <v>11.741052631578947</v>
      </c>
      <c r="G3" s="40">
        <f>VLOOKUP($B$3&amp;"*",Dati15_16[[Nome quotato]:[Quota]],6,FALSE)</f>
        <v>19</v>
      </c>
      <c r="H3" s="41" t="s">
        <v>3094</v>
      </c>
      <c r="K3" s="60" cm="1">
        <f t="array" ref="K3:K8">IF(K2=Giocatore1[[#Headers],[Mf/Quota]],Giocatore1[Mf/Quota],IF(K2=Giocatore1[[#Headers],[Mf/Quota ponderato]],Giocatore1[Mf/Quota ponderato],IF(K2=Giocatore1[[#Headers],[Tot. punti]],Giocatore1[Tot. punti],IF(K2=Giocatore1[[#Headers],[Punti/Quota]],Giocatore1[Punti/Quota],IF(K2=Giocatore1[[#Headers],[Quota]],Giocatore1[Quota])))))</f>
        <v>0.30897506925207752</v>
      </c>
    </row>
    <row r="4" spans="2:14">
      <c r="B4" s="42"/>
      <c r="C4" s="37">
        <f>VLOOKUP($B$3&amp;"*",Dati16_17[[Nome quotato]:[Quota]],2,FALSE)</f>
        <v>0.39</v>
      </c>
      <c r="D4" s="37">
        <f>VLOOKUP($B$3&amp;"*",Dati16_17[[Nome quotato]:[Quota]],3,FALSE)</f>
        <v>0.29763157894736841</v>
      </c>
      <c r="E4" s="38">
        <f>VLOOKUP($B$3&amp;"*",Dati16_17[[Nome quotato]:[Quota]],4,FALSE)</f>
        <v>180.96</v>
      </c>
      <c r="F4" s="39">
        <f>VLOOKUP($B$3&amp;"*",Dati16_17[[Nome quotato]:[Quota]],5,FALSE)</f>
        <v>11.31</v>
      </c>
      <c r="G4" s="40">
        <f>VLOOKUP($B$3&amp;"*",Dati16_17[[Nome quotato]:[Quota]],6,FALSE)</f>
        <v>16</v>
      </c>
      <c r="H4" s="41" t="s">
        <v>3207</v>
      </c>
      <c r="K4" s="54">
        <v>0.29763157894736841</v>
      </c>
    </row>
    <row r="5" spans="2:14">
      <c r="B5" s="42"/>
      <c r="C5" s="37">
        <f>VLOOKUP($B$3&amp;"*",Dati17_18[[Nome quotato]:[Quota]],2,FALSE)</f>
        <v>0.77375000000000005</v>
      </c>
      <c r="D5" s="37">
        <f>VLOOKUP($B$3&amp;"*",Dati17_18[[Nome quotato]:[Quota]],3,FALSE)</f>
        <v>0.36651315789473687</v>
      </c>
      <c r="E5" s="38">
        <f>VLOOKUP($B$3&amp;"*",Dati17_18[[Nome quotato]:[Quota]],4,FALSE)</f>
        <v>111.42</v>
      </c>
      <c r="F5" s="39">
        <f>VLOOKUP($B$3&amp;"*",Dati17_18[[Nome quotato]:[Quota]],5,FALSE)</f>
        <v>13.9275</v>
      </c>
      <c r="G5" s="40">
        <f>VLOOKUP($B$3&amp;"*",Dati17_18[[Nome quotato]:[Quota]],6,FALSE)</f>
        <v>8</v>
      </c>
      <c r="H5" s="41" t="s">
        <v>3208</v>
      </c>
      <c r="K5" s="54">
        <v>0.36651315789473687</v>
      </c>
    </row>
    <row r="6" spans="2:14">
      <c r="B6" s="42"/>
      <c r="C6" s="37">
        <f>VLOOKUP($B$3&amp;"*",Dati18_19[[Nome quotato]:[Quota]],2,FALSE)</f>
        <v>0.43333333333333335</v>
      </c>
      <c r="D6" s="37">
        <f>VLOOKUP($B$3&amp;"*",Dati18_19[[Nome quotato]:[Quota]],3,FALSE)</f>
        <v>0.25087719298245614</v>
      </c>
      <c r="E6" s="38">
        <f>VLOOKUP($B$3&amp;"*",Dati18_19[[Nome quotato]:[Quota]],4,FALSE)</f>
        <v>143</v>
      </c>
      <c r="F6" s="39">
        <f>VLOOKUP($B$3&amp;"*",Dati18_19[[Nome quotato]:[Quota]],5,FALSE)</f>
        <v>9.5333333333333332</v>
      </c>
      <c r="G6" s="40">
        <f>VLOOKUP($B$3&amp;"*",Dati18_19[[Nome quotato]:[Quota]],6,FALSE)</f>
        <v>15</v>
      </c>
      <c r="H6" s="41" t="s">
        <v>3209</v>
      </c>
      <c r="K6" s="54">
        <v>0.25087719298245614</v>
      </c>
    </row>
    <row r="7" spans="2:14" ht="15" thickBot="1">
      <c r="B7" s="42"/>
      <c r="C7" s="37">
        <f>VLOOKUP($B$3&amp;"*",Dati19_20[[Nome quotato]:[Quota]],2,FALSE)</f>
        <v>0.34052631578947368</v>
      </c>
      <c r="D7" s="37">
        <f>VLOOKUP($B$3&amp;"*",Dati19_20[[Nome quotato]:[Quota]],3,FALSE)</f>
        <v>0.15234072022160663</v>
      </c>
      <c r="E7" s="38">
        <f>VLOOKUP($B$3&amp;"*",Dati19_20[[Nome quotato]:[Quota]],4,FALSE)</f>
        <v>109.99</v>
      </c>
      <c r="F7" s="39">
        <f>VLOOKUP($B$3&amp;"*",Dati19_20[[Nome quotato]:[Quota]],5,FALSE)</f>
        <v>5.7889473684210522</v>
      </c>
      <c r="G7" s="40">
        <f>VLOOKUP($B$3&amp;"*",Dati19_20[[Nome quotato]:[Quota]],6,FALSE)</f>
        <v>19</v>
      </c>
      <c r="H7" s="41" t="s">
        <v>3210</v>
      </c>
      <c r="K7" s="54">
        <v>0.15234072022160663</v>
      </c>
    </row>
    <row r="8" spans="2:14">
      <c r="B8" s="42"/>
      <c r="C8" s="37">
        <f>VLOOKUP($B$3&amp;"*",Dati20_21[[Nome quotato]:[Quota]],2,FALSE)</f>
        <v>0.41812500000000002</v>
      </c>
      <c r="D8" s="37">
        <f>VLOOKUP($B$3&amp;"*",Dati20_21[[Nome quotato]:[Quota]],3,FALSE)</f>
        <v>0.12103618421052632</v>
      </c>
      <c r="E8" s="38">
        <f>VLOOKUP($B$3&amp;"*",Dati20_21[[Nome quotato]:[Quota]],4,FALSE)</f>
        <v>73.59</v>
      </c>
      <c r="F8" s="39">
        <f>VLOOKUP($B$3&amp;"*",Dati20_21[[Nome quotato]:[Quota]],5,FALSE)</f>
        <v>4.5993750000000002</v>
      </c>
      <c r="G8" s="40">
        <f>VLOOKUP($B$3&amp;"*",Dati20_21[[Nome quotato]:[Quota]],6,FALSE)</f>
        <v>16</v>
      </c>
      <c r="H8" s="41" t="s">
        <v>3211</v>
      </c>
      <c r="K8" s="58">
        <v>0.12103618421052632</v>
      </c>
      <c r="M8" s="61" t="s">
        <v>3212</v>
      </c>
      <c r="N8" s="62"/>
    </row>
    <row r="9" spans="2:14" ht="15" thickBot="1">
      <c r="B9" s="50"/>
      <c r="C9" s="51"/>
      <c r="D9" s="51"/>
      <c r="E9" s="51"/>
      <c r="F9" s="51"/>
      <c r="G9" s="51"/>
      <c r="H9" s="52"/>
      <c r="K9" s="57"/>
      <c r="M9" s="63" t="s">
        <v>2214</v>
      </c>
      <c r="N9" s="64"/>
    </row>
    <row r="10" spans="2:14">
      <c r="B10" s="43" t="s">
        <v>2212</v>
      </c>
      <c r="C10" s="32" t="s">
        <v>2210</v>
      </c>
      <c r="D10" s="32" t="s">
        <v>2214</v>
      </c>
      <c r="E10" s="32" t="s">
        <v>2213</v>
      </c>
      <c r="F10" s="32" t="s">
        <v>2211</v>
      </c>
      <c r="G10" s="32" t="s">
        <v>2209</v>
      </c>
      <c r="H10" s="44" t="s">
        <v>3093</v>
      </c>
      <c r="J10" s="56" t="str">
        <f>B11</f>
        <v>Luis Alberto R.</v>
      </c>
      <c r="K10" s="59" t="str">
        <f>M9</f>
        <v>Mf/Quota ponderato</v>
      </c>
    </row>
    <row r="11" spans="2:14">
      <c r="B11" s="36" t="s">
        <v>2716</v>
      </c>
      <c r="C11" s="37" t="e">
        <f>VLOOKUP($B$11&amp;"*",Dati15_16[[Nome quotato]:[Quota]],2,FALSE)</f>
        <v>#N/A</v>
      </c>
      <c r="D11" s="37" t="e">
        <f>VLOOKUP($B$11&amp;"*",Dati15_16[[Nome quotato]:[Quota]],3,FALSE)</f>
        <v>#N/A</v>
      </c>
      <c r="E11" s="38" t="e">
        <f>VLOOKUP($B$11&amp;"*",Dati15_16[[Nome quotato]:[Quota]],4,FALSE)</f>
        <v>#N/A</v>
      </c>
      <c r="F11" s="39" t="e">
        <f>VLOOKUP($B$11&amp;"*",Dati15_16[[Nome quotato]:[Quota]],5,FALSE)</f>
        <v>#N/A</v>
      </c>
      <c r="G11" s="38" t="e">
        <f>VLOOKUP($B$11&amp;"*",Dati15_16[[Nome quotato]:[Quota]],6,FALSE)</f>
        <v>#N/A</v>
      </c>
      <c r="H11" s="41" t="s">
        <v>3094</v>
      </c>
      <c r="K11" s="60" t="e" cm="1">
        <f t="array" ref="K11:K16">IF(K10=Giocatore2[[#Headers],[Mf/Quota]],Giocatore2[Mf/Quota],IF(K10=Giocatore2[[#Headers],[Mf/Quota ponderato]],Giocatore2[Mf/Quota ponderato],IF(K10=Giocatore2[[#Headers],[Tot. punti]],Giocatore2[Tot. punti],IF(K10=Giocatore2[[#Headers],[Punti/Quota]],Giocatore2[Punti/Quota],IF(K10=Giocatore2[[#Headers],[Quota]],Giocatore2[Quota])))))</f>
        <v>#N/A</v>
      </c>
    </row>
    <row r="12" spans="2:14">
      <c r="B12" s="42"/>
      <c r="C12" s="37" t="e">
        <f>VLOOKUP($B$11&amp;"*",Dati16_17[[Nome quotato]:[Quota]],2,FALSE)</f>
        <v>#N/A</v>
      </c>
      <c r="D12" s="37" t="e">
        <f>VLOOKUP($B$11&amp;"*",Dati16_17[[Nome quotato]:[Quota]],3,FALSE)</f>
        <v>#N/A</v>
      </c>
      <c r="E12" s="38" t="e">
        <f>VLOOKUP($B$11&amp;"*",Dati16_17[[Nome quotato]:[Quota]],4,FALSE)</f>
        <v>#N/A</v>
      </c>
      <c r="F12" s="39" t="e">
        <f>VLOOKUP($B$11&amp;"*",Dati16_17[[Nome quotato]:[Quota]],5,FALSE)</f>
        <v>#N/A</v>
      </c>
      <c r="G12" s="38" t="e">
        <f>VLOOKUP($B$11&amp;"*",Dati16_17[[Nome quotato]:[Quota]],6,FALSE)</f>
        <v>#N/A</v>
      </c>
      <c r="H12" s="41" t="s">
        <v>3207</v>
      </c>
      <c r="K12" s="54" t="e">
        <v>#N/A</v>
      </c>
    </row>
    <row r="13" spans="2:14">
      <c r="B13" s="42"/>
      <c r="C13" s="37" t="e">
        <f>VLOOKUP($B$11&amp;"*",Dati17_18[[Nome quotato]:[Quota]],2,FALSE)</f>
        <v>#N/A</v>
      </c>
      <c r="D13" s="37" t="e">
        <f>VLOOKUP($B$11&amp;"*",Dati17_18[[Nome quotato]:[Quota]],3,FALSE)</f>
        <v>#N/A</v>
      </c>
      <c r="E13" s="38" t="e">
        <f>VLOOKUP($B$11&amp;"*",Dati17_18[[Nome quotato]:[Quota]],4,FALSE)</f>
        <v>#N/A</v>
      </c>
      <c r="F13" s="39" t="e">
        <f>VLOOKUP($B$11&amp;"*",Dati17_18[[Nome quotato]:[Quota]],5,FALSE)</f>
        <v>#N/A</v>
      </c>
      <c r="G13" s="38" t="e">
        <f>VLOOKUP($B$11&amp;"*",Dati17_18[[Nome quotato]:[Quota]],6,FALSE)</f>
        <v>#N/A</v>
      </c>
      <c r="H13" s="41" t="s">
        <v>3208</v>
      </c>
      <c r="K13" s="54" t="e">
        <v>#N/A</v>
      </c>
    </row>
    <row r="14" spans="2:14">
      <c r="B14" s="42"/>
      <c r="C14" s="37">
        <f>VLOOKUP($B$11&amp;"*",Dati18_19[[Nome quotato]:[Quota]],2,FALSE)</f>
        <v>0.27083333333333331</v>
      </c>
      <c r="D14" s="37">
        <f>VLOOKUP($B$11&amp;"*",Dati18_19[[Nome quotato]:[Quota]],3,FALSE)</f>
        <v>0.19243421052631576</v>
      </c>
      <c r="E14" s="38">
        <f>VLOOKUP($B$11&amp;"*",Dati18_19[[Nome quotato]:[Quota]],4,FALSE)</f>
        <v>175.5</v>
      </c>
      <c r="F14" s="39">
        <f>VLOOKUP($B$11&amp;"*",Dati18_19[[Nome quotato]:[Quota]],5,FALSE)</f>
        <v>7.3125</v>
      </c>
      <c r="G14" s="38">
        <f>VLOOKUP($B$11&amp;"*",Dati18_19[[Nome quotato]:[Quota]],6,FALSE)</f>
        <v>24</v>
      </c>
      <c r="H14" s="41" t="s">
        <v>3209</v>
      </c>
      <c r="K14" s="54">
        <v>0.19243421052631576</v>
      </c>
    </row>
    <row r="15" spans="2:14" ht="17" customHeight="1">
      <c r="B15" s="42"/>
      <c r="C15" s="37" t="e">
        <f>VLOOKUP($B$11&amp;"*",Dati19_20[[Nome quotato]:[Quota]],2,FALSE)</f>
        <v>#N/A</v>
      </c>
      <c r="D15" s="37" t="e">
        <f>VLOOKUP($B$11&amp;"*",Dati19_20[[Nome quotato]:[Quota]],3,FALSE)</f>
        <v>#N/A</v>
      </c>
      <c r="E15" s="38" t="e">
        <f>VLOOKUP($B$11&amp;"*",Dati19_20[[Nome quotato]:[Quota]],4,FALSE)</f>
        <v>#N/A</v>
      </c>
      <c r="F15" s="39" t="e">
        <f>VLOOKUP($B$11&amp;"*",Dati19_20[[Nome quotato]:[Quota]],5,FALSE)</f>
        <v>#N/A</v>
      </c>
      <c r="G15" s="38" t="e">
        <f>VLOOKUP($B$11&amp;"*",Dati19_20[[Nome quotato]:[Quota]],6,FALSE)</f>
        <v>#N/A</v>
      </c>
      <c r="H15" s="41" t="s">
        <v>3210</v>
      </c>
      <c r="K15" s="54" t="e">
        <v>#N/A</v>
      </c>
    </row>
    <row r="16" spans="2:14" s="17" customFormat="1" ht="15" thickBot="1">
      <c r="B16" s="45"/>
      <c r="C16" s="46">
        <f>VLOOKUP($B$11&amp;"*",Dati20_21[[Nome quotato]:[Quota]],2,FALSE)</f>
        <v>0.24785714285714286</v>
      </c>
      <c r="D16" s="46">
        <f>VLOOKUP($B$11&amp;"*",Dati20_21[[Nome quotato]:[Quota]],3,FALSE)</f>
        <v>0.22176691729323311</v>
      </c>
      <c r="E16" s="47">
        <f>VLOOKUP($B$11&amp;"*",Dati20_21[[Nome quotato]:[Quota]],4,FALSE)</f>
        <v>235.96</v>
      </c>
      <c r="F16" s="48">
        <f>VLOOKUP($B$11&amp;"*",Dati20_21[[Nome quotato]:[Quota]],5,FALSE)</f>
        <v>8.4271428571428579</v>
      </c>
      <c r="G16" s="47">
        <f>VLOOKUP($B$11&amp;"*",Dati20_21[[Nome quotato]:[Quota]],6,FALSE)</f>
        <v>28</v>
      </c>
      <c r="H16" s="49" t="s">
        <v>3211</v>
      </c>
      <c r="K16" s="55">
        <v>0.22176691729323311</v>
      </c>
    </row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538" spans="3:3">
      <c r="C538">
        <v>9</v>
      </c>
    </row>
  </sheetData>
  <mergeCells count="2">
    <mergeCell ref="M8:N8"/>
    <mergeCell ref="M9:N9"/>
  </mergeCells>
  <phoneticPr fontId="4" type="noConversion"/>
  <conditionalFormatting sqref="N2:XFD2 H5:H8 I10:I16 Q10:XFD10 H4:K4 H6:K8 K3:XFD7 B4:G8 A1:A15 B3:I3 L10:O10 L1:XFD1 K11:XFD1048576 J4:J1048576 A36:I1048576 A35:C35 E35:I35 A16:I23 A25:I34 A24:C24 E24:I24 B9:M9 K8:M8 O8:XFD9 B2:K2">
    <cfRule type="containsErrors" dxfId="29" priority="17">
      <formula>ISERROR(A1)</formula>
    </cfRule>
  </conditionalFormatting>
  <conditionalFormatting sqref="B10:H16">
    <cfRule type="containsErrors" dxfId="28" priority="15">
      <formula>ISERROR(B10)</formula>
    </cfRule>
  </conditionalFormatting>
  <conditionalFormatting sqref="K3:K8">
    <cfRule type="expression" dxfId="27" priority="8">
      <formula>"R1=$N$1"</formula>
    </cfRule>
    <cfRule type="expression" dxfId="26" priority="9">
      <formula>"R1=$M$1"</formula>
    </cfRule>
    <cfRule type="expression" dxfId="25" priority="10">
      <formula>"R1=$L$1"</formula>
    </cfRule>
    <cfRule type="expression" dxfId="24" priority="11">
      <formula>"R1=$K$1"</formula>
    </cfRule>
    <cfRule type="expression" dxfId="23" priority="12">
      <formula>"R1=$J$1"</formula>
    </cfRule>
  </conditionalFormatting>
  <conditionalFormatting sqref="K10">
    <cfRule type="containsErrors" dxfId="22" priority="7">
      <formula>ISERROR(K10)</formula>
    </cfRule>
  </conditionalFormatting>
  <conditionalFormatting sqref="K11:K16">
    <cfRule type="expression" dxfId="21" priority="2">
      <formula>"R1=$N$1"</formula>
    </cfRule>
    <cfRule type="expression" dxfId="20" priority="3">
      <formula>"R1=$M$1"</formula>
    </cfRule>
    <cfRule type="expression" dxfId="19" priority="4">
      <formula>"R1=$L$1"</formula>
    </cfRule>
    <cfRule type="expression" dxfId="18" priority="5">
      <formula>"R1=$K$1"</formula>
    </cfRule>
    <cfRule type="expression" dxfId="17" priority="6">
      <formula>"R1=$J$1"</formula>
    </cfRule>
  </conditionalFormatting>
  <conditionalFormatting sqref="M9">
    <cfRule type="containsErrors" dxfId="16" priority="1">
      <formula>ISERROR(M9)</formula>
    </cfRule>
  </conditionalFormatting>
  <dataValidations count="1">
    <dataValidation type="list" allowBlank="1" showInputMessage="1" showErrorMessage="1" sqref="K2 M9 K10" xr:uid="{2574B8CD-8B24-4DC3-8E01-9E7C93FD766C}">
      <formula1>$C$2:$G$2</formula1>
    </dataValidation>
  </dataValidation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84C769-5E68-4A93-9982-5C8CCBE65C53}">
          <x14:formula1>
            <xm:f>'21-22'!$X$2:$X$550</xm:f>
          </x14:formula1>
          <xm:sqref>B3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8"/>
  <sheetViews>
    <sheetView workbookViewId="0">
      <selection activeCell="G8" sqref="G8"/>
    </sheetView>
  </sheetViews>
  <sheetFormatPr defaultRowHeight="14.5"/>
  <cols>
    <col min="1" max="1" width="2.453125" bestFit="1" customWidth="1"/>
    <col min="2" max="2" width="5.6328125" bestFit="1" customWidth="1"/>
    <col min="3" max="3" width="5.81640625" bestFit="1" customWidth="1"/>
    <col min="4" max="4" width="13.1796875" bestFit="1" customWidth="1"/>
    <col min="5" max="5" width="21.1796875" bestFit="1" customWidth="1"/>
    <col min="6" max="6" width="28.54296875" customWidth="1"/>
    <col min="7" max="7" width="20.1796875" bestFit="1" customWidth="1"/>
    <col min="8" max="8" width="11.36328125" bestFit="1" customWidth="1"/>
    <col min="9" max="9" width="6.08984375" bestFit="1" customWidth="1"/>
    <col min="10" max="10" width="7.7265625" bestFit="1" customWidth="1"/>
    <col min="11" max="11" width="12.6328125" bestFit="1" customWidth="1"/>
    <col min="12" max="12" width="11.90625" bestFit="1" customWidth="1"/>
    <col min="13" max="13" width="12.90625" bestFit="1" customWidth="1"/>
    <col min="14" max="14" width="3.6328125" bestFit="1" customWidth="1"/>
  </cols>
  <sheetData>
    <row r="1" spans="1:23">
      <c r="A1" s="21" t="s">
        <v>0</v>
      </c>
      <c r="B1" s="22" t="s">
        <v>1</v>
      </c>
      <c r="C1" s="22" t="s">
        <v>2</v>
      </c>
      <c r="D1" s="70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70" t="s">
        <v>2209</v>
      </c>
      <c r="J1" s="22" t="s">
        <v>3</v>
      </c>
      <c r="K1" s="22" t="s">
        <v>4</v>
      </c>
      <c r="L1" s="22" t="s">
        <v>6</v>
      </c>
      <c r="M1" s="22" t="s">
        <v>5</v>
      </c>
      <c r="N1" s="22" t="s">
        <v>7</v>
      </c>
      <c r="O1" s="22" t="s">
        <v>8</v>
      </c>
      <c r="P1" s="22" t="s">
        <v>9</v>
      </c>
      <c r="Q1" s="22" t="s">
        <v>10</v>
      </c>
      <c r="R1" s="22" t="s">
        <v>11</v>
      </c>
      <c r="S1" s="22" t="s">
        <v>12</v>
      </c>
      <c r="T1" s="22" t="s">
        <v>13</v>
      </c>
      <c r="U1" s="22" t="s">
        <v>14</v>
      </c>
      <c r="V1" s="22" t="s">
        <v>15</v>
      </c>
      <c r="W1" s="23" t="s">
        <v>16</v>
      </c>
    </row>
    <row r="2" spans="1:23" s="65" customFormat="1" ht="29">
      <c r="B2" s="65" t="s">
        <v>1642</v>
      </c>
      <c r="C2" s="66"/>
      <c r="D2" s="66"/>
      <c r="E2" s="66" t="s">
        <v>3213</v>
      </c>
      <c r="F2" s="67" t="s">
        <v>3214</v>
      </c>
      <c r="G2" s="66"/>
      <c r="H2" s="66"/>
      <c r="I2" s="66"/>
      <c r="K2" s="65" t="s">
        <v>1643</v>
      </c>
      <c r="L2" s="65" t="s">
        <v>1644</v>
      </c>
      <c r="M2" s="65" t="s">
        <v>1645</v>
      </c>
    </row>
    <row r="3" spans="1:23">
      <c r="C3" s="68"/>
      <c r="D3" s="68"/>
      <c r="E3" s="68"/>
      <c r="F3" s="69"/>
      <c r="G3" s="68"/>
      <c r="H3" s="68"/>
      <c r="I3" s="68"/>
    </row>
    <row r="4" spans="1:23">
      <c r="C4" s="68"/>
      <c r="D4" s="68"/>
      <c r="E4" s="68"/>
      <c r="F4" s="68"/>
      <c r="G4" s="68"/>
      <c r="H4" s="68"/>
      <c r="I4" s="68"/>
    </row>
    <row r="5" spans="1:23">
      <c r="C5" s="68"/>
      <c r="D5" s="68"/>
      <c r="E5" s="68"/>
      <c r="F5" s="68"/>
      <c r="G5" s="68"/>
      <c r="H5" s="68"/>
      <c r="I5" s="68"/>
    </row>
    <row r="6" spans="1:23">
      <c r="C6" s="68"/>
      <c r="D6" s="68"/>
      <c r="E6" s="68"/>
      <c r="F6" s="68"/>
      <c r="G6" s="68"/>
      <c r="H6" s="68"/>
      <c r="I6" s="68"/>
    </row>
    <row r="7" spans="1:23">
      <c r="C7" s="68"/>
      <c r="D7" s="68"/>
      <c r="E7" s="68"/>
      <c r="F7" s="68"/>
      <c r="G7" s="68"/>
      <c r="H7" s="68"/>
      <c r="I7" s="68"/>
    </row>
    <row r="8" spans="1:23">
      <c r="C8" s="68"/>
      <c r="D8" s="68"/>
      <c r="E8" s="68"/>
      <c r="F8" s="68"/>
      <c r="G8" s="68"/>
      <c r="H8" s="68"/>
      <c r="I8" s="68"/>
    </row>
    <row r="9" spans="1:23">
      <c r="C9" s="68"/>
      <c r="D9" s="68"/>
      <c r="E9" s="68"/>
      <c r="F9" s="68"/>
      <c r="G9" s="68"/>
      <c r="H9" s="68"/>
      <c r="I9" s="68"/>
    </row>
    <row r="10" spans="1:23">
      <c r="C10" s="68"/>
      <c r="D10" s="68"/>
      <c r="E10" s="68"/>
      <c r="F10" s="68"/>
      <c r="G10" s="68"/>
      <c r="H10" s="68"/>
      <c r="I10" s="68"/>
    </row>
    <row r="11" spans="1:23">
      <c r="C11" s="68"/>
      <c r="D11" s="68"/>
      <c r="E11" s="68"/>
      <c r="F11" s="68"/>
      <c r="G11" s="68"/>
      <c r="H11" s="68"/>
      <c r="I11" s="68"/>
    </row>
    <row r="12" spans="1:23">
      <c r="C12" s="68"/>
      <c r="D12" s="68"/>
      <c r="E12" s="68"/>
      <c r="F12" s="68"/>
      <c r="G12" s="68"/>
      <c r="H12" s="68"/>
      <c r="I12" s="68"/>
    </row>
    <row r="13" spans="1:23">
      <c r="C13" s="68"/>
      <c r="D13" s="68"/>
      <c r="E13" s="68"/>
      <c r="F13" s="68"/>
      <c r="G13" s="68"/>
      <c r="H13" s="68"/>
      <c r="I13" s="68"/>
    </row>
    <row r="14" spans="1:23">
      <c r="C14" s="68"/>
      <c r="D14" s="68"/>
      <c r="E14" s="68"/>
      <c r="F14" s="68"/>
      <c r="G14" s="68"/>
      <c r="H14" s="68"/>
      <c r="I14" s="68"/>
    </row>
    <row r="15" spans="1:23">
      <c r="C15" s="68"/>
      <c r="D15" s="68"/>
      <c r="E15" s="68"/>
      <c r="F15" s="68"/>
      <c r="G15" s="68"/>
      <c r="H15" s="68"/>
      <c r="I15" s="68"/>
    </row>
    <row r="16" spans="1:23">
      <c r="C16" s="68"/>
      <c r="D16" s="68"/>
      <c r="E16" s="68"/>
      <c r="F16" s="68"/>
      <c r="G16" s="68"/>
      <c r="H16" s="68"/>
      <c r="I16" s="68"/>
    </row>
    <row r="17" spans="3:9">
      <c r="C17" s="68"/>
      <c r="D17" s="68"/>
      <c r="E17" s="68"/>
      <c r="F17" s="68"/>
      <c r="G17" s="68"/>
      <c r="H17" s="68"/>
      <c r="I17" s="68"/>
    </row>
    <row r="18" spans="3:9">
      <c r="C18" s="68"/>
      <c r="D18" s="68"/>
      <c r="E18" s="68"/>
      <c r="F18" s="68"/>
      <c r="G18" s="68"/>
      <c r="H18" s="68"/>
      <c r="I18" s="68"/>
    </row>
  </sheetData>
  <conditionalFormatting sqref="C1">
    <cfRule type="duplicateValues" dxfId="89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/>
  </sheetPr>
  <dimension ref="A1:AE771"/>
  <sheetViews>
    <sheetView zoomScale="40" zoomScaleNormal="40" workbookViewId="0">
      <selection activeCell="X3" sqref="X3"/>
    </sheetView>
  </sheetViews>
  <sheetFormatPr defaultRowHeight="14.5"/>
  <cols>
    <col min="1" max="1" width="9.08984375" bestFit="1" customWidth="1"/>
    <col min="2" max="2" width="8.54296875" bestFit="1" customWidth="1"/>
    <col min="3" max="3" width="21.1796875" bestFit="1" customWidth="1"/>
    <col min="4" max="4" width="27.54296875" bestFit="1" customWidth="1"/>
    <col min="5" max="5" width="21.453125" style="8" bestFit="1" customWidth="1"/>
    <col min="6" max="6" width="32.26953125" bestFit="1" customWidth="1"/>
    <col min="7" max="8" width="32.26953125" customWidth="1"/>
    <col min="9" max="9" width="9.81640625" bestFit="1" customWidth="1"/>
    <col min="10" max="10" width="9.54296875" customWidth="1"/>
    <col min="11" max="11" width="9.453125" bestFit="1" customWidth="1"/>
    <col min="13" max="13" width="9.54296875" bestFit="1" customWidth="1"/>
    <col min="14" max="14" width="9.26953125" bestFit="1" customWidth="1"/>
    <col min="15" max="15" width="9.453125" bestFit="1" customWidth="1"/>
    <col min="16" max="16" width="9.1796875" bestFit="1" customWidth="1"/>
    <col min="17" max="17" width="10.26953125" bestFit="1" customWidth="1"/>
    <col min="18" max="18" width="11.81640625" bestFit="1" customWidth="1"/>
    <col min="19" max="19" width="10.26953125" bestFit="1" customWidth="1"/>
    <col min="20" max="20" width="9.7265625" bestFit="1" customWidth="1"/>
    <col min="21" max="21" width="8.7265625" customWidth="1"/>
    <col min="22" max="22" width="5" customWidth="1"/>
    <col min="23" max="23" width="6.1796875" style="8" customWidth="1"/>
    <col min="24" max="24" width="24" customWidth="1"/>
    <col min="27" max="27" width="19.1796875" bestFit="1" customWidth="1"/>
    <col min="30" max="30" width="11.453125" customWidth="1"/>
    <col min="31" max="31" width="10.54296875" bestFit="1" customWidth="1"/>
  </cols>
  <sheetData>
    <row r="1" spans="1:31" s="4" customFormat="1">
      <c r="A1" s="5" t="s">
        <v>0</v>
      </c>
      <c r="B1" s="5" t="s">
        <v>1</v>
      </c>
      <c r="C1" s="5" t="s">
        <v>2</v>
      </c>
      <c r="D1" s="26" t="s">
        <v>2212</v>
      </c>
      <c r="E1" s="25" t="s">
        <v>2210</v>
      </c>
      <c r="F1" s="25" t="s">
        <v>2214</v>
      </c>
      <c r="G1" s="25" t="s">
        <v>2213</v>
      </c>
      <c r="H1" s="25" t="s">
        <v>2211</v>
      </c>
      <c r="I1" s="10" t="s">
        <v>2209</v>
      </c>
      <c r="J1" s="5" t="s">
        <v>3</v>
      </c>
      <c r="K1" s="5" t="s">
        <v>4</v>
      </c>
      <c r="L1" s="5" t="s">
        <v>6</v>
      </c>
      <c r="M1" s="5" t="s">
        <v>5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AD1" s="11" t="s">
        <v>2208</v>
      </c>
      <c r="AE1" s="6" t="s">
        <v>2187</v>
      </c>
    </row>
    <row r="2" spans="1:31">
      <c r="A2">
        <v>353</v>
      </c>
      <c r="B2" t="s">
        <v>31</v>
      </c>
      <c r="C2" t="s">
        <v>206</v>
      </c>
      <c r="D2" s="17" t="str">
        <f>IFERROR(VLOOKUP(Dati15_16[[#This Row],[Nome]]&amp;"*",Gazzetta15_16[Giocatore],1,FALSE),"")</f>
        <v>Abate I.</v>
      </c>
      <c r="E2" s="13">
        <f>IFERROR(Dati15_16[[#This Row],[Mf]]/Dati15_16[[#This Row],[Quota]],"")</f>
        <v>0.86857142857142855</v>
      </c>
      <c r="F2" s="13">
        <f>IFERROR(((Dati15_16[[#This Row],[Mf]]/Dati15_16[[#This Row],[Quota]])*Dati15_16[[#This Row],[Pg]])/38,"")</f>
        <v>0.6171428571428571</v>
      </c>
      <c r="G2" s="15">
        <f>IFERROR(Dati15_16[[#This Row],[Mf]]*Dati15_16[[#This Row],[Pg]],"")</f>
        <v>164.16</v>
      </c>
      <c r="H2" s="16">
        <f>IFERROR(Dati15_16[[#This Row],[Tot. punti]]/Dati15_16[[#This Row],[Quota]],"")</f>
        <v>23.451428571428572</v>
      </c>
      <c r="I2" s="14">
        <f>IFERROR(VLOOKUP($C2&amp;"*", Gazzetta15_16[], 2,0),"")</f>
        <v>7</v>
      </c>
      <c r="J2" t="s">
        <v>21</v>
      </c>
      <c r="K2">
        <v>27</v>
      </c>
      <c r="L2">
        <v>6.08</v>
      </c>
      <c r="M2">
        <v>6.06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</v>
      </c>
      <c r="V2">
        <v>0</v>
      </c>
      <c r="W2">
        <v>0</v>
      </c>
      <c r="AD2" s="7" t="s">
        <v>1646</v>
      </c>
      <c r="AE2" s="9">
        <v>7</v>
      </c>
    </row>
    <row r="3" spans="1:31">
      <c r="A3">
        <v>349</v>
      </c>
      <c r="B3" t="s">
        <v>28</v>
      </c>
      <c r="C3" t="s">
        <v>536</v>
      </c>
      <c r="D3" s="17" t="str">
        <f>IFERROR(VLOOKUP(Dati15_16[[#This Row],[Nome]]&amp;"*",Gazzetta15_16[Giocatore],1,FALSE),"")</f>
        <v>Abbiati C.</v>
      </c>
      <c r="E3" s="13">
        <f>IFERROR(Dati15_16[[#This Row],[Mf]]/Dati15_16[[#This Row],[Quota]],"")</f>
        <v>7</v>
      </c>
      <c r="F3" s="13">
        <f>IFERROR(((Dati15_16[[#This Row],[Mf]]/Dati15_16[[#This Row],[Quota]])*Dati15_16[[#This Row],[Pg]])/38,"")</f>
        <v>0.18421052631578946</v>
      </c>
      <c r="G3" s="15">
        <f>IFERROR(Dati15_16[[#This Row],[Mf]]*Dati15_16[[#This Row],[Pg]],"")</f>
        <v>7</v>
      </c>
      <c r="H3" s="16">
        <f>IFERROR(Dati15_16[[#This Row],[Tot. punti]]/Dati15_16[[#This Row],[Quota]],"")</f>
        <v>7</v>
      </c>
      <c r="I3" s="14">
        <f>IFERROR(VLOOKUP($C3&amp;"*", Gazzetta15_16[], 2,0),"")</f>
        <v>1</v>
      </c>
      <c r="J3" t="s">
        <v>21</v>
      </c>
      <c r="K3">
        <v>1</v>
      </c>
      <c r="L3">
        <v>7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31"/>
      <c r="AD3" s="7" t="s">
        <v>1647</v>
      </c>
      <c r="AE3" s="9">
        <v>1</v>
      </c>
    </row>
    <row r="4" spans="1:31">
      <c r="A4">
        <v>513</v>
      </c>
      <c r="B4" t="s">
        <v>31</v>
      </c>
      <c r="C4" t="s">
        <v>60</v>
      </c>
      <c r="D4" s="17" t="str">
        <f>IFERROR(VLOOKUP(Dati15_16[[#This Row],[Nome]]&amp;"*",Gazzetta15_16[Giocatore],1,FALSE),"")</f>
        <v>Acerbi F.</v>
      </c>
      <c r="E4" s="13">
        <f>IFERROR(Dati15_16[[#This Row],[Mf]]/Dati15_16[[#This Row],[Quota]],"")</f>
        <v>0.41125</v>
      </c>
      <c r="F4" s="13">
        <f>IFERROR(((Dati15_16[[#This Row],[Mf]]/Dati15_16[[#This Row],[Quota]])*Dati15_16[[#This Row],[Pg]])/38,"")</f>
        <v>0.38960526315789473</v>
      </c>
      <c r="G4" s="15">
        <f>IFERROR(Dati15_16[[#This Row],[Mf]]*Dati15_16[[#This Row],[Pg]],"")</f>
        <v>236.88</v>
      </c>
      <c r="H4" s="16">
        <f>IFERROR(Dati15_16[[#This Row],[Tot. punti]]/Dati15_16[[#This Row],[Quota]],"")</f>
        <v>14.805</v>
      </c>
      <c r="I4" s="14">
        <f>IFERROR(VLOOKUP($C4&amp;"*", Gazzetta15_16[], 2,0),"")</f>
        <v>16</v>
      </c>
      <c r="J4" t="s">
        <v>46</v>
      </c>
      <c r="K4">
        <v>36</v>
      </c>
      <c r="L4">
        <v>6.58</v>
      </c>
      <c r="M4">
        <v>6.29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AD4" s="7" t="s">
        <v>1648</v>
      </c>
      <c r="AE4" s="9">
        <v>16</v>
      </c>
    </row>
    <row r="5" spans="1:31">
      <c r="A5">
        <v>62</v>
      </c>
      <c r="B5" t="s">
        <v>17</v>
      </c>
      <c r="C5" t="s">
        <v>456</v>
      </c>
      <c r="D5" s="17" t="str">
        <f>IFERROR(VLOOKUP(Dati15_16[[#This Row],[Nome]]&amp;"*",Gazzetta15_16[Giocatore],1,FALSE),"")</f>
        <v>Acquafresca R.</v>
      </c>
      <c r="E5" s="13">
        <f>IFERROR(Dati15_16[[#This Row],[Mf]]/Dati15_16[[#This Row],[Quota]],"")</f>
        <v>1.75</v>
      </c>
      <c r="F5" s="13">
        <f>IFERROR(((Dati15_16[[#This Row],[Mf]]/Dati15_16[[#This Row],[Quota]])*Dati15_16[[#This Row],[Pg]])/38,"")</f>
        <v>0.27631578947368424</v>
      </c>
      <c r="G5" s="15">
        <f>IFERROR(Dati15_16[[#This Row],[Mf]]*Dati15_16[[#This Row],[Pg]],"")</f>
        <v>31.5</v>
      </c>
      <c r="H5" s="16">
        <f>IFERROR(Dati15_16[[#This Row],[Tot. punti]]/Dati15_16[[#This Row],[Quota]],"")</f>
        <v>10.5</v>
      </c>
      <c r="I5" s="14">
        <f>IFERROR(VLOOKUP($C5&amp;"*", Gazzetta15_16[], 2,0),"")</f>
        <v>3</v>
      </c>
      <c r="J5" t="s">
        <v>89</v>
      </c>
      <c r="K5">
        <v>6</v>
      </c>
      <c r="L5">
        <v>5.25</v>
      </c>
      <c r="M5">
        <v>5.25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D5" s="7" t="s">
        <v>1649</v>
      </c>
      <c r="AE5" s="9">
        <v>3</v>
      </c>
    </row>
    <row r="6" spans="1:31">
      <c r="A6">
        <v>555</v>
      </c>
      <c r="B6" t="s">
        <v>22</v>
      </c>
      <c r="C6" t="s">
        <v>176</v>
      </c>
      <c r="D6" s="17" t="str">
        <f>IFERROR(VLOOKUP(Dati15_16[[#This Row],[Nome]]&amp;"*",Gazzetta15_16[Giocatore],1,FALSE),"")</f>
        <v>Acquah A.</v>
      </c>
      <c r="E6" s="13">
        <f>IFERROR(Dati15_16[[#This Row],[Mf]]/Dati15_16[[#This Row],[Quota]],"")</f>
        <v>0.67888888888888888</v>
      </c>
      <c r="F6" s="13">
        <f>IFERROR(((Dati15_16[[#This Row],[Mf]]/Dati15_16[[#This Row],[Quota]])*Dati15_16[[#This Row],[Pg]])/38,"")</f>
        <v>0.51809941520467839</v>
      </c>
      <c r="G6" s="15">
        <f>IFERROR(Dati15_16[[#This Row],[Mf]]*Dati15_16[[#This Row],[Pg]],"")</f>
        <v>177.19</v>
      </c>
      <c r="H6" s="16">
        <f>IFERROR(Dati15_16[[#This Row],[Tot. punti]]/Dati15_16[[#This Row],[Quota]],"")</f>
        <v>19.687777777777779</v>
      </c>
      <c r="I6" s="14">
        <f>IFERROR(VLOOKUP($C6&amp;"*", Gazzetta15_16[], 2,0),"")</f>
        <v>9</v>
      </c>
      <c r="J6" t="s">
        <v>81</v>
      </c>
      <c r="K6">
        <v>29</v>
      </c>
      <c r="L6">
        <v>6.11</v>
      </c>
      <c r="M6">
        <v>5.98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9</v>
      </c>
      <c r="V6">
        <v>0</v>
      </c>
      <c r="W6">
        <v>0</v>
      </c>
      <c r="AD6" s="7" t="s">
        <v>1650</v>
      </c>
      <c r="AE6" s="9">
        <v>9</v>
      </c>
    </row>
    <row r="7" spans="1:31">
      <c r="A7">
        <v>575</v>
      </c>
      <c r="B7" t="s">
        <v>31</v>
      </c>
      <c r="C7" t="s">
        <v>194</v>
      </c>
      <c r="D7" s="17" t="str">
        <f>IFERROR(VLOOKUP(Dati15_16[[#This Row],[Nome]]&amp;"*",Gazzetta15_16[Giocatore],1,FALSE),"")</f>
        <v>Adnan A.</v>
      </c>
      <c r="E7" s="13">
        <f>IFERROR(Dati15_16[[#This Row],[Mf]]/Dati15_16[[#This Row],[Quota]],"")</f>
        <v>0.98166666666666658</v>
      </c>
      <c r="F7" s="13">
        <f>IFERROR(((Dati15_16[[#This Row],[Mf]]/Dati15_16[[#This Row],[Quota]])*Dati15_16[[#This Row],[Pg]])/38,"")</f>
        <v>0.72333333333333327</v>
      </c>
      <c r="G7" s="15">
        <f>IFERROR(Dati15_16[[#This Row],[Mf]]*Dati15_16[[#This Row],[Pg]],"")</f>
        <v>164.92</v>
      </c>
      <c r="H7" s="16">
        <f>IFERROR(Dati15_16[[#This Row],[Tot. punti]]/Dati15_16[[#This Row],[Quota]],"")</f>
        <v>27.486666666666665</v>
      </c>
      <c r="I7" s="14">
        <f>IFERROR(VLOOKUP($C7&amp;"*", Gazzetta15_16[], 2,0),"")</f>
        <v>6</v>
      </c>
      <c r="J7" t="s">
        <v>30</v>
      </c>
      <c r="K7">
        <v>28</v>
      </c>
      <c r="L7">
        <v>5.89</v>
      </c>
      <c r="M7">
        <v>5.85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</v>
      </c>
      <c r="V7">
        <v>0</v>
      </c>
      <c r="W7">
        <v>0</v>
      </c>
      <c r="AD7" s="7" t="s">
        <v>1651</v>
      </c>
      <c r="AE7" s="9">
        <v>6</v>
      </c>
    </row>
    <row r="8" spans="1:31">
      <c r="A8">
        <v>765</v>
      </c>
      <c r="B8" t="s">
        <v>31</v>
      </c>
      <c r="C8" t="s">
        <v>356</v>
      </c>
      <c r="D8" s="17" t="str">
        <f>IFERROR(VLOOKUP(Dati15_16[[#This Row],[Nome]]&amp;"*",Gazzetta15_16[Giocatore],1,FALSE),"")</f>
        <v>Ajeti A.</v>
      </c>
      <c r="E8" s="13">
        <f>IFERROR(Dati15_16[[#This Row],[Mf]]/Dati15_16[[#This Row],[Quota]],"")</f>
        <v>1.1199999999999999</v>
      </c>
      <c r="F8" s="13">
        <f>IFERROR(((Dati15_16[[#This Row],[Mf]]/Dati15_16[[#This Row],[Quota]])*Dati15_16[[#This Row],[Pg]])/38,"")</f>
        <v>0.47157894736842099</v>
      </c>
      <c r="G8" s="15">
        <f>IFERROR(Dati15_16[[#This Row],[Mf]]*Dati15_16[[#This Row],[Pg]],"")</f>
        <v>89.6</v>
      </c>
      <c r="H8" s="16">
        <f>IFERROR(Dati15_16[[#This Row],[Tot. punti]]/Dati15_16[[#This Row],[Quota]],"")</f>
        <v>17.919999999999998</v>
      </c>
      <c r="I8" s="14">
        <f>IFERROR(VLOOKUP($C8&amp;"*", Gazzetta15_16[], 2,0),"")</f>
        <v>5</v>
      </c>
      <c r="J8" t="s">
        <v>38</v>
      </c>
      <c r="K8">
        <v>16</v>
      </c>
      <c r="L8">
        <v>5.6</v>
      </c>
      <c r="M8">
        <v>5.77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</v>
      </c>
      <c r="W8">
        <v>1</v>
      </c>
      <c r="AD8" s="7" t="s">
        <v>1652</v>
      </c>
      <c r="AE8" s="9">
        <v>5</v>
      </c>
    </row>
    <row r="9" spans="1:31">
      <c r="A9">
        <v>654</v>
      </c>
      <c r="B9" t="s">
        <v>28</v>
      </c>
      <c r="C9" t="s">
        <v>521</v>
      </c>
      <c r="D9" s="17" t="str">
        <f>IFERROR(VLOOKUP(Dati15_16[[#This Row],[Nome]]&amp;"*",Gazzetta15_16[Giocatore],1,FALSE),"")</f>
        <v>Alastra F.</v>
      </c>
      <c r="E9" s="13">
        <f>IFERROR(Dati15_16[[#This Row],[Mf]]/Dati15_16[[#This Row],[Quota]],"")</f>
        <v>3</v>
      </c>
      <c r="F9" s="13">
        <f>IFERROR(((Dati15_16[[#This Row],[Mf]]/Dati15_16[[#This Row],[Quota]])*Dati15_16[[#This Row],[Pg]])/38,"")</f>
        <v>0.15789473684210525</v>
      </c>
      <c r="G9" s="15">
        <f>IFERROR(Dati15_16[[#This Row],[Mf]]*Dati15_16[[#This Row],[Pg]],"")</f>
        <v>6</v>
      </c>
      <c r="H9" s="16">
        <f>IFERROR(Dati15_16[[#This Row],[Tot. punti]]/Dati15_16[[#This Row],[Quota]],"")</f>
        <v>6</v>
      </c>
      <c r="I9" s="14">
        <f>IFERROR(VLOOKUP($C9&amp;"*", Gazzetta15_16[], 2,0),"")</f>
        <v>1</v>
      </c>
      <c r="J9" t="s">
        <v>27</v>
      </c>
      <c r="K9">
        <v>2</v>
      </c>
      <c r="L9">
        <v>3</v>
      </c>
      <c r="M9">
        <v>6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D9" s="7" t="s">
        <v>1653</v>
      </c>
      <c r="AE9" s="9">
        <v>1</v>
      </c>
    </row>
    <row r="10" spans="1:31">
      <c r="A10">
        <v>354</v>
      </c>
      <c r="B10" t="s">
        <v>31</v>
      </c>
      <c r="C10" t="s">
        <v>422</v>
      </c>
      <c r="D10" s="17" t="str">
        <f>IFERROR(VLOOKUP(Dati15_16[[#This Row],[Nome]]&amp;"*",Gazzetta15_16[Giocatore],1,FALSE),"")</f>
        <v>Albertazzi M.</v>
      </c>
      <c r="E10" s="13">
        <f>IFERROR(Dati15_16[[#This Row],[Mf]]/Dati15_16[[#This Row],[Quota]],"")</f>
        <v>1.3875</v>
      </c>
      <c r="F10" s="13">
        <f>IFERROR(((Dati15_16[[#This Row],[Mf]]/Dati15_16[[#This Row],[Quota]])*Dati15_16[[#This Row],[Pg]])/38,"")</f>
        <v>0.36513157894736842</v>
      </c>
      <c r="G10" s="15">
        <f>IFERROR(Dati15_16[[#This Row],[Mf]]*Dati15_16[[#This Row],[Pg]],"")</f>
        <v>55.5</v>
      </c>
      <c r="H10" s="16">
        <f>IFERROR(Dati15_16[[#This Row],[Tot. punti]]/Dati15_16[[#This Row],[Quota]],"")</f>
        <v>13.875</v>
      </c>
      <c r="I10" s="14">
        <f>IFERROR(VLOOKUP($C10&amp;"*", Gazzetta15_16[], 2,0),"")</f>
        <v>4</v>
      </c>
      <c r="J10" t="s">
        <v>101</v>
      </c>
      <c r="K10">
        <v>10</v>
      </c>
      <c r="L10">
        <v>5.55</v>
      </c>
      <c r="M10">
        <v>5.75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AD10" s="7" t="s">
        <v>1654</v>
      </c>
      <c r="AE10" s="9">
        <v>4</v>
      </c>
    </row>
    <row r="11" spans="1:31">
      <c r="A11">
        <v>388</v>
      </c>
      <c r="B11" t="s">
        <v>31</v>
      </c>
      <c r="C11" t="s">
        <v>58</v>
      </c>
      <c r="D11" s="17" t="str">
        <f>IFERROR(VLOOKUP(Dati15_16[[#This Row],[Nome]]&amp;"*",Gazzetta15_16[Giocatore],1,FALSE),"")</f>
        <v>Albiol R.</v>
      </c>
      <c r="E11" s="13">
        <f>IFERROR(Dati15_16[[#This Row],[Mf]]/Dati15_16[[#This Row],[Quota]],"")</f>
        <v>0.55636363636363639</v>
      </c>
      <c r="F11" s="13">
        <f>IFERROR(((Dati15_16[[#This Row],[Mf]]/Dati15_16[[#This Row],[Quota]])*Dati15_16[[#This Row],[Pg]])/38,"")</f>
        <v>0.52708133971291871</v>
      </c>
      <c r="G11" s="15">
        <f>IFERROR(Dati15_16[[#This Row],[Mf]]*Dati15_16[[#This Row],[Pg]],"")</f>
        <v>220.32</v>
      </c>
      <c r="H11" s="16">
        <f>IFERROR(Dati15_16[[#This Row],[Tot. punti]]/Dati15_16[[#This Row],[Quota]],"")</f>
        <v>20.029090909090908</v>
      </c>
      <c r="I11" s="14">
        <f>IFERROR(VLOOKUP($C11&amp;"*", Gazzetta15_16[], 2,0),"")</f>
        <v>11</v>
      </c>
      <c r="J11" t="s">
        <v>24</v>
      </c>
      <c r="K11">
        <v>36</v>
      </c>
      <c r="L11">
        <v>6.12</v>
      </c>
      <c r="M11">
        <v>6.15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</v>
      </c>
      <c r="V11">
        <v>0</v>
      </c>
      <c r="W11">
        <v>0</v>
      </c>
      <c r="AD11" s="7" t="s">
        <v>1655</v>
      </c>
      <c r="AE11" s="9">
        <v>11</v>
      </c>
    </row>
    <row r="12" spans="1:31">
      <c r="A12">
        <v>355</v>
      </c>
      <c r="B12" t="s">
        <v>31</v>
      </c>
      <c r="C12" t="s">
        <v>243</v>
      </c>
      <c r="D12" s="17" t="str">
        <f>IFERROR(VLOOKUP(Dati15_16[[#This Row],[Nome]]&amp;"*",Gazzetta15_16[Giocatore],1,FALSE),"")</f>
        <v>Alex</v>
      </c>
      <c r="E12" s="13">
        <f>IFERROR(Dati15_16[[#This Row],[Mf]]/Dati15_16[[#This Row],[Quota]],"")</f>
        <v>0.77</v>
      </c>
      <c r="F12" s="13">
        <f>IFERROR(((Dati15_16[[#This Row],[Mf]]/Dati15_16[[#This Row],[Quota]])*Dati15_16[[#This Row],[Pg]])/38,"")</f>
        <v>0.50657894736842102</v>
      </c>
      <c r="G12" s="15">
        <f>IFERROR(Dati15_16[[#This Row],[Mf]]*Dati15_16[[#This Row],[Pg]],"")</f>
        <v>154</v>
      </c>
      <c r="H12" s="16">
        <f>IFERROR(Dati15_16[[#This Row],[Tot. punti]]/Dati15_16[[#This Row],[Quota]],"")</f>
        <v>19.25</v>
      </c>
      <c r="I12" s="14">
        <f>IFERROR(VLOOKUP($C12&amp;"*", Gazzetta15_16[], 2,0),"")</f>
        <v>8</v>
      </c>
      <c r="J12" t="s">
        <v>21</v>
      </c>
      <c r="K12">
        <v>25</v>
      </c>
      <c r="L12">
        <v>6.16</v>
      </c>
      <c r="M12">
        <v>5.86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</v>
      </c>
      <c r="V12">
        <v>0</v>
      </c>
      <c r="W12">
        <v>0</v>
      </c>
      <c r="AD12" s="7" t="s">
        <v>1656</v>
      </c>
      <c r="AE12" s="9">
        <v>8</v>
      </c>
    </row>
    <row r="13" spans="1:31">
      <c r="A13">
        <v>662</v>
      </c>
      <c r="B13" t="s">
        <v>31</v>
      </c>
      <c r="C13" t="s">
        <v>294</v>
      </c>
      <c r="D13" s="17" t="str">
        <f>IFERROR(VLOOKUP(Dati15_16[[#This Row],[Nome]]&amp;"*",Gazzetta15_16[Giocatore],1,FALSE),"")</f>
        <v>Alex Sandro</v>
      </c>
      <c r="E13" s="13">
        <f>IFERROR(Dati15_16[[#This Row],[Mf]]/Dati15_16[[#This Row],[Quota]],"")</f>
        <v>0.75111111111111106</v>
      </c>
      <c r="F13" s="13">
        <f>IFERROR(((Dati15_16[[#This Row],[Mf]]/Dati15_16[[#This Row],[Quota]])*Dati15_16[[#This Row],[Pg]])/38,"")</f>
        <v>0.43485380116959066</v>
      </c>
      <c r="G13" s="15">
        <f>IFERROR(Dati15_16[[#This Row],[Mf]]*Dati15_16[[#This Row],[Pg]],"")</f>
        <v>148.72</v>
      </c>
      <c r="H13" s="16">
        <f>IFERROR(Dati15_16[[#This Row],[Tot. punti]]/Dati15_16[[#This Row],[Quota]],"")</f>
        <v>16.524444444444445</v>
      </c>
      <c r="I13" s="14">
        <f>IFERROR(VLOOKUP($C13&amp;"*", Gazzetta15_16[], 2,0),"")</f>
        <v>9</v>
      </c>
      <c r="J13" t="s">
        <v>57</v>
      </c>
      <c r="K13">
        <v>22</v>
      </c>
      <c r="L13">
        <v>6.76</v>
      </c>
      <c r="M13">
        <v>6.47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</v>
      </c>
      <c r="V13">
        <v>1</v>
      </c>
      <c r="W13">
        <v>0</v>
      </c>
      <c r="AD13" s="7" t="s">
        <v>1657</v>
      </c>
      <c r="AE13" s="9">
        <v>9</v>
      </c>
    </row>
    <row r="14" spans="1:31">
      <c r="A14">
        <v>397</v>
      </c>
      <c r="B14" t="s">
        <v>22</v>
      </c>
      <c r="C14" t="s">
        <v>75</v>
      </c>
      <c r="D14" s="17" t="str">
        <f>IFERROR(VLOOKUP(Dati15_16[[#This Row],[Nome]]&amp;"*",Gazzetta15_16[Giocatore],1,FALSE),"")</f>
        <v>Allan M.</v>
      </c>
      <c r="E14" s="13">
        <f>IFERROR(Dati15_16[[#This Row],[Mf]]/Dati15_16[[#This Row],[Quota]],"")</f>
        <v>0.37</v>
      </c>
      <c r="F14" s="13">
        <f>IFERROR(((Dati15_16[[#This Row],[Mf]]/Dati15_16[[#This Row],[Quota]])*Dati15_16[[#This Row],[Pg]])/38,"")</f>
        <v>0.34078947368421053</v>
      </c>
      <c r="G14" s="15">
        <f>IFERROR(Dati15_16[[#This Row],[Mf]]*Dati15_16[[#This Row],[Pg]],"")</f>
        <v>233.1</v>
      </c>
      <c r="H14" s="16">
        <f>IFERROR(Dati15_16[[#This Row],[Tot. punti]]/Dati15_16[[#This Row],[Quota]],"")</f>
        <v>12.95</v>
      </c>
      <c r="I14" s="14">
        <f>IFERROR(VLOOKUP($C14&amp;"*", Gazzetta15_16[], 2,0),"")</f>
        <v>18</v>
      </c>
      <c r="J14" t="s">
        <v>24</v>
      </c>
      <c r="K14">
        <v>35</v>
      </c>
      <c r="L14">
        <v>6.66</v>
      </c>
      <c r="M14">
        <v>6.34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  <c r="V14">
        <v>0</v>
      </c>
      <c r="W14">
        <v>0</v>
      </c>
      <c r="AD14" s="7" t="s">
        <v>1658</v>
      </c>
      <c r="AE14" s="9">
        <v>18</v>
      </c>
    </row>
    <row r="15" spans="1:31">
      <c r="A15">
        <v>775</v>
      </c>
      <c r="B15" t="s">
        <v>22</v>
      </c>
      <c r="C15" t="s">
        <v>2188</v>
      </c>
      <c r="D15" s="17" t="str">
        <f>IFERROR(VLOOKUP(Dati15_16[[#This Row],[Nome]]&amp;"*",Gazzetta15_16[Giocatore],1,FALSE),"")</f>
        <v>Alvarez R.</v>
      </c>
      <c r="E15" s="13">
        <f>IFERROR(Dati15_16[[#This Row],[Mf]]/Dati15_16[[#This Row],[Quota]],"")</f>
        <v>0.60799999999999998</v>
      </c>
      <c r="F15" s="13">
        <f>IFERROR(((Dati15_16[[#This Row],[Mf]]/Dati15_16[[#This Row],[Quota]])*Dati15_16[[#This Row],[Pg]])/38,"")</f>
        <v>0.20799999999999999</v>
      </c>
      <c r="G15" s="15">
        <f>IFERROR(Dati15_16[[#This Row],[Mf]]*Dati15_16[[#This Row],[Pg]],"")</f>
        <v>79.040000000000006</v>
      </c>
      <c r="H15" s="16">
        <f>IFERROR(Dati15_16[[#This Row],[Tot. punti]]/Dati15_16[[#This Row],[Quota]],"")</f>
        <v>7.9040000000000008</v>
      </c>
      <c r="I15" s="14">
        <f>IFERROR(VLOOKUP($C15&amp;"*", Gazzetta15_16[], 2,0),"")</f>
        <v>10</v>
      </c>
      <c r="J15" t="s">
        <v>44</v>
      </c>
      <c r="K15">
        <v>13</v>
      </c>
      <c r="L15">
        <v>6.08</v>
      </c>
      <c r="M15">
        <v>5.85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</v>
      </c>
      <c r="W15">
        <v>0</v>
      </c>
      <c r="AD15" s="7" t="s">
        <v>1659</v>
      </c>
      <c r="AE15" s="9">
        <v>9</v>
      </c>
    </row>
    <row r="16" spans="1:31">
      <c r="A16">
        <v>414</v>
      </c>
      <c r="B16" t="s">
        <v>31</v>
      </c>
      <c r="C16" t="s">
        <v>277</v>
      </c>
      <c r="D16" s="17" t="str">
        <f>IFERROR(VLOOKUP(Dati15_16[[#This Row],[Nome]]&amp;"*",Gazzetta15_16[Giocatore],1,FALSE),"")</f>
        <v>Andelkovic S.</v>
      </c>
      <c r="E16" s="13">
        <f>IFERROR(Dati15_16[[#This Row],[Mf]]/Dati15_16[[#This Row],[Quota]],"")</f>
        <v>0.92499999999999993</v>
      </c>
      <c r="F16" s="13">
        <f>IFERROR(((Dati15_16[[#This Row],[Mf]]/Dati15_16[[#This Row],[Quota]])*Dati15_16[[#This Row],[Pg]])/38,"")</f>
        <v>0.55986842105263157</v>
      </c>
      <c r="G16" s="15">
        <f>IFERROR(Dati15_16[[#This Row],[Mf]]*Dati15_16[[#This Row],[Pg]],"")</f>
        <v>127.64999999999999</v>
      </c>
      <c r="H16" s="16">
        <f>IFERROR(Dati15_16[[#This Row],[Tot. punti]]/Dati15_16[[#This Row],[Quota]],"")</f>
        <v>21.274999999999999</v>
      </c>
      <c r="I16" s="14">
        <f>IFERROR(VLOOKUP($C16&amp;"*", Gazzetta15_16[], 2,0),"")</f>
        <v>6</v>
      </c>
      <c r="J16" t="s">
        <v>27</v>
      </c>
      <c r="K16">
        <v>23</v>
      </c>
      <c r="L16">
        <v>5.55</v>
      </c>
      <c r="M16">
        <v>5.61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</v>
      </c>
      <c r="W16">
        <v>0</v>
      </c>
      <c r="AD16" s="7" t="s">
        <v>1660</v>
      </c>
      <c r="AE16" s="9">
        <v>10</v>
      </c>
    </row>
    <row r="17" spans="1:31">
      <c r="A17">
        <v>706</v>
      </c>
      <c r="B17" t="s">
        <v>31</v>
      </c>
      <c r="C17" t="s">
        <v>269</v>
      </c>
      <c r="D17" s="17" t="str">
        <f>IFERROR(VLOOKUP(Dati15_16[[#This Row],[Nome]]&amp;"*",Gazzetta15_16[Giocatore],1,FALSE),"")</f>
        <v>Ansaldi C.</v>
      </c>
      <c r="E17" s="13">
        <f>IFERROR(Dati15_16[[#This Row],[Mf]]/Dati15_16[[#This Row],[Quota]],"")</f>
        <v>0.77124999999999999</v>
      </c>
      <c r="F17" s="13">
        <f>IFERROR(((Dati15_16[[#This Row],[Mf]]/Dati15_16[[#This Row],[Quota]])*Dati15_16[[#This Row],[Pg]])/38,"")</f>
        <v>0.48710526315789471</v>
      </c>
      <c r="G17" s="15">
        <f>IFERROR(Dati15_16[[#This Row],[Mf]]*Dati15_16[[#This Row],[Pg]],"")</f>
        <v>148.07999999999998</v>
      </c>
      <c r="H17" s="16">
        <f>IFERROR(Dati15_16[[#This Row],[Tot. punti]]/Dati15_16[[#This Row],[Quota]],"")</f>
        <v>18.509999999999998</v>
      </c>
      <c r="I17" s="14">
        <f>IFERROR(VLOOKUP($C17&amp;"*", Gazzetta15_16[], 2,0),"")</f>
        <v>8</v>
      </c>
      <c r="J17" t="s">
        <v>70</v>
      </c>
      <c r="K17">
        <v>24</v>
      </c>
      <c r="L17">
        <v>6.17</v>
      </c>
      <c r="M17">
        <v>6.08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0</v>
      </c>
      <c r="W17">
        <v>0</v>
      </c>
      <c r="AD17" s="7" t="s">
        <v>1661</v>
      </c>
      <c r="AE17" s="9">
        <v>6</v>
      </c>
    </row>
    <row r="18" spans="1:31">
      <c r="A18">
        <v>514</v>
      </c>
      <c r="B18" t="s">
        <v>31</v>
      </c>
      <c r="C18" t="s">
        <v>483</v>
      </c>
      <c r="D18" s="17" t="str">
        <f>IFERROR(VLOOKUP(Dati15_16[[#This Row],[Nome]]&amp;"*",Gazzetta15_16[Giocatore],1,FALSE),"")</f>
        <v>Antei L.</v>
      </c>
      <c r="E18" s="13">
        <f>IFERROR(Dati15_16[[#This Row],[Mf]]/Dati15_16[[#This Row],[Quota]],"")</f>
        <v>1.9333333333333333</v>
      </c>
      <c r="F18" s="13">
        <f>IFERROR(((Dati15_16[[#This Row],[Mf]]/Dati15_16[[#This Row],[Quota]])*Dati15_16[[#This Row],[Pg]])/38,"")</f>
        <v>0.25438596491228066</v>
      </c>
      <c r="G18" s="15">
        <f>IFERROR(Dati15_16[[#This Row],[Mf]]*Dati15_16[[#This Row],[Pg]],"")</f>
        <v>29</v>
      </c>
      <c r="H18" s="16">
        <f>IFERROR(Dati15_16[[#This Row],[Tot. punti]]/Dati15_16[[#This Row],[Quota]],"")</f>
        <v>9.6666666666666661</v>
      </c>
      <c r="I18" s="14">
        <f>IFERROR(VLOOKUP($C18&amp;"*", Gazzetta15_16[], 2,0),"")</f>
        <v>3</v>
      </c>
      <c r="J18" t="s">
        <v>46</v>
      </c>
      <c r="K18">
        <v>5</v>
      </c>
      <c r="L18">
        <v>5.8</v>
      </c>
      <c r="M18">
        <v>5.8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AD18" s="7" t="s">
        <v>1662</v>
      </c>
      <c r="AE18" s="9">
        <v>19</v>
      </c>
    </row>
    <row r="19" spans="1:31">
      <c r="A19">
        <v>356</v>
      </c>
      <c r="B19" t="s">
        <v>31</v>
      </c>
      <c r="C19" t="s">
        <v>188</v>
      </c>
      <c r="D19" s="17" t="str">
        <f>IFERROR(VLOOKUP(Dati15_16[[#This Row],[Nome]]&amp;"*",Gazzetta15_16[Giocatore],1,FALSE),"")</f>
        <v>Antonelli L.</v>
      </c>
      <c r="E19" s="13">
        <f>IFERROR(Dati15_16[[#This Row],[Mf]]/Dati15_16[[#This Row],[Quota]],"")</f>
        <v>0.5790909090909091</v>
      </c>
      <c r="F19" s="13">
        <f>IFERROR(((Dati15_16[[#This Row],[Mf]]/Dati15_16[[#This Row],[Quota]])*Dati15_16[[#This Row],[Pg]])/38,"")</f>
        <v>0.42669856459330147</v>
      </c>
      <c r="G19" s="15">
        <f>IFERROR(Dati15_16[[#This Row],[Mf]]*Dati15_16[[#This Row],[Pg]],"")</f>
        <v>178.36</v>
      </c>
      <c r="H19" s="16">
        <f>IFERROR(Dati15_16[[#This Row],[Tot. punti]]/Dati15_16[[#This Row],[Quota]],"")</f>
        <v>16.214545454545455</v>
      </c>
      <c r="I19" s="14">
        <f>IFERROR(VLOOKUP($C19&amp;"*", Gazzetta15_16[], 2,0),"")</f>
        <v>11</v>
      </c>
      <c r="J19" t="s">
        <v>21</v>
      </c>
      <c r="K19">
        <v>28</v>
      </c>
      <c r="L19">
        <v>6.37</v>
      </c>
      <c r="M19">
        <v>6.04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AD19" s="7" t="s">
        <v>1663</v>
      </c>
      <c r="AE19" s="9">
        <v>8</v>
      </c>
    </row>
    <row r="20" spans="1:31">
      <c r="A20">
        <v>515</v>
      </c>
      <c r="B20" t="s">
        <v>31</v>
      </c>
      <c r="C20" t="s">
        <v>434</v>
      </c>
      <c r="D20" s="17" t="str">
        <f>IFERROR(VLOOKUP(Dati15_16[[#This Row],[Nome]]&amp;"*",Gazzetta15_16[Giocatore],1,FALSE),"")</f>
        <v>Ariaudo L.</v>
      </c>
      <c r="E20" s="13">
        <f>IFERROR(Dati15_16[[#This Row],[Mf]]/Dati15_16[[#This Row],[Quota]],"")</f>
        <v>1.9366666666666665</v>
      </c>
      <c r="F20" s="13">
        <f>IFERROR(((Dati15_16[[#This Row],[Mf]]/Dati15_16[[#This Row],[Quota]])*Dati15_16[[#This Row],[Pg]])/38,"")</f>
        <v>0.45868421052631581</v>
      </c>
      <c r="G20" s="15">
        <f>IFERROR(Dati15_16[[#This Row],[Mf]]*Dati15_16[[#This Row],[Pg]],"")</f>
        <v>52.29</v>
      </c>
      <c r="H20" s="16">
        <f>IFERROR(Dati15_16[[#This Row],[Tot. punti]]/Dati15_16[[#This Row],[Quota]],"")</f>
        <v>17.43</v>
      </c>
      <c r="I20" s="14">
        <f>IFERROR(VLOOKUP($C20&amp;"*", Gazzetta15_16[], 2,0),"")</f>
        <v>3</v>
      </c>
      <c r="J20" t="s">
        <v>19</v>
      </c>
      <c r="K20">
        <v>9</v>
      </c>
      <c r="L20">
        <v>5.81</v>
      </c>
      <c r="M20">
        <v>5.81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D20" s="7" t="s">
        <v>1664</v>
      </c>
      <c r="AE20" s="9">
        <v>3</v>
      </c>
    </row>
    <row r="21" spans="1:31">
      <c r="A21">
        <v>802</v>
      </c>
      <c r="B21" t="s">
        <v>31</v>
      </c>
      <c r="C21" t="s">
        <v>490</v>
      </c>
      <c r="D21" s="17" t="str">
        <f>IFERROR(VLOOKUP(Dati15_16[[#This Row],[Nome]]&amp;"*",Gazzetta15_16[Giocatore],1,FALSE),"")</f>
        <v>Armero P.</v>
      </c>
      <c r="E21" s="13">
        <f>IFERROR(Dati15_16[[#This Row],[Mf]]/Dati15_16[[#This Row],[Quota]],"")</f>
        <v>1.5249999999999999</v>
      </c>
      <c r="F21" s="13">
        <f>IFERROR(((Dati15_16[[#This Row],[Mf]]/Dati15_16[[#This Row],[Quota]])*Dati15_16[[#This Row],[Pg]])/38,"")</f>
        <v>0.20065789473684212</v>
      </c>
      <c r="G21" s="15">
        <f>IFERROR(Dati15_16[[#This Row],[Mf]]*Dati15_16[[#This Row],[Pg]],"")</f>
        <v>30.5</v>
      </c>
      <c r="H21" s="16">
        <f>IFERROR(Dati15_16[[#This Row],[Tot. punti]]/Dati15_16[[#This Row],[Quota]],"")</f>
        <v>7.625</v>
      </c>
      <c r="I21" s="14">
        <f>IFERROR(VLOOKUP($C21&amp;"*", Gazzetta15_16[], 2,0),"")</f>
        <v>4</v>
      </c>
      <c r="J21" t="s">
        <v>30</v>
      </c>
      <c r="K21">
        <v>5</v>
      </c>
      <c r="L21">
        <v>6.1</v>
      </c>
      <c r="M21">
        <v>5.9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AD21" s="7" t="s">
        <v>1665</v>
      </c>
      <c r="AE21" s="9">
        <v>11</v>
      </c>
    </row>
    <row r="22" spans="1:31">
      <c r="A22">
        <v>295</v>
      </c>
      <c r="B22" t="s">
        <v>22</v>
      </c>
      <c r="C22" t="s">
        <v>408</v>
      </c>
      <c r="D22" s="17" t="str">
        <f>IFERROR(VLOOKUP(Dati15_16[[#This Row],[Nome]]&amp;"*",Gazzetta15_16[Giocatore],1,FALSE),"")</f>
        <v>Asamoah K.</v>
      </c>
      <c r="E22" s="13">
        <f>IFERROR(Dati15_16[[#This Row],[Mf]]/Dati15_16[[#This Row],[Quota]],"")</f>
        <v>2.0966666666666667</v>
      </c>
      <c r="F22" s="13">
        <f>IFERROR(((Dati15_16[[#This Row],[Mf]]/Dati15_16[[#This Row],[Quota]])*Dati15_16[[#This Row],[Pg]])/38,"")</f>
        <v>0.60692982456140354</v>
      </c>
      <c r="G22" s="15">
        <f>IFERROR(Dati15_16[[#This Row],[Mf]]*Dati15_16[[#This Row],[Pg]],"")</f>
        <v>69.19</v>
      </c>
      <c r="H22" s="16">
        <f>IFERROR(Dati15_16[[#This Row],[Tot. punti]]/Dati15_16[[#This Row],[Quota]],"")</f>
        <v>23.063333333333333</v>
      </c>
      <c r="I22" s="14">
        <f>IFERROR(VLOOKUP($C22&amp;"*", Gazzetta15_16[], 2,0),"")</f>
        <v>3</v>
      </c>
      <c r="J22" t="s">
        <v>57</v>
      </c>
      <c r="K22">
        <v>11</v>
      </c>
      <c r="L22">
        <v>6.29</v>
      </c>
      <c r="M22">
        <v>6.21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AD22" s="7" t="s">
        <v>1666</v>
      </c>
      <c r="AE22" s="9">
        <v>3</v>
      </c>
    </row>
    <row r="23" spans="1:31">
      <c r="A23">
        <v>814</v>
      </c>
      <c r="B23" t="s">
        <v>31</v>
      </c>
      <c r="C23" t="s">
        <v>648</v>
      </c>
      <c r="D23" s="17" t="str">
        <f>IFERROR(VLOOKUP(Dati15_16[[#This Row],[Nome]]&amp;"*",Gazzetta15_16[Giocatore],1,FALSE),"")</f>
        <v>Asmah K.</v>
      </c>
      <c r="E23" s="13">
        <f>IFERROR(Dati15_16[[#This Row],[Mf]]/Dati15_16[[#This Row],[Quota]],"")</f>
        <v>0</v>
      </c>
      <c r="F23" s="13">
        <f>IFERROR(((Dati15_16[[#This Row],[Mf]]/Dati15_16[[#This Row],[Quota]])*Dati15_16[[#This Row],[Pg]])/38,"")</f>
        <v>0</v>
      </c>
      <c r="G23" s="15">
        <f>IFERROR(Dati15_16[[#This Row],[Mf]]*Dati15_16[[#This Row],[Pg]],"")</f>
        <v>0</v>
      </c>
      <c r="H23" s="16">
        <f>IFERROR(Dati15_16[[#This Row],[Tot. punti]]/Dati15_16[[#This Row],[Quota]],"")</f>
        <v>0</v>
      </c>
      <c r="I23" s="14">
        <f>IFERROR(VLOOKUP($C23&amp;"*", Gazzetta15_16[], 2,0),"")</f>
        <v>1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AD23" s="7" t="s">
        <v>1667</v>
      </c>
      <c r="AE23" s="9">
        <v>4</v>
      </c>
    </row>
    <row r="24" spans="1:31">
      <c r="A24">
        <v>642</v>
      </c>
      <c r="B24" t="s">
        <v>31</v>
      </c>
      <c r="C24" t="s">
        <v>123</v>
      </c>
      <c r="D24" s="17" t="str">
        <f>IFERROR(VLOOKUP(Dati15_16[[#This Row],[Nome]]&amp;"*",Gazzetta15_16[Giocatore],1,FALSE),"")</f>
        <v>Astori D.</v>
      </c>
      <c r="E24" s="13">
        <f>IFERROR(Dati15_16[[#This Row],[Mf]]/Dati15_16[[#This Row],[Quota]],"")</f>
        <v>0.65666666666666673</v>
      </c>
      <c r="F24" s="13">
        <f>IFERROR(((Dati15_16[[#This Row],[Mf]]/Dati15_16[[#This Row],[Quota]])*Dati15_16[[#This Row],[Pg]])/38,"")</f>
        <v>0.57026315789473692</v>
      </c>
      <c r="G24" s="15">
        <f>IFERROR(Dati15_16[[#This Row],[Mf]]*Dati15_16[[#This Row],[Pg]],"")</f>
        <v>195.03</v>
      </c>
      <c r="H24" s="16">
        <f>IFERROR(Dati15_16[[#This Row],[Tot. punti]]/Dati15_16[[#This Row],[Quota]],"")</f>
        <v>21.67</v>
      </c>
      <c r="I24" s="14">
        <f>IFERROR(VLOOKUP($C24&amp;"*", Gazzetta15_16[], 2,0),"")</f>
        <v>9</v>
      </c>
      <c r="J24" t="s">
        <v>35</v>
      </c>
      <c r="K24">
        <v>33</v>
      </c>
      <c r="L24">
        <v>5.91</v>
      </c>
      <c r="M24">
        <v>5.98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AD24" s="7" t="s">
        <v>1668</v>
      </c>
      <c r="AE24" s="9">
        <v>3</v>
      </c>
    </row>
    <row r="25" spans="1:31">
      <c r="A25">
        <v>761</v>
      </c>
      <c r="B25" t="s">
        <v>28</v>
      </c>
      <c r="C25" t="s">
        <v>639</v>
      </c>
      <c r="D25" s="17" t="str">
        <f>IFERROR(VLOOKUP(Dati15_16[[#This Row],[Nome]]&amp;"*",Gazzetta15_16[Giocatore],1,FALSE),"")</f>
        <v>Audero E.</v>
      </c>
      <c r="E25" s="13">
        <f>IFERROR(Dati15_16[[#This Row],[Mf]]/Dati15_16[[#This Row],[Quota]],"")</f>
        <v>0</v>
      </c>
      <c r="F25" s="13">
        <f>IFERROR(((Dati15_16[[#This Row],[Mf]]/Dati15_16[[#This Row],[Quota]])*Dati15_16[[#This Row],[Pg]])/38,"")</f>
        <v>0</v>
      </c>
      <c r="G25" s="15">
        <f>IFERROR(Dati15_16[[#This Row],[Mf]]*Dati15_16[[#This Row],[Pg]],"")</f>
        <v>0</v>
      </c>
      <c r="H25" s="16">
        <f>IFERROR(Dati15_16[[#This Row],[Tot. punti]]/Dati15_16[[#This Row],[Quota]],"")</f>
        <v>0</v>
      </c>
      <c r="I25" s="14">
        <f>IFERROR(VLOOKUP($C25&amp;"*", Gazzetta15_16[], 2,0),"")</f>
        <v>1</v>
      </c>
      <c r="J25" t="s">
        <v>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D25" s="7" t="s">
        <v>1669</v>
      </c>
      <c r="AE25" s="9">
        <v>1</v>
      </c>
    </row>
    <row r="26" spans="1:31">
      <c r="A26">
        <v>544</v>
      </c>
      <c r="B26" t="s">
        <v>31</v>
      </c>
      <c r="C26" t="s">
        <v>465</v>
      </c>
      <c r="D26" s="17" t="str">
        <f>IFERROR(VLOOKUP(Dati15_16[[#This Row],[Nome]]&amp;"*",Gazzetta15_16[Giocatore],1,FALSE),"")</f>
        <v>Avelar D.</v>
      </c>
      <c r="E26" s="13">
        <f>IFERROR(Dati15_16[[#This Row],[Mf]]/Dati15_16[[#This Row],[Quota]],"")</f>
        <v>2.85</v>
      </c>
      <c r="F26" s="13">
        <f>IFERROR(((Dati15_16[[#This Row],[Mf]]/Dati15_16[[#This Row],[Quota]])*Dati15_16[[#This Row],[Pg]])/38,"")</f>
        <v>0.45</v>
      </c>
      <c r="G26" s="15">
        <f>IFERROR(Dati15_16[[#This Row],[Mf]]*Dati15_16[[#This Row],[Pg]],"")</f>
        <v>34.200000000000003</v>
      </c>
      <c r="H26" s="16">
        <f>IFERROR(Dati15_16[[#This Row],[Tot. punti]]/Dati15_16[[#This Row],[Quota]],"")</f>
        <v>17.100000000000001</v>
      </c>
      <c r="I26" s="14">
        <f>IFERROR(VLOOKUP($C26&amp;"*", Gazzetta15_16[], 2,0),"")</f>
        <v>2</v>
      </c>
      <c r="J26" t="s">
        <v>81</v>
      </c>
      <c r="K26">
        <v>6</v>
      </c>
      <c r="L26">
        <v>5.7</v>
      </c>
      <c r="M26">
        <v>5.9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AD26" s="7" t="s">
        <v>1670</v>
      </c>
      <c r="AE26" s="9">
        <v>9</v>
      </c>
    </row>
    <row r="27" spans="1:31">
      <c r="A27">
        <v>183</v>
      </c>
      <c r="B27" t="s">
        <v>17</v>
      </c>
      <c r="C27" t="s">
        <v>335</v>
      </c>
      <c r="D27" s="17" t="str">
        <f>IFERROR(VLOOKUP(Dati15_16[[#This Row],[Nome]]&amp;"*",Gazzetta15_16[Giocatore],1,FALSE),"")</f>
        <v>Babacar K.</v>
      </c>
      <c r="E27" s="13">
        <f>IFERROR(Dati15_16[[#This Row],[Mf]]/Dati15_16[[#This Row],[Quota]],"")</f>
        <v>2.3466666666666667</v>
      </c>
      <c r="F27" s="13">
        <f>IFERROR(((Dati15_16[[#This Row],[Mf]]/Dati15_16[[#This Row],[Quota]])*Dati15_16[[#This Row],[Pg]])/38,"")</f>
        <v>1.111578947368421</v>
      </c>
      <c r="G27" s="15">
        <f>IFERROR(Dati15_16[[#This Row],[Mf]]*Dati15_16[[#This Row],[Pg]],"")</f>
        <v>126.72</v>
      </c>
      <c r="H27" s="16">
        <f>IFERROR(Dati15_16[[#This Row],[Tot. punti]]/Dati15_16[[#This Row],[Quota]],"")</f>
        <v>42.24</v>
      </c>
      <c r="I27" s="14">
        <f>IFERROR(VLOOKUP($C27&amp;"*", Gazzetta15_16[], 2,0),"")</f>
        <v>3</v>
      </c>
      <c r="J27" t="s">
        <v>35</v>
      </c>
      <c r="K27">
        <v>18</v>
      </c>
      <c r="L27">
        <v>7.04</v>
      </c>
      <c r="M27">
        <v>5.93</v>
      </c>
      <c r="N27">
        <v>4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2</v>
      </c>
      <c r="V27">
        <v>0</v>
      </c>
      <c r="W27">
        <v>0</v>
      </c>
      <c r="AD27" s="7" t="s">
        <v>1671</v>
      </c>
      <c r="AE27" s="9">
        <v>1</v>
      </c>
    </row>
    <row r="28" spans="1:31">
      <c r="A28">
        <v>377</v>
      </c>
      <c r="B28" t="s">
        <v>17</v>
      </c>
      <c r="C28" t="s">
        <v>20</v>
      </c>
      <c r="D28" s="17" t="str">
        <f>IFERROR(VLOOKUP(Dati15_16[[#This Row],[Nome]]&amp;"*",Gazzetta15_16[Giocatore],1,FALSE),"")</f>
        <v>Bacca C.</v>
      </c>
      <c r="E28" s="13">
        <f>IFERROR(Dati15_16[[#This Row],[Mf]]/Dati15_16[[#This Row],[Quota]],"")</f>
        <v>0.28076923076923077</v>
      </c>
      <c r="F28" s="13">
        <f>IFERROR(((Dati15_16[[#This Row],[Mf]]/Dati15_16[[#This Row],[Quota]])*Dati15_16[[#This Row],[Pg]])/38,"")</f>
        <v>0.28076923076923077</v>
      </c>
      <c r="G28" s="15">
        <f>IFERROR(Dati15_16[[#This Row],[Mf]]*Dati15_16[[#This Row],[Pg]],"")</f>
        <v>277.39999999999998</v>
      </c>
      <c r="H28" s="16">
        <f>IFERROR(Dati15_16[[#This Row],[Tot. punti]]/Dati15_16[[#This Row],[Quota]],"")</f>
        <v>10.669230769230769</v>
      </c>
      <c r="I28" s="14">
        <f>IFERROR(VLOOKUP($C28&amp;"*", Gazzetta15_16[], 2,0),"")</f>
        <v>26</v>
      </c>
      <c r="J28" t="s">
        <v>21</v>
      </c>
      <c r="K28">
        <v>38</v>
      </c>
      <c r="L28">
        <v>7.3</v>
      </c>
      <c r="M28">
        <v>5.81</v>
      </c>
      <c r="N28">
        <v>16</v>
      </c>
      <c r="O28">
        <v>0</v>
      </c>
      <c r="P28">
        <v>0</v>
      </c>
      <c r="Q28">
        <v>2</v>
      </c>
      <c r="R28">
        <v>2</v>
      </c>
      <c r="S28">
        <v>0</v>
      </c>
      <c r="T28">
        <v>2</v>
      </c>
      <c r="U28">
        <v>2</v>
      </c>
      <c r="V28">
        <v>0</v>
      </c>
      <c r="W28">
        <v>0</v>
      </c>
      <c r="AD28" s="7" t="s">
        <v>1672</v>
      </c>
      <c r="AE28" s="9">
        <v>2</v>
      </c>
    </row>
    <row r="29" spans="1:31">
      <c r="A29">
        <v>170</v>
      </c>
      <c r="B29" t="s">
        <v>22</v>
      </c>
      <c r="C29" t="s">
        <v>199</v>
      </c>
      <c r="D29" s="17" t="str">
        <f>IFERROR(VLOOKUP(Dati15_16[[#This Row],[Nome]]&amp;"*",Gazzetta15_16[Giocatore],1,FALSE),"")</f>
        <v>Badelj M.</v>
      </c>
      <c r="E29" s="13">
        <f>IFERROR(Dati15_16[[#This Row],[Mf]]/Dati15_16[[#This Row],[Quota]],"")</f>
        <v>1.0066666666666666</v>
      </c>
      <c r="F29" s="13">
        <f>IFERROR(((Dati15_16[[#This Row],[Mf]]/Dati15_16[[#This Row],[Quota]])*Dati15_16[[#This Row],[Pg]])/38,"")</f>
        <v>0.71526315789473682</v>
      </c>
      <c r="G29" s="15">
        <f>IFERROR(Dati15_16[[#This Row],[Mf]]*Dati15_16[[#This Row],[Pg]],"")</f>
        <v>163.08000000000001</v>
      </c>
      <c r="H29" s="16">
        <f>IFERROR(Dati15_16[[#This Row],[Tot. punti]]/Dati15_16[[#This Row],[Quota]],"")</f>
        <v>27.180000000000003</v>
      </c>
      <c r="I29" s="14">
        <f>IFERROR(VLOOKUP($C29&amp;"*", Gazzetta15_16[], 2,0),"")</f>
        <v>6</v>
      </c>
      <c r="J29" t="s">
        <v>35</v>
      </c>
      <c r="K29">
        <v>27</v>
      </c>
      <c r="L29">
        <v>6.04</v>
      </c>
      <c r="M29">
        <v>6.06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7</v>
      </c>
      <c r="V29">
        <v>1</v>
      </c>
      <c r="W29">
        <v>0</v>
      </c>
      <c r="AD29" s="7" t="s">
        <v>1673</v>
      </c>
      <c r="AE29" s="9">
        <v>3</v>
      </c>
    </row>
    <row r="30" spans="1:31">
      <c r="A30">
        <v>589</v>
      </c>
      <c r="B30" t="s">
        <v>22</v>
      </c>
      <c r="C30" t="s">
        <v>122</v>
      </c>
      <c r="D30" s="17" t="str">
        <f>IFERROR(VLOOKUP(Dati15_16[[#This Row],[Nome]]&amp;"*",Gazzetta15_16[Giocatore],1,FALSE),"")</f>
        <v>Badu E.</v>
      </c>
      <c r="E30" s="13">
        <f>IFERROR(Dati15_16[[#This Row],[Mf]]/Dati15_16[[#This Row],[Quota]],"")</f>
        <v>0.4869230769230769</v>
      </c>
      <c r="F30" s="13">
        <f>IFERROR(((Dati15_16[[#This Row],[Mf]]/Dati15_16[[#This Row],[Quota]])*Dati15_16[[#This Row],[Pg]])/38,"")</f>
        <v>0.42285425101214574</v>
      </c>
      <c r="G30" s="15">
        <f>IFERROR(Dati15_16[[#This Row],[Mf]]*Dati15_16[[#This Row],[Pg]],"")</f>
        <v>208.89000000000001</v>
      </c>
      <c r="H30" s="16">
        <f>IFERROR(Dati15_16[[#This Row],[Tot. punti]]/Dati15_16[[#This Row],[Quota]],"")</f>
        <v>16.068461538461541</v>
      </c>
      <c r="I30" s="14">
        <f>IFERROR(VLOOKUP($C30&amp;"*", Gazzetta15_16[], 2,0),"")</f>
        <v>13</v>
      </c>
      <c r="J30" t="s">
        <v>30</v>
      </c>
      <c r="K30">
        <v>33</v>
      </c>
      <c r="L30">
        <v>6.33</v>
      </c>
      <c r="M30">
        <v>6.03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</v>
      </c>
      <c r="V30">
        <v>0</v>
      </c>
      <c r="W30">
        <v>0</v>
      </c>
      <c r="AD30" s="7" t="s">
        <v>1674</v>
      </c>
      <c r="AE30" s="9">
        <v>26</v>
      </c>
    </row>
    <row r="31" spans="1:31">
      <c r="A31">
        <v>813</v>
      </c>
      <c r="B31" t="s">
        <v>22</v>
      </c>
      <c r="C31" t="s">
        <v>647</v>
      </c>
      <c r="D31" s="17" t="str">
        <f>IFERROR(VLOOKUP(Dati15_16[[#This Row],[Nome]]&amp;"*",Gazzetta15_16[Giocatore],1,FALSE),"")</f>
        <v>Balic A.</v>
      </c>
      <c r="E31" s="13">
        <f>IFERROR(Dati15_16[[#This Row],[Mf]]/Dati15_16[[#This Row],[Quota]],"")</f>
        <v>0</v>
      </c>
      <c r="F31" s="13">
        <f>IFERROR(((Dati15_16[[#This Row],[Mf]]/Dati15_16[[#This Row],[Quota]])*Dati15_16[[#This Row],[Pg]])/38,"")</f>
        <v>0</v>
      </c>
      <c r="G31" s="15">
        <f>IFERROR(Dati15_16[[#This Row],[Mf]]*Dati15_16[[#This Row],[Pg]],"")</f>
        <v>0</v>
      </c>
      <c r="H31" s="16">
        <f>IFERROR(Dati15_16[[#This Row],[Tot. punti]]/Dati15_16[[#This Row],[Quota]],"")</f>
        <v>0</v>
      </c>
      <c r="I31" s="14">
        <f>IFERROR(VLOOKUP($C31&amp;"*", Gazzetta15_16[], 2,0),"")</f>
        <v>4</v>
      </c>
      <c r="J31" t="s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D31" s="7" t="s">
        <v>1675</v>
      </c>
      <c r="AE31" s="9">
        <v>6</v>
      </c>
    </row>
    <row r="32" spans="1:31">
      <c r="A32">
        <v>783</v>
      </c>
      <c r="B32" t="s">
        <v>17</v>
      </c>
      <c r="C32" t="s">
        <v>502</v>
      </c>
      <c r="D32" s="17" t="str">
        <f>IFERROR(VLOOKUP(Dati15_16[[#This Row],[Nome]]&amp;"*",Gazzetta15_16[Giocatore],1,FALSE),"")</f>
        <v>Balogh N.</v>
      </c>
      <c r="E32" s="13">
        <f>IFERROR(Dati15_16[[#This Row],[Mf]]/Dati15_16[[#This Row],[Quota]],"")</f>
        <v>1.25</v>
      </c>
      <c r="F32" s="13">
        <f>IFERROR(((Dati15_16[[#This Row],[Mf]]/Dati15_16[[#This Row],[Quota]])*Dati15_16[[#This Row],[Pg]])/38,"")</f>
        <v>0.13157894736842105</v>
      </c>
      <c r="G32" s="15">
        <f>IFERROR(Dati15_16[[#This Row],[Mf]]*Dati15_16[[#This Row],[Pg]],"")</f>
        <v>20</v>
      </c>
      <c r="H32" s="16">
        <f>IFERROR(Dati15_16[[#This Row],[Tot. punti]]/Dati15_16[[#This Row],[Quota]],"")</f>
        <v>5</v>
      </c>
      <c r="I32" s="14">
        <f>IFERROR(VLOOKUP($C32&amp;"*", Gazzetta15_16[], 2,0),"")</f>
        <v>4</v>
      </c>
      <c r="J32" t="s">
        <v>27</v>
      </c>
      <c r="K32">
        <v>4</v>
      </c>
      <c r="L32">
        <v>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AD32" s="7" t="s">
        <v>1676</v>
      </c>
      <c r="AE32" s="9">
        <v>13</v>
      </c>
    </row>
    <row r="33" spans="1:31">
      <c r="A33">
        <v>696</v>
      </c>
      <c r="B33" t="s">
        <v>17</v>
      </c>
      <c r="C33" t="s">
        <v>320</v>
      </c>
      <c r="D33" s="17" t="str">
        <f>IFERROR(VLOOKUP(Dati15_16[[#This Row],[Nome]]&amp;"*",Gazzetta15_16[Giocatore],1,FALSE),"")</f>
        <v>Balotelli M.</v>
      </c>
      <c r="E33" s="13">
        <f>IFERROR(Dati15_16[[#This Row],[Mf]]/Dati15_16[[#This Row],[Quota]],"")</f>
        <v>5.63</v>
      </c>
      <c r="F33" s="13">
        <f>IFERROR(((Dati15_16[[#This Row],[Mf]]/Dati15_16[[#This Row],[Quota]])*Dati15_16[[#This Row],[Pg]])/38,"")</f>
        <v>2.9631578947368418</v>
      </c>
      <c r="G33" s="15">
        <f>IFERROR(Dati15_16[[#This Row],[Mf]]*Dati15_16[[#This Row],[Pg]],"")</f>
        <v>112.6</v>
      </c>
      <c r="H33" s="16">
        <f>IFERROR(Dati15_16[[#This Row],[Tot. punti]]/Dati15_16[[#This Row],[Quota]],"")</f>
        <v>112.6</v>
      </c>
      <c r="I33" s="14">
        <f>IFERROR(VLOOKUP($C33&amp;"*", Gazzetta15_16[], 2,0),"")</f>
        <v>1</v>
      </c>
      <c r="J33" t="s">
        <v>21</v>
      </c>
      <c r="K33">
        <v>20</v>
      </c>
      <c r="L33">
        <v>5.63</v>
      </c>
      <c r="M33">
        <v>5.73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6</v>
      </c>
      <c r="V33">
        <v>0</v>
      </c>
      <c r="W33">
        <v>0</v>
      </c>
      <c r="AD33" s="7" t="s">
        <v>1677</v>
      </c>
      <c r="AE33" s="9">
        <v>4</v>
      </c>
    </row>
    <row r="34" spans="1:31">
      <c r="A34">
        <v>799</v>
      </c>
      <c r="B34" t="s">
        <v>28</v>
      </c>
      <c r="C34" t="s">
        <v>522</v>
      </c>
      <c r="D34" s="17" t="str">
        <f>IFERROR(VLOOKUP(Dati15_16[[#This Row],[Nome]]&amp;"*",Gazzetta15_16[Giocatore],1,FALSE),"")</f>
        <v>Bardi F.</v>
      </c>
      <c r="E34" s="13">
        <f>IFERROR(Dati15_16[[#This Row],[Mf]]/Dati15_16[[#This Row],[Quota]],"")</f>
        <v>1.625</v>
      </c>
      <c r="F34" s="13">
        <f>IFERROR(((Dati15_16[[#This Row],[Mf]]/Dati15_16[[#This Row],[Quota]])*Dati15_16[[#This Row],[Pg]])/38,"")</f>
        <v>8.5526315789473686E-2</v>
      </c>
      <c r="G34" s="15">
        <f>IFERROR(Dati15_16[[#This Row],[Mf]]*Dati15_16[[#This Row],[Pg]],"")</f>
        <v>13</v>
      </c>
      <c r="H34" s="16">
        <f>IFERROR(Dati15_16[[#This Row],[Tot. punti]]/Dati15_16[[#This Row],[Quota]],"")</f>
        <v>3.25</v>
      </c>
      <c r="I34" s="14">
        <f>IFERROR(VLOOKUP($C34&amp;"*", Gazzetta15_16[], 2,0),"")</f>
        <v>4</v>
      </c>
      <c r="J34" t="s">
        <v>38</v>
      </c>
      <c r="K34">
        <v>2</v>
      </c>
      <c r="L34">
        <v>6.5</v>
      </c>
      <c r="M34">
        <v>6.75</v>
      </c>
      <c r="N34">
        <v>0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AD34" s="7" t="s">
        <v>1678</v>
      </c>
      <c r="AE34" s="9">
        <v>4</v>
      </c>
    </row>
    <row r="35" spans="1:31">
      <c r="A35">
        <v>494</v>
      </c>
      <c r="B35" t="s">
        <v>22</v>
      </c>
      <c r="C35" t="s">
        <v>162</v>
      </c>
      <c r="D35" s="17" t="str">
        <f>IFERROR(VLOOKUP(Dati15_16[[#This Row],[Nome]]&amp;"*",Gazzetta15_16[Giocatore],1,FALSE),"")</f>
        <v>Barreto E.</v>
      </c>
      <c r="E35" s="13">
        <f>IFERROR(Dati15_16[[#This Row],[Mf]]/Dati15_16[[#This Row],[Quota]],"")</f>
        <v>0.7985714285714286</v>
      </c>
      <c r="F35" s="13">
        <f>IFERROR(((Dati15_16[[#This Row],[Mf]]/Dati15_16[[#This Row],[Quota]])*Dati15_16[[#This Row],[Pg]])/38,"")</f>
        <v>0.63045112781954893</v>
      </c>
      <c r="G35" s="15">
        <f>IFERROR(Dati15_16[[#This Row],[Mf]]*Dati15_16[[#This Row],[Pg]],"")</f>
        <v>167.7</v>
      </c>
      <c r="H35" s="16">
        <f>IFERROR(Dati15_16[[#This Row],[Tot. punti]]/Dati15_16[[#This Row],[Quota]],"")</f>
        <v>23.957142857142856</v>
      </c>
      <c r="I35" s="14">
        <f>IFERROR(VLOOKUP($C35&amp;"*", Gazzetta15_16[], 2,0),"")</f>
        <v>7</v>
      </c>
      <c r="J35" t="s">
        <v>44</v>
      </c>
      <c r="K35">
        <v>30</v>
      </c>
      <c r="L35">
        <v>5.59</v>
      </c>
      <c r="M35">
        <v>5.61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AD35" s="7" t="s">
        <v>1679</v>
      </c>
      <c r="AE35" s="9">
        <v>1</v>
      </c>
    </row>
    <row r="36" spans="1:31">
      <c r="A36">
        <v>285</v>
      </c>
      <c r="B36" t="s">
        <v>31</v>
      </c>
      <c r="C36" t="s">
        <v>140</v>
      </c>
      <c r="D36" s="17" t="str">
        <f>IFERROR(VLOOKUP(Dati15_16[[#This Row],[Nome]]&amp;"*",Gazzetta15_16[Giocatore],1,FALSE),"")</f>
        <v>Barzagli A.</v>
      </c>
      <c r="E36" s="13">
        <f>IFERROR(Dati15_16[[#This Row],[Mf]]/Dati15_16[[#This Row],[Quota]],"")</f>
        <v>0.40437499999999998</v>
      </c>
      <c r="F36" s="13">
        <f>IFERROR(((Dati15_16[[#This Row],[Mf]]/Dati15_16[[#This Row],[Quota]])*Dati15_16[[#This Row],[Pg]])/38,"")</f>
        <v>0.32988486842105263</v>
      </c>
      <c r="G36" s="15">
        <f>IFERROR(Dati15_16[[#This Row],[Mf]]*Dati15_16[[#This Row],[Pg]],"")</f>
        <v>200.57</v>
      </c>
      <c r="H36" s="16">
        <f>IFERROR(Dati15_16[[#This Row],[Tot. punti]]/Dati15_16[[#This Row],[Quota]],"")</f>
        <v>12.535625</v>
      </c>
      <c r="I36" s="14">
        <f>IFERROR(VLOOKUP($C36&amp;"*", Gazzetta15_16[], 2,0),"")</f>
        <v>16</v>
      </c>
      <c r="J36" t="s">
        <v>57</v>
      </c>
      <c r="K36">
        <v>31</v>
      </c>
      <c r="L36">
        <v>6.47</v>
      </c>
      <c r="M36">
        <v>6.4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AD36" s="7" t="s">
        <v>1680</v>
      </c>
      <c r="AE36" s="9">
        <v>4</v>
      </c>
    </row>
    <row r="37" spans="1:31">
      <c r="A37">
        <v>556</v>
      </c>
      <c r="B37" t="s">
        <v>22</v>
      </c>
      <c r="C37" t="s">
        <v>86</v>
      </c>
      <c r="D37" s="17" t="str">
        <f>IFERROR(VLOOKUP(Dati15_16[[#This Row],[Nome]]&amp;"*",Gazzetta15_16[Giocatore],1,FALSE),"")</f>
        <v>Baselli D.</v>
      </c>
      <c r="E37" s="13">
        <f>IFERROR(Dati15_16[[#This Row],[Mf]]/Dati15_16[[#This Row],[Quota]],"")</f>
        <v>0.57818181818181824</v>
      </c>
      <c r="F37" s="13">
        <f>IFERROR(((Dati15_16[[#This Row],[Mf]]/Dati15_16[[#This Row],[Quota]])*Dati15_16[[#This Row],[Pg]])/38,"")</f>
        <v>0.5325358851674642</v>
      </c>
      <c r="G37" s="15">
        <f>IFERROR(Dati15_16[[#This Row],[Mf]]*Dati15_16[[#This Row],[Pg]],"")</f>
        <v>222.60000000000002</v>
      </c>
      <c r="H37" s="16">
        <f>IFERROR(Dati15_16[[#This Row],[Tot. punti]]/Dati15_16[[#This Row],[Quota]],"")</f>
        <v>20.236363636363638</v>
      </c>
      <c r="I37" s="14">
        <f>IFERROR(VLOOKUP($C37&amp;"*", Gazzetta15_16[], 2,0),"")</f>
        <v>11</v>
      </c>
      <c r="J37" t="s">
        <v>81</v>
      </c>
      <c r="K37">
        <v>35</v>
      </c>
      <c r="L37">
        <v>6.36</v>
      </c>
      <c r="M37">
        <v>6.06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6</v>
      </c>
      <c r="V37">
        <v>0</v>
      </c>
      <c r="W37">
        <v>0</v>
      </c>
      <c r="AD37" s="7" t="s">
        <v>1681</v>
      </c>
      <c r="AE37" s="9">
        <v>7</v>
      </c>
    </row>
    <row r="38" spans="1:31">
      <c r="A38">
        <v>1</v>
      </c>
      <c r="B38" t="s">
        <v>28</v>
      </c>
      <c r="C38" t="s">
        <v>526</v>
      </c>
      <c r="D38" s="17" t="str">
        <f>IFERROR(VLOOKUP(Dati15_16[[#This Row],[Nome]]&amp;"*",Gazzetta15_16[Giocatore],1,FALSE),"")</f>
        <v>Bassi D.</v>
      </c>
      <c r="E38" s="13">
        <f>IFERROR(Dati15_16[[#This Row],[Mf]]/Dati15_16[[#This Row],[Quota]],"")</f>
        <v>3</v>
      </c>
      <c r="F38" s="13">
        <f>IFERROR(((Dati15_16[[#This Row],[Mf]]/Dati15_16[[#This Row],[Quota]])*Dati15_16[[#This Row],[Pg]])/38,"")</f>
        <v>7.8947368421052627E-2</v>
      </c>
      <c r="G38" s="15">
        <f>IFERROR(Dati15_16[[#This Row],[Mf]]*Dati15_16[[#This Row],[Pg]],"")</f>
        <v>3</v>
      </c>
      <c r="H38" s="16">
        <f>IFERROR(Dati15_16[[#This Row],[Tot. punti]]/Dati15_16[[#This Row],[Quota]],"")</f>
        <v>3</v>
      </c>
      <c r="I38" s="14">
        <f>IFERROR(VLOOKUP($C38&amp;"*", Gazzetta15_16[], 2,0),"")</f>
        <v>1</v>
      </c>
      <c r="J38" t="s">
        <v>49</v>
      </c>
      <c r="K38">
        <v>1</v>
      </c>
      <c r="L38">
        <v>3</v>
      </c>
      <c r="M38">
        <v>6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D38" s="7" t="s">
        <v>1682</v>
      </c>
      <c r="AE38" s="9">
        <v>16</v>
      </c>
    </row>
    <row r="39" spans="1:31">
      <c r="A39">
        <v>319</v>
      </c>
      <c r="B39" t="s">
        <v>31</v>
      </c>
      <c r="C39" t="s">
        <v>275</v>
      </c>
      <c r="D39" s="17" t="str">
        <f>IFERROR(VLOOKUP(Dati15_16[[#This Row],[Nome]]&amp;"*",Gazzetta15_16[Giocatore],1,FALSE),"")</f>
        <v>Basta D.</v>
      </c>
      <c r="E39" s="13">
        <f>IFERROR(Dati15_16[[#This Row],[Mf]]/Dati15_16[[#This Row],[Quota]],"")</f>
        <v>1.4025000000000001</v>
      </c>
      <c r="F39" s="13">
        <f>IFERROR(((Dati15_16[[#This Row],[Mf]]/Dati15_16[[#This Row],[Quota]])*Dati15_16[[#This Row],[Pg]])/38,"")</f>
        <v>0.84888157894736838</v>
      </c>
      <c r="G39" s="15">
        <f>IFERROR(Dati15_16[[#This Row],[Mf]]*Dati15_16[[#This Row],[Pg]],"")</f>
        <v>129.03</v>
      </c>
      <c r="H39" s="16">
        <f>IFERROR(Dati15_16[[#This Row],[Tot. punti]]/Dati15_16[[#This Row],[Quota]],"")</f>
        <v>32.2575</v>
      </c>
      <c r="I39" s="14">
        <f>IFERROR(VLOOKUP($C39&amp;"*", Gazzetta15_16[], 2,0),"")</f>
        <v>4</v>
      </c>
      <c r="J39" t="s">
        <v>74</v>
      </c>
      <c r="K39">
        <v>23</v>
      </c>
      <c r="L39">
        <v>5.61</v>
      </c>
      <c r="M39">
        <v>5.73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AD39" s="7" t="s">
        <v>1683</v>
      </c>
      <c r="AE39" s="9">
        <v>11</v>
      </c>
    </row>
    <row r="40" spans="1:31">
      <c r="A40">
        <v>720</v>
      </c>
      <c r="B40" t="s">
        <v>28</v>
      </c>
      <c r="C40" t="s">
        <v>166</v>
      </c>
      <c r="D40" s="17" t="str">
        <f>IFERROR(VLOOKUP(Dati15_16[[#This Row],[Nome]]&amp;"*",Gazzetta15_16[Giocatore],1,FALSE),"")</f>
        <v>Belec V.</v>
      </c>
      <c r="E40" s="13">
        <f>IFERROR(Dati15_16[[#This Row],[Mf]]/Dati15_16[[#This Row],[Quota]],"")</f>
        <v>0.32466666666666666</v>
      </c>
      <c r="F40" s="13">
        <f>IFERROR(((Dati15_16[[#This Row],[Mf]]/Dati15_16[[#This Row],[Quota]])*Dati15_16[[#This Row],[Pg]])/38,"")</f>
        <v>0.25631578947368422</v>
      </c>
      <c r="G40" s="15">
        <f>IFERROR(Dati15_16[[#This Row],[Mf]]*Dati15_16[[#This Row],[Pg]],"")</f>
        <v>146.1</v>
      </c>
      <c r="H40" s="16">
        <f>IFERROR(Dati15_16[[#This Row],[Tot. punti]]/Dati15_16[[#This Row],[Quota]],"")</f>
        <v>9.74</v>
      </c>
      <c r="I40" s="14">
        <f>IFERROR(VLOOKUP($C40&amp;"*", Gazzetta15_16[], 2,0),"")</f>
        <v>15</v>
      </c>
      <c r="J40" t="s">
        <v>52</v>
      </c>
      <c r="K40">
        <v>30</v>
      </c>
      <c r="L40">
        <v>4.87</v>
      </c>
      <c r="M40">
        <v>6.15</v>
      </c>
      <c r="N40">
        <v>0</v>
      </c>
      <c r="O40">
        <v>41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AD40" s="7" t="s">
        <v>1684</v>
      </c>
      <c r="AE40" s="9">
        <v>1</v>
      </c>
    </row>
    <row r="41" spans="1:31">
      <c r="A41">
        <v>6</v>
      </c>
      <c r="B41" t="s">
        <v>31</v>
      </c>
      <c r="C41" t="s">
        <v>360</v>
      </c>
      <c r="D41" s="17" t="str">
        <f>IFERROR(VLOOKUP(Dati15_16[[#This Row],[Nome]]&amp;"*",Gazzetta15_16[Giocatore],1,FALSE),"")</f>
        <v>Bellini G.</v>
      </c>
      <c r="E41" s="13">
        <f>IFERROR(Dati15_16[[#This Row],[Mf]]/Dati15_16[[#This Row],[Quota]],"")</f>
        <v>1.194</v>
      </c>
      <c r="F41" s="13">
        <f>IFERROR(((Dati15_16[[#This Row],[Mf]]/Dati15_16[[#This Row],[Quota]])*Dati15_16[[#This Row],[Pg]])/38,"")</f>
        <v>0.47131578947368419</v>
      </c>
      <c r="G41" s="15">
        <f>IFERROR(Dati15_16[[#This Row],[Mf]]*Dati15_16[[#This Row],[Pg]],"")</f>
        <v>89.55</v>
      </c>
      <c r="H41" s="16">
        <f>IFERROR(Dati15_16[[#This Row],[Tot. punti]]/Dati15_16[[#This Row],[Quota]],"")</f>
        <v>17.91</v>
      </c>
      <c r="I41" s="14">
        <f>IFERROR(VLOOKUP($C41&amp;"*", Gazzetta15_16[], 2,0),"")</f>
        <v>5</v>
      </c>
      <c r="J41" t="s">
        <v>49</v>
      </c>
      <c r="K41">
        <v>15</v>
      </c>
      <c r="L41">
        <v>5.97</v>
      </c>
      <c r="M41">
        <v>5.9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AD41" s="7" t="s">
        <v>1685</v>
      </c>
      <c r="AE41" s="9">
        <v>4</v>
      </c>
    </row>
    <row r="42" spans="1:31">
      <c r="A42">
        <v>441</v>
      </c>
      <c r="B42" t="s">
        <v>17</v>
      </c>
      <c r="C42" t="s">
        <v>80</v>
      </c>
      <c r="D42" s="17" t="str">
        <f>IFERROR(VLOOKUP(Dati15_16[[#This Row],[Nome]]&amp;"*",Gazzetta15_16[Giocatore],1,FALSE),"")</f>
        <v>Belotti A.</v>
      </c>
      <c r="E42" s="13">
        <f>IFERROR(Dati15_16[[#This Row],[Mf]]/Dati15_16[[#This Row],[Quota]],"")</f>
        <v>0.28600000000000003</v>
      </c>
      <c r="F42" s="13">
        <f>IFERROR(((Dati15_16[[#This Row],[Mf]]/Dati15_16[[#This Row],[Quota]])*Dati15_16[[#This Row],[Pg]])/38,"")</f>
        <v>0.263421052631579</v>
      </c>
      <c r="G42" s="15">
        <f>IFERROR(Dati15_16[[#This Row],[Mf]]*Dati15_16[[#This Row],[Pg]],"")</f>
        <v>250.25</v>
      </c>
      <c r="H42" s="16">
        <f>IFERROR(Dati15_16[[#This Row],[Tot. punti]]/Dati15_16[[#This Row],[Quota]],"")</f>
        <v>10.01</v>
      </c>
      <c r="I42" s="14">
        <f>IFERROR(VLOOKUP($C42&amp;"*", Gazzetta15_16[], 2,0),"")</f>
        <v>25</v>
      </c>
      <c r="J42" t="s">
        <v>81</v>
      </c>
      <c r="K42">
        <v>35</v>
      </c>
      <c r="L42">
        <v>7.15</v>
      </c>
      <c r="M42">
        <v>6.06</v>
      </c>
      <c r="N42">
        <v>8</v>
      </c>
      <c r="O42">
        <v>0</v>
      </c>
      <c r="P42">
        <v>0</v>
      </c>
      <c r="Q42">
        <v>4</v>
      </c>
      <c r="R42">
        <v>4</v>
      </c>
      <c r="S42">
        <v>0</v>
      </c>
      <c r="T42">
        <v>3</v>
      </c>
      <c r="U42">
        <v>4</v>
      </c>
      <c r="V42">
        <v>0</v>
      </c>
      <c r="W42">
        <v>0</v>
      </c>
      <c r="AD42" s="7" t="s">
        <v>1686</v>
      </c>
      <c r="AE42" s="9">
        <v>15</v>
      </c>
    </row>
    <row r="43" spans="1:31">
      <c r="A43">
        <v>808</v>
      </c>
      <c r="B43" t="s">
        <v>31</v>
      </c>
      <c r="C43" t="s">
        <v>644</v>
      </c>
      <c r="D43" s="17" t="str">
        <f>IFERROR(VLOOKUP(Dati15_16[[#This Row],[Nome]]&amp;"*",Gazzetta15_16[Giocatore],1,FALSE),"")</f>
        <v>Benalouane Y.</v>
      </c>
      <c r="E43" s="13">
        <f>IFERROR(Dati15_16[[#This Row],[Mf]]/Dati15_16[[#This Row],[Quota]],"")</f>
        <v>0</v>
      </c>
      <c r="F43" s="13">
        <f>IFERROR(((Dati15_16[[#This Row],[Mf]]/Dati15_16[[#This Row],[Quota]])*Dati15_16[[#This Row],[Pg]])/38,"")</f>
        <v>0</v>
      </c>
      <c r="G43" s="15">
        <f>IFERROR(Dati15_16[[#This Row],[Mf]]*Dati15_16[[#This Row],[Pg]],"")</f>
        <v>0</v>
      </c>
      <c r="H43" s="16">
        <f>IFERROR(Dati15_16[[#This Row],[Tot. punti]]/Dati15_16[[#This Row],[Quota]],"")</f>
        <v>0</v>
      </c>
      <c r="I43" s="14">
        <f>IFERROR(VLOOKUP($C43&amp;"*", Gazzetta15_16[], 2,0),"")</f>
        <v>3</v>
      </c>
      <c r="J43" t="s">
        <v>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D43" s="7" t="s">
        <v>1687</v>
      </c>
      <c r="AE43" s="9">
        <v>5</v>
      </c>
    </row>
    <row r="44" spans="1:31">
      <c r="A44">
        <v>557</v>
      </c>
      <c r="B44" t="s">
        <v>22</v>
      </c>
      <c r="C44" t="s">
        <v>133</v>
      </c>
      <c r="D44" s="17" t="str">
        <f>IFERROR(VLOOKUP(Dati15_16[[#This Row],[Nome]]&amp;"*",Gazzetta15_16[Giocatore],1,FALSE),"")</f>
        <v>Benassi M.</v>
      </c>
      <c r="E44" s="13">
        <f>IFERROR(Dati15_16[[#This Row],[Mf]]/Dati15_16[[#This Row],[Quota]],"")</f>
        <v>0.69222222222222229</v>
      </c>
      <c r="F44" s="13">
        <f>IFERROR(((Dati15_16[[#This Row],[Mf]]/Dati15_16[[#This Row],[Quota]])*Dati15_16[[#This Row],[Pg]])/38,"")</f>
        <v>0.58292397660818718</v>
      </c>
      <c r="G44" s="15">
        <f>IFERROR(Dati15_16[[#This Row],[Mf]]*Dati15_16[[#This Row],[Pg]],"")</f>
        <v>199.36</v>
      </c>
      <c r="H44" s="16">
        <f>IFERROR(Dati15_16[[#This Row],[Tot. punti]]/Dati15_16[[#This Row],[Quota]],"")</f>
        <v>22.151111111111113</v>
      </c>
      <c r="I44" s="14">
        <f>IFERROR(VLOOKUP($C44&amp;"*", Gazzetta15_16[], 2,0),"")</f>
        <v>9</v>
      </c>
      <c r="J44" t="s">
        <v>81</v>
      </c>
      <c r="K44">
        <v>32</v>
      </c>
      <c r="L44">
        <v>6.23</v>
      </c>
      <c r="M44">
        <v>6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7</v>
      </c>
      <c r="V44">
        <v>0</v>
      </c>
      <c r="W44">
        <v>0</v>
      </c>
      <c r="AD44" s="7" t="s">
        <v>1688</v>
      </c>
      <c r="AE44" s="9">
        <v>25</v>
      </c>
    </row>
    <row r="45" spans="1:31">
      <c r="A45">
        <v>442</v>
      </c>
      <c r="B45" t="s">
        <v>17</v>
      </c>
      <c r="C45" t="s">
        <v>538</v>
      </c>
      <c r="D45" s="17" t="str">
        <f>IFERROR(VLOOKUP(Dati15_16[[#This Row],[Nome]]&amp;"*",Gazzetta15_16[Giocatore],1,FALSE),"")</f>
        <v>Bentivegna A.</v>
      </c>
      <c r="E45" s="13">
        <f>IFERROR(Dati15_16[[#This Row],[Mf]]/Dati15_16[[#This Row],[Quota]],"")</f>
        <v>0</v>
      </c>
      <c r="F45" s="13">
        <f>IFERROR(((Dati15_16[[#This Row],[Mf]]/Dati15_16[[#This Row],[Quota]])*Dati15_16[[#This Row],[Pg]])/38,"")</f>
        <v>0</v>
      </c>
      <c r="G45" s="15">
        <f>IFERROR(Dati15_16[[#This Row],[Mf]]*Dati15_16[[#This Row],[Pg]],"")</f>
        <v>0</v>
      </c>
      <c r="H45" s="16">
        <f>IFERROR(Dati15_16[[#This Row],[Tot. punti]]/Dati15_16[[#This Row],[Quota]],"")</f>
        <v>0</v>
      </c>
      <c r="I45" s="14">
        <f>IFERROR(VLOOKUP($C45&amp;"*", Gazzetta15_16[], 2,0),"")</f>
        <v>1</v>
      </c>
      <c r="J45" t="s">
        <v>27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AD45" s="7" t="s">
        <v>1689</v>
      </c>
      <c r="AE45" s="9">
        <v>3</v>
      </c>
    </row>
    <row r="46" spans="1:31">
      <c r="A46">
        <v>531</v>
      </c>
      <c r="B46" t="s">
        <v>17</v>
      </c>
      <c r="C46" t="s">
        <v>175</v>
      </c>
      <c r="D46" s="17" t="str">
        <f>IFERROR(VLOOKUP(Dati15_16[[#This Row],[Nome]]&amp;"*",Gazzetta15_16[Giocatore],1,FALSE),"")</f>
        <v>Berardi D.</v>
      </c>
      <c r="E46" s="13">
        <f>IFERROR(Dati15_16[[#This Row],[Mf]]/Dati15_16[[#This Row],[Quota]],"")</f>
        <v>0.44600000000000001</v>
      </c>
      <c r="F46" s="13">
        <f>IFERROR(((Dati15_16[[#This Row],[Mf]]/Dati15_16[[#This Row],[Quota]])*Dati15_16[[#This Row],[Pg]])/38,"")</f>
        <v>0.3403684210526316</v>
      </c>
      <c r="G46" s="15">
        <f>IFERROR(Dati15_16[[#This Row],[Mf]]*Dati15_16[[#This Row],[Pg]],"")</f>
        <v>194.01000000000002</v>
      </c>
      <c r="H46" s="16">
        <f>IFERROR(Dati15_16[[#This Row],[Tot. punti]]/Dati15_16[[#This Row],[Quota]],"")</f>
        <v>12.934000000000001</v>
      </c>
      <c r="I46" s="14">
        <f>IFERROR(VLOOKUP($C46&amp;"*", Gazzetta15_16[], 2,0),"")</f>
        <v>15</v>
      </c>
      <c r="J46" t="s">
        <v>46</v>
      </c>
      <c r="K46">
        <v>29</v>
      </c>
      <c r="L46">
        <v>6.69</v>
      </c>
      <c r="M46">
        <v>6.13</v>
      </c>
      <c r="N46">
        <v>4</v>
      </c>
      <c r="O46">
        <v>0</v>
      </c>
      <c r="P46">
        <v>0</v>
      </c>
      <c r="Q46">
        <v>5</v>
      </c>
      <c r="R46">
        <v>3</v>
      </c>
      <c r="S46">
        <v>2</v>
      </c>
      <c r="T46">
        <v>6</v>
      </c>
      <c r="U46">
        <v>10</v>
      </c>
      <c r="V46">
        <v>1</v>
      </c>
      <c r="W46">
        <v>0</v>
      </c>
      <c r="AD46" s="7" t="s">
        <v>1690</v>
      </c>
      <c r="AE46" s="9">
        <v>9</v>
      </c>
    </row>
    <row r="47" spans="1:31">
      <c r="A47">
        <v>316</v>
      </c>
      <c r="B47" t="s">
        <v>28</v>
      </c>
      <c r="C47" t="s">
        <v>409</v>
      </c>
      <c r="D47" s="17" t="str">
        <f>IFERROR(VLOOKUP(Dati15_16[[#This Row],[Nome]]&amp;"*",Gazzetta15_16[Giocatore],1,FALSE),"")</f>
        <v>Berisha E.</v>
      </c>
      <c r="E47" s="13">
        <f>IFERROR(Dati15_16[[#This Row],[Mf]]/Dati15_16[[#This Row],[Quota]],"")</f>
        <v>1.6366666666666667</v>
      </c>
      <c r="F47" s="13">
        <f>IFERROR(((Dati15_16[[#This Row],[Mf]]/Dati15_16[[#This Row],[Quota]])*Dati15_16[[#This Row],[Pg]])/38,"")</f>
        <v>0.4737719298245614</v>
      </c>
      <c r="G47" s="15">
        <f>IFERROR(Dati15_16[[#This Row],[Mf]]*Dati15_16[[#This Row],[Pg]],"")</f>
        <v>54.010000000000005</v>
      </c>
      <c r="H47" s="16">
        <f>IFERROR(Dati15_16[[#This Row],[Tot. punti]]/Dati15_16[[#This Row],[Quota]],"")</f>
        <v>18.003333333333334</v>
      </c>
      <c r="I47" s="14">
        <f>IFERROR(VLOOKUP($C47&amp;"*", Gazzetta15_16[], 2,0),"")</f>
        <v>3</v>
      </c>
      <c r="J47" t="s">
        <v>74</v>
      </c>
      <c r="K47">
        <v>11</v>
      </c>
      <c r="L47">
        <v>4.91</v>
      </c>
      <c r="M47">
        <v>5.86</v>
      </c>
      <c r="N47">
        <v>0</v>
      </c>
      <c r="O47">
        <v>13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AD47" s="7" t="s">
        <v>1691</v>
      </c>
      <c r="AE47" s="9">
        <v>1</v>
      </c>
    </row>
    <row r="48" spans="1:31">
      <c r="A48">
        <v>184</v>
      </c>
      <c r="B48" t="s">
        <v>17</v>
      </c>
      <c r="C48" t="s">
        <v>107</v>
      </c>
      <c r="D48" s="17" t="str">
        <f>IFERROR(VLOOKUP(Dati15_16[[#This Row],[Nome]]&amp;"*",Gazzetta15_16[Giocatore],1,FALSE),"")</f>
        <v>Bernardeschi F.</v>
      </c>
      <c r="E48" s="13">
        <f>IFERROR(Dati15_16[[#This Row],[Mf]]/Dati15_16[[#This Row],[Quota]],"")</f>
        <v>0.42133333333333334</v>
      </c>
      <c r="F48" s="13">
        <f>IFERROR(((Dati15_16[[#This Row],[Mf]]/Dati15_16[[#This Row],[Quota]])*Dati15_16[[#This Row],[Pg]])/38,"")</f>
        <v>0.36589473684210527</v>
      </c>
      <c r="G48" s="15">
        <f>IFERROR(Dati15_16[[#This Row],[Mf]]*Dati15_16[[#This Row],[Pg]],"")</f>
        <v>208.56</v>
      </c>
      <c r="H48" s="16">
        <f>IFERROR(Dati15_16[[#This Row],[Tot. punti]]/Dati15_16[[#This Row],[Quota]],"")</f>
        <v>13.904</v>
      </c>
      <c r="I48" s="14">
        <f>IFERROR(VLOOKUP($C48&amp;"*", Gazzetta15_16[], 2,0),"")</f>
        <v>15</v>
      </c>
      <c r="J48" t="s">
        <v>35</v>
      </c>
      <c r="K48">
        <v>33</v>
      </c>
      <c r="L48">
        <v>6.32</v>
      </c>
      <c r="M48">
        <v>6.14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6</v>
      </c>
      <c r="V48">
        <v>0</v>
      </c>
      <c r="W48">
        <v>0</v>
      </c>
      <c r="AD48" s="7" t="s">
        <v>1692</v>
      </c>
      <c r="AE48" s="9">
        <v>15</v>
      </c>
    </row>
    <row r="49" spans="1:31">
      <c r="A49">
        <v>248</v>
      </c>
      <c r="B49" t="s">
        <v>28</v>
      </c>
      <c r="C49" t="s">
        <v>577</v>
      </c>
      <c r="D49" s="17" t="str">
        <f>IFERROR(VLOOKUP(Dati15_16[[#This Row],[Nome]]&amp;"*",Gazzetta15_16[Giocatore],1,FALSE),"")</f>
        <v>Berni T.</v>
      </c>
      <c r="E49" s="13">
        <f>IFERROR(Dati15_16[[#This Row],[Mf]]/Dati15_16[[#This Row],[Quota]],"")</f>
        <v>0</v>
      </c>
      <c r="F49" s="13">
        <f>IFERROR(((Dati15_16[[#This Row],[Mf]]/Dati15_16[[#This Row],[Quota]])*Dati15_16[[#This Row],[Pg]])/38,"")</f>
        <v>0</v>
      </c>
      <c r="G49" s="15">
        <f>IFERROR(Dati15_16[[#This Row],[Mf]]*Dati15_16[[#This Row],[Pg]],"")</f>
        <v>0</v>
      </c>
      <c r="H49" s="16">
        <f>IFERROR(Dati15_16[[#This Row],[Tot. punti]]/Dati15_16[[#This Row],[Quota]],"")</f>
        <v>0</v>
      </c>
      <c r="I49" s="14">
        <f>IFERROR(VLOOKUP($C49&amp;"*", Gazzetta15_16[], 2,0),"")</f>
        <v>1</v>
      </c>
      <c r="J49" t="s">
        <v>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AD49" s="7" t="s">
        <v>1693</v>
      </c>
      <c r="AE49" s="9">
        <v>3</v>
      </c>
    </row>
    <row r="50" spans="1:31">
      <c r="A50">
        <v>366</v>
      </c>
      <c r="B50" t="s">
        <v>22</v>
      </c>
      <c r="C50" t="s">
        <v>208</v>
      </c>
      <c r="D50" s="17" t="str">
        <f>IFERROR(VLOOKUP(Dati15_16[[#This Row],[Nome]]&amp;"*",Gazzetta15_16[Giocatore],1,FALSE),"")</f>
        <v>Bertolacci A.</v>
      </c>
      <c r="E50" s="13">
        <f>IFERROR(Dati15_16[[#This Row],[Mf]]/Dati15_16[[#This Row],[Quota]],"")</f>
        <v>1.405</v>
      </c>
      <c r="F50" s="13">
        <f>IFERROR(((Dati15_16[[#This Row],[Mf]]/Dati15_16[[#This Row],[Quota]])*Dati15_16[[#This Row],[Pg]])/38,"")</f>
        <v>0.99828947368421062</v>
      </c>
      <c r="G50" s="15">
        <f>IFERROR(Dati15_16[[#This Row],[Mf]]*Dati15_16[[#This Row],[Pg]],"")</f>
        <v>151.74</v>
      </c>
      <c r="H50" s="16">
        <f>IFERROR(Dati15_16[[#This Row],[Tot. punti]]/Dati15_16[[#This Row],[Quota]],"")</f>
        <v>37.935000000000002</v>
      </c>
      <c r="I50" s="14">
        <f>IFERROR(VLOOKUP($C50&amp;"*", Gazzetta15_16[], 2,0),"")</f>
        <v>4</v>
      </c>
      <c r="J50" t="s">
        <v>21</v>
      </c>
      <c r="K50">
        <v>27</v>
      </c>
      <c r="L50">
        <v>5.62</v>
      </c>
      <c r="M50">
        <v>5.58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</v>
      </c>
      <c r="V50">
        <v>0</v>
      </c>
      <c r="W50">
        <v>0</v>
      </c>
      <c r="AD50" s="7" t="s">
        <v>1694</v>
      </c>
      <c r="AE50" s="9">
        <v>15</v>
      </c>
    </row>
    <row r="51" spans="1:31">
      <c r="A51">
        <v>276</v>
      </c>
      <c r="B51" t="s">
        <v>17</v>
      </c>
      <c r="C51" t="s">
        <v>312</v>
      </c>
      <c r="D51" s="17" t="str">
        <f>IFERROR(VLOOKUP(Dati15_16[[#This Row],[Nome]]&amp;"*",Gazzetta15_16[Giocatore],1,FALSE),"")</f>
        <v>Biabiany J.</v>
      </c>
      <c r="E51" s="13">
        <f>IFERROR(Dati15_16[[#This Row],[Mf]]/Dati15_16[[#This Row],[Quota]],"")</f>
        <v>1.5649999999999999</v>
      </c>
      <c r="F51" s="13">
        <f>IFERROR(((Dati15_16[[#This Row],[Mf]]/Dati15_16[[#This Row],[Quota]])*Dati15_16[[#This Row],[Pg]])/38,"")</f>
        <v>0.82368421052631569</v>
      </c>
      <c r="G51" s="15">
        <f>IFERROR(Dati15_16[[#This Row],[Mf]]*Dati15_16[[#This Row],[Pg]],"")</f>
        <v>125.19999999999999</v>
      </c>
      <c r="H51" s="16">
        <f>IFERROR(Dati15_16[[#This Row],[Tot. punti]]/Dati15_16[[#This Row],[Quota]],"")</f>
        <v>31.299999999999997</v>
      </c>
      <c r="I51" s="14">
        <f>IFERROR(VLOOKUP($C51&amp;"*", Gazzetta15_16[], 2,0),"")</f>
        <v>4</v>
      </c>
      <c r="J51" t="s">
        <v>55</v>
      </c>
      <c r="K51">
        <v>20</v>
      </c>
      <c r="L51">
        <v>6.26</v>
      </c>
      <c r="M51">
        <v>6.06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3</v>
      </c>
      <c r="V51">
        <v>0</v>
      </c>
      <c r="W51">
        <v>0</v>
      </c>
      <c r="AD51" s="7" t="s">
        <v>1695</v>
      </c>
      <c r="AE51" s="9">
        <v>1</v>
      </c>
    </row>
    <row r="52" spans="1:31">
      <c r="A52">
        <v>612</v>
      </c>
      <c r="B52" t="s">
        <v>31</v>
      </c>
      <c r="C52" t="s">
        <v>279</v>
      </c>
      <c r="D52" s="17" t="str">
        <f>IFERROR(VLOOKUP(Dati15_16[[#This Row],[Nome]]&amp;"*",Gazzetta15_16[Giocatore],1,FALSE),"")</f>
        <v>Bianchetti M.</v>
      </c>
      <c r="E52" s="13">
        <f>IFERROR(Dati15_16[[#This Row],[Mf]]/Dati15_16[[#This Row],[Quota]],"")</f>
        <v>1.1240000000000001</v>
      </c>
      <c r="F52" s="13">
        <f>IFERROR(((Dati15_16[[#This Row],[Mf]]/Dati15_16[[#This Row],[Quota]])*Dati15_16[[#This Row],[Pg]])/38,"")</f>
        <v>0.68031578947368432</v>
      </c>
      <c r="G52" s="15">
        <f>IFERROR(Dati15_16[[#This Row],[Mf]]*Dati15_16[[#This Row],[Pg]],"")</f>
        <v>129.26</v>
      </c>
      <c r="H52" s="16">
        <f>IFERROR(Dati15_16[[#This Row],[Tot. punti]]/Dati15_16[[#This Row],[Quota]],"")</f>
        <v>25.851999999999997</v>
      </c>
      <c r="I52" s="14">
        <f>IFERROR(VLOOKUP($C52&amp;"*", Gazzetta15_16[], 2,0),"")</f>
        <v>5</v>
      </c>
      <c r="J52" t="s">
        <v>101</v>
      </c>
      <c r="K52">
        <v>23</v>
      </c>
      <c r="L52">
        <v>5.62</v>
      </c>
      <c r="M52">
        <v>5.58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AD52" s="7" t="s">
        <v>1696</v>
      </c>
      <c r="AE52" s="9">
        <v>4</v>
      </c>
    </row>
    <row r="53" spans="1:31">
      <c r="A53">
        <v>80</v>
      </c>
      <c r="B53" t="s">
        <v>22</v>
      </c>
      <c r="C53" t="s">
        <v>219</v>
      </c>
      <c r="D53" s="17" t="str">
        <f>IFERROR(VLOOKUP(Dati15_16[[#This Row],[Nome]]&amp;"*",Gazzetta15_16[Giocatore],1,FALSE),"")</f>
        <v>Bianco R.</v>
      </c>
      <c r="E53" s="13">
        <f>IFERROR(Dati15_16[[#This Row],[Mf]]/Dati15_16[[#This Row],[Quota]],"")</f>
        <v>0.6777777777777777</v>
      </c>
      <c r="F53" s="13">
        <f>IFERROR(((Dati15_16[[#This Row],[Mf]]/Dati15_16[[#This Row],[Quota]])*Dati15_16[[#This Row],[Pg]])/38,"")</f>
        <v>0.46374269005847946</v>
      </c>
      <c r="G53" s="15">
        <f>IFERROR(Dati15_16[[#This Row],[Mf]]*Dati15_16[[#This Row],[Pg]],"")</f>
        <v>158.6</v>
      </c>
      <c r="H53" s="16">
        <f>IFERROR(Dati15_16[[#This Row],[Tot. punti]]/Dati15_16[[#This Row],[Quota]],"")</f>
        <v>17.62222222222222</v>
      </c>
      <c r="I53" s="14">
        <f>IFERROR(VLOOKUP($C53&amp;"*", Gazzetta15_16[], 2,0),"")</f>
        <v>9</v>
      </c>
      <c r="J53" t="s">
        <v>52</v>
      </c>
      <c r="K53">
        <v>26</v>
      </c>
      <c r="L53">
        <v>6.1</v>
      </c>
      <c r="M53">
        <v>6.04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5</v>
      </c>
      <c r="V53">
        <v>1</v>
      </c>
      <c r="W53">
        <v>0</v>
      </c>
      <c r="AD53" s="7" t="s">
        <v>1697</v>
      </c>
      <c r="AE53" s="9">
        <v>4</v>
      </c>
    </row>
    <row r="54" spans="1:31">
      <c r="A54">
        <v>331</v>
      </c>
      <c r="B54" t="s">
        <v>22</v>
      </c>
      <c r="C54" t="s">
        <v>204</v>
      </c>
      <c r="D54" s="17" t="str">
        <f>IFERROR(VLOOKUP(Dati15_16[[#This Row],[Nome]]&amp;"*",Gazzetta15_16[Giocatore],1,FALSE),"")</f>
        <v>Biglia L.</v>
      </c>
      <c r="E54" s="13">
        <f>IFERROR(Dati15_16[[#This Row],[Mf]]/Dati15_16[[#This Row],[Quota]],"")</f>
        <v>0.50153846153846149</v>
      </c>
      <c r="F54" s="13">
        <f>IFERROR(((Dati15_16[[#This Row],[Mf]]/Dati15_16[[#This Row],[Quota]])*Dati15_16[[#This Row],[Pg]])/38,"")</f>
        <v>0.35635627530364367</v>
      </c>
      <c r="G54" s="15">
        <f>IFERROR(Dati15_16[[#This Row],[Mf]]*Dati15_16[[#This Row],[Pg]],"")</f>
        <v>176.04</v>
      </c>
      <c r="H54" s="16">
        <f>IFERROR(Dati15_16[[#This Row],[Tot. punti]]/Dati15_16[[#This Row],[Quota]],"")</f>
        <v>13.541538461538462</v>
      </c>
      <c r="I54" s="14">
        <f>IFERROR(VLOOKUP($C54&amp;"*", Gazzetta15_16[], 2,0),"")</f>
        <v>13</v>
      </c>
      <c r="J54" t="s">
        <v>74</v>
      </c>
      <c r="K54">
        <v>27</v>
      </c>
      <c r="L54">
        <v>6.52</v>
      </c>
      <c r="M54">
        <v>6.2</v>
      </c>
      <c r="N54">
        <v>2</v>
      </c>
      <c r="O54">
        <v>0</v>
      </c>
      <c r="P54">
        <v>0</v>
      </c>
      <c r="Q54">
        <v>2</v>
      </c>
      <c r="R54">
        <v>2</v>
      </c>
      <c r="S54">
        <v>0</v>
      </c>
      <c r="T54">
        <v>2</v>
      </c>
      <c r="U54">
        <v>9</v>
      </c>
      <c r="V54">
        <v>1</v>
      </c>
      <c r="W54">
        <v>0</v>
      </c>
      <c r="AD54" s="7" t="s">
        <v>1698</v>
      </c>
      <c r="AE54" s="9">
        <v>5</v>
      </c>
    </row>
    <row r="55" spans="1:31">
      <c r="A55">
        <v>524</v>
      </c>
      <c r="B55" t="s">
        <v>22</v>
      </c>
      <c r="C55" t="s">
        <v>292</v>
      </c>
      <c r="D55" s="17" t="str">
        <f>IFERROR(VLOOKUP(Dati15_16[[#This Row],[Nome]]&amp;"*",Gazzetta15_16[Giocatore],1,FALSE),"")</f>
        <v>Biondini D.</v>
      </c>
      <c r="E55" s="13">
        <f>IFERROR(Dati15_16[[#This Row],[Mf]]/Dati15_16[[#This Row],[Quota]],"")</f>
        <v>1.4675</v>
      </c>
      <c r="F55" s="13">
        <f>IFERROR(((Dati15_16[[#This Row],[Mf]]/Dati15_16[[#This Row],[Quota]])*Dati15_16[[#This Row],[Pg]])/38,"")</f>
        <v>0.84960526315789486</v>
      </c>
      <c r="G55" s="15">
        <f>IFERROR(Dati15_16[[#This Row],[Mf]]*Dati15_16[[#This Row],[Pg]],"")</f>
        <v>129.14000000000001</v>
      </c>
      <c r="H55" s="16">
        <f>IFERROR(Dati15_16[[#This Row],[Tot. punti]]/Dati15_16[[#This Row],[Quota]],"")</f>
        <v>32.285000000000004</v>
      </c>
      <c r="I55" s="14">
        <f>IFERROR(VLOOKUP($C55&amp;"*", Gazzetta15_16[], 2,0),"")</f>
        <v>4</v>
      </c>
      <c r="J55" t="s">
        <v>46</v>
      </c>
      <c r="K55">
        <v>22</v>
      </c>
      <c r="L55">
        <v>5.87</v>
      </c>
      <c r="M55">
        <v>5.95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AD55" s="7" t="s">
        <v>1699</v>
      </c>
      <c r="AE55" s="9">
        <v>9</v>
      </c>
    </row>
    <row r="56" spans="1:31">
      <c r="A56">
        <v>111</v>
      </c>
      <c r="B56" t="s">
        <v>22</v>
      </c>
      <c r="C56" t="s">
        <v>66</v>
      </c>
      <c r="D56" s="17" t="str">
        <f>IFERROR(VLOOKUP(Dati15_16[[#This Row],[Nome]]&amp;"*",Gazzetta15_16[Giocatore],1,FALSE),"")</f>
        <v>Birsa V.</v>
      </c>
      <c r="E56" s="13">
        <f>IFERROR(Dati15_16[[#This Row],[Mf]]/Dati15_16[[#This Row],[Quota]],"")</f>
        <v>0.4757142857142857</v>
      </c>
      <c r="F56" s="13">
        <f>IFERROR(((Dati15_16[[#This Row],[Mf]]/Dati15_16[[#This Row],[Quota]])*Dati15_16[[#This Row],[Pg]])/38,"")</f>
        <v>0.43815789473684208</v>
      </c>
      <c r="G56" s="15">
        <f>IFERROR(Dati15_16[[#This Row],[Mf]]*Dati15_16[[#This Row],[Pg]],"")</f>
        <v>233.1</v>
      </c>
      <c r="H56" s="16">
        <f>IFERROR(Dati15_16[[#This Row],[Tot. punti]]/Dati15_16[[#This Row],[Quota]],"")</f>
        <v>16.649999999999999</v>
      </c>
      <c r="I56" s="14">
        <f>IFERROR(VLOOKUP($C56&amp;"*", Gazzetta15_16[], 2,0),"")</f>
        <v>14</v>
      </c>
      <c r="J56" t="s">
        <v>65</v>
      </c>
      <c r="K56">
        <v>35</v>
      </c>
      <c r="L56">
        <v>6.66</v>
      </c>
      <c r="M56">
        <v>6.09</v>
      </c>
      <c r="N56">
        <v>4</v>
      </c>
      <c r="O56">
        <v>0</v>
      </c>
      <c r="P56">
        <v>0</v>
      </c>
      <c r="Q56">
        <v>3</v>
      </c>
      <c r="R56">
        <v>2</v>
      </c>
      <c r="S56">
        <v>1</v>
      </c>
      <c r="T56">
        <v>7</v>
      </c>
      <c r="U56">
        <v>4</v>
      </c>
      <c r="V56">
        <v>0</v>
      </c>
      <c r="W56">
        <v>0</v>
      </c>
      <c r="AD56" s="7" t="s">
        <v>1700</v>
      </c>
      <c r="AE56" s="9">
        <v>13</v>
      </c>
    </row>
    <row r="57" spans="1:31">
      <c r="A57">
        <v>776</v>
      </c>
      <c r="B57" t="s">
        <v>31</v>
      </c>
      <c r="C57" t="s">
        <v>417</v>
      </c>
      <c r="D57" s="17" t="str">
        <f>IFERROR(VLOOKUP(Dati15_16[[#This Row],[Nome]]&amp;"*",Gazzetta15_16[Giocatore],1,FALSE),"")</f>
        <v>Bisevac M.</v>
      </c>
      <c r="E57" s="13">
        <f>IFERROR(Dati15_16[[#This Row],[Mf]]/Dati15_16[[#This Row],[Quota]],"")</f>
        <v>1</v>
      </c>
      <c r="F57" s="13">
        <f>IFERROR(((Dati15_16[[#This Row],[Mf]]/Dati15_16[[#This Row],[Quota]])*Dati15_16[[#This Row],[Pg]])/38,"")</f>
        <v>0.28947368421052633</v>
      </c>
      <c r="G57" s="15">
        <f>IFERROR(Dati15_16[[#This Row],[Mf]]*Dati15_16[[#This Row],[Pg]],"")</f>
        <v>66</v>
      </c>
      <c r="H57" s="16">
        <f>IFERROR(Dati15_16[[#This Row],[Tot. punti]]/Dati15_16[[#This Row],[Quota]],"")</f>
        <v>11</v>
      </c>
      <c r="I57" s="14">
        <f>IFERROR(VLOOKUP($C57&amp;"*", Gazzetta15_16[], 2,0),"")</f>
        <v>6</v>
      </c>
      <c r="J57" t="s">
        <v>74</v>
      </c>
      <c r="K57">
        <v>11</v>
      </c>
      <c r="L57">
        <v>6</v>
      </c>
      <c r="M57">
        <v>5.7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D57" s="7" t="s">
        <v>1701</v>
      </c>
      <c r="AE57" s="9">
        <v>4</v>
      </c>
    </row>
    <row r="58" spans="1:31">
      <c r="A58">
        <v>135</v>
      </c>
      <c r="B58" t="s">
        <v>31</v>
      </c>
      <c r="C58" t="s">
        <v>350</v>
      </c>
      <c r="D58" s="17" t="str">
        <f>IFERROR(VLOOKUP(Dati15_16[[#This Row],[Nome]]&amp;"*",Gazzetta15_16[Giocatore],1,FALSE),"")</f>
        <v>Bittante L.</v>
      </c>
      <c r="E58" s="13">
        <f>IFERROR(Dati15_16[[#This Row],[Mf]]/Dati15_16[[#This Row],[Quota]],"")</f>
        <v>2.0133333333333332</v>
      </c>
      <c r="F58" s="13">
        <f>IFERROR(((Dati15_16[[#This Row],[Mf]]/Dati15_16[[#This Row],[Quota]])*Dati15_16[[#This Row],[Pg]])/38,"")</f>
        <v>0.84771929824561398</v>
      </c>
      <c r="G58" s="15">
        <f>IFERROR(Dati15_16[[#This Row],[Mf]]*Dati15_16[[#This Row],[Pg]],"")</f>
        <v>96.64</v>
      </c>
      <c r="H58" s="16">
        <f>IFERROR(Dati15_16[[#This Row],[Tot. punti]]/Dati15_16[[#This Row],[Quota]],"")</f>
        <v>32.213333333333331</v>
      </c>
      <c r="I58" s="14">
        <f>IFERROR(VLOOKUP($C58&amp;"*", Gazzetta15_16[], 2,0),"")</f>
        <v>3</v>
      </c>
      <c r="J58" t="s">
        <v>19</v>
      </c>
      <c r="K58">
        <v>16</v>
      </c>
      <c r="L58">
        <v>6.04</v>
      </c>
      <c r="M58">
        <v>6.04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D58" s="7" t="s">
        <v>1702</v>
      </c>
      <c r="AE58" s="9">
        <v>14</v>
      </c>
    </row>
    <row r="59" spans="1:31">
      <c r="A59">
        <v>95</v>
      </c>
      <c r="B59" t="s">
        <v>28</v>
      </c>
      <c r="C59" t="s">
        <v>64</v>
      </c>
      <c r="D59" s="17" t="str">
        <f>IFERROR(VLOOKUP(Dati15_16[[#This Row],[Nome]]&amp;"*",Gazzetta15_16[Giocatore],1,FALSE),"")</f>
        <v>Bizzarri A.</v>
      </c>
      <c r="E59" s="13">
        <f>IFERROR(Dati15_16[[#This Row],[Mf]]/Dati15_16[[#This Row],[Quota]],"")</f>
        <v>0.27052631578947367</v>
      </c>
      <c r="F59" s="13">
        <f>IFERROR(((Dati15_16[[#This Row],[Mf]]/Dati15_16[[#This Row],[Quota]])*Dati15_16[[#This Row],[Pg]])/38,"")</f>
        <v>0.24916897506925206</v>
      </c>
      <c r="G59" s="15">
        <f>IFERROR(Dati15_16[[#This Row],[Mf]]*Dati15_16[[#This Row],[Pg]],"")</f>
        <v>179.89999999999998</v>
      </c>
      <c r="H59" s="16">
        <f>IFERROR(Dati15_16[[#This Row],[Tot. punti]]/Dati15_16[[#This Row],[Quota]],"")</f>
        <v>9.4684210526315784</v>
      </c>
      <c r="I59" s="14">
        <f>IFERROR(VLOOKUP($C59&amp;"*", Gazzetta15_16[], 2,0),"")</f>
        <v>19</v>
      </c>
      <c r="J59" t="s">
        <v>65</v>
      </c>
      <c r="K59">
        <v>35</v>
      </c>
      <c r="L59">
        <v>5.14</v>
      </c>
      <c r="M59">
        <v>6.23</v>
      </c>
      <c r="N59">
        <v>0</v>
      </c>
      <c r="O59">
        <v>43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AD59" s="7" t="s">
        <v>1703</v>
      </c>
      <c r="AE59" s="9">
        <v>6</v>
      </c>
    </row>
    <row r="60" spans="1:31">
      <c r="A60">
        <v>193</v>
      </c>
      <c r="B60" t="s">
        <v>31</v>
      </c>
      <c r="C60" t="s">
        <v>181</v>
      </c>
      <c r="D60" s="17" t="str">
        <f>IFERROR(VLOOKUP(Dati15_16[[#This Row],[Nome]]&amp;"*",Gazzetta15_16[Giocatore],1,FALSE),"")</f>
        <v>Blanchard L.</v>
      </c>
      <c r="E60" s="13">
        <f>IFERROR(Dati15_16[[#This Row],[Mf]]/Dati15_16[[#This Row],[Quota]],"")</f>
        <v>0.8342857142857143</v>
      </c>
      <c r="F60" s="13">
        <f>IFERROR(((Dati15_16[[#This Row],[Mf]]/Dati15_16[[#This Row],[Quota]])*Dati15_16[[#This Row],[Pg]])/38,"")</f>
        <v>0.61473684210526314</v>
      </c>
      <c r="G60" s="15">
        <f>IFERROR(Dati15_16[[#This Row],[Mf]]*Dati15_16[[#This Row],[Pg]],"")</f>
        <v>163.51999999999998</v>
      </c>
      <c r="H60" s="16">
        <f>IFERROR(Dati15_16[[#This Row],[Tot. punti]]/Dati15_16[[#This Row],[Quota]],"")</f>
        <v>23.359999999999996</v>
      </c>
      <c r="I60" s="14">
        <f>IFERROR(VLOOKUP($C60&amp;"*", Gazzetta15_16[], 2,0),"")</f>
        <v>7</v>
      </c>
      <c r="J60" t="s">
        <v>38</v>
      </c>
      <c r="K60">
        <v>28</v>
      </c>
      <c r="L60">
        <v>5.84</v>
      </c>
      <c r="M60">
        <v>5.75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</v>
      </c>
      <c r="W60">
        <v>0</v>
      </c>
      <c r="AD60" s="7" t="s">
        <v>1704</v>
      </c>
      <c r="AE60" s="9">
        <v>3</v>
      </c>
    </row>
    <row r="61" spans="1:31">
      <c r="A61">
        <v>710</v>
      </c>
      <c r="B61" t="s">
        <v>22</v>
      </c>
      <c r="C61" t="s">
        <v>373</v>
      </c>
      <c r="D61" s="17" t="str">
        <f>IFERROR(VLOOKUP(Dati15_16[[#This Row],[Nome]]&amp;"*",Gazzetta15_16[Giocatore],1,FALSE),"")</f>
        <v>Blaszczykowski J.</v>
      </c>
      <c r="E61" s="13">
        <f>IFERROR(Dati15_16[[#This Row],[Mf]]/Dati15_16[[#This Row],[Quota]],"")</f>
        <v>1.5674999999999999</v>
      </c>
      <c r="F61" s="13">
        <f>IFERROR(((Dati15_16[[#This Row],[Mf]]/Dati15_16[[#This Row],[Quota]])*Dati15_16[[#This Row],[Pg]])/38,"")</f>
        <v>0.61875000000000002</v>
      </c>
      <c r="G61" s="15">
        <f>IFERROR(Dati15_16[[#This Row],[Mf]]*Dati15_16[[#This Row],[Pg]],"")</f>
        <v>94.05</v>
      </c>
      <c r="H61" s="16">
        <f>IFERROR(Dati15_16[[#This Row],[Tot. punti]]/Dati15_16[[#This Row],[Quota]],"")</f>
        <v>23.512499999999999</v>
      </c>
      <c r="I61" s="14">
        <f>IFERROR(VLOOKUP($C61&amp;"*", Gazzetta15_16[], 2,0),"")</f>
        <v>4</v>
      </c>
      <c r="J61" t="s">
        <v>35</v>
      </c>
      <c r="K61">
        <v>15</v>
      </c>
      <c r="L61">
        <v>6.27</v>
      </c>
      <c r="M61">
        <v>5.77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AD61" s="7" t="s">
        <v>1705</v>
      </c>
      <c r="AE61" s="9">
        <v>19</v>
      </c>
    </row>
    <row r="62" spans="1:31">
      <c r="A62">
        <v>771</v>
      </c>
      <c r="B62" t="s">
        <v>22</v>
      </c>
      <c r="C62" t="s">
        <v>415</v>
      </c>
      <c r="D62" s="17" t="str">
        <f>IFERROR(VLOOKUP(Dati15_16[[#This Row],[Nome]]&amp;"*",Gazzetta15_16[Giocatore],1,FALSE),"")</f>
        <v>Boateng K.</v>
      </c>
      <c r="E62" s="13">
        <f>IFERROR(Dati15_16[[#This Row],[Mf]]/Dati15_16[[#This Row],[Quota]],"")</f>
        <v>1.26</v>
      </c>
      <c r="F62" s="13">
        <f>IFERROR(((Dati15_16[[#This Row],[Mf]]/Dati15_16[[#This Row],[Quota]])*Dati15_16[[#This Row],[Pg]])/38,"")</f>
        <v>0.36473684210526314</v>
      </c>
      <c r="G62" s="15">
        <f>IFERROR(Dati15_16[[#This Row],[Mf]]*Dati15_16[[#This Row],[Pg]],"")</f>
        <v>69.3</v>
      </c>
      <c r="H62" s="16">
        <f>IFERROR(Dati15_16[[#This Row],[Tot. punti]]/Dati15_16[[#This Row],[Quota]],"")</f>
        <v>13.86</v>
      </c>
      <c r="I62" s="14">
        <f>IFERROR(VLOOKUP($C62&amp;"*", Gazzetta15_16[], 2,0),"")</f>
        <v>5</v>
      </c>
      <c r="J62" t="s">
        <v>21</v>
      </c>
      <c r="K62">
        <v>11</v>
      </c>
      <c r="L62">
        <v>6.3</v>
      </c>
      <c r="M62">
        <v>5.8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AD62" s="7" t="s">
        <v>1706</v>
      </c>
      <c r="AE62" s="9">
        <v>7</v>
      </c>
    </row>
    <row r="63" spans="1:31">
      <c r="A63">
        <v>367</v>
      </c>
      <c r="B63" t="s">
        <v>22</v>
      </c>
      <c r="C63" t="s">
        <v>112</v>
      </c>
      <c r="D63" s="17" t="str">
        <f>IFERROR(VLOOKUP(Dati15_16[[#This Row],[Nome]]&amp;"*",Gazzetta15_16[Giocatore],1,FALSE),"")</f>
        <v>Bonaventura G.</v>
      </c>
      <c r="E63" s="13">
        <f>IFERROR(Dati15_16[[#This Row],[Mf]]/Dati15_16[[#This Row],[Quota]],"")</f>
        <v>0.35947368421052633</v>
      </c>
      <c r="F63" s="13">
        <f>IFERROR(((Dati15_16[[#This Row],[Mf]]/Dati15_16[[#This Row],[Quota]])*Dati15_16[[#This Row],[Pg]])/38,"")</f>
        <v>0.31217451523545708</v>
      </c>
      <c r="G63" s="15">
        <f>IFERROR(Dati15_16[[#This Row],[Mf]]*Dati15_16[[#This Row],[Pg]],"")</f>
        <v>225.39000000000001</v>
      </c>
      <c r="H63" s="16">
        <f>IFERROR(Dati15_16[[#This Row],[Tot. punti]]/Dati15_16[[#This Row],[Quota]],"")</f>
        <v>11.862631578947369</v>
      </c>
      <c r="I63" s="14">
        <f>IFERROR(VLOOKUP($C63&amp;"*", Gazzetta15_16[], 2,0),"")</f>
        <v>19</v>
      </c>
      <c r="J63" t="s">
        <v>21</v>
      </c>
      <c r="K63">
        <v>33</v>
      </c>
      <c r="L63">
        <v>6.83</v>
      </c>
      <c r="M63">
        <v>6.2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8</v>
      </c>
      <c r="V63">
        <v>0</v>
      </c>
      <c r="W63">
        <v>0</v>
      </c>
      <c r="AD63" s="7" t="s">
        <v>1707</v>
      </c>
      <c r="AE63" s="9">
        <v>4</v>
      </c>
    </row>
    <row r="64" spans="1:31">
      <c r="A64">
        <v>286</v>
      </c>
      <c r="B64" t="s">
        <v>31</v>
      </c>
      <c r="C64" t="s">
        <v>56</v>
      </c>
      <c r="D64" s="17" t="str">
        <f>IFERROR(VLOOKUP(Dati15_16[[#This Row],[Nome]]&amp;"*",Gazzetta15_16[Giocatore],1,FALSE),"")</f>
        <v>Bonucci L.</v>
      </c>
      <c r="E64" s="13">
        <f>IFERROR(Dati15_16[[#This Row],[Mf]]/Dati15_16[[#This Row],[Quota]],"")</f>
        <v>0.39500000000000002</v>
      </c>
      <c r="F64" s="13">
        <f>IFERROR(((Dati15_16[[#This Row],[Mf]]/Dati15_16[[#This Row],[Quota]])*Dati15_16[[#This Row],[Pg]])/38,"")</f>
        <v>0.37421052631578949</v>
      </c>
      <c r="G64" s="15">
        <f>IFERROR(Dati15_16[[#This Row],[Mf]]*Dati15_16[[#This Row],[Pg]],"")</f>
        <v>227.52</v>
      </c>
      <c r="H64" s="16">
        <f>IFERROR(Dati15_16[[#This Row],[Tot. punti]]/Dati15_16[[#This Row],[Quota]],"")</f>
        <v>14.22</v>
      </c>
      <c r="I64" s="14">
        <f>IFERROR(VLOOKUP($C64&amp;"*", Gazzetta15_16[], 2,0),"")</f>
        <v>16</v>
      </c>
      <c r="J64" t="s">
        <v>57</v>
      </c>
      <c r="K64">
        <v>36</v>
      </c>
      <c r="L64">
        <v>6.32</v>
      </c>
      <c r="M64">
        <v>6.18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6</v>
      </c>
      <c r="V64">
        <v>0</v>
      </c>
      <c r="W64">
        <v>1</v>
      </c>
      <c r="AD64" s="7" t="s">
        <v>1708</v>
      </c>
      <c r="AE64" s="9">
        <v>5</v>
      </c>
    </row>
    <row r="65" spans="1:31">
      <c r="A65">
        <v>136</v>
      </c>
      <c r="B65" t="s">
        <v>31</v>
      </c>
      <c r="C65" t="s">
        <v>564</v>
      </c>
      <c r="D65" s="17" t="str">
        <f>IFERROR(VLOOKUP(Dati15_16[[#This Row],[Nome]]&amp;"*",Gazzetta15_16[Giocatore],1,FALSE),"")</f>
        <v>Borghini D.</v>
      </c>
      <c r="E65" s="13">
        <f>IFERROR(Dati15_16[[#This Row],[Mf]]/Dati15_16[[#This Row],[Quota]],"")</f>
        <v>0</v>
      </c>
      <c r="F65" s="13">
        <f>IFERROR(((Dati15_16[[#This Row],[Mf]]/Dati15_16[[#This Row],[Quota]])*Dati15_16[[#This Row],[Pg]])/38,"")</f>
        <v>0</v>
      </c>
      <c r="G65" s="15">
        <f>IFERROR(Dati15_16[[#This Row],[Mf]]*Dati15_16[[#This Row],[Pg]],"")</f>
        <v>0</v>
      </c>
      <c r="H65" s="16">
        <f>IFERROR(Dati15_16[[#This Row],[Tot. punti]]/Dati15_16[[#This Row],[Quota]],"")</f>
        <v>0</v>
      </c>
      <c r="I65" s="14">
        <f>IFERROR(VLOOKUP($C65&amp;"*", Gazzetta15_16[], 2,0),"")</f>
        <v>1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D65" s="7" t="s">
        <v>1709</v>
      </c>
      <c r="AE65" s="9">
        <v>19</v>
      </c>
    </row>
    <row r="66" spans="1:31">
      <c r="A66">
        <v>722</v>
      </c>
      <c r="B66" t="s">
        <v>17</v>
      </c>
      <c r="C66" t="s">
        <v>217</v>
      </c>
      <c r="D66" s="17" t="str">
        <f>IFERROR(VLOOKUP(Dati15_16[[#This Row],[Nome]]&amp;"*",Gazzetta15_16[Giocatore],1,FALSE),"")</f>
        <v>Borriello M.</v>
      </c>
      <c r="E66" s="13">
        <f>IFERROR(Dati15_16[[#This Row],[Mf]]/Dati15_16[[#This Row],[Quota]],"")</f>
        <v>0.59666666666666668</v>
      </c>
      <c r="F66" s="13">
        <f>IFERROR(((Dati15_16[[#This Row],[Mf]]/Dati15_16[[#This Row],[Quota]])*Dati15_16[[#This Row],[Pg]])/38,"")</f>
        <v>0.42394736842105263</v>
      </c>
      <c r="G66" s="15">
        <f>IFERROR(Dati15_16[[#This Row],[Mf]]*Dati15_16[[#This Row],[Pg]],"")</f>
        <v>193.32</v>
      </c>
      <c r="H66" s="16">
        <f>IFERROR(Dati15_16[[#This Row],[Tot. punti]]/Dati15_16[[#This Row],[Quota]],"")</f>
        <v>16.11</v>
      </c>
      <c r="I66" s="14">
        <f>IFERROR(VLOOKUP($C66&amp;"*", Gazzetta15_16[], 2,0),"")</f>
        <v>12</v>
      </c>
      <c r="J66" t="s">
        <v>49</v>
      </c>
      <c r="K66">
        <v>27</v>
      </c>
      <c r="L66">
        <v>7.16</v>
      </c>
      <c r="M66">
        <v>6.24</v>
      </c>
      <c r="N66">
        <v>7</v>
      </c>
      <c r="O66">
        <v>0</v>
      </c>
      <c r="P66">
        <v>0</v>
      </c>
      <c r="Q66">
        <v>1</v>
      </c>
      <c r="R66">
        <v>1</v>
      </c>
      <c r="S66">
        <v>0</v>
      </c>
      <c r="T66">
        <v>2</v>
      </c>
      <c r="U66">
        <v>4</v>
      </c>
      <c r="V66">
        <v>1</v>
      </c>
      <c r="W66">
        <v>0</v>
      </c>
      <c r="AD66" s="7" t="s">
        <v>1710</v>
      </c>
      <c r="AE66" s="9">
        <v>16</v>
      </c>
    </row>
    <row r="67" spans="1:31">
      <c r="A67">
        <v>545</v>
      </c>
      <c r="B67" t="s">
        <v>31</v>
      </c>
      <c r="C67" t="s">
        <v>302</v>
      </c>
      <c r="D67" s="17" t="str">
        <f>IFERROR(VLOOKUP(Dati15_16[[#This Row],[Nome]]&amp;"*",Gazzetta15_16[Giocatore],1,FALSE),"")</f>
        <v>Bovo C.</v>
      </c>
      <c r="E67" s="13">
        <f>IFERROR(Dati15_16[[#This Row],[Mf]]/Dati15_16[[#This Row],[Quota]],"")</f>
        <v>1.4750000000000001</v>
      </c>
      <c r="F67" s="13">
        <f>IFERROR(((Dati15_16[[#This Row],[Mf]]/Dati15_16[[#This Row],[Quota]])*Dati15_16[[#This Row],[Pg]])/38,"")</f>
        <v>0.81513157894736843</v>
      </c>
      <c r="G67" s="15">
        <f>IFERROR(Dati15_16[[#This Row],[Mf]]*Dati15_16[[#This Row],[Pg]],"")</f>
        <v>123.9</v>
      </c>
      <c r="H67" s="16">
        <f>IFERROR(Dati15_16[[#This Row],[Tot. punti]]/Dati15_16[[#This Row],[Quota]],"")</f>
        <v>30.975000000000001</v>
      </c>
      <c r="I67" s="14">
        <f>IFERROR(VLOOKUP($C67&amp;"*", Gazzetta15_16[], 2,0),"")</f>
        <v>4</v>
      </c>
      <c r="J67" t="s">
        <v>81</v>
      </c>
      <c r="K67">
        <v>21</v>
      </c>
      <c r="L67">
        <v>5.9</v>
      </c>
      <c r="M67">
        <v>5.85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AD67" s="7" t="s">
        <v>1711</v>
      </c>
      <c r="AE67" s="9">
        <v>1</v>
      </c>
    </row>
    <row r="68" spans="1:31">
      <c r="A68">
        <v>320</v>
      </c>
      <c r="B68" t="s">
        <v>31</v>
      </c>
      <c r="C68" t="s">
        <v>476</v>
      </c>
      <c r="D68" s="17" t="str">
        <f>IFERROR(VLOOKUP(Dati15_16[[#This Row],[Nome]]&amp;"*",Gazzetta15_16[Giocatore],1,FALSE),"")</f>
        <v>Braafheid E.</v>
      </c>
      <c r="E68" s="13">
        <f>IFERROR(Dati15_16[[#This Row],[Mf]]/Dati15_16[[#This Row],[Quota]],"")</f>
        <v>1.4</v>
      </c>
      <c r="F68" s="13">
        <f>IFERROR(((Dati15_16[[#This Row],[Mf]]/Dati15_16[[#This Row],[Quota]])*Dati15_16[[#This Row],[Pg]])/38,"")</f>
        <v>0.18421052631578946</v>
      </c>
      <c r="G68" s="15">
        <f>IFERROR(Dati15_16[[#This Row],[Mf]]*Dati15_16[[#This Row],[Pg]],"")</f>
        <v>28</v>
      </c>
      <c r="H68" s="16">
        <f>IFERROR(Dati15_16[[#This Row],[Tot. punti]]/Dati15_16[[#This Row],[Quota]],"")</f>
        <v>7</v>
      </c>
      <c r="I68" s="14">
        <f>IFERROR(VLOOKUP($C68&amp;"*", Gazzetta15_16[], 2,0),"")</f>
        <v>4</v>
      </c>
      <c r="J68" t="s">
        <v>74</v>
      </c>
      <c r="K68">
        <v>5</v>
      </c>
      <c r="L68">
        <v>5.6</v>
      </c>
      <c r="M68">
        <v>5.6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D68" s="7" t="s">
        <v>1712</v>
      </c>
      <c r="AE68" s="9">
        <v>12</v>
      </c>
    </row>
    <row r="69" spans="1:31">
      <c r="A69">
        <v>96</v>
      </c>
      <c r="B69" t="s">
        <v>28</v>
      </c>
      <c r="C69" t="s">
        <v>560</v>
      </c>
      <c r="D69" s="17" t="str">
        <f>IFERROR(VLOOKUP(Dati15_16[[#This Row],[Nome]]&amp;"*",Gazzetta15_16[Giocatore],1,FALSE),"")</f>
        <v>Bressan W.</v>
      </c>
      <c r="E69" s="13">
        <f>IFERROR(Dati15_16[[#This Row],[Mf]]/Dati15_16[[#This Row],[Quota]],"")</f>
        <v>0</v>
      </c>
      <c r="F69" s="13">
        <f>IFERROR(((Dati15_16[[#This Row],[Mf]]/Dati15_16[[#This Row],[Quota]])*Dati15_16[[#This Row],[Pg]])/38,"")</f>
        <v>0</v>
      </c>
      <c r="G69" s="15">
        <f>IFERROR(Dati15_16[[#This Row],[Mf]]*Dati15_16[[#This Row],[Pg]],"")</f>
        <v>0</v>
      </c>
      <c r="H69" s="16">
        <f>IFERROR(Dati15_16[[#This Row],[Tot. punti]]/Dati15_16[[#This Row],[Quota]],"")</f>
        <v>0</v>
      </c>
      <c r="I69" s="14">
        <f>IFERROR(VLOOKUP($C69&amp;"*", Gazzetta15_16[], 2,0),"")</f>
        <v>1</v>
      </c>
      <c r="J69" t="s">
        <v>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D69" s="7" t="s">
        <v>1713</v>
      </c>
      <c r="AE69" s="9">
        <v>4</v>
      </c>
    </row>
    <row r="70" spans="1:31">
      <c r="A70">
        <v>55</v>
      </c>
      <c r="B70" t="s">
        <v>22</v>
      </c>
      <c r="C70" t="s">
        <v>169</v>
      </c>
      <c r="D70" s="17" t="str">
        <f>IFERROR(VLOOKUP(Dati15_16[[#This Row],[Nome]]&amp;"*",Gazzetta15_16[Giocatore],1,FALSE),"")</f>
        <v>Brienza F.</v>
      </c>
      <c r="E70" s="13">
        <f>IFERROR(Dati15_16[[#This Row],[Mf]]/Dati15_16[[#This Row],[Quota]],"")</f>
        <v>0.59272727272727266</v>
      </c>
      <c r="F70" s="13">
        <f>IFERROR(((Dati15_16[[#This Row],[Mf]]/Dati15_16[[#This Row],[Quota]])*Dati15_16[[#This Row],[Pg]])/38,"")</f>
        <v>0.45234449760765544</v>
      </c>
      <c r="G70" s="15">
        <f>IFERROR(Dati15_16[[#This Row],[Mf]]*Dati15_16[[#This Row],[Pg]],"")</f>
        <v>189.07999999999998</v>
      </c>
      <c r="H70" s="16">
        <f>IFERROR(Dati15_16[[#This Row],[Tot. punti]]/Dati15_16[[#This Row],[Quota]],"")</f>
        <v>17.189090909090908</v>
      </c>
      <c r="I70" s="14">
        <f>IFERROR(VLOOKUP($C70&amp;"*", Gazzetta15_16[], 2,0),"")</f>
        <v>11</v>
      </c>
      <c r="J70" t="s">
        <v>89</v>
      </c>
      <c r="K70">
        <v>29</v>
      </c>
      <c r="L70">
        <v>6.52</v>
      </c>
      <c r="M70">
        <v>6.08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AD70" s="7" t="s">
        <v>1714</v>
      </c>
      <c r="AE70" s="9">
        <v>4</v>
      </c>
    </row>
    <row r="71" spans="1:31">
      <c r="A71">
        <v>56</v>
      </c>
      <c r="B71" t="s">
        <v>22</v>
      </c>
      <c r="C71" t="s">
        <v>272</v>
      </c>
      <c r="D71" s="17" t="str">
        <f>IFERROR(VLOOKUP(Dati15_16[[#This Row],[Nome]]&amp;"*",Gazzetta15_16[Giocatore],1,FALSE),"")</f>
        <v>Brighi M.</v>
      </c>
      <c r="E71" s="13">
        <f>IFERROR(Dati15_16[[#This Row],[Mf]]/Dati15_16[[#This Row],[Quota]],"")</f>
        <v>0.98</v>
      </c>
      <c r="F71" s="13">
        <f>IFERROR(((Dati15_16[[#This Row],[Mf]]/Dati15_16[[#This Row],[Quota]])*Dati15_16[[#This Row],[Pg]])/38,"")</f>
        <v>0.59315789473684211</v>
      </c>
      <c r="G71" s="15">
        <f>IFERROR(Dati15_16[[#This Row],[Mf]]*Dati15_16[[#This Row],[Pg]],"")</f>
        <v>135.24</v>
      </c>
      <c r="H71" s="16">
        <f>IFERROR(Dati15_16[[#This Row],[Tot. punti]]/Dati15_16[[#This Row],[Quota]],"")</f>
        <v>22.540000000000003</v>
      </c>
      <c r="I71" s="14">
        <f>IFERROR(VLOOKUP($C71&amp;"*", Gazzetta15_16[], 2,0),"")</f>
        <v>6</v>
      </c>
      <c r="J71" t="s">
        <v>89</v>
      </c>
      <c r="K71">
        <v>23</v>
      </c>
      <c r="L71">
        <v>5.88</v>
      </c>
      <c r="M71">
        <v>5.95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AD71" s="7" t="s">
        <v>1715</v>
      </c>
      <c r="AE71" s="9">
        <v>1</v>
      </c>
    </row>
    <row r="72" spans="1:31">
      <c r="A72">
        <v>481</v>
      </c>
      <c r="B72" t="s">
        <v>28</v>
      </c>
      <c r="C72" t="s">
        <v>539</v>
      </c>
      <c r="D72" s="17" t="str">
        <f>IFERROR(VLOOKUP(Dati15_16[[#This Row],[Nome]]&amp;"*",Gazzetta15_16[Giocatore],1,FALSE),"")</f>
        <v>Brignoli A.</v>
      </c>
      <c r="E72" s="13">
        <f>IFERROR(Dati15_16[[#This Row],[Mf]]/Dati15_16[[#This Row],[Quota]],"")</f>
        <v>0.5</v>
      </c>
      <c r="F72" s="13">
        <f>IFERROR(((Dati15_16[[#This Row],[Mf]]/Dati15_16[[#This Row],[Quota]])*Dati15_16[[#This Row],[Pg]])/38,"")</f>
        <v>1.3157894736842105E-2</v>
      </c>
      <c r="G72" s="15">
        <f>IFERROR(Dati15_16[[#This Row],[Mf]]*Dati15_16[[#This Row],[Pg]],"")</f>
        <v>0.5</v>
      </c>
      <c r="H72" s="16">
        <f>IFERROR(Dati15_16[[#This Row],[Tot. punti]]/Dati15_16[[#This Row],[Quota]],"")</f>
        <v>0.5</v>
      </c>
      <c r="I72" s="14">
        <f>IFERROR(VLOOKUP($C72&amp;"*", Gazzetta15_16[], 2,0),"")</f>
        <v>1</v>
      </c>
      <c r="J72" t="s">
        <v>44</v>
      </c>
      <c r="K72">
        <v>1</v>
      </c>
      <c r="L72">
        <v>0.5</v>
      </c>
      <c r="M72">
        <v>5.5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AD72" s="7" t="s">
        <v>1716</v>
      </c>
      <c r="AE72" s="9">
        <v>11</v>
      </c>
    </row>
    <row r="73" spans="1:31">
      <c r="A73">
        <v>8</v>
      </c>
      <c r="B73" t="s">
        <v>31</v>
      </c>
      <c r="C73" t="s">
        <v>377</v>
      </c>
      <c r="D73" s="17" t="str">
        <f>IFERROR(VLOOKUP(Dati15_16[[#This Row],[Nome]]&amp;"*",Gazzetta15_16[Giocatore],1,FALSE),"")</f>
        <v>Brivio D.</v>
      </c>
      <c r="E73" s="13">
        <f>IFERROR(Dati15_16[[#This Row],[Mf]]/Dati15_16[[#This Row],[Quota]],"")</f>
        <v>1.9366666666666665</v>
      </c>
      <c r="F73" s="13">
        <f>IFERROR(((Dati15_16[[#This Row],[Mf]]/Dati15_16[[#This Row],[Quota]])*Dati15_16[[#This Row],[Pg]])/38,"")</f>
        <v>0.71350877192982443</v>
      </c>
      <c r="G73" s="15">
        <f>IFERROR(Dati15_16[[#This Row],[Mf]]*Dati15_16[[#This Row],[Pg]],"")</f>
        <v>81.339999999999989</v>
      </c>
      <c r="H73" s="16">
        <f>IFERROR(Dati15_16[[#This Row],[Tot. punti]]/Dati15_16[[#This Row],[Quota]],"")</f>
        <v>27.11333333333333</v>
      </c>
      <c r="I73" s="14">
        <f>IFERROR(VLOOKUP($C73&amp;"*", Gazzetta15_16[], 2,0),"")</f>
        <v>3</v>
      </c>
      <c r="J73" t="s">
        <v>49</v>
      </c>
      <c r="K73">
        <v>14</v>
      </c>
      <c r="L73">
        <v>5.81</v>
      </c>
      <c r="M73">
        <v>5.88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AD73" s="7" t="s">
        <v>1717</v>
      </c>
      <c r="AE73" s="9">
        <v>6</v>
      </c>
    </row>
    <row r="74" spans="1:31">
      <c r="A74">
        <v>69</v>
      </c>
      <c r="B74" t="s">
        <v>28</v>
      </c>
      <c r="C74" t="s">
        <v>491</v>
      </c>
      <c r="D74" s="17" t="str">
        <f>IFERROR(VLOOKUP(Dati15_16[[#This Row],[Nome]]&amp;"*",Gazzetta15_16[Giocatore],1,FALSE),"")</f>
        <v>Brkic Z.</v>
      </c>
      <c r="E74" s="13">
        <f>IFERROR(Dati15_16[[#This Row],[Mf]]/Dati15_16[[#This Row],[Quota]],"")</f>
        <v>0.53</v>
      </c>
      <c r="F74" s="13">
        <f>IFERROR(((Dati15_16[[#This Row],[Mf]]/Dati15_16[[#This Row],[Quota]])*Dati15_16[[#This Row],[Pg]])/38,"")</f>
        <v>5.5789473684210528E-2</v>
      </c>
      <c r="G74" s="15">
        <f>IFERROR(Dati15_16[[#This Row],[Mf]]*Dati15_16[[#This Row],[Pg]],"")</f>
        <v>8.48</v>
      </c>
      <c r="H74" s="16">
        <f>IFERROR(Dati15_16[[#This Row],[Tot. punti]]/Dati15_16[[#This Row],[Quota]],"")</f>
        <v>2.12</v>
      </c>
      <c r="I74" s="14">
        <f>IFERROR(VLOOKUP($C74&amp;"*", Gazzetta15_16[], 2,0),"")</f>
        <v>4</v>
      </c>
      <c r="J74" t="s">
        <v>52</v>
      </c>
      <c r="K74">
        <v>4</v>
      </c>
      <c r="L74">
        <v>2.12</v>
      </c>
      <c r="M74">
        <v>5.12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D74" s="7" t="s">
        <v>1718</v>
      </c>
      <c r="AE74" s="9">
        <v>1</v>
      </c>
    </row>
    <row r="75" spans="1:31">
      <c r="A75">
        <v>525</v>
      </c>
      <c r="B75" t="s">
        <v>22</v>
      </c>
      <c r="C75" t="s">
        <v>614</v>
      </c>
      <c r="D75" s="17" t="str">
        <f>IFERROR(VLOOKUP(Dati15_16[[#This Row],[Nome]]&amp;"*",Gazzetta15_16[Giocatore],1,FALSE),"")</f>
        <v>Broh J.</v>
      </c>
      <c r="E75" s="13">
        <f>IFERROR(Dati15_16[[#This Row],[Mf]]/Dati15_16[[#This Row],[Quota]],"")</f>
        <v>0</v>
      </c>
      <c r="F75" s="13">
        <f>IFERROR(((Dati15_16[[#This Row],[Mf]]/Dati15_16[[#This Row],[Quota]])*Dati15_16[[#This Row],[Pg]])/38,"")</f>
        <v>0</v>
      </c>
      <c r="G75" s="15">
        <f>IFERROR(Dati15_16[[#This Row],[Mf]]*Dati15_16[[#This Row],[Pg]],"")</f>
        <v>0</v>
      </c>
      <c r="H75" s="16">
        <f>IFERROR(Dati15_16[[#This Row],[Tot. punti]]/Dati15_16[[#This Row],[Quota]],"")</f>
        <v>0</v>
      </c>
      <c r="I75" s="14">
        <f>IFERROR(VLOOKUP($C75&amp;"*", Gazzetta15_16[], 2,0),"")</f>
        <v>1</v>
      </c>
      <c r="J75" t="s">
        <v>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D75" s="7" t="s">
        <v>1719</v>
      </c>
      <c r="AE75" s="9">
        <v>3</v>
      </c>
    </row>
    <row r="76" spans="1:31">
      <c r="A76">
        <v>265</v>
      </c>
      <c r="B76" t="s">
        <v>22</v>
      </c>
      <c r="C76" t="s">
        <v>130</v>
      </c>
      <c r="D76" s="17" t="str">
        <f>IFERROR(VLOOKUP(Dati15_16[[#This Row],[Nome]]&amp;"*",Gazzetta15_16[Giocatore],1,FALSE),"")</f>
        <v>Brozovic M.</v>
      </c>
      <c r="E76" s="13">
        <f>IFERROR(Dati15_16[[#This Row],[Mf]]/Dati15_16[[#This Row],[Quota]],"")</f>
        <v>0.49461538461538457</v>
      </c>
      <c r="F76" s="13">
        <f>IFERROR(((Dati15_16[[#This Row],[Mf]]/Dati15_16[[#This Row],[Quota]])*Dati15_16[[#This Row],[Pg]])/38,"")</f>
        <v>0.41651821862348176</v>
      </c>
      <c r="G76" s="15">
        <f>IFERROR(Dati15_16[[#This Row],[Mf]]*Dati15_16[[#This Row],[Pg]],"")</f>
        <v>205.76</v>
      </c>
      <c r="H76" s="16">
        <f>IFERROR(Dati15_16[[#This Row],[Tot. punti]]/Dati15_16[[#This Row],[Quota]],"")</f>
        <v>15.827692307692306</v>
      </c>
      <c r="I76" s="14">
        <f>IFERROR(VLOOKUP($C76&amp;"*", Gazzetta15_16[], 2,0),"")</f>
        <v>13</v>
      </c>
      <c r="J76" t="s">
        <v>55</v>
      </c>
      <c r="K76">
        <v>32</v>
      </c>
      <c r="L76">
        <v>6.43</v>
      </c>
      <c r="M76">
        <v>6.02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7</v>
      </c>
      <c r="V76">
        <v>0</v>
      </c>
      <c r="W76">
        <v>0</v>
      </c>
      <c r="AD76" s="7" t="s">
        <v>1720</v>
      </c>
      <c r="AE76" s="9">
        <v>4</v>
      </c>
    </row>
    <row r="77" spans="1:31">
      <c r="A77">
        <v>430</v>
      </c>
      <c r="B77" t="s">
        <v>22</v>
      </c>
      <c r="C77" t="s">
        <v>383</v>
      </c>
      <c r="D77" s="17" t="str">
        <f>IFERROR(VLOOKUP(Dati15_16[[#This Row],[Nome]]&amp;"*",Gazzetta15_16[Giocatore],1,FALSE),"")</f>
        <v>Brugman G.</v>
      </c>
      <c r="E77" s="13">
        <f>IFERROR(Dati15_16[[#This Row],[Mf]]/Dati15_16[[#This Row],[Quota]],"")</f>
        <v>1.395</v>
      </c>
      <c r="F77" s="13">
        <f>IFERROR(((Dati15_16[[#This Row],[Mf]]/Dati15_16[[#This Row],[Quota]])*Dati15_16[[#This Row],[Pg]])/38,"")</f>
        <v>0.51394736842105271</v>
      </c>
      <c r="G77" s="15">
        <f>IFERROR(Dati15_16[[#This Row],[Mf]]*Dati15_16[[#This Row],[Pg]],"")</f>
        <v>78.12</v>
      </c>
      <c r="H77" s="16">
        <f>IFERROR(Dati15_16[[#This Row],[Tot. punti]]/Dati15_16[[#This Row],[Quota]],"")</f>
        <v>19.53</v>
      </c>
      <c r="I77" s="14">
        <f>IFERROR(VLOOKUP($C77&amp;"*", Gazzetta15_16[], 2,0),"")</f>
        <v>4</v>
      </c>
      <c r="J77" t="s">
        <v>27</v>
      </c>
      <c r="K77">
        <v>14</v>
      </c>
      <c r="L77">
        <v>5.58</v>
      </c>
      <c r="M77">
        <v>5.65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AD77" s="7" t="s">
        <v>1721</v>
      </c>
      <c r="AE77" s="9">
        <v>1</v>
      </c>
    </row>
    <row r="78" spans="1:31">
      <c r="A78">
        <v>71</v>
      </c>
      <c r="B78" t="s">
        <v>31</v>
      </c>
      <c r="C78" t="s">
        <v>431</v>
      </c>
      <c r="D78" s="17" t="str">
        <f>IFERROR(VLOOKUP(Dati15_16[[#This Row],[Nome]]&amp;"*",Gazzetta15_16[Giocatore],1,FALSE),"")</f>
        <v>Bubnjic I.</v>
      </c>
      <c r="E78" s="13">
        <f>IFERROR(Dati15_16[[#This Row],[Mf]]/Dati15_16[[#This Row],[Quota]],"")</f>
        <v>1.3325</v>
      </c>
      <c r="F78" s="13">
        <f>IFERROR(((Dati15_16[[#This Row],[Mf]]/Dati15_16[[#This Row],[Quota]])*Dati15_16[[#This Row],[Pg]])/38,"")</f>
        <v>0.3155921052631579</v>
      </c>
      <c r="G78" s="15">
        <f>IFERROR(Dati15_16[[#This Row],[Mf]]*Dati15_16[[#This Row],[Pg]],"")</f>
        <v>47.97</v>
      </c>
      <c r="H78" s="16">
        <f>IFERROR(Dati15_16[[#This Row],[Tot. punti]]/Dati15_16[[#This Row],[Quota]],"")</f>
        <v>11.9925</v>
      </c>
      <c r="I78" s="14">
        <f>IFERROR(VLOOKUP($C78&amp;"*", Gazzetta15_16[], 2,0),"")</f>
        <v>4</v>
      </c>
      <c r="J78" t="s">
        <v>52</v>
      </c>
      <c r="K78">
        <v>9</v>
      </c>
      <c r="L78">
        <v>5.33</v>
      </c>
      <c r="M78">
        <v>5.39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AD78" s="7" t="s">
        <v>1722</v>
      </c>
      <c r="AE78" s="9">
        <v>13</v>
      </c>
    </row>
    <row r="79" spans="1:31">
      <c r="A79">
        <v>297</v>
      </c>
      <c r="B79" t="s">
        <v>22</v>
      </c>
      <c r="C79" t="s">
        <v>187</v>
      </c>
      <c r="D79" s="17" t="str">
        <f>IFERROR(VLOOKUP(Dati15_16[[#This Row],[Nome]]&amp;"*",Gazzetta15_16[Giocatore],1,FALSE),"")</f>
        <v>Buchel M.</v>
      </c>
      <c r="E79" s="13">
        <f>IFERROR(Dati15_16[[#This Row],[Mf]]/Dati15_16[[#This Row],[Quota]],"")</f>
        <v>0.77124999999999999</v>
      </c>
      <c r="F79" s="13">
        <f>IFERROR(((Dati15_16[[#This Row],[Mf]]/Dati15_16[[#This Row],[Quota]])*Dati15_16[[#This Row],[Pg]])/38,"")</f>
        <v>0.56828947368421046</v>
      </c>
      <c r="G79" s="15">
        <f>IFERROR(Dati15_16[[#This Row],[Mf]]*Dati15_16[[#This Row],[Pg]],"")</f>
        <v>172.76</v>
      </c>
      <c r="H79" s="16">
        <f>IFERROR(Dati15_16[[#This Row],[Tot. punti]]/Dati15_16[[#This Row],[Quota]],"")</f>
        <v>21.594999999999999</v>
      </c>
      <c r="I79" s="14">
        <f>IFERROR(VLOOKUP($C79&amp;"*", Gazzetta15_16[], 2,0),"")</f>
        <v>8</v>
      </c>
      <c r="J79" t="s">
        <v>19</v>
      </c>
      <c r="K79">
        <v>28</v>
      </c>
      <c r="L79">
        <v>6.17</v>
      </c>
      <c r="M79">
        <v>6.1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10</v>
      </c>
      <c r="V79">
        <v>0</v>
      </c>
      <c r="W79">
        <v>0</v>
      </c>
      <c r="AD79" s="7" t="s">
        <v>1723</v>
      </c>
      <c r="AE79" s="9">
        <v>4</v>
      </c>
    </row>
    <row r="80" spans="1:31">
      <c r="A80">
        <v>282</v>
      </c>
      <c r="B80" t="s">
        <v>28</v>
      </c>
      <c r="C80" t="s">
        <v>71</v>
      </c>
      <c r="D80" s="17" t="str">
        <f>IFERROR(VLOOKUP(Dati15_16[[#This Row],[Nome]]&amp;"*",Gazzetta15_16[Giocatore],1,FALSE),"")</f>
        <v>Buffon G.</v>
      </c>
      <c r="E80" s="13">
        <f>IFERROR(Dati15_16[[#This Row],[Mf]]/Dati15_16[[#This Row],[Quota]],"")</f>
        <v>0.20310344827586205</v>
      </c>
      <c r="F80" s="13">
        <f>IFERROR(((Dati15_16[[#This Row],[Mf]]/Dati15_16[[#This Row],[Quota]])*Dati15_16[[#This Row],[Pg]])/38,"")</f>
        <v>0.18706896551724136</v>
      </c>
      <c r="G80" s="15">
        <f>IFERROR(Dati15_16[[#This Row],[Mf]]*Dati15_16[[#This Row],[Pg]],"")</f>
        <v>206.14999999999998</v>
      </c>
      <c r="H80" s="16">
        <f>IFERROR(Dati15_16[[#This Row],[Tot. punti]]/Dati15_16[[#This Row],[Quota]],"")</f>
        <v>7.1086206896551714</v>
      </c>
      <c r="I80" s="14">
        <f>IFERROR(VLOOKUP($C80&amp;"*", Gazzetta15_16[], 2,0),"")</f>
        <v>29</v>
      </c>
      <c r="J80" t="s">
        <v>57</v>
      </c>
      <c r="K80">
        <v>35</v>
      </c>
      <c r="L80">
        <v>5.89</v>
      </c>
      <c r="M80">
        <v>6.3</v>
      </c>
      <c r="N80">
        <v>0</v>
      </c>
      <c r="O80">
        <v>17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AD80" s="7" t="s">
        <v>1724</v>
      </c>
      <c r="AE80" s="9">
        <v>4</v>
      </c>
    </row>
    <row r="81" spans="1:31">
      <c r="A81">
        <v>222</v>
      </c>
      <c r="B81" t="s">
        <v>31</v>
      </c>
      <c r="C81" t="s">
        <v>185</v>
      </c>
      <c r="D81" s="17" t="str">
        <f>IFERROR(VLOOKUP(Dati15_16[[#This Row],[Nome]]&amp;"*",Gazzetta15_16[Giocatore],1,FALSE),"")</f>
        <v>Burdisso N.</v>
      </c>
      <c r="E81" s="13">
        <f>IFERROR(Dati15_16[[#This Row],[Mf]]/Dati15_16[[#This Row],[Quota]],"")</f>
        <v>0.83285714285714285</v>
      </c>
      <c r="F81" s="13">
        <f>IFERROR(((Dati15_16[[#This Row],[Mf]]/Dati15_16[[#This Row],[Quota]])*Dati15_16[[#This Row],[Pg]])/38,"")</f>
        <v>0.61368421052631583</v>
      </c>
      <c r="G81" s="15">
        <f>IFERROR(Dati15_16[[#This Row],[Mf]]*Dati15_16[[#This Row],[Pg]],"")</f>
        <v>163.24</v>
      </c>
      <c r="H81" s="16">
        <f>IFERROR(Dati15_16[[#This Row],[Tot. punti]]/Dati15_16[[#This Row],[Quota]],"")</f>
        <v>23.32</v>
      </c>
      <c r="I81" s="14">
        <f>IFERROR(VLOOKUP($C81&amp;"*", Gazzetta15_16[], 2,0),"")</f>
        <v>7</v>
      </c>
      <c r="J81" t="s">
        <v>70</v>
      </c>
      <c r="K81">
        <v>28</v>
      </c>
      <c r="L81">
        <v>5.83</v>
      </c>
      <c r="M81">
        <v>5.96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AD81" s="7" t="s">
        <v>1725</v>
      </c>
      <c r="AE81" s="9">
        <v>8</v>
      </c>
    </row>
    <row r="82" spans="1:31">
      <c r="A82">
        <v>99</v>
      </c>
      <c r="B82" t="s">
        <v>31</v>
      </c>
      <c r="C82" t="s">
        <v>171</v>
      </c>
      <c r="D82" s="17" t="str">
        <f>IFERROR(VLOOKUP(Dati15_16[[#This Row],[Nome]]&amp;"*",Gazzetta15_16[Giocatore],1,FALSE),"")</f>
        <v>Cacciatore F.</v>
      </c>
      <c r="E82" s="13">
        <f>IFERROR(Dati15_16[[#This Row],[Mf]]/Dati15_16[[#This Row],[Quota]],"")</f>
        <v>0.66888888888888887</v>
      </c>
      <c r="F82" s="13">
        <f>IFERROR(((Dati15_16[[#This Row],[Mf]]/Dati15_16[[#This Row],[Quota]])*Dati15_16[[#This Row],[Pg]])/38,"")</f>
        <v>0.51046783625730985</v>
      </c>
      <c r="G82" s="15">
        <f>IFERROR(Dati15_16[[#This Row],[Mf]]*Dati15_16[[#This Row],[Pg]],"")</f>
        <v>174.57999999999998</v>
      </c>
      <c r="H82" s="16">
        <f>IFERROR(Dati15_16[[#This Row],[Tot. punti]]/Dati15_16[[#This Row],[Quota]],"")</f>
        <v>19.397777777777776</v>
      </c>
      <c r="I82" s="14">
        <f>IFERROR(VLOOKUP($C82&amp;"*", Gazzetta15_16[], 2,0),"")</f>
        <v>9</v>
      </c>
      <c r="J82" t="s">
        <v>65</v>
      </c>
      <c r="K82">
        <v>29</v>
      </c>
      <c r="L82">
        <v>6.02</v>
      </c>
      <c r="M82">
        <v>5.91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6</v>
      </c>
      <c r="V82">
        <v>0</v>
      </c>
      <c r="W82">
        <v>0</v>
      </c>
      <c r="AD82" s="7" t="s">
        <v>1726</v>
      </c>
      <c r="AE82" s="9">
        <v>29</v>
      </c>
    </row>
    <row r="83" spans="1:31">
      <c r="A83">
        <v>287</v>
      </c>
      <c r="B83" t="s">
        <v>31</v>
      </c>
      <c r="C83" t="s">
        <v>460</v>
      </c>
      <c r="D83" s="17" t="str">
        <f>IFERROR(VLOOKUP(Dati15_16[[#This Row],[Nome]]&amp;"*",Gazzetta15_16[Giocatore],1,FALSE),"")</f>
        <v>Caceres M.</v>
      </c>
      <c r="E83" s="13">
        <f>IFERROR(Dati15_16[[#This Row],[Mf]]/Dati15_16[[#This Row],[Quota]],"")</f>
        <v>1.48</v>
      </c>
      <c r="F83" s="13">
        <f>IFERROR(((Dati15_16[[#This Row],[Mf]]/Dati15_16[[#This Row],[Quota]])*Dati15_16[[#This Row],[Pg]])/38,"")</f>
        <v>0.23368421052631577</v>
      </c>
      <c r="G83" s="15">
        <f>IFERROR(Dati15_16[[#This Row],[Mf]]*Dati15_16[[#This Row],[Pg]],"")</f>
        <v>35.519999999999996</v>
      </c>
      <c r="H83" s="16">
        <f>IFERROR(Dati15_16[[#This Row],[Tot. punti]]/Dati15_16[[#This Row],[Quota]],"")</f>
        <v>8.879999999999999</v>
      </c>
      <c r="I83" s="14">
        <f>IFERROR(VLOOKUP($C83&amp;"*", Gazzetta15_16[], 2,0),"")</f>
        <v>4</v>
      </c>
      <c r="J83" t="s">
        <v>57</v>
      </c>
      <c r="K83">
        <v>6</v>
      </c>
      <c r="L83">
        <v>5.92</v>
      </c>
      <c r="M83">
        <v>5.92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AD83" s="7" t="s">
        <v>1727</v>
      </c>
      <c r="AE83" s="9">
        <v>7</v>
      </c>
    </row>
    <row r="84" spans="1:31">
      <c r="A84">
        <v>357</v>
      </c>
      <c r="B84" t="s">
        <v>31</v>
      </c>
      <c r="C84" t="s">
        <v>461</v>
      </c>
      <c r="D84" s="17" t="str">
        <f>IFERROR(VLOOKUP(Dati15_16[[#This Row],[Nome]]&amp;"*",Gazzetta15_16[Giocatore],1,FALSE),"")</f>
        <v>Calabria D.</v>
      </c>
      <c r="E84" s="13">
        <f>IFERROR(Dati15_16[[#This Row],[Mf]]/Dati15_16[[#This Row],[Quota]],"")</f>
        <v>5.5</v>
      </c>
      <c r="F84" s="13">
        <f>IFERROR(((Dati15_16[[#This Row],[Mf]]/Dati15_16[[#This Row],[Quota]])*Dati15_16[[#This Row],[Pg]])/38,"")</f>
        <v>0.86842105263157898</v>
      </c>
      <c r="G84" s="15">
        <f>IFERROR(Dati15_16[[#This Row],[Mf]]*Dati15_16[[#This Row],[Pg]],"")</f>
        <v>33</v>
      </c>
      <c r="H84" s="16">
        <f>IFERROR(Dati15_16[[#This Row],[Tot. punti]]/Dati15_16[[#This Row],[Quota]],"")</f>
        <v>33</v>
      </c>
      <c r="I84" s="14">
        <f>IFERROR(VLOOKUP($C84&amp;"*", Gazzetta15_16[], 2,0),"")</f>
        <v>1</v>
      </c>
      <c r="J84" t="s">
        <v>21</v>
      </c>
      <c r="K84">
        <v>6</v>
      </c>
      <c r="L84">
        <v>5.5</v>
      </c>
      <c r="M84">
        <v>5.83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AD84" s="7" t="s">
        <v>1728</v>
      </c>
      <c r="AE84" s="9">
        <v>9</v>
      </c>
    </row>
    <row r="85" spans="1:31">
      <c r="A85">
        <v>406</v>
      </c>
      <c r="B85" t="s">
        <v>17</v>
      </c>
      <c r="C85" t="s">
        <v>25</v>
      </c>
      <c r="D85" s="17" t="str">
        <f>IFERROR(VLOOKUP(Dati15_16[[#This Row],[Nome]]&amp;"*",Gazzetta15_16[Giocatore],1,FALSE),"")</f>
        <v>Callejon J.</v>
      </c>
      <c r="E85" s="13">
        <f>IFERROR(Dati15_16[[#This Row],[Mf]]/Dati15_16[[#This Row],[Quota]],"")</f>
        <v>0.27399999999999997</v>
      </c>
      <c r="F85" s="13">
        <f>IFERROR(((Dati15_16[[#This Row],[Mf]]/Dati15_16[[#This Row],[Quota]])*Dati15_16[[#This Row],[Pg]])/38,"")</f>
        <v>0.27399999999999997</v>
      </c>
      <c r="G85" s="15">
        <f>IFERROR(Dati15_16[[#This Row],[Mf]]*Dati15_16[[#This Row],[Pg]],"")</f>
        <v>260.3</v>
      </c>
      <c r="H85" s="16">
        <f>IFERROR(Dati15_16[[#This Row],[Tot. punti]]/Dati15_16[[#This Row],[Quota]],"")</f>
        <v>10.412000000000001</v>
      </c>
      <c r="I85" s="14">
        <f>IFERROR(VLOOKUP($C85&amp;"*", Gazzetta15_16[], 2,0),"")</f>
        <v>25</v>
      </c>
      <c r="J85" t="s">
        <v>24</v>
      </c>
      <c r="K85">
        <v>38</v>
      </c>
      <c r="L85">
        <v>6.85</v>
      </c>
      <c r="M85">
        <v>6.21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4</v>
      </c>
      <c r="V85">
        <v>0</v>
      </c>
      <c r="W85">
        <v>0</v>
      </c>
      <c r="AD85" s="7" t="s">
        <v>1729</v>
      </c>
      <c r="AE85" s="9">
        <v>4</v>
      </c>
    </row>
    <row r="86" spans="1:31">
      <c r="A86">
        <v>137</v>
      </c>
      <c r="B86" t="s">
        <v>31</v>
      </c>
      <c r="C86" t="s">
        <v>513</v>
      </c>
      <c r="D86" s="17" t="str">
        <f>IFERROR(VLOOKUP(Dati15_16[[#This Row],[Nome]]&amp;"*",Gazzetta15_16[Giocatore],1,FALSE),"")</f>
        <v>Camporese M.</v>
      </c>
      <c r="E86" s="13">
        <f>IFERROR(Dati15_16[[#This Row],[Mf]]/Dati15_16[[#This Row],[Quota]],"")</f>
        <v>1.875</v>
      </c>
      <c r="F86" s="13">
        <f>IFERROR(((Dati15_16[[#This Row],[Mf]]/Dati15_16[[#This Row],[Quota]])*Dati15_16[[#This Row],[Pg]])/38,"")</f>
        <v>9.8684210526315791E-2</v>
      </c>
      <c r="G86" s="15">
        <f>IFERROR(Dati15_16[[#This Row],[Mf]]*Dati15_16[[#This Row],[Pg]],"")</f>
        <v>7.5</v>
      </c>
      <c r="H86" s="16">
        <f>IFERROR(Dati15_16[[#This Row],[Tot. punti]]/Dati15_16[[#This Row],[Quota]],"")</f>
        <v>3.75</v>
      </c>
      <c r="I86" s="14">
        <f>IFERROR(VLOOKUP($C86&amp;"*", Gazzetta15_16[], 2,0),"")</f>
        <v>2</v>
      </c>
      <c r="J86" t="s">
        <v>19</v>
      </c>
      <c r="K86">
        <v>2</v>
      </c>
      <c r="L86">
        <v>3.75</v>
      </c>
      <c r="M86">
        <v>4.75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AD86" s="7" t="s">
        <v>1730</v>
      </c>
      <c r="AE86" s="9">
        <v>1</v>
      </c>
    </row>
    <row r="87" spans="1:31">
      <c r="A87">
        <v>332</v>
      </c>
      <c r="B87" t="s">
        <v>22</v>
      </c>
      <c r="C87" t="s">
        <v>156</v>
      </c>
      <c r="D87" s="17" t="str">
        <f>IFERROR(VLOOKUP(Dati15_16[[#This Row],[Nome]]&amp;"*",Gazzetta15_16[Giocatore],1,FALSE),"")</f>
        <v>Candreva A.</v>
      </c>
      <c r="E87" s="13">
        <f>IFERROR(Dati15_16[[#This Row],[Mf]]/Dati15_16[[#This Row],[Quota]],"")</f>
        <v>0.38777777777777778</v>
      </c>
      <c r="F87" s="13">
        <f>IFERROR(((Dati15_16[[#This Row],[Mf]]/Dati15_16[[#This Row],[Quota]])*Dati15_16[[#This Row],[Pg]])/38,"")</f>
        <v>0.30614035087719299</v>
      </c>
      <c r="G87" s="15">
        <f>IFERROR(Dati15_16[[#This Row],[Mf]]*Dati15_16[[#This Row],[Pg]],"")</f>
        <v>209.4</v>
      </c>
      <c r="H87" s="16">
        <f>IFERROR(Dati15_16[[#This Row],[Tot. punti]]/Dati15_16[[#This Row],[Quota]],"")</f>
        <v>11.633333333333333</v>
      </c>
      <c r="I87" s="14">
        <f>IFERROR(VLOOKUP($C87&amp;"*", Gazzetta15_16[], 2,0),"")</f>
        <v>18</v>
      </c>
      <c r="J87" t="s">
        <v>74</v>
      </c>
      <c r="K87">
        <v>30</v>
      </c>
      <c r="L87">
        <v>6.98</v>
      </c>
      <c r="M87">
        <v>6.15</v>
      </c>
      <c r="N87">
        <v>4</v>
      </c>
      <c r="O87">
        <v>0</v>
      </c>
      <c r="P87">
        <v>0</v>
      </c>
      <c r="Q87">
        <v>8</v>
      </c>
      <c r="R87">
        <v>6</v>
      </c>
      <c r="S87">
        <v>2</v>
      </c>
      <c r="T87">
        <v>3</v>
      </c>
      <c r="U87">
        <v>4</v>
      </c>
      <c r="V87">
        <v>0</v>
      </c>
      <c r="W87">
        <v>0</v>
      </c>
      <c r="AD87" s="7" t="s">
        <v>1731</v>
      </c>
      <c r="AE87" s="9">
        <v>25</v>
      </c>
    </row>
    <row r="88" spans="1:31">
      <c r="A88">
        <v>516</v>
      </c>
      <c r="B88" t="s">
        <v>31</v>
      </c>
      <c r="C88" t="s">
        <v>144</v>
      </c>
      <c r="D88" s="17" t="str">
        <f>IFERROR(VLOOKUP(Dati15_16[[#This Row],[Nome]]&amp;"*",Gazzetta15_16[Giocatore],1,FALSE),"")</f>
        <v>Cannavaro P.</v>
      </c>
      <c r="E88" s="13">
        <f>IFERROR(Dati15_16[[#This Row],[Mf]]/Dati15_16[[#This Row],[Quota]],"")</f>
        <v>0.65555555555555556</v>
      </c>
      <c r="F88" s="13">
        <f>IFERROR(((Dati15_16[[#This Row],[Mf]]/Dati15_16[[#This Row],[Quota]])*Dati15_16[[#This Row],[Pg]])/38,"")</f>
        <v>0.53479532163742693</v>
      </c>
      <c r="G88" s="15">
        <f>IFERROR(Dati15_16[[#This Row],[Mf]]*Dati15_16[[#This Row],[Pg]],"")</f>
        <v>182.9</v>
      </c>
      <c r="H88" s="16">
        <f>IFERROR(Dati15_16[[#This Row],[Tot. punti]]/Dati15_16[[#This Row],[Quota]],"")</f>
        <v>20.322222222222223</v>
      </c>
      <c r="I88" s="14">
        <f>IFERROR(VLOOKUP($C88&amp;"*", Gazzetta15_16[], 2,0),"")</f>
        <v>9</v>
      </c>
      <c r="J88" t="s">
        <v>46</v>
      </c>
      <c r="K88">
        <v>31</v>
      </c>
      <c r="L88">
        <v>5.9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8</v>
      </c>
      <c r="V88">
        <v>0</v>
      </c>
      <c r="W88">
        <v>0</v>
      </c>
      <c r="AD88" s="7" t="s">
        <v>1732</v>
      </c>
      <c r="AE88" s="9">
        <v>2</v>
      </c>
    </row>
    <row r="89" spans="1:31">
      <c r="A89">
        <v>655</v>
      </c>
      <c r="B89" t="s">
        <v>22</v>
      </c>
      <c r="C89" t="s">
        <v>305</v>
      </c>
      <c r="D89" s="17" t="str">
        <f>IFERROR(VLOOKUP(Dati15_16[[#This Row],[Nome]]&amp;"*",Gazzetta15_16[Giocatore],1,FALSE),"")</f>
        <v>Capel D.</v>
      </c>
      <c r="E89" s="13">
        <f>IFERROR(Dati15_16[[#This Row],[Mf]]/Dati15_16[[#This Row],[Quota]],"")</f>
        <v>1.4175</v>
      </c>
      <c r="F89" s="13">
        <f>IFERROR(((Dati15_16[[#This Row],[Mf]]/Dati15_16[[#This Row],[Quota]])*Dati15_16[[#This Row],[Pg]])/38,"")</f>
        <v>0.78335526315789472</v>
      </c>
      <c r="G89" s="15">
        <f>IFERROR(Dati15_16[[#This Row],[Mf]]*Dati15_16[[#This Row],[Pg]],"")</f>
        <v>119.07</v>
      </c>
      <c r="H89" s="16">
        <f>IFERROR(Dati15_16[[#This Row],[Tot. punti]]/Dati15_16[[#This Row],[Quota]],"")</f>
        <v>29.767499999999998</v>
      </c>
      <c r="I89" s="14">
        <f>IFERROR(VLOOKUP($C89&amp;"*", Gazzetta15_16[], 2,0),"")</f>
        <v>4</v>
      </c>
      <c r="J89" t="s">
        <v>70</v>
      </c>
      <c r="K89">
        <v>21</v>
      </c>
      <c r="L89">
        <v>5.67</v>
      </c>
      <c r="M89">
        <v>5.72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AD89" s="7" t="s">
        <v>1733</v>
      </c>
      <c r="AE89" s="9">
        <v>18</v>
      </c>
    </row>
    <row r="90" spans="1:31">
      <c r="A90">
        <v>454</v>
      </c>
      <c r="B90" t="s">
        <v>31</v>
      </c>
      <c r="C90" t="s">
        <v>606</v>
      </c>
      <c r="D90" s="17" t="str">
        <f>IFERROR(VLOOKUP(Dati15_16[[#This Row],[Nome]]&amp;"*",Gazzetta15_16[Giocatore],1,FALSE),"")</f>
        <v>Capradossi E.</v>
      </c>
      <c r="E90" s="13">
        <f>IFERROR(Dati15_16[[#This Row],[Mf]]/Dati15_16[[#This Row],[Quota]],"")</f>
        <v>0</v>
      </c>
      <c r="F90" s="13">
        <f>IFERROR(((Dati15_16[[#This Row],[Mf]]/Dati15_16[[#This Row],[Quota]])*Dati15_16[[#This Row],[Pg]])/38,"")</f>
        <v>0</v>
      </c>
      <c r="G90" s="15">
        <f>IFERROR(Dati15_16[[#This Row],[Mf]]*Dati15_16[[#This Row],[Pg]],"")</f>
        <v>0</v>
      </c>
      <c r="H90" s="16">
        <f>IFERROR(Dati15_16[[#This Row],[Tot. punti]]/Dati15_16[[#This Row],[Quota]],"")</f>
        <v>0</v>
      </c>
      <c r="I90" s="14">
        <f>IFERROR(VLOOKUP($C90&amp;"*", Gazzetta15_16[], 2,0),"")</f>
        <v>1</v>
      </c>
      <c r="J90" t="s">
        <v>42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D90" s="7" t="s">
        <v>1734</v>
      </c>
      <c r="AE90" s="9">
        <v>9</v>
      </c>
    </row>
    <row r="91" spans="1:31">
      <c r="A91">
        <v>699</v>
      </c>
      <c r="B91" t="s">
        <v>22</v>
      </c>
      <c r="C91" t="s">
        <v>386</v>
      </c>
      <c r="D91" s="17" t="str">
        <f>IFERROR(VLOOKUP(Dati15_16[[#This Row],[Nome]]&amp;"*",Gazzetta15_16[Giocatore],1,FALSE),"")</f>
        <v>Carbonero C.</v>
      </c>
      <c r="E91" s="13">
        <f>IFERROR(Dati15_16[[#This Row],[Mf]]/Dati15_16[[#This Row],[Quota]],"")</f>
        <v>1.5175000000000001</v>
      </c>
      <c r="F91" s="13">
        <f>IFERROR(((Dati15_16[[#This Row],[Mf]]/Dati15_16[[#This Row],[Quota]])*Dati15_16[[#This Row],[Pg]])/38,"")</f>
        <v>0.55907894736842112</v>
      </c>
      <c r="G91" s="15">
        <f>IFERROR(Dati15_16[[#This Row],[Mf]]*Dati15_16[[#This Row],[Pg]],"")</f>
        <v>84.98</v>
      </c>
      <c r="H91" s="16">
        <f>IFERROR(Dati15_16[[#This Row],[Tot. punti]]/Dati15_16[[#This Row],[Quota]],"")</f>
        <v>21.245000000000001</v>
      </c>
      <c r="I91" s="14">
        <f>IFERROR(VLOOKUP($C91&amp;"*", Gazzetta15_16[], 2,0),"")</f>
        <v>4</v>
      </c>
      <c r="J91" t="s">
        <v>44</v>
      </c>
      <c r="K91">
        <v>14</v>
      </c>
      <c r="L91">
        <v>6.07</v>
      </c>
      <c r="M91">
        <v>5.96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0</v>
      </c>
      <c r="W91">
        <v>0</v>
      </c>
      <c r="AD91" s="7" t="s">
        <v>1735</v>
      </c>
      <c r="AE91" s="9">
        <v>4</v>
      </c>
    </row>
    <row r="92" spans="1:31">
      <c r="A92">
        <v>211</v>
      </c>
      <c r="B92" t="s">
        <v>17</v>
      </c>
      <c r="C92" t="s">
        <v>382</v>
      </c>
      <c r="D92" s="17" t="str">
        <f>IFERROR(VLOOKUP(Dati15_16[[#This Row],[Nome]]&amp;"*",Gazzetta15_16[Giocatore],1,FALSE),"")</f>
        <v>Carlini M.</v>
      </c>
      <c r="E92" s="13">
        <f>IFERROR(Dati15_16[[#This Row],[Mf]]/Dati15_16[[#This Row],[Quota]],"")</f>
        <v>1.4650000000000001</v>
      </c>
      <c r="F92" s="13">
        <f>IFERROR(((Dati15_16[[#This Row],[Mf]]/Dati15_16[[#This Row],[Quota]])*Dati15_16[[#This Row],[Pg]])/38,"")</f>
        <v>0.53973684210526318</v>
      </c>
      <c r="G92" s="15">
        <f>IFERROR(Dati15_16[[#This Row],[Mf]]*Dati15_16[[#This Row],[Pg]],"")</f>
        <v>82.04</v>
      </c>
      <c r="H92" s="16">
        <f>IFERROR(Dati15_16[[#This Row],[Tot. punti]]/Dati15_16[[#This Row],[Quota]],"")</f>
        <v>20.51</v>
      </c>
      <c r="I92" s="14">
        <f>IFERROR(VLOOKUP($C92&amp;"*", Gazzetta15_16[], 2,0),"")</f>
        <v>4</v>
      </c>
      <c r="J92" t="s">
        <v>38</v>
      </c>
      <c r="K92">
        <v>14</v>
      </c>
      <c r="L92">
        <v>5.86</v>
      </c>
      <c r="M92">
        <v>5.86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D92" s="7" t="s">
        <v>1736</v>
      </c>
      <c r="AE92" s="9">
        <v>1</v>
      </c>
    </row>
    <row r="93" spans="1:31">
      <c r="A93">
        <v>19</v>
      </c>
      <c r="B93" t="s">
        <v>22</v>
      </c>
      <c r="C93" t="s">
        <v>441</v>
      </c>
      <c r="D93" s="17" t="str">
        <f>IFERROR(VLOOKUP(Dati15_16[[#This Row],[Nome]]&amp;"*",Gazzetta15_16[Giocatore],1,FALSE),"")</f>
        <v>Carmona C.</v>
      </c>
      <c r="E93" s="13">
        <f>IFERROR(Dati15_16[[#This Row],[Mf]]/Dati15_16[[#This Row],[Quota]],"")</f>
        <v>1.3325</v>
      </c>
      <c r="F93" s="13">
        <f>IFERROR(((Dati15_16[[#This Row],[Mf]]/Dati15_16[[#This Row],[Quota]])*Dati15_16[[#This Row],[Pg]])/38,"")</f>
        <v>0.28052631578947368</v>
      </c>
      <c r="G93" s="15">
        <f>IFERROR(Dati15_16[[#This Row],[Mf]]*Dati15_16[[#This Row],[Pg]],"")</f>
        <v>42.64</v>
      </c>
      <c r="H93" s="16">
        <f>IFERROR(Dati15_16[[#This Row],[Tot. punti]]/Dati15_16[[#This Row],[Quota]],"")</f>
        <v>10.66</v>
      </c>
      <c r="I93" s="14">
        <f>IFERROR(VLOOKUP($C93&amp;"*", Gazzetta15_16[], 2,0),"")</f>
        <v>4</v>
      </c>
      <c r="J93" t="s">
        <v>49</v>
      </c>
      <c r="K93">
        <v>8</v>
      </c>
      <c r="L93">
        <v>5.33</v>
      </c>
      <c r="M93">
        <v>5.67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1</v>
      </c>
      <c r="W93">
        <v>0</v>
      </c>
      <c r="AD93" s="7" t="s">
        <v>1737</v>
      </c>
      <c r="AE93" s="9">
        <v>4</v>
      </c>
    </row>
    <row r="94" spans="1:31">
      <c r="A94">
        <v>249</v>
      </c>
      <c r="B94" t="s">
        <v>28</v>
      </c>
      <c r="C94" t="s">
        <v>515</v>
      </c>
      <c r="D94" s="17" t="str">
        <f>IFERROR(VLOOKUP(Dati15_16[[#This Row],[Nome]]&amp;"*",Gazzetta15_16[Giocatore],1,FALSE),"")</f>
        <v>Carrizo J.</v>
      </c>
      <c r="E94" s="13">
        <f>IFERROR(Dati15_16[[#This Row],[Mf]]/Dati15_16[[#This Row],[Quota]],"")</f>
        <v>4</v>
      </c>
      <c r="F94" s="13">
        <f>IFERROR(((Dati15_16[[#This Row],[Mf]]/Dati15_16[[#This Row],[Quota]])*Dati15_16[[#This Row],[Pg]])/38,"")</f>
        <v>0.21052631578947367</v>
      </c>
      <c r="G94" s="15">
        <f>IFERROR(Dati15_16[[#This Row],[Mf]]*Dati15_16[[#This Row],[Pg]],"")</f>
        <v>8</v>
      </c>
      <c r="H94" s="16">
        <f>IFERROR(Dati15_16[[#This Row],[Tot. punti]]/Dati15_16[[#This Row],[Quota]],"")</f>
        <v>8</v>
      </c>
      <c r="I94" s="14">
        <f>IFERROR(VLOOKUP($C94&amp;"*", Gazzetta15_16[], 2,0),"")</f>
        <v>1</v>
      </c>
      <c r="J94" t="s">
        <v>55</v>
      </c>
      <c r="K94">
        <v>2</v>
      </c>
      <c r="L94">
        <v>4</v>
      </c>
      <c r="M94">
        <v>6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D94" s="7" t="s">
        <v>1738</v>
      </c>
      <c r="AE94" s="9">
        <v>4</v>
      </c>
    </row>
    <row r="95" spans="1:31">
      <c r="A95">
        <v>485</v>
      </c>
      <c r="B95" t="s">
        <v>31</v>
      </c>
      <c r="C95" t="s">
        <v>245</v>
      </c>
      <c r="D95" s="17" t="str">
        <f>IFERROR(VLOOKUP(Dati15_16[[#This Row],[Nome]]&amp;"*",Gazzetta15_16[Giocatore],1,FALSE),"")</f>
        <v>Cassani M.</v>
      </c>
      <c r="E95" s="13">
        <f>IFERROR(Dati15_16[[#This Row],[Mf]]/Dati15_16[[#This Row],[Quota]],"")</f>
        <v>1.405</v>
      </c>
      <c r="F95" s="13">
        <f>IFERROR(((Dati15_16[[#This Row],[Mf]]/Dati15_16[[#This Row],[Quota]])*Dati15_16[[#This Row],[Pg]])/38,"")</f>
        <v>0.92434210526315785</v>
      </c>
      <c r="G95" s="15">
        <f>IFERROR(Dati15_16[[#This Row],[Mf]]*Dati15_16[[#This Row],[Pg]],"")</f>
        <v>140.5</v>
      </c>
      <c r="H95" s="16">
        <f>IFERROR(Dati15_16[[#This Row],[Tot. punti]]/Dati15_16[[#This Row],[Quota]],"")</f>
        <v>35.125</v>
      </c>
      <c r="I95" s="14">
        <f>IFERROR(VLOOKUP($C95&amp;"*", Gazzetta15_16[], 2,0),"")</f>
        <v>4</v>
      </c>
      <c r="J95" t="s">
        <v>44</v>
      </c>
      <c r="K95">
        <v>25</v>
      </c>
      <c r="L95">
        <v>5.62</v>
      </c>
      <c r="M95">
        <v>5.75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</v>
      </c>
      <c r="V95">
        <v>1</v>
      </c>
      <c r="W95">
        <v>0</v>
      </c>
      <c r="AD95" s="7" t="s">
        <v>1739</v>
      </c>
      <c r="AE95" s="9">
        <v>4</v>
      </c>
    </row>
    <row r="96" spans="1:31">
      <c r="A96">
        <v>648</v>
      </c>
      <c r="B96" t="s">
        <v>17</v>
      </c>
      <c r="C96" t="s">
        <v>267</v>
      </c>
      <c r="D96" s="17" t="str">
        <f>IFERROR(VLOOKUP(Dati15_16[[#This Row],[Nome]]&amp;"*",Gazzetta15_16[Giocatore],1,FALSE),"")</f>
        <v>Cassano A.</v>
      </c>
      <c r="E96" s="13">
        <f>IFERROR(Dati15_16[[#This Row],[Mf]]/Dati15_16[[#This Row],[Quota]],"")</f>
        <v>0.65199999999999991</v>
      </c>
      <c r="F96" s="13">
        <f>IFERROR(((Dati15_16[[#This Row],[Mf]]/Dati15_16[[#This Row],[Quota]])*Dati15_16[[#This Row],[Pg]])/38,"")</f>
        <v>0.41178947368421048</v>
      </c>
      <c r="G96" s="15">
        <f>IFERROR(Dati15_16[[#This Row],[Mf]]*Dati15_16[[#This Row],[Pg]],"")</f>
        <v>156.47999999999999</v>
      </c>
      <c r="H96" s="16">
        <f>IFERROR(Dati15_16[[#This Row],[Tot. punti]]/Dati15_16[[#This Row],[Quota]],"")</f>
        <v>15.648</v>
      </c>
      <c r="I96" s="14">
        <f>IFERROR(VLOOKUP($C96&amp;"*", Gazzetta15_16[], 2,0),"")</f>
        <v>10</v>
      </c>
      <c r="J96" t="s">
        <v>44</v>
      </c>
      <c r="K96">
        <v>24</v>
      </c>
      <c r="L96">
        <v>6.52</v>
      </c>
      <c r="M96">
        <v>6.09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1</v>
      </c>
      <c r="V96">
        <v>0</v>
      </c>
      <c r="W96">
        <v>0</v>
      </c>
      <c r="AD96" s="7" t="s">
        <v>1740</v>
      </c>
      <c r="AE96" s="9">
        <v>1</v>
      </c>
    </row>
    <row r="97" spans="1:31">
      <c r="A97">
        <v>455</v>
      </c>
      <c r="B97" t="s">
        <v>31</v>
      </c>
      <c r="C97" t="s">
        <v>481</v>
      </c>
      <c r="D97" s="17" t="str">
        <f>IFERROR(VLOOKUP(Dati15_16[[#This Row],[Nome]]&amp;"*",Gazzetta15_16[Giocatore],1,FALSE),"")</f>
        <v>Castan L.</v>
      </c>
      <c r="E97" s="13">
        <f>IFERROR(Dati15_16[[#This Row],[Mf]]/Dati15_16[[#This Row],[Quota]],"")</f>
        <v>1.7333333333333334</v>
      </c>
      <c r="F97" s="13">
        <f>IFERROR(((Dati15_16[[#This Row],[Mf]]/Dati15_16[[#This Row],[Quota]])*Dati15_16[[#This Row],[Pg]])/38,"")</f>
        <v>0.22807017543859653</v>
      </c>
      <c r="G97" s="15">
        <f>IFERROR(Dati15_16[[#This Row],[Mf]]*Dati15_16[[#This Row],[Pg]],"")</f>
        <v>26</v>
      </c>
      <c r="H97" s="16">
        <f>IFERROR(Dati15_16[[#This Row],[Tot. punti]]/Dati15_16[[#This Row],[Quota]],"")</f>
        <v>8.6666666666666661</v>
      </c>
      <c r="I97" s="14">
        <f>IFERROR(VLOOKUP($C97&amp;"*", Gazzetta15_16[], 2,0),"")</f>
        <v>3</v>
      </c>
      <c r="J97" t="s">
        <v>42</v>
      </c>
      <c r="K97">
        <v>5</v>
      </c>
      <c r="L97">
        <v>5.2</v>
      </c>
      <c r="M97">
        <v>5.3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AD97" s="7" t="s">
        <v>1741</v>
      </c>
      <c r="AE97" s="9">
        <v>4</v>
      </c>
    </row>
    <row r="98" spans="1:31">
      <c r="A98">
        <v>539</v>
      </c>
      <c r="B98" t="s">
        <v>28</v>
      </c>
      <c r="C98" t="s">
        <v>615</v>
      </c>
      <c r="D98" s="17" t="str">
        <f>IFERROR(VLOOKUP(Dati15_16[[#This Row],[Nome]]&amp;"*",Gazzetta15_16[Giocatore],1,FALSE),"")</f>
        <v>Castellazzi L.</v>
      </c>
      <c r="E98" s="13">
        <f>IFERROR(Dati15_16[[#This Row],[Mf]]/Dati15_16[[#This Row],[Quota]],"")</f>
        <v>0</v>
      </c>
      <c r="F98" s="13">
        <f>IFERROR(((Dati15_16[[#This Row],[Mf]]/Dati15_16[[#This Row],[Quota]])*Dati15_16[[#This Row],[Pg]])/38,"")</f>
        <v>0</v>
      </c>
      <c r="G98" s="15">
        <f>IFERROR(Dati15_16[[#This Row],[Mf]]*Dati15_16[[#This Row],[Pg]],"")</f>
        <v>0</v>
      </c>
      <c r="H98" s="16">
        <f>IFERROR(Dati15_16[[#This Row],[Tot. punti]]/Dati15_16[[#This Row],[Quota]],"")</f>
        <v>0</v>
      </c>
      <c r="I98" s="14">
        <f>IFERROR(VLOOKUP($C98&amp;"*", Gazzetta15_16[], 2,0),"")</f>
        <v>1</v>
      </c>
      <c r="J98" t="s">
        <v>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AD98" s="7" t="s">
        <v>1742</v>
      </c>
      <c r="AE98" s="9">
        <v>10</v>
      </c>
    </row>
    <row r="99" spans="1:31">
      <c r="A99">
        <v>112</v>
      </c>
      <c r="B99" t="s">
        <v>22</v>
      </c>
      <c r="C99" t="s">
        <v>91</v>
      </c>
      <c r="D99" s="17" t="str">
        <f>IFERROR(VLOOKUP(Dati15_16[[#This Row],[Nome]]&amp;"*",Gazzetta15_16[Giocatore],1,FALSE),"")</f>
        <v>Castro L.</v>
      </c>
      <c r="E99" s="13">
        <f>IFERROR(Dati15_16[[#This Row],[Mf]]/Dati15_16[[#This Row],[Quota]],"")</f>
        <v>0.47769230769230769</v>
      </c>
      <c r="F99" s="13">
        <f>IFERROR(((Dati15_16[[#This Row],[Mf]]/Dati15_16[[#This Row],[Quota]])*Dati15_16[[#This Row],[Pg]])/38,"")</f>
        <v>0.42740890688259109</v>
      </c>
      <c r="G99" s="15">
        <f>IFERROR(Dati15_16[[#This Row],[Mf]]*Dati15_16[[#This Row],[Pg]],"")</f>
        <v>211.14</v>
      </c>
      <c r="H99" s="16">
        <f>IFERROR(Dati15_16[[#This Row],[Tot. punti]]/Dati15_16[[#This Row],[Quota]],"")</f>
        <v>16.241538461538461</v>
      </c>
      <c r="I99" s="14">
        <f>IFERROR(VLOOKUP($C99&amp;"*", Gazzetta15_16[], 2,0),"")</f>
        <v>13</v>
      </c>
      <c r="J99" t="s">
        <v>65</v>
      </c>
      <c r="K99">
        <v>34</v>
      </c>
      <c r="L99">
        <v>6.21</v>
      </c>
      <c r="M99">
        <v>6.08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0</v>
      </c>
      <c r="AD99" s="7" t="s">
        <v>1743</v>
      </c>
      <c r="AE99" s="9">
        <v>3</v>
      </c>
    </row>
    <row r="100" spans="1:31">
      <c r="A100">
        <v>333</v>
      </c>
      <c r="B100" t="s">
        <v>22</v>
      </c>
      <c r="C100" t="s">
        <v>314</v>
      </c>
      <c r="D100" s="17" t="str">
        <f>IFERROR(VLOOKUP(Dati15_16[[#This Row],[Nome]]&amp;"*",Gazzetta15_16[Giocatore],1,FALSE),"")</f>
        <v>Cataldi D.</v>
      </c>
      <c r="E100" s="13">
        <f>IFERROR(Dati15_16[[#This Row],[Mf]]/Dati15_16[[#This Row],[Quota]],"")</f>
        <v>1.4524999999999999</v>
      </c>
      <c r="F100" s="13">
        <f>IFERROR(((Dati15_16[[#This Row],[Mf]]/Dati15_16[[#This Row],[Quota]])*Dati15_16[[#This Row],[Pg]])/38,"")</f>
        <v>0.76447368421052619</v>
      </c>
      <c r="G100" s="15">
        <f>IFERROR(Dati15_16[[#This Row],[Mf]]*Dati15_16[[#This Row],[Pg]],"")</f>
        <v>116.19999999999999</v>
      </c>
      <c r="H100" s="16">
        <f>IFERROR(Dati15_16[[#This Row],[Tot. punti]]/Dati15_16[[#This Row],[Quota]],"")</f>
        <v>29.049999999999997</v>
      </c>
      <c r="I100" s="14">
        <f>IFERROR(VLOOKUP($C100&amp;"*", Gazzetta15_16[], 2,0),"")</f>
        <v>4</v>
      </c>
      <c r="J100" t="s">
        <v>74</v>
      </c>
      <c r="K100">
        <v>20</v>
      </c>
      <c r="L100">
        <v>5.81</v>
      </c>
      <c r="M100">
        <v>5.75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8</v>
      </c>
      <c r="V100">
        <v>1</v>
      </c>
      <c r="W100">
        <v>0</v>
      </c>
      <c r="AD100" s="7" t="s">
        <v>1744</v>
      </c>
      <c r="AE100" s="9">
        <v>1</v>
      </c>
    </row>
    <row r="101" spans="1:31">
      <c r="A101">
        <v>378</v>
      </c>
      <c r="B101" t="s">
        <v>17</v>
      </c>
      <c r="C101" t="s">
        <v>263</v>
      </c>
      <c r="D101" s="17" t="str">
        <f>IFERROR(VLOOKUP(Dati15_16[[#This Row],[Nome]]&amp;"*",Gazzetta15_16[Giocatore],1,FALSE),"")</f>
        <v>Cerci A.</v>
      </c>
      <c r="E101" s="13">
        <f>IFERROR(Dati15_16[[#This Row],[Mf]]/Dati15_16[[#This Row],[Quota]],"")</f>
        <v>1.0916666666666666</v>
      </c>
      <c r="F101" s="13">
        <f>IFERROR(((Dati15_16[[#This Row],[Mf]]/Dati15_16[[#This Row],[Quota]])*Dati15_16[[#This Row],[Pg]])/38,"")</f>
        <v>0.68947368421052624</v>
      </c>
      <c r="G101" s="15">
        <f>IFERROR(Dati15_16[[#This Row],[Mf]]*Dati15_16[[#This Row],[Pg]],"")</f>
        <v>157.19999999999999</v>
      </c>
      <c r="H101" s="16">
        <f>IFERROR(Dati15_16[[#This Row],[Tot. punti]]/Dati15_16[[#This Row],[Quota]],"")</f>
        <v>26.2</v>
      </c>
      <c r="I101" s="14">
        <f>IFERROR(VLOOKUP($C101&amp;"*", Gazzetta15_16[], 2,0),"")</f>
        <v>6</v>
      </c>
      <c r="J101" t="s">
        <v>70</v>
      </c>
      <c r="K101">
        <v>24</v>
      </c>
      <c r="L101">
        <v>6.55</v>
      </c>
      <c r="M101">
        <v>5.9</v>
      </c>
      <c r="N101">
        <v>1</v>
      </c>
      <c r="O101">
        <v>0</v>
      </c>
      <c r="P101">
        <v>0</v>
      </c>
      <c r="Q101">
        <v>3</v>
      </c>
      <c r="R101">
        <v>3</v>
      </c>
      <c r="S101">
        <v>0</v>
      </c>
      <c r="T101">
        <v>2</v>
      </c>
      <c r="U101">
        <v>1</v>
      </c>
      <c r="V101">
        <v>0</v>
      </c>
      <c r="W101">
        <v>0</v>
      </c>
      <c r="AD101" s="7" t="s">
        <v>1745</v>
      </c>
      <c r="AE101" s="9">
        <v>13</v>
      </c>
    </row>
    <row r="102" spans="1:31">
      <c r="A102">
        <v>100</v>
      </c>
      <c r="B102" t="s">
        <v>31</v>
      </c>
      <c r="C102" t="s">
        <v>136</v>
      </c>
      <c r="D102" s="17" t="str">
        <f>IFERROR(VLOOKUP(Dati15_16[[#This Row],[Nome]]&amp;"*",Gazzetta15_16[Giocatore],1,FALSE),"")</f>
        <v>Cesar B.</v>
      </c>
      <c r="E102" s="13">
        <f>IFERROR(Dati15_16[[#This Row],[Mf]]/Dati15_16[[#This Row],[Quota]],"")</f>
        <v>0.72375</v>
      </c>
      <c r="F102" s="13">
        <f>IFERROR(((Dati15_16[[#This Row],[Mf]]/Dati15_16[[#This Row],[Quota]])*Dati15_16[[#This Row],[Pg]])/38,"")</f>
        <v>0.5904276315789474</v>
      </c>
      <c r="G102" s="15">
        <f>IFERROR(Dati15_16[[#This Row],[Mf]]*Dati15_16[[#This Row],[Pg]],"")</f>
        <v>179.49</v>
      </c>
      <c r="H102" s="16">
        <f>IFERROR(Dati15_16[[#This Row],[Tot. punti]]/Dati15_16[[#This Row],[Quota]],"")</f>
        <v>22.436250000000001</v>
      </c>
      <c r="I102" s="14">
        <f>IFERROR(VLOOKUP($C102&amp;"*", Gazzetta15_16[], 2,0),"")</f>
        <v>8</v>
      </c>
      <c r="J102" t="s">
        <v>65</v>
      </c>
      <c r="K102">
        <v>31</v>
      </c>
      <c r="L102">
        <v>5.79</v>
      </c>
      <c r="M102">
        <v>5.87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1</v>
      </c>
      <c r="W102">
        <v>0</v>
      </c>
      <c r="AD102" s="7" t="s">
        <v>1746</v>
      </c>
      <c r="AE102" s="9">
        <v>4</v>
      </c>
    </row>
    <row r="103" spans="1:31">
      <c r="A103">
        <v>711</v>
      </c>
      <c r="B103" t="s">
        <v>22</v>
      </c>
      <c r="C103" t="s">
        <v>487</v>
      </c>
      <c r="D103" s="17" t="str">
        <f>IFERROR(VLOOKUP(Dati15_16[[#This Row],[Nome]]&amp;"*",Gazzetta15_16[Giocatore],1,FALSE),"")</f>
        <v>Chalobah N.</v>
      </c>
      <c r="E103" s="13">
        <f>IFERROR(Dati15_16[[#This Row],[Mf]]/Dati15_16[[#This Row],[Quota]],"")</f>
        <v>2</v>
      </c>
      <c r="F103" s="13">
        <f>IFERROR(((Dati15_16[[#This Row],[Mf]]/Dati15_16[[#This Row],[Quota]])*Dati15_16[[#This Row],[Pg]])/38,"")</f>
        <v>0.26315789473684209</v>
      </c>
      <c r="G103" s="15">
        <f>IFERROR(Dati15_16[[#This Row],[Mf]]*Dati15_16[[#This Row],[Pg]],"")</f>
        <v>30</v>
      </c>
      <c r="H103" s="16">
        <f>IFERROR(Dati15_16[[#This Row],[Tot. punti]]/Dati15_16[[#This Row],[Quota]],"")</f>
        <v>10</v>
      </c>
      <c r="I103" s="14">
        <f>IFERROR(VLOOKUP($C103&amp;"*", Gazzetta15_16[], 2,0),"")</f>
        <v>3</v>
      </c>
      <c r="J103" t="s">
        <v>24</v>
      </c>
      <c r="K103">
        <v>5</v>
      </c>
      <c r="L103">
        <v>6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AD103" s="7" t="s">
        <v>1747</v>
      </c>
      <c r="AE103" s="9">
        <v>6</v>
      </c>
    </row>
    <row r="104" spans="1:31">
      <c r="A104">
        <v>672</v>
      </c>
      <c r="B104" t="s">
        <v>22</v>
      </c>
      <c r="C104" t="s">
        <v>500</v>
      </c>
      <c r="D104" s="17" t="str">
        <f>IFERROR(VLOOKUP(Dati15_16[[#This Row],[Nome]]&amp;"*",Gazzetta15_16[Giocatore],1,FALSE),"")</f>
        <v>Checchin L.</v>
      </c>
      <c r="E104" s="13">
        <f>IFERROR(Dati15_16[[#This Row],[Mf]]/Dati15_16[[#This Row],[Quota]],"")</f>
        <v>5.5</v>
      </c>
      <c r="F104" s="13">
        <f>IFERROR(((Dati15_16[[#This Row],[Mf]]/Dati15_16[[#This Row],[Quota]])*Dati15_16[[#This Row],[Pg]])/38,"")</f>
        <v>0.57894736842105265</v>
      </c>
      <c r="G104" s="15">
        <f>IFERROR(Dati15_16[[#This Row],[Mf]]*Dati15_16[[#This Row],[Pg]],"")</f>
        <v>22</v>
      </c>
      <c r="H104" s="16">
        <f>IFERROR(Dati15_16[[#This Row],[Tot. punti]]/Dati15_16[[#This Row],[Quota]],"")</f>
        <v>22</v>
      </c>
      <c r="I104" s="14">
        <f>IFERROR(VLOOKUP($C104&amp;"*", Gazzetta15_16[], 2,0),"")</f>
        <v>1</v>
      </c>
      <c r="J104" t="s">
        <v>101</v>
      </c>
      <c r="K104">
        <v>4</v>
      </c>
      <c r="L104">
        <v>5.5</v>
      </c>
      <c r="M104">
        <v>5.5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AD104" s="7" t="s">
        <v>1748</v>
      </c>
      <c r="AE104" s="9">
        <v>8</v>
      </c>
    </row>
    <row r="105" spans="1:31">
      <c r="A105">
        <v>10</v>
      </c>
      <c r="B105" t="s">
        <v>31</v>
      </c>
      <c r="C105" t="s">
        <v>378</v>
      </c>
      <c r="D105" s="17" t="str">
        <f>IFERROR(VLOOKUP(Dati15_16[[#This Row],[Nome]]&amp;"*",Gazzetta15_16[Giocatore],1,FALSE),"")</f>
        <v>Cherubin N.</v>
      </c>
      <c r="E105" s="13">
        <f>IFERROR(Dati15_16[[#This Row],[Mf]]/Dati15_16[[#This Row],[Quota]],"")</f>
        <v>1.96</v>
      </c>
      <c r="F105" s="13">
        <f>IFERROR(((Dati15_16[[#This Row],[Mf]]/Dati15_16[[#This Row],[Quota]])*Dati15_16[[#This Row],[Pg]])/38,"")</f>
        <v>0.72210526315789469</v>
      </c>
      <c r="G105" s="15">
        <f>IFERROR(Dati15_16[[#This Row],[Mf]]*Dati15_16[[#This Row],[Pg]],"")</f>
        <v>82.32</v>
      </c>
      <c r="H105" s="16">
        <f>IFERROR(Dati15_16[[#This Row],[Tot. punti]]/Dati15_16[[#This Row],[Quota]],"")</f>
        <v>27.439999999999998</v>
      </c>
      <c r="I105" s="14">
        <f>IFERROR(VLOOKUP($C105&amp;"*", Gazzetta15_16[], 2,0),"")</f>
        <v>3</v>
      </c>
      <c r="J105" t="s">
        <v>49</v>
      </c>
      <c r="K105">
        <v>14</v>
      </c>
      <c r="L105">
        <v>5.88</v>
      </c>
      <c r="M105">
        <v>5.75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AD105" s="7" t="s">
        <v>1749</v>
      </c>
      <c r="AE105" s="9">
        <v>3</v>
      </c>
    </row>
    <row r="106" spans="1:31">
      <c r="A106">
        <v>202</v>
      </c>
      <c r="B106" t="s">
        <v>22</v>
      </c>
      <c r="C106" t="s">
        <v>285</v>
      </c>
      <c r="D106" s="17" t="str">
        <f>IFERROR(VLOOKUP(Dati15_16[[#This Row],[Nome]]&amp;"*",Gazzetta15_16[Giocatore],1,FALSE),"")</f>
        <v>Chibsah R.</v>
      </c>
      <c r="E106" s="13">
        <f>IFERROR(Dati15_16[[#This Row],[Mf]]/Dati15_16[[#This Row],[Quota]],"")</f>
        <v>1.4924999999999999</v>
      </c>
      <c r="F106" s="13">
        <f>IFERROR(((Dati15_16[[#This Row],[Mf]]/Dati15_16[[#This Row],[Quota]])*Dati15_16[[#This Row],[Pg]])/38,"")</f>
        <v>0.86407894736842106</v>
      </c>
      <c r="G106" s="15">
        <f>IFERROR(Dati15_16[[#This Row],[Mf]]*Dati15_16[[#This Row],[Pg]],"")</f>
        <v>131.34</v>
      </c>
      <c r="H106" s="16">
        <f>IFERROR(Dati15_16[[#This Row],[Tot. punti]]/Dati15_16[[#This Row],[Quota]],"")</f>
        <v>32.835000000000001</v>
      </c>
      <c r="I106" s="14">
        <f>IFERROR(VLOOKUP($C106&amp;"*", Gazzetta15_16[], 2,0),"")</f>
        <v>4</v>
      </c>
      <c r="J106" t="s">
        <v>38</v>
      </c>
      <c r="K106">
        <v>22</v>
      </c>
      <c r="L106">
        <v>5.97</v>
      </c>
      <c r="M106">
        <v>5.92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1</v>
      </c>
      <c r="W106">
        <v>0</v>
      </c>
      <c r="AD106" s="7" t="s">
        <v>1750</v>
      </c>
      <c r="AE106" s="9">
        <v>1</v>
      </c>
    </row>
    <row r="107" spans="1:31">
      <c r="A107">
        <v>288</v>
      </c>
      <c r="B107" t="s">
        <v>31</v>
      </c>
      <c r="C107" t="s">
        <v>259</v>
      </c>
      <c r="D107" s="17" t="str">
        <f>IFERROR(VLOOKUP(Dati15_16[[#This Row],[Nome]]&amp;"*",Gazzetta15_16[Giocatore],1,FALSE),"")</f>
        <v>Chiellini G.</v>
      </c>
      <c r="E107" s="13">
        <f>IFERROR(Dati15_16[[#This Row],[Mf]]/Dati15_16[[#This Row],[Quota]],"")</f>
        <v>0.68333333333333335</v>
      </c>
      <c r="F107" s="13">
        <f>IFERROR(((Dati15_16[[#This Row],[Mf]]/Dati15_16[[#This Row],[Quota]])*Dati15_16[[#This Row],[Pg]])/38,"")</f>
        <v>0.43157894736842101</v>
      </c>
      <c r="G107" s="15">
        <f>IFERROR(Dati15_16[[#This Row],[Mf]]*Dati15_16[[#This Row],[Pg]],"")</f>
        <v>147.60000000000002</v>
      </c>
      <c r="H107" s="16">
        <f>IFERROR(Dati15_16[[#This Row],[Tot. punti]]/Dati15_16[[#This Row],[Quota]],"")</f>
        <v>16.400000000000002</v>
      </c>
      <c r="I107" s="14">
        <f>IFERROR(VLOOKUP($C107&amp;"*", Gazzetta15_16[], 2,0),"")</f>
        <v>9</v>
      </c>
      <c r="J107" t="s">
        <v>57</v>
      </c>
      <c r="K107">
        <v>24</v>
      </c>
      <c r="L107">
        <v>6.15</v>
      </c>
      <c r="M107">
        <v>6.15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</v>
      </c>
      <c r="W107">
        <v>0</v>
      </c>
      <c r="AD107" s="7" t="s">
        <v>1751</v>
      </c>
      <c r="AE107" s="9">
        <v>3</v>
      </c>
    </row>
    <row r="108" spans="1:31">
      <c r="A108">
        <v>640</v>
      </c>
      <c r="B108" t="s">
        <v>31</v>
      </c>
      <c r="C108" t="s">
        <v>447</v>
      </c>
      <c r="D108" s="17" t="str">
        <f>IFERROR(VLOOKUP(Dati15_16[[#This Row],[Nome]]&amp;"*",Gazzetta15_16[Giocatore],1,FALSE),"")</f>
        <v>Chiriches V.</v>
      </c>
      <c r="E108" s="13">
        <f>IFERROR(Dati15_16[[#This Row],[Mf]]/Dati15_16[[#This Row],[Quota]],"")</f>
        <v>1.5774999999999999</v>
      </c>
      <c r="F108" s="13">
        <f>IFERROR(((Dati15_16[[#This Row],[Mf]]/Dati15_16[[#This Row],[Quota]])*Dati15_16[[#This Row],[Pg]])/38,"")</f>
        <v>0.33210526315789474</v>
      </c>
      <c r="G108" s="15">
        <f>IFERROR(Dati15_16[[#This Row],[Mf]]*Dati15_16[[#This Row],[Pg]],"")</f>
        <v>50.48</v>
      </c>
      <c r="H108" s="16">
        <f>IFERROR(Dati15_16[[#This Row],[Tot. punti]]/Dati15_16[[#This Row],[Quota]],"")</f>
        <v>12.62</v>
      </c>
      <c r="I108" s="14">
        <f>IFERROR(VLOOKUP($C108&amp;"*", Gazzetta15_16[], 2,0),"")</f>
        <v>4</v>
      </c>
      <c r="J108" t="s">
        <v>24</v>
      </c>
      <c r="K108">
        <v>8</v>
      </c>
      <c r="L108">
        <v>6.31</v>
      </c>
      <c r="M108">
        <v>6.06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AD108" s="7" t="s">
        <v>1752</v>
      </c>
      <c r="AE108" s="9">
        <v>4</v>
      </c>
    </row>
    <row r="109" spans="1:31">
      <c r="A109">
        <v>431</v>
      </c>
      <c r="B109" t="s">
        <v>22</v>
      </c>
      <c r="C109" t="s">
        <v>209</v>
      </c>
      <c r="D109" s="17" t="str">
        <f>IFERROR(VLOOKUP(Dati15_16[[#This Row],[Nome]]&amp;"*",Gazzetta15_16[Giocatore],1,FALSE),"")</f>
        <v>Chochev I.</v>
      </c>
      <c r="E109" s="13">
        <f>IFERROR(Dati15_16[[#This Row],[Mf]]/Dati15_16[[#This Row],[Quota]],"")</f>
        <v>1.38</v>
      </c>
      <c r="F109" s="13">
        <f>IFERROR(((Dati15_16[[#This Row],[Mf]]/Dati15_16[[#This Row],[Quota]])*Dati15_16[[#This Row],[Pg]])/38,"")</f>
        <v>0.98052631578947358</v>
      </c>
      <c r="G109" s="15">
        <f>IFERROR(Dati15_16[[#This Row],[Mf]]*Dati15_16[[#This Row],[Pg]],"")</f>
        <v>149.04</v>
      </c>
      <c r="H109" s="16">
        <f>IFERROR(Dati15_16[[#This Row],[Tot. punti]]/Dati15_16[[#This Row],[Quota]],"")</f>
        <v>37.26</v>
      </c>
      <c r="I109" s="14">
        <f>IFERROR(VLOOKUP($C109&amp;"*", Gazzetta15_16[], 2,0),"")</f>
        <v>4</v>
      </c>
      <c r="J109" t="s">
        <v>27</v>
      </c>
      <c r="K109">
        <v>27</v>
      </c>
      <c r="L109">
        <v>5.52</v>
      </c>
      <c r="M109">
        <v>5.61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</v>
      </c>
      <c r="V109">
        <v>0</v>
      </c>
      <c r="W109">
        <v>0</v>
      </c>
      <c r="AD109" s="7" t="s">
        <v>1753</v>
      </c>
      <c r="AE109" s="9">
        <v>9</v>
      </c>
    </row>
    <row r="110" spans="1:31">
      <c r="A110">
        <v>624</v>
      </c>
      <c r="B110" t="s">
        <v>22</v>
      </c>
      <c r="C110" t="s">
        <v>428</v>
      </c>
      <c r="D110" s="17" t="str">
        <f>IFERROR(VLOOKUP(Dati15_16[[#This Row],[Nome]]&amp;"*",Gazzetta15_16[Giocatore],1,FALSE),"")</f>
        <v>Christodoulopoulos L.</v>
      </c>
      <c r="E110" s="13">
        <f>IFERROR(Dati15_16[[#This Row],[Mf]]/Dati15_16[[#This Row],[Quota]],"")</f>
        <v>1.47</v>
      </c>
      <c r="F110" s="13">
        <f>IFERROR(((Dati15_16[[#This Row],[Mf]]/Dati15_16[[#This Row],[Quota]])*Dati15_16[[#This Row],[Pg]])/38,"")</f>
        <v>0.38684210526315788</v>
      </c>
      <c r="G110" s="15">
        <f>IFERROR(Dati15_16[[#This Row],[Mf]]*Dati15_16[[#This Row],[Pg]],"")</f>
        <v>58.8</v>
      </c>
      <c r="H110" s="16">
        <f>IFERROR(Dati15_16[[#This Row],[Tot. punti]]/Dati15_16[[#This Row],[Quota]],"")</f>
        <v>14.7</v>
      </c>
      <c r="I110" s="14">
        <f>IFERROR(VLOOKUP($C110&amp;"*", Gazzetta15_16[], 2,0),"")</f>
        <v>4</v>
      </c>
      <c r="J110" t="s">
        <v>44</v>
      </c>
      <c r="K110">
        <v>10</v>
      </c>
      <c r="L110">
        <v>5.88</v>
      </c>
      <c r="M110">
        <v>5.69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AD110" s="7" t="s">
        <v>1754</v>
      </c>
      <c r="AE110" s="9">
        <v>4</v>
      </c>
    </row>
    <row r="111" spans="1:31">
      <c r="A111">
        <v>20</v>
      </c>
      <c r="B111" t="s">
        <v>22</v>
      </c>
      <c r="C111" t="s">
        <v>238</v>
      </c>
      <c r="D111" s="17" t="str">
        <f>IFERROR(VLOOKUP(Dati15_16[[#This Row],[Nome]]&amp;"*",Gazzetta15_16[Giocatore],1,FALSE),"")</f>
        <v>Cigarini L.</v>
      </c>
      <c r="E111" s="13">
        <f>IFERROR(Dati15_16[[#This Row],[Mf]]/Dati15_16[[#This Row],[Quota]],"")</f>
        <v>0.57727272727272727</v>
      </c>
      <c r="F111" s="13">
        <f>IFERROR(((Dati15_16[[#This Row],[Mf]]/Dati15_16[[#This Row],[Quota]])*Dati15_16[[#This Row],[Pg]])/38,"")</f>
        <v>0.37978468899521528</v>
      </c>
      <c r="G111" s="15">
        <f>IFERROR(Dati15_16[[#This Row],[Mf]]*Dati15_16[[#This Row],[Pg]],"")</f>
        <v>158.75</v>
      </c>
      <c r="H111" s="16">
        <f>IFERROR(Dati15_16[[#This Row],[Tot. punti]]/Dati15_16[[#This Row],[Quota]],"")</f>
        <v>14.431818181818182</v>
      </c>
      <c r="I111" s="14">
        <f>IFERROR(VLOOKUP($C111&amp;"*", Gazzetta15_16[], 2,0),"")</f>
        <v>11</v>
      </c>
      <c r="J111" t="s">
        <v>49</v>
      </c>
      <c r="K111">
        <v>25</v>
      </c>
      <c r="L111">
        <v>6.35</v>
      </c>
      <c r="M111">
        <v>6.22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2</v>
      </c>
      <c r="U111">
        <v>10</v>
      </c>
      <c r="V111">
        <v>0</v>
      </c>
      <c r="W111">
        <v>0</v>
      </c>
      <c r="AD111" s="7" t="s">
        <v>1755</v>
      </c>
      <c r="AE111" s="9">
        <v>4</v>
      </c>
    </row>
    <row r="112" spans="1:31">
      <c r="A112">
        <v>212</v>
      </c>
      <c r="B112" t="s">
        <v>17</v>
      </c>
      <c r="C112" t="s">
        <v>2191</v>
      </c>
      <c r="D112" s="17" t="str">
        <f>IFERROR(VLOOKUP(Dati15_16[[#This Row],[Nome]]&amp;"*",Gazzetta15_16[Giocatore],1,FALSE),"")</f>
        <v>Ciofani D.</v>
      </c>
      <c r="E112" s="13">
        <f>IFERROR(Dati15_16[[#This Row],[Mf]]/Dati15_16[[#This Row],[Quota]],"")</f>
        <v>0.32333333333333336</v>
      </c>
      <c r="F112" s="13">
        <f>IFERROR(((Dati15_16[[#This Row],[Mf]]/Dati15_16[[#This Row],[Quota]])*Dati15_16[[#This Row],[Pg]])/38,"")</f>
        <v>0.31482456140350878</v>
      </c>
      <c r="G112" s="15">
        <f>IFERROR(Dati15_16[[#This Row],[Mf]]*Dati15_16[[#This Row],[Pg]],"")</f>
        <v>251.23</v>
      </c>
      <c r="H112" s="16">
        <f>IFERROR(Dati15_16[[#This Row],[Tot. punti]]/Dati15_16[[#This Row],[Quota]],"")</f>
        <v>11.963333333333333</v>
      </c>
      <c r="I112" s="14">
        <f>IFERROR(VLOOKUP($C112&amp;"*", Gazzetta15_16[], 2,0),"")</f>
        <v>21</v>
      </c>
      <c r="J112" t="s">
        <v>38</v>
      </c>
      <c r="K112">
        <v>37</v>
      </c>
      <c r="L112">
        <v>6.79</v>
      </c>
      <c r="M112">
        <v>6</v>
      </c>
      <c r="N112">
        <v>7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1</v>
      </c>
      <c r="U112">
        <v>1</v>
      </c>
      <c r="V112">
        <v>0</v>
      </c>
      <c r="W112">
        <v>0</v>
      </c>
      <c r="AD112" s="7" t="s">
        <v>1756</v>
      </c>
      <c r="AE112" s="9">
        <v>4</v>
      </c>
    </row>
    <row r="113" spans="1:31">
      <c r="A113">
        <v>194</v>
      </c>
      <c r="B113" t="s">
        <v>31</v>
      </c>
      <c r="C113" t="s">
        <v>2192</v>
      </c>
      <c r="D113" s="17" t="str">
        <f>IFERROR(VLOOKUP(Dati15_16[[#This Row],[Nome]]&amp;"*",Gazzetta15_16[Giocatore],1,FALSE),"")</f>
        <v>Ciofani M.</v>
      </c>
      <c r="E113" s="13">
        <f>IFERROR(Dati15_16[[#This Row],[Mf]]/Dati15_16[[#This Row],[Quota]],"")</f>
        <v>1.4225000000000001</v>
      </c>
      <c r="F113" s="13">
        <f>IFERROR(((Dati15_16[[#This Row],[Mf]]/Dati15_16[[#This Row],[Quota]])*Dati15_16[[#This Row],[Pg]])/38,"")</f>
        <v>0.67381578947368426</v>
      </c>
      <c r="G113" s="15">
        <f>IFERROR(Dati15_16[[#This Row],[Mf]]*Dati15_16[[#This Row],[Pg]],"")</f>
        <v>102.42</v>
      </c>
      <c r="H113" s="16">
        <f>IFERROR(Dati15_16[[#This Row],[Tot. punti]]/Dati15_16[[#This Row],[Quota]],"")</f>
        <v>25.605</v>
      </c>
      <c r="I113" s="14">
        <f>IFERROR(VLOOKUP($C113&amp;"*", Gazzetta15_16[], 2,0),"")</f>
        <v>4</v>
      </c>
      <c r="J113" t="s">
        <v>38</v>
      </c>
      <c r="K113">
        <v>18</v>
      </c>
      <c r="L113">
        <v>5.69</v>
      </c>
      <c r="M113">
        <v>5.69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AD113" s="7" t="s">
        <v>1757</v>
      </c>
      <c r="AE113" s="9">
        <v>11</v>
      </c>
    </row>
    <row r="114" spans="1:31">
      <c r="A114">
        <v>780</v>
      </c>
      <c r="B114" t="s">
        <v>31</v>
      </c>
      <c r="C114" t="s">
        <v>489</v>
      </c>
      <c r="D114" s="17" t="str">
        <f>IFERROR(VLOOKUP(Dati15_16[[#This Row],[Nome]]&amp;"*",Gazzetta15_16[Giocatore],1,FALSE),"")</f>
        <v>Cionek T.</v>
      </c>
      <c r="E114" s="13">
        <f>IFERROR(Dati15_16[[#This Row],[Mf]]/Dati15_16[[#This Row],[Quota]],"")</f>
        <v>1.2</v>
      </c>
      <c r="F114" s="13">
        <f>IFERROR(((Dati15_16[[#This Row],[Mf]]/Dati15_16[[#This Row],[Quota]])*Dati15_16[[#This Row],[Pg]])/38,"")</f>
        <v>0.15789473684210525</v>
      </c>
      <c r="G114" s="15">
        <f>IFERROR(Dati15_16[[#This Row],[Mf]]*Dati15_16[[#This Row],[Pg]],"")</f>
        <v>30</v>
      </c>
      <c r="H114" s="16">
        <f>IFERROR(Dati15_16[[#This Row],[Tot. punti]]/Dati15_16[[#This Row],[Quota]],"")</f>
        <v>6</v>
      </c>
      <c r="I114" s="14">
        <f>IFERROR(VLOOKUP($C114&amp;"*", Gazzetta15_16[], 2,0),"")</f>
        <v>5</v>
      </c>
      <c r="J114" t="s">
        <v>27</v>
      </c>
      <c r="K114">
        <v>5</v>
      </c>
      <c r="L114">
        <v>6</v>
      </c>
      <c r="M114">
        <v>6.2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AD114" s="7" t="s">
        <v>1758</v>
      </c>
      <c r="AE114" s="9">
        <v>21</v>
      </c>
    </row>
    <row r="115" spans="1:31">
      <c r="A115">
        <v>232</v>
      </c>
      <c r="B115" t="s">
        <v>22</v>
      </c>
      <c r="C115" t="s">
        <v>172</v>
      </c>
      <c r="D115" s="17" t="str">
        <f>IFERROR(VLOOKUP(Dati15_16[[#This Row],[Nome]]&amp;"*",Gazzetta15_16[Giocatore],1,FALSE),"")</f>
        <v>Cofie I.</v>
      </c>
      <c r="E115" s="13">
        <f>IFERROR(Dati15_16[[#This Row],[Mf]]/Dati15_16[[#This Row],[Quota]],"")</f>
        <v>0.93833333333333335</v>
      </c>
      <c r="F115" s="13">
        <f>IFERROR(((Dati15_16[[#This Row],[Mf]]/Dati15_16[[#This Row],[Quota]])*Dati15_16[[#This Row],[Pg]])/38,"")</f>
        <v>0.71609649122807018</v>
      </c>
      <c r="G115" s="15">
        <f>IFERROR(Dati15_16[[#This Row],[Mf]]*Dati15_16[[#This Row],[Pg]],"")</f>
        <v>163.27000000000001</v>
      </c>
      <c r="H115" s="16">
        <f>IFERROR(Dati15_16[[#This Row],[Tot. punti]]/Dati15_16[[#This Row],[Quota]],"")</f>
        <v>27.21166666666667</v>
      </c>
      <c r="I115" s="14">
        <f>IFERROR(VLOOKUP($C115&amp;"*", Gazzetta15_16[], 2,0),"")</f>
        <v>6</v>
      </c>
      <c r="J115" t="s">
        <v>52</v>
      </c>
      <c r="K115">
        <v>29</v>
      </c>
      <c r="L115">
        <v>5.63</v>
      </c>
      <c r="M115">
        <v>5.76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0</v>
      </c>
      <c r="W115">
        <v>0</v>
      </c>
      <c r="AD115" s="7" t="s">
        <v>1759</v>
      </c>
      <c r="AE115" s="9">
        <v>4</v>
      </c>
    </row>
    <row r="116" spans="1:31">
      <c r="A116">
        <v>412</v>
      </c>
      <c r="B116" t="s">
        <v>28</v>
      </c>
      <c r="C116" t="s">
        <v>518</v>
      </c>
      <c r="D116" s="17" t="str">
        <f>IFERROR(VLOOKUP(Dati15_16[[#This Row],[Nome]]&amp;"*",Gazzetta15_16[Giocatore],1,FALSE),"")</f>
        <v>Colombi S.</v>
      </c>
      <c r="E116" s="13">
        <f>IFERROR(Dati15_16[[#This Row],[Mf]]/Dati15_16[[#This Row],[Quota]],"")</f>
        <v>5</v>
      </c>
      <c r="F116" s="13">
        <f>IFERROR(((Dati15_16[[#This Row],[Mf]]/Dati15_16[[#This Row],[Quota]])*Dati15_16[[#This Row],[Pg]])/38,"")</f>
        <v>0.26315789473684209</v>
      </c>
      <c r="G116" s="15">
        <f>IFERROR(Dati15_16[[#This Row],[Mf]]*Dati15_16[[#This Row],[Pg]],"")</f>
        <v>10</v>
      </c>
      <c r="H116" s="16">
        <f>IFERROR(Dati15_16[[#This Row],[Tot. punti]]/Dati15_16[[#This Row],[Quota]],"")</f>
        <v>10</v>
      </c>
      <c r="I116" s="14">
        <f>IFERROR(VLOOKUP($C116&amp;"*", Gazzetta15_16[], 2,0),"")</f>
        <v>1</v>
      </c>
      <c r="J116" t="s">
        <v>52</v>
      </c>
      <c r="K116">
        <v>2</v>
      </c>
      <c r="L116">
        <v>5</v>
      </c>
      <c r="M116">
        <v>6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D116" s="7" t="s">
        <v>1760</v>
      </c>
      <c r="AE116" s="9">
        <v>5</v>
      </c>
    </row>
    <row r="117" spans="1:31">
      <c r="A117">
        <v>509</v>
      </c>
      <c r="B117" t="s">
        <v>28</v>
      </c>
      <c r="C117" t="s">
        <v>45</v>
      </c>
      <c r="D117" s="17" t="str">
        <f>IFERROR(VLOOKUP(Dati15_16[[#This Row],[Nome]]&amp;"*",Gazzetta15_16[Giocatore],1,FALSE),"")</f>
        <v>Consigli A.</v>
      </c>
      <c r="E117" s="13">
        <f>IFERROR(Dati15_16[[#This Row],[Mf]]/Dati15_16[[#This Row],[Quota]],"")</f>
        <v>0.22608695652173913</v>
      </c>
      <c r="F117" s="13">
        <f>IFERROR(((Dati15_16[[#This Row],[Mf]]/Dati15_16[[#This Row],[Quota]])*Dati15_16[[#This Row],[Pg]])/38,"")</f>
        <v>0.22013729977116706</v>
      </c>
      <c r="G117" s="15">
        <f>IFERROR(Dati15_16[[#This Row],[Mf]]*Dati15_16[[#This Row],[Pg]],"")</f>
        <v>192.4</v>
      </c>
      <c r="H117" s="16">
        <f>IFERROR(Dati15_16[[#This Row],[Tot. punti]]/Dati15_16[[#This Row],[Quota]],"")</f>
        <v>8.3652173913043484</v>
      </c>
      <c r="I117" s="14">
        <f>IFERROR(VLOOKUP($C117&amp;"*", Gazzetta15_16[], 2,0),"")</f>
        <v>23</v>
      </c>
      <c r="J117" t="s">
        <v>46</v>
      </c>
      <c r="K117">
        <v>37</v>
      </c>
      <c r="L117">
        <v>5.2</v>
      </c>
      <c r="M117">
        <v>6.19</v>
      </c>
      <c r="N117">
        <v>0</v>
      </c>
      <c r="O117">
        <v>38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</v>
      </c>
      <c r="W117">
        <v>1</v>
      </c>
      <c r="AD117" s="7" t="s">
        <v>1761</v>
      </c>
      <c r="AE117" s="9">
        <v>6</v>
      </c>
    </row>
    <row r="118" spans="1:31">
      <c r="A118">
        <v>804</v>
      </c>
      <c r="B118" t="s">
        <v>31</v>
      </c>
      <c r="C118" t="s">
        <v>454</v>
      </c>
      <c r="D118" s="17" t="str">
        <f>IFERROR(VLOOKUP(Dati15_16[[#This Row],[Nome]]&amp;"*",Gazzetta15_16[Giocatore],1,FALSE),"")</f>
        <v>Constant K.</v>
      </c>
      <c r="E118" s="13">
        <f>IFERROR(Dati15_16[[#This Row],[Mf]]/Dati15_16[[#This Row],[Quota]],"")</f>
        <v>1.375</v>
      </c>
      <c r="F118" s="13">
        <f>IFERROR(((Dati15_16[[#This Row],[Mf]]/Dati15_16[[#This Row],[Quota]])*Dati15_16[[#This Row],[Pg]])/38,"")</f>
        <v>0.25328947368421051</v>
      </c>
      <c r="G118" s="15">
        <f>IFERROR(Dati15_16[[#This Row],[Mf]]*Dati15_16[[#This Row],[Pg]],"")</f>
        <v>38.5</v>
      </c>
      <c r="H118" s="16">
        <f>IFERROR(Dati15_16[[#This Row],[Tot. punti]]/Dati15_16[[#This Row],[Quota]],"")</f>
        <v>9.625</v>
      </c>
      <c r="I118" s="14">
        <f>IFERROR(VLOOKUP($C118&amp;"*", Gazzetta15_16[], 2,0),"")</f>
        <v>4</v>
      </c>
      <c r="J118" t="s">
        <v>89</v>
      </c>
      <c r="K118">
        <v>7</v>
      </c>
      <c r="L118">
        <v>5.5</v>
      </c>
      <c r="M118">
        <v>5.5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AD118" s="7" t="s">
        <v>1762</v>
      </c>
      <c r="AE118" s="9">
        <v>1</v>
      </c>
    </row>
    <row r="119" spans="1:31">
      <c r="A119">
        <v>11</v>
      </c>
      <c r="B119" t="s">
        <v>31</v>
      </c>
      <c r="C119" t="s">
        <v>379</v>
      </c>
      <c r="D119" s="17" t="str">
        <f>IFERROR(VLOOKUP(Dati15_16[[#This Row],[Nome]]&amp;"*",Gazzetta15_16[Giocatore],1,FALSE),"")</f>
        <v>Conti A.</v>
      </c>
      <c r="E119" s="13">
        <f>IFERROR(Dati15_16[[#This Row],[Mf]]/Dati15_16[[#This Row],[Quota]],"")</f>
        <v>1.5449999999999999</v>
      </c>
      <c r="F119" s="13">
        <f>IFERROR(((Dati15_16[[#This Row],[Mf]]/Dati15_16[[#This Row],[Quota]])*Dati15_16[[#This Row],[Pg]])/38,"")</f>
        <v>0.5692105263157895</v>
      </c>
      <c r="G119" s="15">
        <f>IFERROR(Dati15_16[[#This Row],[Mf]]*Dati15_16[[#This Row],[Pg]],"")</f>
        <v>86.52</v>
      </c>
      <c r="H119" s="16">
        <f>IFERROR(Dati15_16[[#This Row],[Tot. punti]]/Dati15_16[[#This Row],[Quota]],"")</f>
        <v>21.63</v>
      </c>
      <c r="I119" s="14">
        <f>IFERROR(VLOOKUP($C119&amp;"*", Gazzetta15_16[], 2,0),"")</f>
        <v>4</v>
      </c>
      <c r="J119" t="s">
        <v>49</v>
      </c>
      <c r="K119">
        <v>14</v>
      </c>
      <c r="L119">
        <v>6.18</v>
      </c>
      <c r="M119">
        <v>5.77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AD119" s="7" t="s">
        <v>1763</v>
      </c>
      <c r="AE119" s="9">
        <v>23</v>
      </c>
    </row>
    <row r="120" spans="1:31">
      <c r="A120">
        <v>609</v>
      </c>
      <c r="B120" t="s">
        <v>28</v>
      </c>
      <c r="C120" t="s">
        <v>541</v>
      </c>
      <c r="D120" s="17" t="str">
        <f>IFERROR(VLOOKUP(Dati15_16[[#This Row],[Nome]]&amp;"*",Gazzetta15_16[Giocatore],1,FALSE),"")</f>
        <v>Coppola F.</v>
      </c>
      <c r="E120" s="13">
        <f>IFERROR(Dati15_16[[#This Row],[Mf]]/Dati15_16[[#This Row],[Quota]],"")</f>
        <v>3</v>
      </c>
      <c r="F120" s="13">
        <f>IFERROR(((Dati15_16[[#This Row],[Mf]]/Dati15_16[[#This Row],[Quota]])*Dati15_16[[#This Row],[Pg]])/38,"")</f>
        <v>7.8947368421052627E-2</v>
      </c>
      <c r="G120" s="15">
        <f>IFERROR(Dati15_16[[#This Row],[Mf]]*Dati15_16[[#This Row],[Pg]],"")</f>
        <v>3</v>
      </c>
      <c r="H120" s="16">
        <f>IFERROR(Dati15_16[[#This Row],[Tot. punti]]/Dati15_16[[#This Row],[Quota]],"")</f>
        <v>3</v>
      </c>
      <c r="I120" s="14">
        <f>IFERROR(VLOOKUP($C120&amp;"*", Gazzetta15_16[], 2,0),"")</f>
        <v>1</v>
      </c>
      <c r="J120" t="s">
        <v>101</v>
      </c>
      <c r="K120">
        <v>1</v>
      </c>
      <c r="L120">
        <v>3</v>
      </c>
      <c r="M120">
        <v>6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AD120" s="7" t="s">
        <v>1764</v>
      </c>
      <c r="AE120" s="9">
        <v>4</v>
      </c>
    </row>
    <row r="121" spans="1:31">
      <c r="A121">
        <v>495</v>
      </c>
      <c r="B121" t="s">
        <v>22</v>
      </c>
      <c r="C121" t="s">
        <v>248</v>
      </c>
      <c r="D121" s="17" t="str">
        <f>IFERROR(VLOOKUP(Dati15_16[[#This Row],[Nome]]&amp;"*",Gazzetta15_16[Giocatore],1,FALSE),"")</f>
        <v>Correa J.</v>
      </c>
      <c r="E121" s="13">
        <f>IFERROR(Dati15_16[[#This Row],[Mf]]/Dati15_16[[#This Row],[Quota]],"")</f>
        <v>1.0033333333333332</v>
      </c>
      <c r="F121" s="13">
        <f>IFERROR(((Dati15_16[[#This Row],[Mf]]/Dati15_16[[#This Row],[Quota]])*Dati15_16[[#This Row],[Pg]])/38,"")</f>
        <v>0.6600877192982455</v>
      </c>
      <c r="G121" s="15">
        <f>IFERROR(Dati15_16[[#This Row],[Mf]]*Dati15_16[[#This Row],[Pg]],"")</f>
        <v>150.5</v>
      </c>
      <c r="H121" s="16">
        <f>IFERROR(Dati15_16[[#This Row],[Tot. punti]]/Dati15_16[[#This Row],[Quota]],"")</f>
        <v>25.083333333333332</v>
      </c>
      <c r="I121" s="14">
        <f>IFERROR(VLOOKUP($C121&amp;"*", Gazzetta15_16[], 2,0),"")</f>
        <v>6</v>
      </c>
      <c r="J121" t="s">
        <v>44</v>
      </c>
      <c r="K121">
        <v>25</v>
      </c>
      <c r="L121">
        <v>6.02</v>
      </c>
      <c r="M121">
        <v>5.8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1</v>
      </c>
      <c r="W121">
        <v>0</v>
      </c>
      <c r="AD121" s="7" t="s">
        <v>1765</v>
      </c>
      <c r="AE121" s="9">
        <v>4</v>
      </c>
    </row>
    <row r="122" spans="1:31">
      <c r="A122">
        <v>709</v>
      </c>
      <c r="B122" t="s">
        <v>31</v>
      </c>
      <c r="C122" t="s">
        <v>438</v>
      </c>
      <c r="D122" s="17" t="str">
        <f>IFERROR(VLOOKUP(Dati15_16[[#This Row],[Nome]]&amp;"*",Gazzetta15_16[Giocatore],1,FALSE),"")</f>
        <v>Cosic U.</v>
      </c>
      <c r="E122" s="13">
        <f>IFERROR(Dati15_16[[#This Row],[Mf]]/Dati15_16[[#This Row],[Quota]],"")</f>
        <v>1.4025000000000001</v>
      </c>
      <c r="F122" s="13">
        <f>IFERROR(((Dati15_16[[#This Row],[Mf]]/Dati15_16[[#This Row],[Quota]])*Dati15_16[[#This Row],[Pg]])/38,"")</f>
        <v>0.33217105263157898</v>
      </c>
      <c r="G122" s="15">
        <f>IFERROR(Dati15_16[[#This Row],[Mf]]*Dati15_16[[#This Row],[Pg]],"")</f>
        <v>50.49</v>
      </c>
      <c r="H122" s="16">
        <f>IFERROR(Dati15_16[[#This Row],[Tot. punti]]/Dati15_16[[#This Row],[Quota]],"")</f>
        <v>12.6225</v>
      </c>
      <c r="I122" s="14">
        <f>IFERROR(VLOOKUP($C122&amp;"*", Gazzetta15_16[], 2,0),"")</f>
        <v>4</v>
      </c>
      <c r="J122" t="s">
        <v>19</v>
      </c>
      <c r="K122">
        <v>9</v>
      </c>
      <c r="L122">
        <v>5.61</v>
      </c>
      <c r="M122">
        <v>5.83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AD122" s="7" t="s">
        <v>1766</v>
      </c>
      <c r="AE122" s="9">
        <v>1</v>
      </c>
    </row>
    <row r="123" spans="1:31">
      <c r="A123">
        <v>138</v>
      </c>
      <c r="B123" t="s">
        <v>31</v>
      </c>
      <c r="C123" t="s">
        <v>254</v>
      </c>
      <c r="D123" s="17" t="str">
        <f>IFERROR(VLOOKUP(Dati15_16[[#This Row],[Nome]]&amp;"*",Gazzetta15_16[Giocatore],1,FALSE),"")</f>
        <v>Costa A.</v>
      </c>
      <c r="E123" s="13">
        <f>IFERROR(Dati15_16[[#This Row],[Mf]]/Dati15_16[[#This Row],[Quota]],"")</f>
        <v>1.0066666666666666</v>
      </c>
      <c r="F123" s="13">
        <f>IFERROR(((Dati15_16[[#This Row],[Mf]]/Dati15_16[[#This Row],[Quota]])*Dati15_16[[#This Row],[Pg]])/38,"")</f>
        <v>0.63578947368421046</v>
      </c>
      <c r="G123" s="15">
        <f>IFERROR(Dati15_16[[#This Row],[Mf]]*Dati15_16[[#This Row],[Pg]],"")</f>
        <v>144.96</v>
      </c>
      <c r="H123" s="16">
        <f>IFERROR(Dati15_16[[#This Row],[Tot. punti]]/Dati15_16[[#This Row],[Quota]],"")</f>
        <v>24.16</v>
      </c>
      <c r="I123" s="14">
        <f>IFERROR(VLOOKUP($C123&amp;"*", Gazzetta15_16[], 2,0),"")</f>
        <v>6</v>
      </c>
      <c r="J123" t="s">
        <v>19</v>
      </c>
      <c r="K123">
        <v>24</v>
      </c>
      <c r="L123">
        <v>6.04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AD123" s="7" t="s">
        <v>1767</v>
      </c>
      <c r="AE123" s="9">
        <v>6</v>
      </c>
    </row>
    <row r="124" spans="1:31">
      <c r="A124">
        <v>817</v>
      </c>
      <c r="B124" t="s">
        <v>31</v>
      </c>
      <c r="C124" t="s">
        <v>2189</v>
      </c>
      <c r="D124" s="17" t="str">
        <f>IFERROR(VLOOKUP(Dati15_16[[#This Row],[Nome]]&amp;"*",Gazzetta15_16[Giocatore],1,FALSE),"")</f>
        <v>Costa F.</v>
      </c>
      <c r="E124" s="13">
        <f>IFERROR(Dati15_16[[#This Row],[Mf]]/Dati15_16[[#This Row],[Quota]],"")</f>
        <v>1.5</v>
      </c>
      <c r="F124" s="13">
        <f>IFERROR(((Dati15_16[[#This Row],[Mf]]/Dati15_16[[#This Row],[Quota]])*Dati15_16[[#This Row],[Pg]])/38,"")</f>
        <v>0.23684210526315788</v>
      </c>
      <c r="G124" s="15">
        <f>IFERROR(Dati15_16[[#This Row],[Mf]]*Dati15_16[[#This Row],[Pg]],"")</f>
        <v>36</v>
      </c>
      <c r="H124" s="16">
        <f>IFERROR(Dati15_16[[#This Row],[Tot. punti]]/Dati15_16[[#This Row],[Quota]],"")</f>
        <v>9</v>
      </c>
      <c r="I124" s="14">
        <f>IFERROR(VLOOKUP($C124&amp;"*", Gazzetta15_16[], 2,0),"")</f>
        <v>4</v>
      </c>
      <c r="J124" t="s">
        <v>65</v>
      </c>
      <c r="K124">
        <v>6</v>
      </c>
      <c r="L124">
        <v>6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AD124" s="7" t="s">
        <v>1768</v>
      </c>
      <c r="AE124" s="9">
        <v>4</v>
      </c>
    </row>
    <row r="125" spans="1:31">
      <c r="A125">
        <v>664</v>
      </c>
      <c r="B125" t="s">
        <v>22</v>
      </c>
      <c r="C125" t="s">
        <v>318</v>
      </c>
      <c r="D125" s="17" t="str">
        <f>IFERROR(VLOOKUP(Dati15_16[[#This Row],[Nome]]&amp;"*",Gazzetta15_16[Giocatore],1,FALSE),"")</f>
        <v>Crimi M.</v>
      </c>
      <c r="E125" s="13">
        <f>IFERROR(Dati15_16[[#This Row],[Mf]]/Dati15_16[[#This Row],[Quota]],"")</f>
        <v>0.83142857142857152</v>
      </c>
      <c r="F125" s="13">
        <f>IFERROR(((Dati15_16[[#This Row],[Mf]]/Dati15_16[[#This Row],[Quota]])*Dati15_16[[#This Row],[Pg]])/38,"")</f>
        <v>0.43759398496240604</v>
      </c>
      <c r="G125" s="15">
        <f>IFERROR(Dati15_16[[#This Row],[Mf]]*Dati15_16[[#This Row],[Pg]],"")</f>
        <v>116.4</v>
      </c>
      <c r="H125" s="16">
        <f>IFERROR(Dati15_16[[#This Row],[Tot. punti]]/Dati15_16[[#This Row],[Quota]],"")</f>
        <v>16.62857142857143</v>
      </c>
      <c r="I125" s="14">
        <f>IFERROR(VLOOKUP($C125&amp;"*", Gazzetta15_16[], 2,0),"")</f>
        <v>7</v>
      </c>
      <c r="J125" t="s">
        <v>52</v>
      </c>
      <c r="K125">
        <v>20</v>
      </c>
      <c r="L125">
        <v>5.82</v>
      </c>
      <c r="M125">
        <v>6.05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AD125" s="7" t="s">
        <v>1769</v>
      </c>
      <c r="AE125" s="9">
        <v>6</v>
      </c>
    </row>
    <row r="126" spans="1:31">
      <c r="A126">
        <v>57</v>
      </c>
      <c r="B126" t="s">
        <v>22</v>
      </c>
      <c r="C126" t="s">
        <v>475</v>
      </c>
      <c r="D126" s="17" t="str">
        <f>IFERROR(VLOOKUP(Dati15_16[[#This Row],[Nome]]&amp;"*",Gazzetta15_16[Giocatore],1,FALSE),"")</f>
        <v>Crisetig L.</v>
      </c>
      <c r="E126" s="13">
        <f>IFERROR(Dati15_16[[#This Row],[Mf]]/Dati15_16[[#This Row],[Quota]],"")</f>
        <v>1.325</v>
      </c>
      <c r="F126" s="13">
        <f>IFERROR(((Dati15_16[[#This Row],[Mf]]/Dati15_16[[#This Row],[Quota]])*Dati15_16[[#This Row],[Pg]])/38,"")</f>
        <v>0.17434210526315788</v>
      </c>
      <c r="G126" s="15">
        <f>IFERROR(Dati15_16[[#This Row],[Mf]]*Dati15_16[[#This Row],[Pg]],"")</f>
        <v>26.5</v>
      </c>
      <c r="H126" s="16">
        <f>IFERROR(Dati15_16[[#This Row],[Tot. punti]]/Dati15_16[[#This Row],[Quota]],"")</f>
        <v>6.625</v>
      </c>
      <c r="I126" s="14">
        <f>IFERROR(VLOOKUP($C126&amp;"*", Gazzetta15_16[], 2,0),"")</f>
        <v>4</v>
      </c>
      <c r="J126" t="s">
        <v>89</v>
      </c>
      <c r="K126">
        <v>5</v>
      </c>
      <c r="L126">
        <v>5.3</v>
      </c>
      <c r="M126">
        <v>5.4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AD126" s="7" t="s">
        <v>1770</v>
      </c>
      <c r="AE126" s="9">
        <v>4</v>
      </c>
    </row>
    <row r="127" spans="1:31">
      <c r="A127">
        <v>779</v>
      </c>
      <c r="B127" t="s">
        <v>22</v>
      </c>
      <c r="C127" t="s">
        <v>501</v>
      </c>
      <c r="D127" s="17" t="str">
        <f>IFERROR(VLOOKUP(Dati15_16[[#This Row],[Nome]]&amp;"*",Gazzetta15_16[Giocatore],1,FALSE),"")</f>
        <v>Cristante B.</v>
      </c>
      <c r="E127" s="13">
        <f>IFERROR(Dati15_16[[#This Row],[Mf]]/Dati15_16[[#This Row],[Quota]],"")</f>
        <v>1.3125</v>
      </c>
      <c r="F127" s="13">
        <f>IFERROR(((Dati15_16[[#This Row],[Mf]]/Dati15_16[[#This Row],[Quota]])*Dati15_16[[#This Row],[Pg]])/38,"")</f>
        <v>0.13815789473684212</v>
      </c>
      <c r="G127" s="15">
        <f>IFERROR(Dati15_16[[#This Row],[Mf]]*Dati15_16[[#This Row],[Pg]],"")</f>
        <v>21</v>
      </c>
      <c r="H127" s="16">
        <f>IFERROR(Dati15_16[[#This Row],[Tot. punti]]/Dati15_16[[#This Row],[Quota]],"")</f>
        <v>5.25</v>
      </c>
      <c r="I127" s="14">
        <f>IFERROR(VLOOKUP($C127&amp;"*", Gazzetta15_16[], 2,0),"")</f>
        <v>4</v>
      </c>
      <c r="J127" t="s">
        <v>27</v>
      </c>
      <c r="K127">
        <v>4</v>
      </c>
      <c r="L127">
        <v>5.25</v>
      </c>
      <c r="M127">
        <v>5.25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AD127" s="7" t="s">
        <v>1771</v>
      </c>
      <c r="AE127" s="9">
        <v>4</v>
      </c>
    </row>
    <row r="128" spans="1:31">
      <c r="A128">
        <v>195</v>
      </c>
      <c r="B128" t="s">
        <v>31</v>
      </c>
      <c r="C128" t="s">
        <v>344</v>
      </c>
      <c r="D128" s="17" t="str">
        <f>IFERROR(VLOOKUP(Dati15_16[[#This Row],[Nome]]&amp;"*",Gazzetta15_16[Giocatore],1,FALSE),"")</f>
        <v>Crivello R.</v>
      </c>
      <c r="E128" s="13">
        <f>IFERROR(Dati15_16[[#This Row],[Mf]]/Dati15_16[[#This Row],[Quota]],"")</f>
        <v>1.7833333333333332</v>
      </c>
      <c r="F128" s="13">
        <f>IFERROR(((Dati15_16[[#This Row],[Mf]]/Dati15_16[[#This Row],[Quota]])*Dati15_16[[#This Row],[Pg]])/38,"")</f>
        <v>0.79780701754385952</v>
      </c>
      <c r="G128" s="15">
        <f>IFERROR(Dati15_16[[#This Row],[Mf]]*Dati15_16[[#This Row],[Pg]],"")</f>
        <v>90.949999999999989</v>
      </c>
      <c r="H128" s="16">
        <f>IFERROR(Dati15_16[[#This Row],[Tot. punti]]/Dati15_16[[#This Row],[Quota]],"")</f>
        <v>30.316666666666663</v>
      </c>
      <c r="I128" s="14">
        <f>IFERROR(VLOOKUP($C128&amp;"*", Gazzetta15_16[], 2,0),"")</f>
        <v>3</v>
      </c>
      <c r="J128" t="s">
        <v>38</v>
      </c>
      <c r="K128">
        <v>17</v>
      </c>
      <c r="L128">
        <v>5.35</v>
      </c>
      <c r="M128">
        <v>5.44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0</v>
      </c>
      <c r="W128">
        <v>0</v>
      </c>
      <c r="AD128" s="7" t="s">
        <v>1772</v>
      </c>
      <c r="AE128" s="9">
        <v>7</v>
      </c>
    </row>
    <row r="129" spans="1:31">
      <c r="A129">
        <v>146</v>
      </c>
      <c r="B129" t="s">
        <v>22</v>
      </c>
      <c r="C129" t="s">
        <v>180</v>
      </c>
      <c r="D129" s="17" t="str">
        <f>IFERROR(VLOOKUP(Dati15_16[[#This Row],[Nome]]&amp;"*",Gazzetta15_16[Giocatore],1,FALSE),"")</f>
        <v>Croce D.</v>
      </c>
      <c r="E129" s="13">
        <f>IFERROR(Dati15_16[[#This Row],[Mf]]/Dati15_16[[#This Row],[Quota]],"")</f>
        <v>0.60899999999999999</v>
      </c>
      <c r="F129" s="13">
        <f>IFERROR(((Dati15_16[[#This Row],[Mf]]/Dati15_16[[#This Row],[Quota]])*Dati15_16[[#This Row],[Pg]])/38,"")</f>
        <v>0.44873684210526316</v>
      </c>
      <c r="G129" s="15">
        <f>IFERROR(Dati15_16[[#This Row],[Mf]]*Dati15_16[[#This Row],[Pg]],"")</f>
        <v>170.51999999999998</v>
      </c>
      <c r="H129" s="16">
        <f>IFERROR(Dati15_16[[#This Row],[Tot. punti]]/Dati15_16[[#This Row],[Quota]],"")</f>
        <v>17.052</v>
      </c>
      <c r="I129" s="14">
        <f>IFERROR(VLOOKUP($C129&amp;"*", Gazzetta15_16[], 2,0),"")</f>
        <v>10</v>
      </c>
      <c r="J129" t="s">
        <v>19</v>
      </c>
      <c r="K129">
        <v>28</v>
      </c>
      <c r="L129">
        <v>6.09</v>
      </c>
      <c r="M129">
        <v>6.11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AD129" s="7" t="s">
        <v>1773</v>
      </c>
      <c r="AE129" s="9">
        <v>4</v>
      </c>
    </row>
    <row r="130" spans="1:31">
      <c r="A130">
        <v>697</v>
      </c>
      <c r="B130" t="s">
        <v>22</v>
      </c>
      <c r="C130" t="s">
        <v>196</v>
      </c>
      <c r="D130" s="17" t="str">
        <f>IFERROR(VLOOKUP(Dati15_16[[#This Row],[Nome]]&amp;"*",Gazzetta15_16[Giocatore],1,FALSE),"")</f>
        <v>Cuadrado J.</v>
      </c>
      <c r="E130" s="13">
        <f>IFERROR(Dati15_16[[#This Row],[Mf]]/Dati15_16[[#This Row],[Quota]],"")</f>
        <v>0.41176470588235292</v>
      </c>
      <c r="F130" s="13">
        <f>IFERROR(((Dati15_16[[#This Row],[Mf]]/Dati15_16[[#This Row],[Quota]])*Dati15_16[[#This Row],[Pg]])/38,"")</f>
        <v>0.30340557275541796</v>
      </c>
      <c r="G130" s="15">
        <f>IFERROR(Dati15_16[[#This Row],[Mf]]*Dati15_16[[#This Row],[Pg]],"")</f>
        <v>196</v>
      </c>
      <c r="H130" s="16">
        <f>IFERROR(Dati15_16[[#This Row],[Tot. punti]]/Dati15_16[[#This Row],[Quota]],"")</f>
        <v>11.529411764705882</v>
      </c>
      <c r="I130" s="14">
        <f>IFERROR(VLOOKUP($C130&amp;"*", Gazzetta15_16[], 2,0),"")</f>
        <v>17</v>
      </c>
      <c r="J130" t="s">
        <v>57</v>
      </c>
      <c r="K130">
        <v>28</v>
      </c>
      <c r="L130">
        <v>7</v>
      </c>
      <c r="M130">
        <v>6.42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2</v>
      </c>
      <c r="V130">
        <v>0</v>
      </c>
      <c r="W130">
        <v>0</v>
      </c>
      <c r="AD130" s="7" t="s">
        <v>1774</v>
      </c>
      <c r="AE130" s="9">
        <v>4</v>
      </c>
    </row>
    <row r="131" spans="1:31">
      <c r="A131">
        <v>40</v>
      </c>
      <c r="B131" t="s">
        <v>28</v>
      </c>
      <c r="C131" t="s">
        <v>473</v>
      </c>
      <c r="D131" s="17" t="str">
        <f>IFERROR(VLOOKUP(Dati15_16[[#This Row],[Nome]]&amp;"*",Gazzetta15_16[Giocatore],1,FALSE),"")</f>
        <v>Da Costa A.</v>
      </c>
      <c r="E131" s="13">
        <f>IFERROR(Dati15_16[[#This Row],[Mf]]/Dati15_16[[#This Row],[Quota]],"")</f>
        <v>5.0999999999999996</v>
      </c>
      <c r="F131" s="13">
        <f>IFERROR(((Dati15_16[[#This Row],[Mf]]/Dati15_16[[#This Row],[Quota]])*Dati15_16[[#This Row],[Pg]])/38,"")</f>
        <v>0.67105263157894735</v>
      </c>
      <c r="G131" s="15">
        <f>IFERROR(Dati15_16[[#This Row],[Mf]]*Dati15_16[[#This Row],[Pg]],"")</f>
        <v>25.5</v>
      </c>
      <c r="H131" s="16">
        <f>IFERROR(Dati15_16[[#This Row],[Tot. punti]]/Dati15_16[[#This Row],[Quota]],"")</f>
        <v>25.5</v>
      </c>
      <c r="I131" s="14">
        <f>IFERROR(VLOOKUP($C131&amp;"*", Gazzetta15_16[], 2,0),"")</f>
        <v>1</v>
      </c>
      <c r="J131" t="s">
        <v>89</v>
      </c>
      <c r="K131">
        <v>5</v>
      </c>
      <c r="L131">
        <v>5.0999999999999996</v>
      </c>
      <c r="M131">
        <v>6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AD131" s="7" t="s">
        <v>1775</v>
      </c>
      <c r="AE131" s="9">
        <v>3</v>
      </c>
    </row>
    <row r="132" spans="1:31">
      <c r="A132">
        <v>101</v>
      </c>
      <c r="B132" t="s">
        <v>31</v>
      </c>
      <c r="C132" t="s">
        <v>334</v>
      </c>
      <c r="D132" s="17" t="str">
        <f>IFERROR(VLOOKUP(Dati15_16[[#This Row],[Nome]]&amp;"*",Gazzetta15_16[Giocatore],1,FALSE),"")</f>
        <v>Dainelli D.</v>
      </c>
      <c r="E132" s="13">
        <f>IFERROR(Dati15_16[[#This Row],[Mf]]/Dati15_16[[#This Row],[Quota]],"")</f>
        <v>1.4850000000000001</v>
      </c>
      <c r="F132" s="13">
        <f>IFERROR(((Dati15_16[[#This Row],[Mf]]/Dati15_16[[#This Row],[Quota]])*Dati15_16[[#This Row],[Pg]])/38,"")</f>
        <v>0.70342105263157895</v>
      </c>
      <c r="G132" s="15">
        <f>IFERROR(Dati15_16[[#This Row],[Mf]]*Dati15_16[[#This Row],[Pg]],"")</f>
        <v>106.92</v>
      </c>
      <c r="H132" s="16">
        <f>IFERROR(Dati15_16[[#This Row],[Tot. punti]]/Dati15_16[[#This Row],[Quota]],"")</f>
        <v>26.73</v>
      </c>
      <c r="I132" s="14">
        <f>IFERROR(VLOOKUP($C132&amp;"*", Gazzetta15_16[], 2,0),"")</f>
        <v>4</v>
      </c>
      <c r="J132" t="s">
        <v>65</v>
      </c>
      <c r="K132">
        <v>18</v>
      </c>
      <c r="L132">
        <v>5.94</v>
      </c>
      <c r="M132">
        <v>5.92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AD132" s="7" t="s">
        <v>1776</v>
      </c>
      <c r="AE132" s="9">
        <v>10</v>
      </c>
    </row>
    <row r="133" spans="1:31">
      <c r="A133">
        <v>578</v>
      </c>
      <c r="B133" t="s">
        <v>31</v>
      </c>
      <c r="C133" t="s">
        <v>2204</v>
      </c>
      <c r="D133" s="17" t="str">
        <f>IFERROR(VLOOKUP(Dati15_16[[#This Row],[Nome]]&amp;"*",Gazzetta15_16[Giocatore],1,FALSE),"")</f>
        <v>Danilo L.</v>
      </c>
      <c r="E133" s="13">
        <f>IFERROR(Dati15_16[[#This Row],[Mf]]/Dati15_16[[#This Row],[Quota]],"")</f>
        <v>0.79142857142857148</v>
      </c>
      <c r="F133" s="13">
        <f>IFERROR(((Dati15_16[[#This Row],[Mf]]/Dati15_16[[#This Row],[Quota]])*Dati15_16[[#This Row],[Pg]])/38,"")</f>
        <v>0.70812030075187982</v>
      </c>
      <c r="G133" s="15">
        <f>IFERROR(Dati15_16[[#This Row],[Mf]]*Dati15_16[[#This Row],[Pg]],"")</f>
        <v>188.36</v>
      </c>
      <c r="H133" s="16">
        <f>IFERROR(Dati15_16[[#This Row],[Tot. punti]]/Dati15_16[[#This Row],[Quota]],"")</f>
        <v>26.908571428571431</v>
      </c>
      <c r="I133" s="14">
        <f>IFERROR(VLOOKUP($C133&amp;"*", Gazzetta15_16[], 2,0),"")</f>
        <v>7</v>
      </c>
      <c r="J133" t="s">
        <v>30</v>
      </c>
      <c r="K133">
        <v>34</v>
      </c>
      <c r="L133">
        <v>5.54</v>
      </c>
      <c r="M133">
        <v>5.74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2</v>
      </c>
      <c r="W133">
        <v>0</v>
      </c>
      <c r="AD133" s="7" t="s">
        <v>1777</v>
      </c>
      <c r="AE133" s="9">
        <v>17</v>
      </c>
    </row>
    <row r="134" spans="1:31">
      <c r="A134">
        <v>399</v>
      </c>
      <c r="B134" t="s">
        <v>22</v>
      </c>
      <c r="C134" t="s">
        <v>480</v>
      </c>
      <c r="D134" s="17" t="str">
        <f>IFERROR(VLOOKUP(Dati15_16[[#This Row],[Nome]]&amp;"*",Gazzetta15_16[Giocatore],1,FALSE),"")</f>
        <v>De Guzman J.</v>
      </c>
      <c r="E134" s="13">
        <f>IFERROR(Dati15_16[[#This Row],[Mf]]/Dati15_16[[#This Row],[Quota]],"")</f>
        <v>2.2766666666666668</v>
      </c>
      <c r="F134" s="13">
        <f>IFERROR(((Dati15_16[[#This Row],[Mf]]/Dati15_16[[#This Row],[Quota]])*Dati15_16[[#This Row],[Pg]])/38,"")</f>
        <v>0.29956140350877197</v>
      </c>
      <c r="G134" s="15">
        <f>IFERROR(Dati15_16[[#This Row],[Mf]]*Dati15_16[[#This Row],[Pg]],"")</f>
        <v>34.15</v>
      </c>
      <c r="H134" s="16">
        <f>IFERROR(Dati15_16[[#This Row],[Tot. punti]]/Dati15_16[[#This Row],[Quota]],"")</f>
        <v>11.383333333333333</v>
      </c>
      <c r="I134" s="14">
        <f>IFERROR(VLOOKUP($C134&amp;"*", Gazzetta15_16[], 2,0),"")</f>
        <v>3</v>
      </c>
      <c r="J134" t="s">
        <v>52</v>
      </c>
      <c r="K134">
        <v>5</v>
      </c>
      <c r="L134">
        <v>6.83</v>
      </c>
      <c r="M134">
        <v>5.83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AD134" s="7" t="s">
        <v>1778</v>
      </c>
      <c r="AE134" s="9">
        <v>1</v>
      </c>
    </row>
    <row r="135" spans="1:31">
      <c r="A135">
        <v>224</v>
      </c>
      <c r="B135" t="s">
        <v>31</v>
      </c>
      <c r="C135" t="s">
        <v>186</v>
      </c>
      <c r="D135" s="17" t="str">
        <f>IFERROR(VLOOKUP(Dati15_16[[#This Row],[Nome]]&amp;"*",Gazzetta15_16[Giocatore],1,FALSE),"")</f>
        <v>De Maio S.</v>
      </c>
      <c r="E135" s="13">
        <f>IFERROR(Dati15_16[[#This Row],[Mf]]/Dati15_16[[#This Row],[Quota]],"")</f>
        <v>0.70374999999999999</v>
      </c>
      <c r="F135" s="13">
        <f>IFERROR(((Dati15_16[[#This Row],[Mf]]/Dati15_16[[#This Row],[Quota]])*Dati15_16[[#This Row],[Pg]])/38,"")</f>
        <v>0.51855263157894738</v>
      </c>
      <c r="G135" s="15">
        <f>IFERROR(Dati15_16[[#This Row],[Mf]]*Dati15_16[[#This Row],[Pg]],"")</f>
        <v>157.63999999999999</v>
      </c>
      <c r="H135" s="16">
        <f>IFERROR(Dati15_16[[#This Row],[Tot. punti]]/Dati15_16[[#This Row],[Quota]],"")</f>
        <v>19.704999999999998</v>
      </c>
      <c r="I135" s="14">
        <f>IFERROR(VLOOKUP($C135&amp;"*", Gazzetta15_16[], 2,0),"")</f>
        <v>8</v>
      </c>
      <c r="J135" t="s">
        <v>70</v>
      </c>
      <c r="K135">
        <v>28</v>
      </c>
      <c r="L135">
        <v>5.63</v>
      </c>
      <c r="M135">
        <v>5.72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1</v>
      </c>
      <c r="W135">
        <v>1</v>
      </c>
      <c r="AD135" s="7" t="s">
        <v>1779</v>
      </c>
      <c r="AE135" s="9">
        <v>4</v>
      </c>
    </row>
    <row r="136" spans="1:31">
      <c r="A136">
        <v>22</v>
      </c>
      <c r="B136" t="s">
        <v>22</v>
      </c>
      <c r="C136" t="s">
        <v>50</v>
      </c>
      <c r="D136" s="17" t="str">
        <f>IFERROR(VLOOKUP(Dati15_16[[#This Row],[Nome]]&amp;"*",Gazzetta15_16[Giocatore],1,FALSE),"")</f>
        <v>De Roon M.</v>
      </c>
      <c r="E136" s="13">
        <f>IFERROR(Dati15_16[[#This Row],[Mf]]/Dati15_16[[#This Row],[Quota]],"")</f>
        <v>0.55181818181818187</v>
      </c>
      <c r="F136" s="13">
        <f>IFERROR(((Dati15_16[[#This Row],[Mf]]/Dati15_16[[#This Row],[Quota]])*Dati15_16[[#This Row],[Pg]])/38,"")</f>
        <v>0.52277511961722489</v>
      </c>
      <c r="G136" s="15">
        <f>IFERROR(Dati15_16[[#This Row],[Mf]]*Dati15_16[[#This Row],[Pg]],"")</f>
        <v>218.52</v>
      </c>
      <c r="H136" s="16">
        <f>IFERROR(Dati15_16[[#This Row],[Tot. punti]]/Dati15_16[[#This Row],[Quota]],"")</f>
        <v>19.865454545454547</v>
      </c>
      <c r="I136" s="14">
        <f>IFERROR(VLOOKUP($C136&amp;"*", Gazzetta15_16[], 2,0),"")</f>
        <v>11</v>
      </c>
      <c r="J136" t="s">
        <v>49</v>
      </c>
      <c r="K136">
        <v>36</v>
      </c>
      <c r="L136">
        <v>6.07</v>
      </c>
      <c r="M136">
        <v>6.11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9</v>
      </c>
      <c r="V136">
        <v>1</v>
      </c>
      <c r="W136">
        <v>0</v>
      </c>
      <c r="AD136" s="7" t="s">
        <v>1780</v>
      </c>
      <c r="AE136" s="9">
        <v>6</v>
      </c>
    </row>
    <row r="137" spans="1:31">
      <c r="A137">
        <v>463</v>
      </c>
      <c r="B137" t="s">
        <v>22</v>
      </c>
      <c r="C137" t="s">
        <v>264</v>
      </c>
      <c r="D137" s="17" t="str">
        <f>IFERROR(VLOOKUP(Dati15_16[[#This Row],[Nome]]&amp;"*",Gazzetta15_16[Giocatore],1,FALSE),"")</f>
        <v>De Rossi D.</v>
      </c>
      <c r="E137" s="13">
        <f>IFERROR(Dati15_16[[#This Row],[Mf]]/Dati15_16[[#This Row],[Quota]],"")</f>
        <v>1.214</v>
      </c>
      <c r="F137" s="13">
        <f>IFERROR(((Dati15_16[[#This Row],[Mf]]/Dati15_16[[#This Row],[Quota]])*Dati15_16[[#This Row],[Pg]])/38,"")</f>
        <v>0.76673684210526316</v>
      </c>
      <c r="G137" s="15">
        <f>IFERROR(Dati15_16[[#This Row],[Mf]]*Dati15_16[[#This Row],[Pg]],"")</f>
        <v>145.68</v>
      </c>
      <c r="H137" s="16">
        <f>IFERROR(Dati15_16[[#This Row],[Tot. punti]]/Dati15_16[[#This Row],[Quota]],"")</f>
        <v>29.136000000000003</v>
      </c>
      <c r="I137" s="14">
        <f>IFERROR(VLOOKUP($C137&amp;"*", Gazzetta15_16[], 2,0),"")</f>
        <v>5</v>
      </c>
      <c r="J137" t="s">
        <v>42</v>
      </c>
      <c r="K137">
        <v>24</v>
      </c>
      <c r="L137">
        <v>6.07</v>
      </c>
      <c r="M137">
        <v>6.04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9</v>
      </c>
      <c r="V137">
        <v>0</v>
      </c>
      <c r="W137">
        <v>0</v>
      </c>
      <c r="AD137" s="7" t="s">
        <v>1781</v>
      </c>
      <c r="AE137" s="9">
        <v>5</v>
      </c>
    </row>
    <row r="138" spans="1:31">
      <c r="A138">
        <v>450</v>
      </c>
      <c r="B138" t="s">
        <v>28</v>
      </c>
      <c r="C138" t="s">
        <v>495</v>
      </c>
      <c r="D138" s="17" t="str">
        <f>IFERROR(VLOOKUP(Dati15_16[[#This Row],[Nome]]&amp;"*",Gazzetta15_16[Giocatore],1,FALSE),"")</f>
        <v>De Sanctis M.</v>
      </c>
      <c r="E138" s="13">
        <f>IFERROR(Dati15_16[[#This Row],[Mf]]/Dati15_16[[#This Row],[Quota]],"")</f>
        <v>1.3125</v>
      </c>
      <c r="F138" s="13">
        <f>IFERROR(((Dati15_16[[#This Row],[Mf]]/Dati15_16[[#This Row],[Quota]])*Dati15_16[[#This Row],[Pg]])/38,"")</f>
        <v>0.13815789473684212</v>
      </c>
      <c r="G138" s="15">
        <f>IFERROR(Dati15_16[[#This Row],[Mf]]*Dati15_16[[#This Row],[Pg]],"")</f>
        <v>21</v>
      </c>
      <c r="H138" s="16">
        <f>IFERROR(Dati15_16[[#This Row],[Tot. punti]]/Dati15_16[[#This Row],[Quota]],"")</f>
        <v>5.25</v>
      </c>
      <c r="I138" s="14">
        <f>IFERROR(VLOOKUP($C138&amp;"*", Gazzetta15_16[], 2,0),"")</f>
        <v>4</v>
      </c>
      <c r="J138" t="s">
        <v>42</v>
      </c>
      <c r="K138">
        <v>4</v>
      </c>
      <c r="L138">
        <v>5.25</v>
      </c>
      <c r="M138">
        <v>6.25</v>
      </c>
      <c r="N138">
        <v>0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D138" s="7" t="s">
        <v>1782</v>
      </c>
      <c r="AE138" s="9">
        <v>7</v>
      </c>
    </row>
    <row r="139" spans="1:31">
      <c r="A139">
        <v>358</v>
      </c>
      <c r="B139" t="s">
        <v>31</v>
      </c>
      <c r="C139" t="s">
        <v>287</v>
      </c>
      <c r="D139" s="17" t="str">
        <f>IFERROR(VLOOKUP(Dati15_16[[#This Row],[Nome]]&amp;"*",Gazzetta15_16[Giocatore],1,FALSE),"")</f>
        <v>De Sciglio M.</v>
      </c>
      <c r="E139" s="13">
        <f>IFERROR(Dati15_16[[#This Row],[Mf]]/Dati15_16[[#This Row],[Quota]],"")</f>
        <v>1.0820000000000001</v>
      </c>
      <c r="F139" s="13">
        <f>IFERROR(((Dati15_16[[#This Row],[Mf]]/Dati15_16[[#This Row],[Quota]])*Dati15_16[[#This Row],[Pg]])/38,"")</f>
        <v>0.62642105263157899</v>
      </c>
      <c r="G139" s="15">
        <f>IFERROR(Dati15_16[[#This Row],[Mf]]*Dati15_16[[#This Row],[Pg]],"")</f>
        <v>119.02000000000001</v>
      </c>
      <c r="H139" s="16">
        <f>IFERROR(Dati15_16[[#This Row],[Tot. punti]]/Dati15_16[[#This Row],[Quota]],"")</f>
        <v>23.804000000000002</v>
      </c>
      <c r="I139" s="14">
        <f>IFERROR(VLOOKUP($C139&amp;"*", Gazzetta15_16[], 2,0),"")</f>
        <v>5</v>
      </c>
      <c r="J139" t="s">
        <v>21</v>
      </c>
      <c r="K139">
        <v>22</v>
      </c>
      <c r="L139">
        <v>5.41</v>
      </c>
      <c r="M139">
        <v>5.48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AD139" s="7" t="s">
        <v>1783</v>
      </c>
      <c r="AE139" s="9">
        <v>3</v>
      </c>
    </row>
    <row r="140" spans="1:31">
      <c r="A140">
        <v>487</v>
      </c>
      <c r="B140" t="s">
        <v>31</v>
      </c>
      <c r="C140" t="s">
        <v>348</v>
      </c>
      <c r="D140" s="17" t="str">
        <f>IFERROR(VLOOKUP(Dati15_16[[#This Row],[Nome]]&amp;"*",Gazzetta15_16[Giocatore],1,FALSE),"")</f>
        <v>De Silvestri L.</v>
      </c>
      <c r="E140" s="13">
        <f>IFERROR(Dati15_16[[#This Row],[Mf]]/Dati15_16[[#This Row],[Quota]],"")</f>
        <v>0.87857142857142867</v>
      </c>
      <c r="F140" s="13">
        <f>IFERROR(((Dati15_16[[#This Row],[Mf]]/Dati15_16[[#This Row],[Quota]])*Dati15_16[[#This Row],[Pg]])/38,"")</f>
        <v>0.39304511278195492</v>
      </c>
      <c r="G140" s="15">
        <f>IFERROR(Dati15_16[[#This Row],[Mf]]*Dati15_16[[#This Row],[Pg]],"")</f>
        <v>104.55000000000001</v>
      </c>
      <c r="H140" s="16">
        <f>IFERROR(Dati15_16[[#This Row],[Tot. punti]]/Dati15_16[[#This Row],[Quota]],"")</f>
        <v>14.935714285714287</v>
      </c>
      <c r="I140" s="14">
        <f>IFERROR(VLOOKUP($C140&amp;"*", Gazzetta15_16[], 2,0),"")</f>
        <v>7</v>
      </c>
      <c r="J140" t="s">
        <v>44</v>
      </c>
      <c r="K140">
        <v>17</v>
      </c>
      <c r="L140">
        <v>6.15</v>
      </c>
      <c r="M140">
        <v>5.97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4</v>
      </c>
      <c r="V140">
        <v>0</v>
      </c>
      <c r="W140">
        <v>0</v>
      </c>
      <c r="AD140" s="7" t="s">
        <v>1784</v>
      </c>
      <c r="AE140" s="9">
        <v>3</v>
      </c>
    </row>
    <row r="141" spans="1:31">
      <c r="A141">
        <v>322</v>
      </c>
      <c r="B141" t="s">
        <v>31</v>
      </c>
      <c r="C141" t="s">
        <v>517</v>
      </c>
      <c r="D141" s="17" t="str">
        <f>IFERROR(VLOOKUP(Dati15_16[[#This Row],[Nome]]&amp;"*",Gazzetta15_16[Giocatore],1,FALSE),"")</f>
        <v>De Vrij S.</v>
      </c>
      <c r="E141" s="13">
        <f>IFERROR(Dati15_16[[#This Row],[Mf]]/Dati15_16[[#This Row],[Quota]],"")</f>
        <v>1.3125</v>
      </c>
      <c r="F141" s="13">
        <f>IFERROR(((Dati15_16[[#This Row],[Mf]]/Dati15_16[[#This Row],[Quota]])*Dati15_16[[#This Row],[Pg]])/38,"")</f>
        <v>6.9078947368421059E-2</v>
      </c>
      <c r="G141" s="15">
        <f>IFERROR(Dati15_16[[#This Row],[Mf]]*Dati15_16[[#This Row],[Pg]],"")</f>
        <v>10.5</v>
      </c>
      <c r="H141" s="16">
        <f>IFERROR(Dati15_16[[#This Row],[Tot. punti]]/Dati15_16[[#This Row],[Quota]],"")</f>
        <v>2.625</v>
      </c>
      <c r="I141" s="14">
        <f>IFERROR(VLOOKUP($C141&amp;"*", Gazzetta15_16[], 2,0),"")</f>
        <v>4</v>
      </c>
      <c r="J141" t="s">
        <v>74</v>
      </c>
      <c r="K141">
        <v>2</v>
      </c>
      <c r="L141">
        <v>5.25</v>
      </c>
      <c r="M141">
        <v>5.25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AD141" s="7" t="s">
        <v>1785</v>
      </c>
      <c r="AE141" s="9">
        <v>8</v>
      </c>
    </row>
    <row r="142" spans="1:31">
      <c r="A142">
        <v>643</v>
      </c>
      <c r="B142" t="s">
        <v>17</v>
      </c>
      <c r="C142" t="s">
        <v>124</v>
      </c>
      <c r="D142" s="17" t="str">
        <f>IFERROR(VLOOKUP(Dati15_16[[#This Row],[Nome]]&amp;"*",Gazzetta15_16[Giocatore],1,FALSE),"")</f>
        <v>Defrel G.</v>
      </c>
      <c r="E142" s="13">
        <f>IFERROR(Dati15_16[[#This Row],[Mf]]/Dati15_16[[#This Row],[Quota]],"")</f>
        <v>0.33150000000000002</v>
      </c>
      <c r="F142" s="13">
        <f>IFERROR(((Dati15_16[[#This Row],[Mf]]/Dati15_16[[#This Row],[Quota]])*Dati15_16[[#This Row],[Pg]])/38,"")</f>
        <v>0.28788157894736843</v>
      </c>
      <c r="G142" s="15">
        <f>IFERROR(Dati15_16[[#This Row],[Mf]]*Dati15_16[[#This Row],[Pg]],"")</f>
        <v>218.79</v>
      </c>
      <c r="H142" s="16">
        <f>IFERROR(Dati15_16[[#This Row],[Tot. punti]]/Dati15_16[[#This Row],[Quota]],"")</f>
        <v>10.939499999999999</v>
      </c>
      <c r="I142" s="14">
        <f>IFERROR(VLOOKUP($C142&amp;"*", Gazzetta15_16[], 2,0),"")</f>
        <v>20</v>
      </c>
      <c r="J142" t="s">
        <v>46</v>
      </c>
      <c r="K142">
        <v>33</v>
      </c>
      <c r="L142">
        <v>6.63</v>
      </c>
      <c r="M142">
        <v>5.92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2</v>
      </c>
      <c r="V142">
        <v>1</v>
      </c>
      <c r="W142">
        <v>0</v>
      </c>
      <c r="AD142" s="7" t="s">
        <v>1786</v>
      </c>
      <c r="AE142" s="9">
        <v>11</v>
      </c>
    </row>
    <row r="143" spans="1:31">
      <c r="A143">
        <v>472</v>
      </c>
      <c r="B143" t="s">
        <v>17</v>
      </c>
      <c r="C143" t="s">
        <v>210</v>
      </c>
      <c r="D143" s="17" t="str">
        <f>IFERROR(VLOOKUP(Dati15_16[[#This Row],[Nome]]&amp;"*",Gazzetta15_16[Giocatore],1,FALSE),"")</f>
        <v>Destro M.</v>
      </c>
      <c r="E143" s="13">
        <f>IFERROR(Dati15_16[[#This Row],[Mf]]/Dati15_16[[#This Row],[Quota]],"")</f>
        <v>0.54833333333333334</v>
      </c>
      <c r="F143" s="13">
        <f>IFERROR(((Dati15_16[[#This Row],[Mf]]/Dati15_16[[#This Row],[Quota]])*Dati15_16[[#This Row],[Pg]])/38,"")</f>
        <v>0.38960526315789473</v>
      </c>
      <c r="G143" s="15">
        <f>IFERROR(Dati15_16[[#This Row],[Mf]]*Dati15_16[[#This Row],[Pg]],"")</f>
        <v>177.66</v>
      </c>
      <c r="H143" s="16">
        <f>IFERROR(Dati15_16[[#This Row],[Tot. punti]]/Dati15_16[[#This Row],[Quota]],"")</f>
        <v>14.805</v>
      </c>
      <c r="I143" s="14">
        <f>IFERROR(VLOOKUP($C143&amp;"*", Gazzetta15_16[], 2,0),"")</f>
        <v>12</v>
      </c>
      <c r="J143" t="s">
        <v>89</v>
      </c>
      <c r="K143">
        <v>27</v>
      </c>
      <c r="L143">
        <v>6.58</v>
      </c>
      <c r="M143">
        <v>5.94</v>
      </c>
      <c r="N143">
        <v>6</v>
      </c>
      <c r="O143">
        <v>0</v>
      </c>
      <c r="P143">
        <v>0</v>
      </c>
      <c r="Q143">
        <v>3</v>
      </c>
      <c r="R143">
        <v>2</v>
      </c>
      <c r="S143">
        <v>1</v>
      </c>
      <c r="T143">
        <v>0</v>
      </c>
      <c r="U143">
        <v>9</v>
      </c>
      <c r="V143">
        <v>0</v>
      </c>
      <c r="W143">
        <v>0</v>
      </c>
      <c r="AD143" s="7" t="s">
        <v>1787</v>
      </c>
      <c r="AE143" s="9">
        <v>5</v>
      </c>
    </row>
    <row r="144" spans="1:31">
      <c r="A144">
        <v>81</v>
      </c>
      <c r="B144" t="s">
        <v>22</v>
      </c>
      <c r="C144" t="s">
        <v>170</v>
      </c>
      <c r="D144" s="17" t="str">
        <f>IFERROR(VLOOKUP(Dati15_16[[#This Row],[Nome]]&amp;"*",Gazzetta15_16[Giocatore],1,FALSE),"")</f>
        <v>Di Gaudio A.</v>
      </c>
      <c r="E144" s="13">
        <f>IFERROR(Dati15_16[[#This Row],[Mf]]/Dati15_16[[#This Row],[Quota]],"")</f>
        <v>0.59272727272727266</v>
      </c>
      <c r="F144" s="13">
        <f>IFERROR(((Dati15_16[[#This Row],[Mf]]/Dati15_16[[#This Row],[Quota]])*Dati15_16[[#This Row],[Pg]])/38,"")</f>
        <v>0.45234449760765544</v>
      </c>
      <c r="G144" s="15">
        <f>IFERROR(Dati15_16[[#This Row],[Mf]]*Dati15_16[[#This Row],[Pg]],"")</f>
        <v>189.07999999999998</v>
      </c>
      <c r="H144" s="16">
        <f>IFERROR(Dati15_16[[#This Row],[Tot. punti]]/Dati15_16[[#This Row],[Quota]],"")</f>
        <v>17.189090909090908</v>
      </c>
      <c r="I144" s="14">
        <f>IFERROR(VLOOKUP($C144&amp;"*", Gazzetta15_16[], 2,0),"")</f>
        <v>11</v>
      </c>
      <c r="J144" t="s">
        <v>52</v>
      </c>
      <c r="K144">
        <v>29</v>
      </c>
      <c r="L144">
        <v>6.52</v>
      </c>
      <c r="M144">
        <v>6.11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AD144" s="7" t="s">
        <v>1788</v>
      </c>
      <c r="AE144" s="9">
        <v>4</v>
      </c>
    </row>
    <row r="145" spans="1:31">
      <c r="A145">
        <v>602</v>
      </c>
      <c r="B145" t="s">
        <v>17</v>
      </c>
      <c r="C145" t="s">
        <v>278</v>
      </c>
      <c r="D145" s="17" t="str">
        <f>IFERROR(VLOOKUP(Dati15_16[[#This Row],[Nome]]&amp;"*",Gazzetta15_16[Giocatore],1,FALSE),"")</f>
        <v>Di Natale A.</v>
      </c>
      <c r="E145" s="13">
        <f>IFERROR(Dati15_16[[#This Row],[Mf]]/Dati15_16[[#This Row],[Quota]],"")</f>
        <v>0.60899999999999999</v>
      </c>
      <c r="F145" s="13">
        <f>IFERROR(((Dati15_16[[#This Row],[Mf]]/Dati15_16[[#This Row],[Quota]])*Dati15_16[[#This Row],[Pg]])/38,"")</f>
        <v>0.36860526315789471</v>
      </c>
      <c r="G145" s="15">
        <f>IFERROR(Dati15_16[[#This Row],[Mf]]*Dati15_16[[#This Row],[Pg]],"")</f>
        <v>140.07</v>
      </c>
      <c r="H145" s="16">
        <f>IFERROR(Dati15_16[[#This Row],[Tot. punti]]/Dati15_16[[#This Row],[Quota]],"")</f>
        <v>14.007</v>
      </c>
      <c r="I145" s="14">
        <f>IFERROR(VLOOKUP($C145&amp;"*", Gazzetta15_16[], 2,0),"")</f>
        <v>10</v>
      </c>
      <c r="J145" t="s">
        <v>30</v>
      </c>
      <c r="K145">
        <v>23</v>
      </c>
      <c r="L145">
        <v>6.09</v>
      </c>
      <c r="M145">
        <v>5.83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1</v>
      </c>
      <c r="T145">
        <v>3</v>
      </c>
      <c r="U145">
        <v>0</v>
      </c>
      <c r="V145">
        <v>0</v>
      </c>
      <c r="W145">
        <v>0</v>
      </c>
      <c r="AD145" s="7" t="s">
        <v>1789</v>
      </c>
      <c r="AE145" s="9">
        <v>5</v>
      </c>
    </row>
    <row r="146" spans="1:31">
      <c r="A146">
        <v>174</v>
      </c>
      <c r="B146" t="s">
        <v>22</v>
      </c>
      <c r="C146" t="s">
        <v>569</v>
      </c>
      <c r="D146" s="17" t="str">
        <f>IFERROR(VLOOKUP(Dati15_16[[#This Row],[Nome]]&amp;"*",Gazzetta15_16[Giocatore],1,FALSE),"")</f>
        <v>Diakhate A.</v>
      </c>
      <c r="E146" s="13">
        <f>IFERROR(Dati15_16[[#This Row],[Mf]]/Dati15_16[[#This Row],[Quota]],"")</f>
        <v>0</v>
      </c>
      <c r="F146" s="13">
        <f>IFERROR(((Dati15_16[[#This Row],[Mf]]/Dati15_16[[#This Row],[Quota]])*Dati15_16[[#This Row],[Pg]])/38,"")</f>
        <v>0</v>
      </c>
      <c r="G146" s="15">
        <f>IFERROR(Dati15_16[[#This Row],[Mf]]*Dati15_16[[#This Row],[Pg]],"")</f>
        <v>0</v>
      </c>
      <c r="H146" s="16">
        <f>IFERROR(Dati15_16[[#This Row],[Tot. punti]]/Dati15_16[[#This Row],[Quota]],"")</f>
        <v>0</v>
      </c>
      <c r="I146" s="14">
        <f>IFERROR(VLOOKUP($C146&amp;"*", Gazzetta15_16[], 2,0),"")</f>
        <v>1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AD146" s="7" t="s">
        <v>1790</v>
      </c>
      <c r="AE146" s="9">
        <v>7</v>
      </c>
    </row>
    <row r="147" spans="1:31">
      <c r="A147">
        <v>784</v>
      </c>
      <c r="B147" t="s">
        <v>22</v>
      </c>
      <c r="C147" t="s">
        <v>357</v>
      </c>
      <c r="D147" s="17" t="str">
        <f>IFERROR(VLOOKUP(Dati15_16[[#This Row],[Nome]]&amp;"*",Gazzetta15_16[Giocatore],1,FALSE),"")</f>
        <v>Diamanti A.</v>
      </c>
      <c r="E147" s="13">
        <f>IFERROR(Dati15_16[[#This Row],[Mf]]/Dati15_16[[#This Row],[Quota]],"")</f>
        <v>0.41933333333333334</v>
      </c>
      <c r="F147" s="13">
        <f>IFERROR(((Dati15_16[[#This Row],[Mf]]/Dati15_16[[#This Row],[Quota]])*Dati15_16[[#This Row],[Pg]])/38,"")</f>
        <v>0.17656140350877192</v>
      </c>
      <c r="G147" s="15">
        <f>IFERROR(Dati15_16[[#This Row],[Mf]]*Dati15_16[[#This Row],[Pg]],"")</f>
        <v>100.64</v>
      </c>
      <c r="H147" s="16">
        <f>IFERROR(Dati15_16[[#This Row],[Tot. punti]]/Dati15_16[[#This Row],[Quota]],"")</f>
        <v>6.7093333333333334</v>
      </c>
      <c r="I147" s="14">
        <f>IFERROR(VLOOKUP($C147&amp;"*", Gazzetta15_16[], 2,0),"")</f>
        <v>15</v>
      </c>
      <c r="J147" t="s">
        <v>49</v>
      </c>
      <c r="K147">
        <v>16</v>
      </c>
      <c r="L147">
        <v>6.29</v>
      </c>
      <c r="M147">
        <v>6.14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0</v>
      </c>
      <c r="AD147" s="7" t="s">
        <v>1791</v>
      </c>
      <c r="AE147" s="9">
        <v>4</v>
      </c>
    </row>
    <row r="148" spans="1:31">
      <c r="A148">
        <v>58</v>
      </c>
      <c r="B148" t="s">
        <v>22</v>
      </c>
      <c r="C148" t="s">
        <v>88</v>
      </c>
      <c r="D148" s="17" t="str">
        <f>IFERROR(VLOOKUP(Dati15_16[[#This Row],[Nome]]&amp;"*",Gazzetta15_16[Giocatore],1,FALSE),"")</f>
        <v>Diawara A.</v>
      </c>
      <c r="E148" s="13">
        <f>IFERROR(Dati15_16[[#This Row],[Mf]]/Dati15_16[[#This Row],[Quota]],"")</f>
        <v>0.72750000000000004</v>
      </c>
      <c r="F148" s="13">
        <f>IFERROR(((Dati15_16[[#This Row],[Mf]]/Dati15_16[[#This Row],[Quota]])*Dati15_16[[#This Row],[Pg]])/38,"")</f>
        <v>0.65092105263157896</v>
      </c>
      <c r="G148" s="15">
        <f>IFERROR(Dati15_16[[#This Row],[Mf]]*Dati15_16[[#This Row],[Pg]],"")</f>
        <v>197.88</v>
      </c>
      <c r="H148" s="16">
        <f>IFERROR(Dati15_16[[#This Row],[Tot. punti]]/Dati15_16[[#This Row],[Quota]],"")</f>
        <v>24.734999999999999</v>
      </c>
      <c r="I148" s="14">
        <f>IFERROR(VLOOKUP($C148&amp;"*", Gazzetta15_16[], 2,0),"")</f>
        <v>8</v>
      </c>
      <c r="J148" t="s">
        <v>89</v>
      </c>
      <c r="K148">
        <v>34</v>
      </c>
      <c r="L148">
        <v>5.82</v>
      </c>
      <c r="M148">
        <v>5.98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9</v>
      </c>
      <c r="V148">
        <v>2</v>
      </c>
      <c r="W148">
        <v>0</v>
      </c>
      <c r="AD148" s="7" t="s">
        <v>1792</v>
      </c>
      <c r="AE148" s="9">
        <v>20</v>
      </c>
    </row>
    <row r="149" spans="1:31">
      <c r="A149">
        <v>657</v>
      </c>
      <c r="B149" t="s">
        <v>31</v>
      </c>
      <c r="C149" t="s">
        <v>125</v>
      </c>
      <c r="D149" s="17" t="str">
        <f>IFERROR(VLOOKUP(Dati15_16[[#This Row],[Nome]]&amp;"*",Gazzetta15_16[Giocatore],1,FALSE),"")</f>
        <v>Digne L.</v>
      </c>
      <c r="E149" s="13">
        <f>IFERROR(Dati15_16[[#This Row],[Mf]]/Dati15_16[[#This Row],[Quota]],"")</f>
        <v>0.48923076923076925</v>
      </c>
      <c r="F149" s="13">
        <f>IFERROR(((Dati15_16[[#This Row],[Mf]]/Dati15_16[[#This Row],[Quota]])*Dati15_16[[#This Row],[Pg]])/38,"")</f>
        <v>0.42485829959514171</v>
      </c>
      <c r="G149" s="15">
        <f>IFERROR(Dati15_16[[#This Row],[Mf]]*Dati15_16[[#This Row],[Pg]],"")</f>
        <v>209.88000000000002</v>
      </c>
      <c r="H149" s="16">
        <f>IFERROR(Dati15_16[[#This Row],[Tot. punti]]/Dati15_16[[#This Row],[Quota]],"")</f>
        <v>16.144615384615385</v>
      </c>
      <c r="I149" s="14">
        <f>IFERROR(VLOOKUP($C149&amp;"*", Gazzetta15_16[], 2,0),"")</f>
        <v>13</v>
      </c>
      <c r="J149" t="s">
        <v>42</v>
      </c>
      <c r="K149">
        <v>33</v>
      </c>
      <c r="L149">
        <v>6.36</v>
      </c>
      <c r="M149">
        <v>6.09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4</v>
      </c>
      <c r="V149">
        <v>0</v>
      </c>
      <c r="W149">
        <v>0</v>
      </c>
      <c r="AD149" s="7" t="s">
        <v>1793</v>
      </c>
      <c r="AE149" s="9">
        <v>12</v>
      </c>
    </row>
    <row r="150" spans="1:31">
      <c r="A150">
        <v>213</v>
      </c>
      <c r="B150" t="s">
        <v>17</v>
      </c>
      <c r="C150" t="s">
        <v>128</v>
      </c>
      <c r="D150" s="17" t="str">
        <f>IFERROR(VLOOKUP(Dati15_16[[#This Row],[Nome]]&amp;"*",Gazzetta15_16[Giocatore],1,FALSE),"")</f>
        <v>Dionisi F.</v>
      </c>
      <c r="E150" s="13">
        <f>IFERROR(Dati15_16[[#This Row],[Mf]]/Dati15_16[[#This Row],[Quota]],"")</f>
        <v>0.34500000000000003</v>
      </c>
      <c r="F150" s="13">
        <f>IFERROR(((Dati15_16[[#This Row],[Mf]]/Dati15_16[[#This Row],[Quota]])*Dati15_16[[#This Row],[Pg]])/38,"")</f>
        <v>0.29052631578947369</v>
      </c>
      <c r="G150" s="15">
        <f>IFERROR(Dati15_16[[#This Row],[Mf]]*Dati15_16[[#This Row],[Pg]],"")</f>
        <v>220.8</v>
      </c>
      <c r="H150" s="16">
        <f>IFERROR(Dati15_16[[#This Row],[Tot. punti]]/Dati15_16[[#This Row],[Quota]],"")</f>
        <v>11.040000000000001</v>
      </c>
      <c r="I150" s="14">
        <f>IFERROR(VLOOKUP($C150&amp;"*", Gazzetta15_16[], 2,0),"")</f>
        <v>20</v>
      </c>
      <c r="J150" t="s">
        <v>38</v>
      </c>
      <c r="K150">
        <v>32</v>
      </c>
      <c r="L150">
        <v>6.9</v>
      </c>
      <c r="M150">
        <v>6.13</v>
      </c>
      <c r="N150">
        <v>8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3</v>
      </c>
      <c r="U150">
        <v>12</v>
      </c>
      <c r="V150">
        <v>0</v>
      </c>
      <c r="W150">
        <v>0</v>
      </c>
      <c r="AD150" s="7" t="s">
        <v>1794</v>
      </c>
      <c r="AE150" s="9">
        <v>11</v>
      </c>
    </row>
    <row r="151" spans="1:31">
      <c r="A151">
        <v>787</v>
      </c>
      <c r="B151" t="s">
        <v>31</v>
      </c>
      <c r="C151" t="s">
        <v>510</v>
      </c>
      <c r="D151" s="17" t="str">
        <f>IFERROR(VLOOKUP(Dati15_16[[#This Row],[Nome]]&amp;"*",Gazzetta15_16[Giocatore],1,FALSE),"")</f>
        <v>Djimsiti B.</v>
      </c>
      <c r="E151" s="13">
        <f>IFERROR(Dati15_16[[#This Row],[Mf]]/Dati15_16[[#This Row],[Quota]],"")</f>
        <v>1.7233333333333334</v>
      </c>
      <c r="F151" s="13">
        <f>IFERROR(((Dati15_16[[#This Row],[Mf]]/Dati15_16[[#This Row],[Quota]])*Dati15_16[[#This Row],[Pg]])/38,"")</f>
        <v>0.13605263157894737</v>
      </c>
      <c r="G151" s="15">
        <f>IFERROR(Dati15_16[[#This Row],[Mf]]*Dati15_16[[#This Row],[Pg]],"")</f>
        <v>15.51</v>
      </c>
      <c r="H151" s="16">
        <f>IFERROR(Dati15_16[[#This Row],[Tot. punti]]/Dati15_16[[#This Row],[Quota]],"")</f>
        <v>5.17</v>
      </c>
      <c r="I151" s="14">
        <f>IFERROR(VLOOKUP($C151&amp;"*", Gazzetta15_16[], 2,0),"")</f>
        <v>3</v>
      </c>
      <c r="J151" t="s">
        <v>49</v>
      </c>
      <c r="K151">
        <v>3</v>
      </c>
      <c r="L151">
        <v>5.17</v>
      </c>
      <c r="M151">
        <v>5.33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AD151" s="7" t="s">
        <v>1795</v>
      </c>
      <c r="AE151" s="9">
        <v>10</v>
      </c>
    </row>
    <row r="152" spans="1:31">
      <c r="A152">
        <v>344</v>
      </c>
      <c r="B152" t="s">
        <v>17</v>
      </c>
      <c r="C152" t="s">
        <v>205</v>
      </c>
      <c r="D152" s="17" t="str">
        <f>IFERROR(VLOOKUP(Dati15_16[[#This Row],[Nome]]&amp;"*",Gazzetta15_16[Giocatore],1,FALSE),"")</f>
        <v>Djordjevic F.</v>
      </c>
      <c r="E152" s="13">
        <f>IFERROR(Dati15_16[[#This Row],[Mf]]/Dati15_16[[#This Row],[Quota]],"")</f>
        <v>0.84714285714285709</v>
      </c>
      <c r="F152" s="13">
        <f>IFERROR(((Dati15_16[[#This Row],[Mf]]/Dati15_16[[#This Row],[Quota]])*Dati15_16[[#This Row],[Pg]])/38,"")</f>
        <v>0.60191729323308274</v>
      </c>
      <c r="G152" s="15">
        <f>IFERROR(Dati15_16[[#This Row],[Mf]]*Dati15_16[[#This Row],[Pg]],"")</f>
        <v>160.10999999999999</v>
      </c>
      <c r="H152" s="16">
        <f>IFERROR(Dati15_16[[#This Row],[Tot. punti]]/Dati15_16[[#This Row],[Quota]],"")</f>
        <v>22.872857142857139</v>
      </c>
      <c r="I152" s="14">
        <f>IFERROR(VLOOKUP($C152&amp;"*", Gazzetta15_16[], 2,0),"")</f>
        <v>7</v>
      </c>
      <c r="J152" t="s">
        <v>74</v>
      </c>
      <c r="K152">
        <v>27</v>
      </c>
      <c r="L152">
        <v>5.93</v>
      </c>
      <c r="M152">
        <v>5.52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1</v>
      </c>
      <c r="W152">
        <v>0</v>
      </c>
      <c r="AD152" s="7" t="s">
        <v>1796</v>
      </c>
      <c r="AE152" s="9">
        <v>1</v>
      </c>
    </row>
    <row r="153" spans="1:31">
      <c r="A153">
        <v>659</v>
      </c>
      <c r="B153" t="s">
        <v>17</v>
      </c>
      <c r="C153" t="s">
        <v>385</v>
      </c>
      <c r="D153" s="17" t="str">
        <f>IFERROR(VLOOKUP(Dati15_16[[#This Row],[Nome]]&amp;"*",Gazzetta15_16[Giocatore],1,FALSE),"")</f>
        <v>Djurdjevic U.</v>
      </c>
      <c r="E153" s="13">
        <f>IFERROR(Dati15_16[[#This Row],[Mf]]/Dati15_16[[#This Row],[Quota]],"")</f>
        <v>2.0133333333333332</v>
      </c>
      <c r="F153" s="13">
        <f>IFERROR(((Dati15_16[[#This Row],[Mf]]/Dati15_16[[#This Row],[Quota]])*Dati15_16[[#This Row],[Pg]])/38,"")</f>
        <v>0.74175438596491217</v>
      </c>
      <c r="G153" s="15">
        <f>IFERROR(Dati15_16[[#This Row],[Mf]]*Dati15_16[[#This Row],[Pg]],"")</f>
        <v>84.56</v>
      </c>
      <c r="H153" s="16">
        <f>IFERROR(Dati15_16[[#This Row],[Tot. punti]]/Dati15_16[[#This Row],[Quota]],"")</f>
        <v>28.186666666666667</v>
      </c>
      <c r="I153" s="14">
        <f>IFERROR(VLOOKUP($C153&amp;"*", Gazzetta15_16[], 2,0),"")</f>
        <v>3</v>
      </c>
      <c r="J153" t="s">
        <v>27</v>
      </c>
      <c r="K153">
        <v>14</v>
      </c>
      <c r="L153">
        <v>6.04</v>
      </c>
      <c r="M153">
        <v>5.62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AD153" s="7" t="s">
        <v>1797</v>
      </c>
      <c r="AE153" s="9">
        <v>4</v>
      </c>
    </row>
    <row r="154" spans="1:31">
      <c r="A154">
        <v>579</v>
      </c>
      <c r="B154" t="s">
        <v>31</v>
      </c>
      <c r="C154" t="s">
        <v>485</v>
      </c>
      <c r="D154" s="17" t="str">
        <f>IFERROR(VLOOKUP(Dati15_16[[#This Row],[Nome]]&amp;"*",Gazzetta15_16[Giocatore],1,FALSE),"")</f>
        <v>Domizzi M.</v>
      </c>
      <c r="E154" s="13">
        <f>IFERROR(Dati15_16[[#This Row],[Mf]]/Dati15_16[[#This Row],[Quota]],"")</f>
        <v>1.6666666666666667</v>
      </c>
      <c r="F154" s="13">
        <f>IFERROR(((Dati15_16[[#This Row],[Mf]]/Dati15_16[[#This Row],[Quota]])*Dati15_16[[#This Row],[Pg]])/38,"")</f>
        <v>0.2192982456140351</v>
      </c>
      <c r="G154" s="15">
        <f>IFERROR(Dati15_16[[#This Row],[Mf]]*Dati15_16[[#This Row],[Pg]],"")</f>
        <v>25</v>
      </c>
      <c r="H154" s="16">
        <f>IFERROR(Dati15_16[[#This Row],[Tot. punti]]/Dati15_16[[#This Row],[Quota]],"")</f>
        <v>8.3333333333333339</v>
      </c>
      <c r="I154" s="14">
        <f>IFERROR(VLOOKUP($C154&amp;"*", Gazzetta15_16[], 2,0),"")</f>
        <v>3</v>
      </c>
      <c r="J154" t="s">
        <v>30</v>
      </c>
      <c r="K154">
        <v>5</v>
      </c>
      <c r="L154">
        <v>5</v>
      </c>
      <c r="M154">
        <v>5.17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AD154" s="7" t="s">
        <v>1798</v>
      </c>
      <c r="AE154" s="9">
        <v>15</v>
      </c>
    </row>
    <row r="155" spans="1:31">
      <c r="A155">
        <v>216</v>
      </c>
      <c r="B155" t="s">
        <v>28</v>
      </c>
      <c r="C155" t="s">
        <v>2205</v>
      </c>
      <c r="D155" s="17" t="str">
        <f>IFERROR(VLOOKUP(Dati15_16[[#This Row],[Nome]]&amp;"*",Gazzetta15_16[Giocatore],1,FALSE),"")</f>
        <v>Donnarumma A.</v>
      </c>
      <c r="E155" s="13">
        <f>IFERROR(Dati15_16[[#This Row],[Mf]]/Dati15_16[[#This Row],[Quota]],"")</f>
        <v>0</v>
      </c>
      <c r="F155" s="13">
        <f>IFERROR(((Dati15_16[[#This Row],[Mf]]/Dati15_16[[#This Row],[Quota]])*Dati15_16[[#This Row],[Pg]])/38,"")</f>
        <v>0</v>
      </c>
      <c r="G155" s="15">
        <f>IFERROR(Dati15_16[[#This Row],[Mf]]*Dati15_16[[#This Row],[Pg]],"")</f>
        <v>0</v>
      </c>
      <c r="H155" s="16">
        <f>IFERROR(Dati15_16[[#This Row],[Tot. punti]]/Dati15_16[[#This Row],[Quota]],"")</f>
        <v>0</v>
      </c>
      <c r="I155" s="14">
        <f>IFERROR(VLOOKUP($C155&amp;"*", Gazzetta15_16[], 2,0),"")</f>
        <v>1</v>
      </c>
      <c r="J155" t="s">
        <v>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AD155" s="7" t="s">
        <v>1799</v>
      </c>
      <c r="AE155" s="9">
        <v>8</v>
      </c>
    </row>
    <row r="156" spans="1:31">
      <c r="A156">
        <v>350</v>
      </c>
      <c r="B156" t="s">
        <v>28</v>
      </c>
      <c r="C156" t="s">
        <v>158</v>
      </c>
      <c r="D156" s="17" t="str">
        <f>IFERROR(VLOOKUP(Dati15_16[[#This Row],[Nome]]&amp;"*",Gazzetta15_16[Giocatore],1,FALSE),"")</f>
        <v>Donnarumma G.</v>
      </c>
      <c r="E156" s="13">
        <f>IFERROR(Dati15_16[[#This Row],[Mf]]/Dati15_16[[#This Row],[Quota]],"")</f>
        <v>0.325625</v>
      </c>
      <c r="F156" s="13">
        <f>IFERROR(((Dati15_16[[#This Row],[Mf]]/Dati15_16[[#This Row],[Quota]])*Dati15_16[[#This Row],[Pg]])/38,"")</f>
        <v>0.25707236842105263</v>
      </c>
      <c r="G156" s="15">
        <f>IFERROR(Dati15_16[[#This Row],[Mf]]*Dati15_16[[#This Row],[Pg]],"")</f>
        <v>156.30000000000001</v>
      </c>
      <c r="H156" s="16">
        <f>IFERROR(Dati15_16[[#This Row],[Tot. punti]]/Dati15_16[[#This Row],[Quota]],"")</f>
        <v>9.7687500000000007</v>
      </c>
      <c r="I156" s="14">
        <f>IFERROR(VLOOKUP($C156&amp;"*", Gazzetta15_16[], 2,0),"")</f>
        <v>16</v>
      </c>
      <c r="J156" t="s">
        <v>21</v>
      </c>
      <c r="K156">
        <v>30</v>
      </c>
      <c r="L156">
        <v>5.21</v>
      </c>
      <c r="M156">
        <v>6.26</v>
      </c>
      <c r="N156">
        <v>0</v>
      </c>
      <c r="O156">
        <v>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AD156" s="7" t="s">
        <v>1800</v>
      </c>
      <c r="AE156" s="9">
        <v>13</v>
      </c>
    </row>
    <row r="157" spans="1:31">
      <c r="A157">
        <v>669</v>
      </c>
      <c r="B157" t="s">
        <v>22</v>
      </c>
      <c r="C157" t="s">
        <v>319</v>
      </c>
      <c r="D157" s="17" t="str">
        <f>IFERROR(VLOOKUP(Dati15_16[[#This Row],[Nome]]&amp;"*",Gazzetta15_16[Giocatore],1,FALSE),"")</f>
        <v>Donsah G.</v>
      </c>
      <c r="E157" s="13">
        <f>IFERROR(Dati15_16[[#This Row],[Mf]]/Dati15_16[[#This Row],[Quota]],"")</f>
        <v>1.274</v>
      </c>
      <c r="F157" s="13">
        <f>IFERROR(((Dati15_16[[#This Row],[Mf]]/Dati15_16[[#This Row],[Quota]])*Dati15_16[[#This Row],[Pg]])/38,"")</f>
        <v>0.67052631578947375</v>
      </c>
      <c r="G157" s="15">
        <f>IFERROR(Dati15_16[[#This Row],[Mf]]*Dati15_16[[#This Row],[Pg]],"")</f>
        <v>127.4</v>
      </c>
      <c r="H157" s="16">
        <f>IFERROR(Dati15_16[[#This Row],[Tot. punti]]/Dati15_16[[#This Row],[Quota]],"")</f>
        <v>25.48</v>
      </c>
      <c r="I157" s="14">
        <f>IFERROR(VLOOKUP($C157&amp;"*", Gazzetta15_16[], 2,0),"")</f>
        <v>5</v>
      </c>
      <c r="J157" t="s">
        <v>89</v>
      </c>
      <c r="K157">
        <v>20</v>
      </c>
      <c r="L157">
        <v>6.37</v>
      </c>
      <c r="M157">
        <v>6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AD157" s="7" t="s">
        <v>1801</v>
      </c>
      <c r="AE157" s="9">
        <v>20</v>
      </c>
    </row>
    <row r="158" spans="1:31">
      <c r="A158">
        <v>526</v>
      </c>
      <c r="B158" t="s">
        <v>22</v>
      </c>
      <c r="C158" t="s">
        <v>119</v>
      </c>
      <c r="D158" s="17" t="str">
        <f>IFERROR(VLOOKUP(Dati15_16[[#This Row],[Nome]]&amp;"*",Gazzetta15_16[Giocatore],1,FALSE),"")</f>
        <v>Duncan J.</v>
      </c>
      <c r="E158" s="13">
        <f>IFERROR(Dati15_16[[#This Row],[Mf]]/Dati15_16[[#This Row],[Quota]],"")</f>
        <v>0.47769230769230769</v>
      </c>
      <c r="F158" s="13">
        <f>IFERROR(((Dati15_16[[#This Row],[Mf]]/Dati15_16[[#This Row],[Quota]])*Dati15_16[[#This Row],[Pg]])/38,"")</f>
        <v>0.41483805668016194</v>
      </c>
      <c r="G158" s="15">
        <f>IFERROR(Dati15_16[[#This Row],[Mf]]*Dati15_16[[#This Row],[Pg]],"")</f>
        <v>204.93</v>
      </c>
      <c r="H158" s="16">
        <f>IFERROR(Dati15_16[[#This Row],[Tot. punti]]/Dati15_16[[#This Row],[Quota]],"")</f>
        <v>15.763846153846155</v>
      </c>
      <c r="I158" s="14">
        <f>IFERROR(VLOOKUP($C158&amp;"*", Gazzetta15_16[], 2,0),"")</f>
        <v>13</v>
      </c>
      <c r="J158" t="s">
        <v>46</v>
      </c>
      <c r="K158">
        <v>33</v>
      </c>
      <c r="L158">
        <v>6.21</v>
      </c>
      <c r="M158">
        <v>6.13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5</v>
      </c>
      <c r="V158">
        <v>0</v>
      </c>
      <c r="W158">
        <v>0</v>
      </c>
      <c r="AD158" s="7" t="s">
        <v>1802</v>
      </c>
      <c r="AE158" s="9">
        <v>3</v>
      </c>
    </row>
    <row r="159" spans="1:31">
      <c r="A159">
        <v>309</v>
      </c>
      <c r="B159" t="s">
        <v>17</v>
      </c>
      <c r="C159" t="s">
        <v>93</v>
      </c>
      <c r="D159" s="17" t="str">
        <f>IFERROR(VLOOKUP(Dati15_16[[#This Row],[Nome]]&amp;"*",Gazzetta15_16[Giocatore],1,FALSE),"")</f>
        <v>Dybala P.</v>
      </c>
      <c r="E159" s="13">
        <f>IFERROR(Dati15_16[[#This Row],[Mf]]/Dati15_16[[#This Row],[Quota]],"")</f>
        <v>0.20428571428571429</v>
      </c>
      <c r="F159" s="13">
        <f>IFERROR(((Dati15_16[[#This Row],[Mf]]/Dati15_16[[#This Row],[Quota]])*Dati15_16[[#This Row],[Pg]])/38,"")</f>
        <v>0.18278195488721805</v>
      </c>
      <c r="G159" s="15">
        <f>IFERROR(Dati15_16[[#This Row],[Mf]]*Dati15_16[[#This Row],[Pg]],"")</f>
        <v>291.72000000000003</v>
      </c>
      <c r="H159" s="16">
        <f>IFERROR(Dati15_16[[#This Row],[Tot. punti]]/Dati15_16[[#This Row],[Quota]],"")</f>
        <v>6.9457142857142866</v>
      </c>
      <c r="I159" s="14">
        <f>IFERROR(VLOOKUP($C159&amp;"*", Gazzetta15_16[], 2,0),"")</f>
        <v>42</v>
      </c>
      <c r="J159" t="s">
        <v>57</v>
      </c>
      <c r="K159">
        <v>34</v>
      </c>
      <c r="L159">
        <v>8.58</v>
      </c>
      <c r="M159">
        <v>6.65</v>
      </c>
      <c r="N159">
        <v>13</v>
      </c>
      <c r="O159">
        <v>0</v>
      </c>
      <c r="P159">
        <v>0</v>
      </c>
      <c r="Q159">
        <v>6</v>
      </c>
      <c r="R159">
        <v>6</v>
      </c>
      <c r="S159">
        <v>0</v>
      </c>
      <c r="T159">
        <v>7</v>
      </c>
      <c r="U159">
        <v>1</v>
      </c>
      <c r="V159">
        <v>0</v>
      </c>
      <c r="W159">
        <v>0</v>
      </c>
      <c r="AD159" s="7" t="s">
        <v>1803</v>
      </c>
      <c r="AE159" s="9">
        <v>3</v>
      </c>
    </row>
    <row r="160" spans="1:31">
      <c r="A160">
        <v>647</v>
      </c>
      <c r="B160" t="s">
        <v>17</v>
      </c>
      <c r="C160" t="s">
        <v>149</v>
      </c>
      <c r="D160" s="17" t="str">
        <f>IFERROR(VLOOKUP(Dati15_16[[#This Row],[Nome]]&amp;"*",Gazzetta15_16[Giocatore],1,FALSE),"")</f>
        <v>Dzeko E.</v>
      </c>
      <c r="E160" s="13">
        <f>IFERROR(Dati15_16[[#This Row],[Mf]]/Dati15_16[[#This Row],[Quota]],"")</f>
        <v>0.33399999999999996</v>
      </c>
      <c r="F160" s="13">
        <f>IFERROR(((Dati15_16[[#This Row],[Mf]]/Dati15_16[[#This Row],[Quota]])*Dati15_16[[#This Row],[Pg]])/38,"")</f>
        <v>0.27247368421052631</v>
      </c>
      <c r="G160" s="15">
        <f>IFERROR(Dati15_16[[#This Row],[Mf]]*Dati15_16[[#This Row],[Pg]],"")</f>
        <v>207.07999999999998</v>
      </c>
      <c r="H160" s="16">
        <f>IFERROR(Dati15_16[[#This Row],[Tot. punti]]/Dati15_16[[#This Row],[Quota]],"")</f>
        <v>10.353999999999999</v>
      </c>
      <c r="I160" s="14">
        <f>IFERROR(VLOOKUP($C160&amp;"*", Gazzetta15_16[], 2,0),"")</f>
        <v>20</v>
      </c>
      <c r="J160" t="s">
        <v>42</v>
      </c>
      <c r="K160">
        <v>31</v>
      </c>
      <c r="L160">
        <v>6.68</v>
      </c>
      <c r="M160">
        <v>5.86</v>
      </c>
      <c r="N160">
        <v>6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2</v>
      </c>
      <c r="U160">
        <v>4</v>
      </c>
      <c r="V160">
        <v>1</v>
      </c>
      <c r="W160">
        <v>0</v>
      </c>
      <c r="AD160" s="7" t="s">
        <v>1804</v>
      </c>
      <c r="AE160" s="9">
        <v>7</v>
      </c>
    </row>
    <row r="161" spans="1:31">
      <c r="A161">
        <v>713</v>
      </c>
      <c r="B161" t="s">
        <v>22</v>
      </c>
      <c r="C161" t="s">
        <v>216</v>
      </c>
      <c r="D161" s="17" t="str">
        <f>IFERROR(VLOOKUP(Dati15_16[[#This Row],[Nome]]&amp;"*",Gazzetta15_16[Giocatore],1,FALSE),"")</f>
        <v>Dzemaili B.</v>
      </c>
      <c r="E161" s="13">
        <f>IFERROR(Dati15_16[[#This Row],[Mf]]/Dati15_16[[#This Row],[Quota]],"")</f>
        <v>0.5663636363636364</v>
      </c>
      <c r="F161" s="13">
        <f>IFERROR(((Dati15_16[[#This Row],[Mf]]/Dati15_16[[#This Row],[Quota]])*Dati15_16[[#This Row],[Pg]])/38,"")</f>
        <v>0.40241626794258378</v>
      </c>
      <c r="G161" s="15">
        <f>IFERROR(Dati15_16[[#This Row],[Mf]]*Dati15_16[[#This Row],[Pg]],"")</f>
        <v>168.21</v>
      </c>
      <c r="H161" s="16">
        <f>IFERROR(Dati15_16[[#This Row],[Tot. punti]]/Dati15_16[[#This Row],[Quota]],"")</f>
        <v>15.291818181818183</v>
      </c>
      <c r="I161" s="14">
        <f>IFERROR(VLOOKUP($C161&amp;"*", Gazzetta15_16[], 2,0),"")</f>
        <v>11</v>
      </c>
      <c r="J161" t="s">
        <v>70</v>
      </c>
      <c r="K161">
        <v>27</v>
      </c>
      <c r="L161">
        <v>6.23</v>
      </c>
      <c r="M161">
        <v>6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6</v>
      </c>
      <c r="V161">
        <v>1</v>
      </c>
      <c r="W161">
        <v>0</v>
      </c>
      <c r="AD161" s="7" t="s">
        <v>1805</v>
      </c>
      <c r="AE161" s="9">
        <v>3</v>
      </c>
    </row>
    <row r="162" spans="1:31">
      <c r="A162">
        <v>580</v>
      </c>
      <c r="B162" t="s">
        <v>31</v>
      </c>
      <c r="C162" t="s">
        <v>177</v>
      </c>
      <c r="D162" s="17" t="str">
        <f>IFERROR(VLOOKUP(Dati15_16[[#This Row],[Nome]]&amp;"*",Gazzetta15_16[Giocatore],1,FALSE),"")</f>
        <v>Edenilson A.</v>
      </c>
      <c r="E162" s="13">
        <f>IFERROR(Dati15_16[[#This Row],[Mf]]/Dati15_16[[#This Row],[Quota]],"")</f>
        <v>1.1080000000000001</v>
      </c>
      <c r="F162" s="13">
        <f>IFERROR(((Dati15_16[[#This Row],[Mf]]/Dati15_16[[#This Row],[Quota]])*Dati15_16[[#This Row],[Pg]])/38,"")</f>
        <v>0.84557894736842121</v>
      </c>
      <c r="G162" s="15">
        <f>IFERROR(Dati15_16[[#This Row],[Mf]]*Dati15_16[[#This Row],[Pg]],"")</f>
        <v>160.66</v>
      </c>
      <c r="H162" s="16">
        <f>IFERROR(Dati15_16[[#This Row],[Tot. punti]]/Dati15_16[[#This Row],[Quota]],"")</f>
        <v>32.131999999999998</v>
      </c>
      <c r="I162" s="14">
        <f>IFERROR(VLOOKUP($C162&amp;"*", Gazzetta15_16[], 2,0),"")</f>
        <v>5</v>
      </c>
      <c r="J162" t="s">
        <v>30</v>
      </c>
      <c r="K162">
        <v>29</v>
      </c>
      <c r="L162">
        <v>5.54</v>
      </c>
      <c r="M162">
        <v>5.59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AD162" s="7" t="s">
        <v>1806</v>
      </c>
      <c r="AE162" s="9">
        <v>4</v>
      </c>
    </row>
    <row r="163" spans="1:31">
      <c r="A163">
        <v>506</v>
      </c>
      <c r="B163" t="s">
        <v>17</v>
      </c>
      <c r="C163" t="s">
        <v>118</v>
      </c>
      <c r="D163" s="17" t="str">
        <f>IFERROR(VLOOKUP(Dati15_16[[#This Row],[Nome]]&amp;"*",Gazzetta15_16[Giocatore],1,FALSE),"")</f>
        <v>Eder C.</v>
      </c>
      <c r="E163" s="13">
        <f>IFERROR(Dati15_16[[#This Row],[Mf]]/Dati15_16[[#This Row],[Quota]],"")</f>
        <v>0.36150000000000004</v>
      </c>
      <c r="F163" s="13">
        <f>IFERROR(((Dati15_16[[#This Row],[Mf]]/Dati15_16[[#This Row],[Quota]])*Dati15_16[[#This Row],[Pg]])/38,"")</f>
        <v>0.31393421052631582</v>
      </c>
      <c r="G163" s="15">
        <f>IFERROR(Dati15_16[[#This Row],[Mf]]*Dati15_16[[#This Row],[Pg]],"")</f>
        <v>238.59</v>
      </c>
      <c r="H163" s="16">
        <f>IFERROR(Dati15_16[[#This Row],[Tot. punti]]/Dati15_16[[#This Row],[Quota]],"")</f>
        <v>11.929500000000001</v>
      </c>
      <c r="I163" s="14">
        <f>IFERROR(VLOOKUP($C163&amp;"*", Gazzetta15_16[], 2,0),"")</f>
        <v>20</v>
      </c>
      <c r="J163" t="s">
        <v>55</v>
      </c>
      <c r="K163">
        <v>33</v>
      </c>
      <c r="L163">
        <v>7.23</v>
      </c>
      <c r="M163">
        <v>5.98</v>
      </c>
      <c r="N163">
        <v>10</v>
      </c>
      <c r="O163">
        <v>0</v>
      </c>
      <c r="P163">
        <v>0</v>
      </c>
      <c r="Q163">
        <v>3</v>
      </c>
      <c r="R163">
        <v>3</v>
      </c>
      <c r="S163">
        <v>0</v>
      </c>
      <c r="T163">
        <v>1</v>
      </c>
      <c r="U163">
        <v>3</v>
      </c>
      <c r="V163">
        <v>0</v>
      </c>
      <c r="W163">
        <v>0</v>
      </c>
      <c r="AD163" s="7" t="s">
        <v>1807</v>
      </c>
      <c r="AE163" s="9">
        <v>3</v>
      </c>
    </row>
    <row r="164" spans="1:31">
      <c r="A164">
        <v>401</v>
      </c>
      <c r="B164" t="s">
        <v>22</v>
      </c>
      <c r="C164" t="s">
        <v>316</v>
      </c>
      <c r="D164" s="17" t="str">
        <f>IFERROR(VLOOKUP(Dati15_16[[#This Row],[Nome]]&amp;"*",Gazzetta15_16[Giocatore],1,FALSE),"")</f>
        <v>El Kaddouri O.</v>
      </c>
      <c r="E164" s="13">
        <f>IFERROR(Dati15_16[[#This Row],[Mf]]/Dati15_16[[#This Row],[Quota]],"")</f>
        <v>1.5725</v>
      </c>
      <c r="F164" s="13">
        <f>IFERROR(((Dati15_16[[#This Row],[Mf]]/Dati15_16[[#This Row],[Quota]])*Dati15_16[[#This Row],[Pg]])/38,"")</f>
        <v>0.82763157894736838</v>
      </c>
      <c r="G164" s="15">
        <f>IFERROR(Dati15_16[[#This Row],[Mf]]*Dati15_16[[#This Row],[Pg]],"")</f>
        <v>125.8</v>
      </c>
      <c r="H164" s="16">
        <f>IFERROR(Dati15_16[[#This Row],[Tot. punti]]/Dati15_16[[#This Row],[Quota]],"")</f>
        <v>31.45</v>
      </c>
      <c r="I164" s="14">
        <f>IFERROR(VLOOKUP($C164&amp;"*", Gazzetta15_16[], 2,0),"")</f>
        <v>4</v>
      </c>
      <c r="J164" t="s">
        <v>24</v>
      </c>
      <c r="K164">
        <v>20</v>
      </c>
      <c r="L164">
        <v>6.29</v>
      </c>
      <c r="M164">
        <v>5.92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AD164" s="7" t="s">
        <v>1808</v>
      </c>
      <c r="AE164" s="9">
        <v>1</v>
      </c>
    </row>
    <row r="165" spans="1:31">
      <c r="A165">
        <v>795</v>
      </c>
      <c r="B165" t="s">
        <v>17</v>
      </c>
      <c r="C165" t="s">
        <v>359</v>
      </c>
      <c r="D165" s="17" t="str">
        <f>IFERROR(VLOOKUP(Dati15_16[[#This Row],[Nome]]&amp;"*",Gazzetta15_16[Giocatore],1,FALSE),"")</f>
        <v>El Shaarawy</v>
      </c>
      <c r="E165" s="13">
        <f>IFERROR(Dati15_16[[#This Row],[Mf]]/Dati15_16[[#This Row],[Quota]],"")</f>
        <v>0.29629629629629628</v>
      </c>
      <c r="F165" s="13">
        <f>IFERROR(((Dati15_16[[#This Row],[Mf]]/Dati15_16[[#This Row],[Quota]])*Dati15_16[[#This Row],[Pg]])/38,"")</f>
        <v>0.12475633528265107</v>
      </c>
      <c r="G165" s="15">
        <f>IFERROR(Dati15_16[[#This Row],[Mf]]*Dati15_16[[#This Row],[Pg]],"")</f>
        <v>128</v>
      </c>
      <c r="H165" s="16">
        <f>IFERROR(Dati15_16[[#This Row],[Tot. punti]]/Dati15_16[[#This Row],[Quota]],"")</f>
        <v>4.7407407407407405</v>
      </c>
      <c r="I165" s="14">
        <f>IFERROR(VLOOKUP($C165&amp;"*", Gazzetta15_16[], 2,0),"")</f>
        <v>27</v>
      </c>
      <c r="J165" t="s">
        <v>42</v>
      </c>
      <c r="K165">
        <v>16</v>
      </c>
      <c r="L165">
        <v>8</v>
      </c>
      <c r="M165">
        <v>6.38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AD165" s="7" t="s">
        <v>1809</v>
      </c>
      <c r="AE165" s="9">
        <v>16</v>
      </c>
    </row>
    <row r="166" spans="1:31">
      <c r="A166">
        <v>774</v>
      </c>
      <c r="B166" t="s">
        <v>22</v>
      </c>
      <c r="C166" t="s">
        <v>416</v>
      </c>
      <c r="D166" s="17" t="str">
        <f>IFERROR(VLOOKUP(Dati15_16[[#This Row],[Nome]]&amp;"*",Gazzetta15_16[Giocatore],1,FALSE),"")</f>
        <v>Emanuelson U.</v>
      </c>
      <c r="E166" s="13">
        <f>IFERROR(Dati15_16[[#This Row],[Mf]]/Dati15_16[[#This Row],[Quota]],"")</f>
        <v>0.97666666666666668</v>
      </c>
      <c r="F166" s="13">
        <f>IFERROR(((Dati15_16[[#This Row],[Mf]]/Dati15_16[[#This Row],[Quota]])*Dati15_16[[#This Row],[Pg]])/38,"")</f>
        <v>0.28271929824561404</v>
      </c>
      <c r="G166" s="15">
        <f>IFERROR(Dati15_16[[#This Row],[Mf]]*Dati15_16[[#This Row],[Pg]],"")</f>
        <v>64.460000000000008</v>
      </c>
      <c r="H166" s="16">
        <f>IFERROR(Dati15_16[[#This Row],[Tot. punti]]/Dati15_16[[#This Row],[Quota]],"")</f>
        <v>10.743333333333334</v>
      </c>
      <c r="I166" s="14">
        <f>IFERROR(VLOOKUP($C166&amp;"*", Gazzetta15_16[], 2,0),"")</f>
        <v>6</v>
      </c>
      <c r="J166" t="s">
        <v>101</v>
      </c>
      <c r="K166">
        <v>11</v>
      </c>
      <c r="L166">
        <v>5.86</v>
      </c>
      <c r="M166">
        <v>5.77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AD166" s="7" t="s">
        <v>1810</v>
      </c>
      <c r="AE166" s="9">
        <v>5</v>
      </c>
    </row>
    <row r="167" spans="1:31">
      <c r="A167">
        <v>417</v>
      </c>
      <c r="B167" t="s">
        <v>31</v>
      </c>
      <c r="C167" t="s">
        <v>445</v>
      </c>
      <c r="D167" s="17" t="str">
        <f>IFERROR(VLOOKUP(Dati15_16[[#This Row],[Nome]]&amp;"*",Gazzetta15_16[Giocatore],1,FALSE),"")</f>
        <v>Emerson P.</v>
      </c>
      <c r="E167" s="13">
        <f>IFERROR(Dati15_16[[#This Row],[Mf]]/Dati15_16[[#This Row],[Quota]],"")</f>
        <v>1.0633333333333332</v>
      </c>
      <c r="F167" s="13">
        <f>IFERROR(((Dati15_16[[#This Row],[Mf]]/Dati15_16[[#This Row],[Quota]])*Dati15_16[[#This Row],[Pg]])/38,"")</f>
        <v>0.22385964912280701</v>
      </c>
      <c r="G167" s="15">
        <f>IFERROR(Dati15_16[[#This Row],[Mf]]*Dati15_16[[#This Row],[Pg]],"")</f>
        <v>51.04</v>
      </c>
      <c r="H167" s="16">
        <f>IFERROR(Dati15_16[[#This Row],[Tot. punti]]/Dati15_16[[#This Row],[Quota]],"")</f>
        <v>8.5066666666666659</v>
      </c>
      <c r="I167" s="14">
        <f>IFERROR(VLOOKUP($C167&amp;"*", Gazzetta15_16[], 2,0),"")</f>
        <v>6</v>
      </c>
      <c r="J167" t="s">
        <v>42</v>
      </c>
      <c r="K167">
        <v>8</v>
      </c>
      <c r="L167">
        <v>6.38</v>
      </c>
      <c r="M167">
        <v>5.75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AD167" s="7" t="s">
        <v>1811</v>
      </c>
      <c r="AE167" s="9">
        <v>4</v>
      </c>
    </row>
    <row r="168" spans="1:31">
      <c r="A168">
        <v>290</v>
      </c>
      <c r="B168" t="s">
        <v>31</v>
      </c>
      <c r="C168" t="s">
        <v>227</v>
      </c>
      <c r="D168" s="17" t="str">
        <f>IFERROR(VLOOKUP(Dati15_16[[#This Row],[Nome]]&amp;"*",Gazzetta15_16[Giocatore],1,FALSE),"")</f>
        <v>Evra P.</v>
      </c>
      <c r="E168" s="13">
        <f>IFERROR(Dati15_16[[#This Row],[Mf]]/Dati15_16[[#This Row],[Quota]],"")</f>
        <v>0.48000000000000004</v>
      </c>
      <c r="F168" s="13">
        <f>IFERROR(((Dati15_16[[#This Row],[Mf]]/Dati15_16[[#This Row],[Quota]])*Dati15_16[[#This Row],[Pg]])/38,"")</f>
        <v>0.32842105263157895</v>
      </c>
      <c r="G168" s="15">
        <f>IFERROR(Dati15_16[[#This Row],[Mf]]*Dati15_16[[#This Row],[Pg]],"")</f>
        <v>162.24</v>
      </c>
      <c r="H168" s="16">
        <f>IFERROR(Dati15_16[[#This Row],[Tot. punti]]/Dati15_16[[#This Row],[Quota]],"")</f>
        <v>12.48</v>
      </c>
      <c r="I168" s="14">
        <f>IFERROR(VLOOKUP($C168&amp;"*", Gazzetta15_16[], 2,0),"")</f>
        <v>13</v>
      </c>
      <c r="J168" t="s">
        <v>57</v>
      </c>
      <c r="K168">
        <v>26</v>
      </c>
      <c r="L168">
        <v>6.24</v>
      </c>
      <c r="M168">
        <v>6.06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5</v>
      </c>
      <c r="V168">
        <v>1</v>
      </c>
      <c r="W168">
        <v>0</v>
      </c>
      <c r="AD168" s="7" t="s">
        <v>1812</v>
      </c>
      <c r="AE168" s="9">
        <v>13</v>
      </c>
    </row>
    <row r="169" spans="1:31">
      <c r="A169">
        <v>532</v>
      </c>
      <c r="B169" t="s">
        <v>17</v>
      </c>
      <c r="C169" t="s">
        <v>231</v>
      </c>
      <c r="D169" s="17" t="str">
        <f>IFERROR(VLOOKUP(Dati15_16[[#This Row],[Nome]]&amp;"*",Gazzetta15_16[Giocatore],1,FALSE),"")</f>
        <v>Falcinelli D.</v>
      </c>
      <c r="E169" s="13">
        <f>IFERROR(Dati15_16[[#This Row],[Mf]]/Dati15_16[[#This Row],[Quota]],"")</f>
        <v>1.0083333333333333</v>
      </c>
      <c r="F169" s="13">
        <f>IFERROR(((Dati15_16[[#This Row],[Mf]]/Dati15_16[[#This Row],[Quota]])*Dati15_16[[#This Row],[Pg]])/38,"")</f>
        <v>0.68991228070175437</v>
      </c>
      <c r="G169" s="15">
        <f>IFERROR(Dati15_16[[#This Row],[Mf]]*Dati15_16[[#This Row],[Pg]],"")</f>
        <v>157.29999999999998</v>
      </c>
      <c r="H169" s="16">
        <f>IFERROR(Dati15_16[[#This Row],[Tot. punti]]/Dati15_16[[#This Row],[Quota]],"")</f>
        <v>26.216666666666665</v>
      </c>
      <c r="I169" s="14">
        <f>IFERROR(VLOOKUP($C169&amp;"*", Gazzetta15_16[], 2,0),"")</f>
        <v>6</v>
      </c>
      <c r="J169" t="s">
        <v>46</v>
      </c>
      <c r="K169">
        <v>26</v>
      </c>
      <c r="L169">
        <v>6.05</v>
      </c>
      <c r="M169">
        <v>5.74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AD169" s="7" t="s">
        <v>1813</v>
      </c>
      <c r="AE169" s="9">
        <v>42</v>
      </c>
    </row>
    <row r="170" spans="1:31">
      <c r="A170">
        <v>633</v>
      </c>
      <c r="B170" t="s">
        <v>17</v>
      </c>
      <c r="C170" t="s">
        <v>414</v>
      </c>
      <c r="D170" s="17" t="str">
        <f>IFERROR(VLOOKUP(Dati15_16[[#This Row],[Nome]]&amp;"*",Gazzetta15_16[Giocatore],1,FALSE),"")</f>
        <v>Fares M.</v>
      </c>
      <c r="E170" s="13">
        <f>IFERROR(Dati15_16[[#This Row],[Mf]]/Dati15_16[[#This Row],[Quota]],"")</f>
        <v>1.345</v>
      </c>
      <c r="F170" s="13">
        <f>IFERROR(((Dati15_16[[#This Row],[Mf]]/Dati15_16[[#This Row],[Quota]])*Dati15_16[[#This Row],[Pg]])/38,"")</f>
        <v>0.38934210526315788</v>
      </c>
      <c r="G170" s="15">
        <f>IFERROR(Dati15_16[[#This Row],[Mf]]*Dati15_16[[#This Row],[Pg]],"")</f>
        <v>59.18</v>
      </c>
      <c r="H170" s="16">
        <f>IFERROR(Dati15_16[[#This Row],[Tot. punti]]/Dati15_16[[#This Row],[Quota]],"")</f>
        <v>14.795</v>
      </c>
      <c r="I170" s="14">
        <f>IFERROR(VLOOKUP($C170&amp;"*", Gazzetta15_16[], 2,0),"")</f>
        <v>4</v>
      </c>
      <c r="J170" t="s">
        <v>101</v>
      </c>
      <c r="K170">
        <v>11</v>
      </c>
      <c r="L170">
        <v>5.38</v>
      </c>
      <c r="M170">
        <v>5.38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  <c r="AD170" s="7" t="s">
        <v>1814</v>
      </c>
      <c r="AE170" s="9">
        <v>20</v>
      </c>
    </row>
    <row r="171" spans="1:31">
      <c r="A171">
        <v>558</v>
      </c>
      <c r="B171" t="s">
        <v>22</v>
      </c>
      <c r="C171" t="s">
        <v>484</v>
      </c>
      <c r="D171" s="17" t="str">
        <f>IFERROR(VLOOKUP(Dati15_16[[#This Row],[Nome]]&amp;"*",Gazzetta15_16[Giocatore],1,FALSE),"")</f>
        <v>Farnerud A.</v>
      </c>
      <c r="E171" s="13">
        <f>IFERROR(Dati15_16[[#This Row],[Mf]]/Dati15_16[[#This Row],[Quota]],"")</f>
        <v>1.7766666666666666</v>
      </c>
      <c r="F171" s="13">
        <f>IFERROR(((Dati15_16[[#This Row],[Mf]]/Dati15_16[[#This Row],[Quota]])*Dati15_16[[#This Row],[Pg]])/38,"")</f>
        <v>0.23377192982456138</v>
      </c>
      <c r="G171" s="15">
        <f>IFERROR(Dati15_16[[#This Row],[Mf]]*Dati15_16[[#This Row],[Pg]],"")</f>
        <v>26.65</v>
      </c>
      <c r="H171" s="16">
        <f>IFERROR(Dati15_16[[#This Row],[Tot. punti]]/Dati15_16[[#This Row],[Quota]],"")</f>
        <v>8.8833333333333329</v>
      </c>
      <c r="I171" s="14">
        <f>IFERROR(VLOOKUP($C171&amp;"*", Gazzetta15_16[], 2,0),"")</f>
        <v>3</v>
      </c>
      <c r="J171" t="s">
        <v>81</v>
      </c>
      <c r="K171">
        <v>5</v>
      </c>
      <c r="L171">
        <v>5.33</v>
      </c>
      <c r="M171">
        <v>5.33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AD171" s="7" t="s">
        <v>1815</v>
      </c>
      <c r="AE171" s="9">
        <v>11</v>
      </c>
    </row>
    <row r="172" spans="1:31">
      <c r="A172">
        <v>639</v>
      </c>
      <c r="B172" t="s">
        <v>22</v>
      </c>
      <c r="C172" t="s">
        <v>446</v>
      </c>
      <c r="D172" s="17" t="str">
        <f>IFERROR(VLOOKUP(Dati15_16[[#This Row],[Nome]]&amp;"*",Gazzetta15_16[Giocatore],1,FALSE),"")</f>
        <v>Fedele M.</v>
      </c>
      <c r="E172" s="13">
        <f>IFERROR(Dati15_16[[#This Row],[Mf]]/Dati15_16[[#This Row],[Quota]],"")</f>
        <v>1.4225000000000001</v>
      </c>
      <c r="F172" s="13">
        <f>IFERROR(((Dati15_16[[#This Row],[Mf]]/Dati15_16[[#This Row],[Quota]])*Dati15_16[[#This Row],[Pg]])/38,"")</f>
        <v>0.29947368421052634</v>
      </c>
      <c r="G172" s="15">
        <f>IFERROR(Dati15_16[[#This Row],[Mf]]*Dati15_16[[#This Row],[Pg]],"")</f>
        <v>45.52</v>
      </c>
      <c r="H172" s="16">
        <f>IFERROR(Dati15_16[[#This Row],[Tot. punti]]/Dati15_16[[#This Row],[Quota]],"")</f>
        <v>11.38</v>
      </c>
      <c r="I172" s="14">
        <f>IFERROR(VLOOKUP($C172&amp;"*", Gazzetta15_16[], 2,0),"")</f>
        <v>4</v>
      </c>
      <c r="J172" t="s">
        <v>52</v>
      </c>
      <c r="K172">
        <v>8</v>
      </c>
      <c r="L172">
        <v>5.69</v>
      </c>
      <c r="M172">
        <v>5.81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AD172" s="7" t="s">
        <v>1816</v>
      </c>
      <c r="AE172" s="9">
        <v>5</v>
      </c>
    </row>
    <row r="173" spans="1:31">
      <c r="A173">
        <v>708</v>
      </c>
      <c r="B173" t="s">
        <v>31</v>
      </c>
      <c r="C173" t="s">
        <v>235</v>
      </c>
      <c r="D173" s="17" t="str">
        <f>IFERROR(VLOOKUP(Dati15_16[[#This Row],[Nome]]&amp;"*",Gazzetta15_16[Giocatore],1,FALSE),"")</f>
        <v>Felipe</v>
      </c>
      <c r="E173" s="13">
        <f>IFERROR(Dati15_16[[#This Row],[Mf]]/Dati15_16[[#This Row],[Quota]],"")</f>
        <v>0.72</v>
      </c>
      <c r="F173" s="13">
        <f>IFERROR(((Dati15_16[[#This Row],[Mf]]/Dati15_16[[#This Row],[Quota]])*Dati15_16[[#This Row],[Pg]])/38,"")</f>
        <v>0.49263157894736836</v>
      </c>
      <c r="G173" s="15">
        <f>IFERROR(Dati15_16[[#This Row],[Mf]]*Dati15_16[[#This Row],[Pg]],"")</f>
        <v>149.76</v>
      </c>
      <c r="H173" s="16">
        <f>IFERROR(Dati15_16[[#This Row],[Tot. punti]]/Dati15_16[[#This Row],[Quota]],"")</f>
        <v>18.72</v>
      </c>
      <c r="I173" s="14">
        <f>IFERROR(VLOOKUP($C173&amp;"*", Gazzetta15_16[], 2,0),"")</f>
        <v>8</v>
      </c>
      <c r="J173" t="s">
        <v>30</v>
      </c>
      <c r="K173">
        <v>26</v>
      </c>
      <c r="L173">
        <v>5.76</v>
      </c>
      <c r="M173">
        <v>5.86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11</v>
      </c>
      <c r="V173">
        <v>1</v>
      </c>
      <c r="W173">
        <v>0</v>
      </c>
      <c r="AD173" s="7" t="s">
        <v>1817</v>
      </c>
      <c r="AE173" s="9">
        <v>20</v>
      </c>
    </row>
    <row r="174" spans="1:31">
      <c r="A174">
        <v>176</v>
      </c>
      <c r="B174" t="s">
        <v>22</v>
      </c>
      <c r="C174" t="s">
        <v>2193</v>
      </c>
      <c r="D174" s="17" t="str">
        <f>IFERROR(VLOOKUP(Dati15_16[[#This Row],[Nome]]&amp;"*",Gazzetta15_16[Giocatore],1,FALSE),"")</f>
        <v>Fernandez M.</v>
      </c>
      <c r="E174" s="13">
        <f>IFERROR(Dati15_16[[#This Row],[Mf]]/Dati15_16[[#This Row],[Quota]],"")</f>
        <v>1.2</v>
      </c>
      <c r="F174" s="13">
        <f>IFERROR(((Dati15_16[[#This Row],[Mf]]/Dati15_16[[#This Row],[Quota]])*Dati15_16[[#This Row],[Pg]])/38,"")</f>
        <v>0.6947368421052631</v>
      </c>
      <c r="G174" s="15">
        <f>IFERROR(Dati15_16[[#This Row],[Mf]]*Dati15_16[[#This Row],[Pg]],"")</f>
        <v>132</v>
      </c>
      <c r="H174" s="16">
        <f>IFERROR(Dati15_16[[#This Row],[Tot. punti]]/Dati15_16[[#This Row],[Quota]],"")</f>
        <v>26.4</v>
      </c>
      <c r="I174" s="14">
        <f>IFERROR(VLOOKUP($C174&amp;"*", Gazzetta15_16[], 2,0),"")</f>
        <v>5</v>
      </c>
      <c r="J174" t="s">
        <v>35</v>
      </c>
      <c r="K174">
        <v>22</v>
      </c>
      <c r="L174">
        <v>6</v>
      </c>
      <c r="M174">
        <v>5.84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3</v>
      </c>
      <c r="V174">
        <v>1</v>
      </c>
      <c r="W174">
        <v>0</v>
      </c>
      <c r="AD174" s="7" t="s">
        <v>1818</v>
      </c>
      <c r="AE174" s="9">
        <v>4</v>
      </c>
    </row>
    <row r="175" spans="1:31">
      <c r="A175">
        <v>45</v>
      </c>
      <c r="B175" t="s">
        <v>31</v>
      </c>
      <c r="C175" t="s">
        <v>296</v>
      </c>
      <c r="D175" s="17" t="str">
        <f>IFERROR(VLOOKUP(Dati15_16[[#This Row],[Nome]]&amp;"*",Gazzetta15_16[Giocatore],1,FALSE),"")</f>
        <v>Ferrari A.</v>
      </c>
      <c r="E175" s="13">
        <f>IFERROR(Dati15_16[[#This Row],[Mf]]/Dati15_16[[#This Row],[Quota]],"")</f>
        <v>1.375</v>
      </c>
      <c r="F175" s="13">
        <f>IFERROR(((Dati15_16[[#This Row],[Mf]]/Dati15_16[[#This Row],[Quota]])*Dati15_16[[#This Row],[Pg]])/38,"")</f>
        <v>0.75986842105263153</v>
      </c>
      <c r="G175" s="15">
        <f>IFERROR(Dati15_16[[#This Row],[Mf]]*Dati15_16[[#This Row],[Pg]],"")</f>
        <v>115.5</v>
      </c>
      <c r="H175" s="16">
        <f>IFERROR(Dati15_16[[#This Row],[Tot. punti]]/Dati15_16[[#This Row],[Quota]],"")</f>
        <v>28.875</v>
      </c>
      <c r="I175" s="14">
        <f>IFERROR(VLOOKUP($C175&amp;"*", Gazzetta15_16[], 2,0),"")</f>
        <v>4</v>
      </c>
      <c r="J175" t="s">
        <v>89</v>
      </c>
      <c r="K175">
        <v>21</v>
      </c>
      <c r="L175">
        <v>5.5</v>
      </c>
      <c r="M175">
        <v>5.67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AD175" s="7" t="s">
        <v>1819</v>
      </c>
      <c r="AE175" s="9">
        <v>27</v>
      </c>
    </row>
    <row r="176" spans="1:31">
      <c r="A176">
        <v>805</v>
      </c>
      <c r="B176" t="s">
        <v>31</v>
      </c>
      <c r="C176" t="s">
        <v>449</v>
      </c>
      <c r="D176" s="17" t="str">
        <f>IFERROR(VLOOKUP(Dati15_16[[#This Row],[Nome]]&amp;"*",Gazzetta15_16[Giocatore],1,FALSE),"")</f>
        <v>Fiamozzi R.</v>
      </c>
      <c r="E176" s="13">
        <f>IFERROR(Dati15_16[[#This Row],[Mf]]/Dati15_16[[#This Row],[Quota]],"")</f>
        <v>1.4275</v>
      </c>
      <c r="F176" s="13">
        <f>IFERROR(((Dati15_16[[#This Row],[Mf]]/Dati15_16[[#This Row],[Quota]])*Dati15_16[[#This Row],[Pg]])/38,"")</f>
        <v>0.3005263157894737</v>
      </c>
      <c r="G176" s="15">
        <f>IFERROR(Dati15_16[[#This Row],[Mf]]*Dati15_16[[#This Row],[Pg]],"")</f>
        <v>45.68</v>
      </c>
      <c r="H176" s="16">
        <f>IFERROR(Dati15_16[[#This Row],[Tot. punti]]/Dati15_16[[#This Row],[Quota]],"")</f>
        <v>11.42</v>
      </c>
      <c r="I176" s="14">
        <f>IFERROR(VLOOKUP($C176&amp;"*", Gazzetta15_16[], 2,0),"")</f>
        <v>4</v>
      </c>
      <c r="J176" t="s">
        <v>70</v>
      </c>
      <c r="K176">
        <v>8</v>
      </c>
      <c r="L176">
        <v>5.71</v>
      </c>
      <c r="M176">
        <v>5.79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AD176" s="7" t="s">
        <v>1820</v>
      </c>
      <c r="AE176" s="9">
        <v>1</v>
      </c>
    </row>
    <row r="177" spans="1:31">
      <c r="A177">
        <v>533</v>
      </c>
      <c r="B177" t="s">
        <v>17</v>
      </c>
      <c r="C177" t="s">
        <v>249</v>
      </c>
      <c r="D177" s="17" t="str">
        <f>IFERROR(VLOOKUP(Dati15_16[[#This Row],[Nome]]&amp;"*",Gazzetta15_16[Giocatore],1,FALSE),"")</f>
        <v>Floccari S.</v>
      </c>
      <c r="E177" s="13">
        <f>IFERROR(Dati15_16[[#This Row],[Mf]]/Dati15_16[[#This Row],[Quota]],"")</f>
        <v>0.55583333333333329</v>
      </c>
      <c r="F177" s="13">
        <f>IFERROR(((Dati15_16[[#This Row],[Mf]]/Dati15_16[[#This Row],[Quota]])*Dati15_16[[#This Row],[Pg]])/38,"")</f>
        <v>0.36567982456140347</v>
      </c>
      <c r="G177" s="15">
        <f>IFERROR(Dati15_16[[#This Row],[Mf]]*Dati15_16[[#This Row],[Pg]],"")</f>
        <v>166.75</v>
      </c>
      <c r="H177" s="16">
        <f>IFERROR(Dati15_16[[#This Row],[Tot. punti]]/Dati15_16[[#This Row],[Quota]],"")</f>
        <v>13.895833333333334</v>
      </c>
      <c r="I177" s="14">
        <f>IFERROR(VLOOKUP($C177&amp;"*", Gazzetta15_16[], 2,0),"")</f>
        <v>12</v>
      </c>
      <c r="J177" t="s">
        <v>89</v>
      </c>
      <c r="K177">
        <v>25</v>
      </c>
      <c r="L177">
        <v>6.67</v>
      </c>
      <c r="M177">
        <v>5.94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AD177" s="7" t="s">
        <v>1821</v>
      </c>
      <c r="AE177" s="9">
        <v>6</v>
      </c>
    </row>
    <row r="178" spans="1:31">
      <c r="A178">
        <v>464</v>
      </c>
      <c r="B178" t="s">
        <v>22</v>
      </c>
      <c r="C178" t="s">
        <v>115</v>
      </c>
      <c r="D178" s="17" t="str">
        <f>IFERROR(VLOOKUP(Dati15_16[[#This Row],[Nome]]&amp;"*",Gazzetta15_16[Giocatore],1,FALSE),"")</f>
        <v>Florenzi A.</v>
      </c>
      <c r="E178" s="13">
        <f>IFERROR(Dati15_16[[#This Row],[Mf]]/Dati15_16[[#This Row],[Quota]],"")</f>
        <v>0.37444444444444447</v>
      </c>
      <c r="F178" s="13">
        <f>IFERROR(((Dati15_16[[#This Row],[Mf]]/Dati15_16[[#This Row],[Quota]])*Dati15_16[[#This Row],[Pg]])/38,"")</f>
        <v>0.32517543859649123</v>
      </c>
      <c r="G178" s="15">
        <f>IFERROR(Dati15_16[[#This Row],[Mf]]*Dati15_16[[#This Row],[Pg]],"")</f>
        <v>222.42000000000002</v>
      </c>
      <c r="H178" s="16">
        <f>IFERROR(Dati15_16[[#This Row],[Tot. punti]]/Dati15_16[[#This Row],[Quota]],"")</f>
        <v>12.356666666666667</v>
      </c>
      <c r="I178" s="14">
        <f>IFERROR(VLOOKUP($C178&amp;"*", Gazzetta15_16[], 2,0),"")</f>
        <v>18</v>
      </c>
      <c r="J178" t="s">
        <v>42</v>
      </c>
      <c r="K178">
        <v>33</v>
      </c>
      <c r="L178">
        <v>6.74</v>
      </c>
      <c r="M178">
        <v>6.08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4</v>
      </c>
      <c r="V178">
        <v>0</v>
      </c>
      <c r="W178">
        <v>0</v>
      </c>
      <c r="AD178" s="7" t="s">
        <v>1822</v>
      </c>
      <c r="AE178" s="9">
        <v>6</v>
      </c>
    </row>
    <row r="179" spans="1:31">
      <c r="A179">
        <v>534</v>
      </c>
      <c r="B179" t="s">
        <v>17</v>
      </c>
      <c r="C179" t="s">
        <v>192</v>
      </c>
      <c r="D179" s="17" t="str">
        <f>IFERROR(VLOOKUP(Dati15_16[[#This Row],[Nome]]&amp;"*",Gazzetta15_16[Giocatore],1,FALSE),"")</f>
        <v>Floro Flores A.</v>
      </c>
      <c r="E179" s="13">
        <f>IFERROR(Dati15_16[[#This Row],[Mf]]/Dati15_16[[#This Row],[Quota]],"")</f>
        <v>0.43333333333333335</v>
      </c>
      <c r="F179" s="13">
        <f>IFERROR(((Dati15_16[[#This Row],[Mf]]/Dati15_16[[#This Row],[Quota]])*Dati15_16[[#This Row],[Pg]])/38,"")</f>
        <v>0.31929824561403508</v>
      </c>
      <c r="G179" s="15">
        <f>IFERROR(Dati15_16[[#This Row],[Mf]]*Dati15_16[[#This Row],[Pg]],"")</f>
        <v>182</v>
      </c>
      <c r="H179" s="16">
        <f>IFERROR(Dati15_16[[#This Row],[Tot. punti]]/Dati15_16[[#This Row],[Quota]],"")</f>
        <v>12.133333333333333</v>
      </c>
      <c r="I179" s="14">
        <f>IFERROR(VLOOKUP($C179&amp;"*", Gazzetta15_16[], 2,0),"")</f>
        <v>15</v>
      </c>
      <c r="J179" t="s">
        <v>65</v>
      </c>
      <c r="K179">
        <v>28</v>
      </c>
      <c r="L179">
        <v>6.5</v>
      </c>
      <c r="M179">
        <v>6.02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AD179" s="7" t="s">
        <v>1823</v>
      </c>
      <c r="AE179" s="9">
        <v>13</v>
      </c>
    </row>
    <row r="180" spans="1:31">
      <c r="A180">
        <v>204</v>
      </c>
      <c r="B180" t="s">
        <v>22</v>
      </c>
      <c r="C180" t="s">
        <v>310</v>
      </c>
      <c r="D180" s="17" t="str">
        <f>IFERROR(VLOOKUP(Dati15_16[[#This Row],[Nome]]&amp;"*",Gazzetta15_16[Giocatore],1,FALSE),"")</f>
        <v>Frara A.</v>
      </c>
      <c r="E180" s="13">
        <f>IFERROR(Dati15_16[[#This Row],[Mf]]/Dati15_16[[#This Row],[Quota]],"")</f>
        <v>1.252</v>
      </c>
      <c r="F180" s="13">
        <f>IFERROR(((Dati15_16[[#This Row],[Mf]]/Dati15_16[[#This Row],[Quota]])*Dati15_16[[#This Row],[Pg]])/38,"")</f>
        <v>0.65894736842105261</v>
      </c>
      <c r="G180" s="15">
        <f>IFERROR(Dati15_16[[#This Row],[Mf]]*Dati15_16[[#This Row],[Pg]],"")</f>
        <v>125.19999999999999</v>
      </c>
      <c r="H180" s="16">
        <f>IFERROR(Dati15_16[[#This Row],[Tot. punti]]/Dati15_16[[#This Row],[Quota]],"")</f>
        <v>25.04</v>
      </c>
      <c r="I180" s="14">
        <f>IFERROR(VLOOKUP($C180&amp;"*", Gazzetta15_16[], 2,0),"")</f>
        <v>5</v>
      </c>
      <c r="J180" t="s">
        <v>38</v>
      </c>
      <c r="K180">
        <v>20</v>
      </c>
      <c r="L180">
        <v>6.26</v>
      </c>
      <c r="M180">
        <v>6.03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AD180" s="7" t="s">
        <v>1824</v>
      </c>
      <c r="AE180" s="9">
        <v>6</v>
      </c>
    </row>
    <row r="181" spans="1:31">
      <c r="A181">
        <v>788</v>
      </c>
      <c r="B181" t="s">
        <v>22</v>
      </c>
      <c r="C181" t="s">
        <v>471</v>
      </c>
      <c r="D181" s="17" t="str">
        <f>IFERROR(VLOOKUP(Dati15_16[[#This Row],[Nome]]&amp;"*",Gazzetta15_16[Giocatore],1,FALSE),"")</f>
        <v>Freuler R.</v>
      </c>
      <c r="E181" s="13">
        <f>IFERROR(Dati15_16[[#This Row],[Mf]]/Dati15_16[[#This Row],[Quota]],"")</f>
        <v>1.284</v>
      </c>
      <c r="F181" s="13">
        <f>IFERROR(((Dati15_16[[#This Row],[Mf]]/Dati15_16[[#This Row],[Quota]])*Dati15_16[[#This Row],[Pg]])/38,"")</f>
        <v>0.20273684210526319</v>
      </c>
      <c r="G181" s="15">
        <f>IFERROR(Dati15_16[[#This Row],[Mf]]*Dati15_16[[#This Row],[Pg]],"")</f>
        <v>38.519999999999996</v>
      </c>
      <c r="H181" s="16">
        <f>IFERROR(Dati15_16[[#This Row],[Tot. punti]]/Dati15_16[[#This Row],[Quota]],"")</f>
        <v>7.7039999999999988</v>
      </c>
      <c r="I181" s="14">
        <f>IFERROR(VLOOKUP($C181&amp;"*", Gazzetta15_16[], 2,0),"")</f>
        <v>5</v>
      </c>
      <c r="J181" t="s">
        <v>49</v>
      </c>
      <c r="K181">
        <v>6</v>
      </c>
      <c r="L181">
        <v>6.42</v>
      </c>
      <c r="M181">
        <v>5.92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AD181" s="7" t="s">
        <v>1825</v>
      </c>
      <c r="AE181" s="9">
        <v>4</v>
      </c>
    </row>
    <row r="182" spans="1:31">
      <c r="A182">
        <v>103</v>
      </c>
      <c r="B182" t="s">
        <v>31</v>
      </c>
      <c r="C182" t="s">
        <v>322</v>
      </c>
      <c r="D182" s="17" t="str">
        <f>IFERROR(VLOOKUP(Dati15_16[[#This Row],[Nome]]&amp;"*",Gazzetta15_16[Giocatore],1,FALSE),"")</f>
        <v>Frey N.</v>
      </c>
      <c r="E182" s="13">
        <f>IFERROR(Dati15_16[[#This Row],[Mf]]/Dati15_16[[#This Row],[Quota]],"")</f>
        <v>1.3674999999999999</v>
      </c>
      <c r="F182" s="13">
        <f>IFERROR(((Dati15_16[[#This Row],[Mf]]/Dati15_16[[#This Row],[Quota]])*Dati15_16[[#This Row],[Pg]])/38,"")</f>
        <v>0.68374999999999997</v>
      </c>
      <c r="G182" s="15">
        <f>IFERROR(Dati15_16[[#This Row],[Mf]]*Dati15_16[[#This Row],[Pg]],"")</f>
        <v>103.92999999999999</v>
      </c>
      <c r="H182" s="16">
        <f>IFERROR(Dati15_16[[#This Row],[Tot. punti]]/Dati15_16[[#This Row],[Quota]],"")</f>
        <v>25.982499999999998</v>
      </c>
      <c r="I182" s="14">
        <f>IFERROR(VLOOKUP($C182&amp;"*", Gazzetta15_16[], 2,0),"")</f>
        <v>4</v>
      </c>
      <c r="J182" t="s">
        <v>65</v>
      </c>
      <c r="K182">
        <v>19</v>
      </c>
      <c r="L182">
        <v>5.47</v>
      </c>
      <c r="M182">
        <v>5.67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1</v>
      </c>
      <c r="AD182" s="7" t="s">
        <v>1826</v>
      </c>
      <c r="AE182" s="9">
        <v>3</v>
      </c>
    </row>
    <row r="183" spans="1:31">
      <c r="A183">
        <v>811</v>
      </c>
      <c r="B183" t="s">
        <v>22</v>
      </c>
      <c r="C183" t="s">
        <v>548</v>
      </c>
      <c r="D183" s="17" t="str">
        <f>IFERROR(VLOOKUP(Dati15_16[[#This Row],[Nome]]&amp;"*",Gazzetta15_16[Giocatore],1,FALSE),"")</f>
        <v>Furman D.</v>
      </c>
      <c r="E183" s="13">
        <f>IFERROR(Dati15_16[[#This Row],[Mf]]/Dati15_16[[#This Row],[Quota]],"")</f>
        <v>2</v>
      </c>
      <c r="F183" s="13">
        <f>IFERROR(((Dati15_16[[#This Row],[Mf]]/Dati15_16[[#This Row],[Quota]])*Dati15_16[[#This Row],[Pg]])/38,"")</f>
        <v>5.2631578947368418E-2</v>
      </c>
      <c r="G183" s="15">
        <f>IFERROR(Dati15_16[[#This Row],[Mf]]*Dati15_16[[#This Row],[Pg]],"")</f>
        <v>6</v>
      </c>
      <c r="H183" s="16">
        <f>IFERROR(Dati15_16[[#This Row],[Tot. punti]]/Dati15_16[[#This Row],[Quota]],"")</f>
        <v>2</v>
      </c>
      <c r="I183" s="14">
        <f>IFERROR(VLOOKUP($C183&amp;"*", Gazzetta15_16[], 2,0),"")</f>
        <v>3</v>
      </c>
      <c r="J183" t="s">
        <v>101</v>
      </c>
      <c r="K183">
        <v>1</v>
      </c>
      <c r="L183">
        <v>6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AD183" s="7" t="s">
        <v>1827</v>
      </c>
      <c r="AE183" s="9">
        <v>4</v>
      </c>
    </row>
    <row r="184" spans="1:31">
      <c r="A184">
        <v>407</v>
      </c>
      <c r="B184" t="s">
        <v>17</v>
      </c>
      <c r="C184" t="s">
        <v>276</v>
      </c>
      <c r="D184" s="17" t="str">
        <f>IFERROR(VLOOKUP(Dati15_16[[#This Row],[Nome]]&amp;"*",Gazzetta15_16[Giocatore],1,FALSE),"")</f>
        <v>Gabbiadini M.</v>
      </c>
      <c r="E184" s="13">
        <f>IFERROR(Dati15_16[[#This Row],[Mf]]/Dati15_16[[#This Row],[Quota]],"")</f>
        <v>1.855</v>
      </c>
      <c r="F184" s="13">
        <f>IFERROR(((Dati15_16[[#This Row],[Mf]]/Dati15_16[[#This Row],[Quota]])*Dati15_16[[#This Row],[Pg]])/38,"")</f>
        <v>1.1227631578947368</v>
      </c>
      <c r="G184" s="15">
        <f>IFERROR(Dati15_16[[#This Row],[Mf]]*Dati15_16[[#This Row],[Pg]],"")</f>
        <v>170.66</v>
      </c>
      <c r="H184" s="16">
        <f>IFERROR(Dati15_16[[#This Row],[Tot. punti]]/Dati15_16[[#This Row],[Quota]],"")</f>
        <v>42.664999999999999</v>
      </c>
      <c r="I184" s="14">
        <f>IFERROR(VLOOKUP($C184&amp;"*", Gazzetta15_16[], 2,0),"")</f>
        <v>4</v>
      </c>
      <c r="J184" t="s">
        <v>24</v>
      </c>
      <c r="K184">
        <v>23</v>
      </c>
      <c r="L184">
        <v>7.42</v>
      </c>
      <c r="M184">
        <v>6.08</v>
      </c>
      <c r="N184">
        <v>4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3</v>
      </c>
      <c r="U184">
        <v>1</v>
      </c>
      <c r="V184">
        <v>0</v>
      </c>
      <c r="W184">
        <v>0</v>
      </c>
      <c r="AD184" s="7" t="s">
        <v>1828</v>
      </c>
      <c r="AE184" s="9">
        <v>8</v>
      </c>
    </row>
    <row r="185" spans="1:31">
      <c r="A185">
        <v>385</v>
      </c>
      <c r="B185" t="s">
        <v>28</v>
      </c>
      <c r="C185" t="s">
        <v>537</v>
      </c>
      <c r="D185" s="17" t="str">
        <f>IFERROR(VLOOKUP(Dati15_16[[#This Row],[Nome]]&amp;"*",Gazzetta15_16[Giocatore],1,FALSE),"")</f>
        <v>Gabriel F.</v>
      </c>
      <c r="E185" s="13">
        <f>IFERROR(Dati15_16[[#This Row],[Mf]]/Dati15_16[[#This Row],[Quota]],"")</f>
        <v>5.5</v>
      </c>
      <c r="F185" s="13">
        <f>IFERROR(((Dati15_16[[#This Row],[Mf]]/Dati15_16[[#This Row],[Quota]])*Dati15_16[[#This Row],[Pg]])/38,"")</f>
        <v>0.14473684210526316</v>
      </c>
      <c r="G185" s="15">
        <f>IFERROR(Dati15_16[[#This Row],[Mf]]*Dati15_16[[#This Row],[Pg]],"")</f>
        <v>5.5</v>
      </c>
      <c r="H185" s="16">
        <f>IFERROR(Dati15_16[[#This Row],[Tot. punti]]/Dati15_16[[#This Row],[Quota]],"")</f>
        <v>5.5</v>
      </c>
      <c r="I185" s="14">
        <f>IFERROR(VLOOKUP($C185&amp;"*", Gazzetta15_16[], 2,0),"")</f>
        <v>1</v>
      </c>
      <c r="J185" t="s">
        <v>24</v>
      </c>
      <c r="K185">
        <v>1</v>
      </c>
      <c r="L185">
        <v>5.5</v>
      </c>
      <c r="M185">
        <v>5.5</v>
      </c>
      <c r="N185">
        <v>0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AD185" s="7" t="s">
        <v>1829</v>
      </c>
      <c r="AE185" s="9">
        <v>13</v>
      </c>
    </row>
    <row r="186" spans="1:31">
      <c r="A186">
        <v>582</v>
      </c>
      <c r="B186" t="s">
        <v>31</v>
      </c>
      <c r="C186" t="s">
        <v>212</v>
      </c>
      <c r="D186" s="17" t="str">
        <f>IFERROR(VLOOKUP(Dati15_16[[#This Row],[Nome]]&amp;"*",Gazzetta15_16[Giocatore],1,FALSE),"")</f>
        <v>Gabriel Silva A.</v>
      </c>
      <c r="E186" s="13">
        <f>IFERROR(Dati15_16[[#This Row],[Mf]]/Dati15_16[[#This Row],[Quota]],"")</f>
        <v>1.1519999999999999</v>
      </c>
      <c r="F186" s="13">
        <f>IFERROR(((Dati15_16[[#This Row],[Mf]]/Dati15_16[[#This Row],[Quota]])*Dati15_16[[#This Row],[Pg]])/38,"")</f>
        <v>0.81852631578947366</v>
      </c>
      <c r="G186" s="15">
        <f>IFERROR(Dati15_16[[#This Row],[Mf]]*Dati15_16[[#This Row],[Pg]],"")</f>
        <v>155.51999999999998</v>
      </c>
      <c r="H186" s="16">
        <f>IFERROR(Dati15_16[[#This Row],[Tot. punti]]/Dati15_16[[#This Row],[Quota]],"")</f>
        <v>31.103999999999996</v>
      </c>
      <c r="I186" s="14">
        <f>IFERROR(VLOOKUP($C186&amp;"*", Gazzetta15_16[], 2,0),"")</f>
        <v>5</v>
      </c>
      <c r="J186" t="s">
        <v>70</v>
      </c>
      <c r="K186">
        <v>27</v>
      </c>
      <c r="L186">
        <v>5.76</v>
      </c>
      <c r="M186">
        <v>5.76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4</v>
      </c>
      <c r="V186">
        <v>0</v>
      </c>
      <c r="W186">
        <v>0</v>
      </c>
      <c r="AD186" s="7" t="s">
        <v>1830</v>
      </c>
      <c r="AE186" s="9">
        <v>5</v>
      </c>
    </row>
    <row r="187" spans="1:31">
      <c r="A187">
        <v>801</v>
      </c>
      <c r="B187" t="s">
        <v>22</v>
      </c>
      <c r="C187" t="s">
        <v>546</v>
      </c>
      <c r="D187" s="17" t="str">
        <f>IFERROR(VLOOKUP(Dati15_16[[#This Row],[Nome]]&amp;"*",Gazzetta15_16[Giocatore],1,FALSE),"")</f>
        <v>Gagliardini R.</v>
      </c>
      <c r="E187" s="13">
        <f>IFERROR(Dati15_16[[#This Row],[Mf]]/Dati15_16[[#This Row],[Quota]],"")</f>
        <v>1.625</v>
      </c>
      <c r="F187" s="13">
        <f>IFERROR(((Dati15_16[[#This Row],[Mf]]/Dati15_16[[#This Row],[Quota]])*Dati15_16[[#This Row],[Pg]])/38,"")</f>
        <v>4.2763157894736843E-2</v>
      </c>
      <c r="G187" s="15">
        <f>IFERROR(Dati15_16[[#This Row],[Mf]]*Dati15_16[[#This Row],[Pg]],"")</f>
        <v>6.5</v>
      </c>
      <c r="H187" s="16">
        <f>IFERROR(Dati15_16[[#This Row],[Tot. punti]]/Dati15_16[[#This Row],[Quota]],"")</f>
        <v>1.625</v>
      </c>
      <c r="I187" s="14">
        <f>IFERROR(VLOOKUP($C187&amp;"*", Gazzetta15_16[], 2,0),"")</f>
        <v>4</v>
      </c>
      <c r="J187" t="s">
        <v>49</v>
      </c>
      <c r="K187">
        <v>1</v>
      </c>
      <c r="L187">
        <v>6.5</v>
      </c>
      <c r="M187">
        <v>6.5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AD187" s="7" t="s">
        <v>1831</v>
      </c>
      <c r="AE187" s="9">
        <v>17</v>
      </c>
    </row>
    <row r="188" spans="1:31">
      <c r="A188">
        <v>73</v>
      </c>
      <c r="B188" t="s">
        <v>31</v>
      </c>
      <c r="C188" t="s">
        <v>135</v>
      </c>
      <c r="D188" s="17" t="str">
        <f>IFERROR(VLOOKUP(Dati15_16[[#This Row],[Nome]]&amp;"*",Gazzetta15_16[Giocatore],1,FALSE),"")</f>
        <v>Gagliolo R.</v>
      </c>
      <c r="E188" s="13">
        <f>IFERROR(Dati15_16[[#This Row],[Mf]]/Dati15_16[[#This Row],[Quota]],"")</f>
        <v>0.72</v>
      </c>
      <c r="F188" s="13">
        <f>IFERROR(((Dati15_16[[#This Row],[Mf]]/Dati15_16[[#This Row],[Quota]])*Dati15_16[[#This Row],[Pg]])/38,"")</f>
        <v>0.58736842105263154</v>
      </c>
      <c r="G188" s="15">
        <f>IFERROR(Dati15_16[[#This Row],[Mf]]*Dati15_16[[#This Row],[Pg]],"")</f>
        <v>178.56</v>
      </c>
      <c r="H188" s="16">
        <f>IFERROR(Dati15_16[[#This Row],[Tot. punti]]/Dati15_16[[#This Row],[Quota]],"")</f>
        <v>22.32</v>
      </c>
      <c r="I188" s="14">
        <f>IFERROR(VLOOKUP($C188&amp;"*", Gazzetta15_16[], 2,0),"")</f>
        <v>8</v>
      </c>
      <c r="J188" t="s">
        <v>52</v>
      </c>
      <c r="K188">
        <v>31</v>
      </c>
      <c r="L188">
        <v>5.76</v>
      </c>
      <c r="M188">
        <v>5.87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</v>
      </c>
      <c r="V188">
        <v>1</v>
      </c>
      <c r="W188">
        <v>0</v>
      </c>
      <c r="AD188" s="7" t="s">
        <v>1832</v>
      </c>
      <c r="AE188" s="9">
        <v>4</v>
      </c>
    </row>
    <row r="189" spans="1:31">
      <c r="A189">
        <v>104</v>
      </c>
      <c r="B189" t="s">
        <v>31</v>
      </c>
      <c r="C189" t="s">
        <v>282</v>
      </c>
      <c r="D189" s="17" t="str">
        <f>IFERROR(VLOOKUP(Dati15_16[[#This Row],[Nome]]&amp;"*",Gazzetta15_16[Giocatore],1,FALSE),"")</f>
        <v>Gamberini A.</v>
      </c>
      <c r="E189" s="13">
        <f>IFERROR(Dati15_16[[#This Row],[Mf]]/Dati15_16[[#This Row],[Quota]],"")</f>
        <v>1.1720000000000002</v>
      </c>
      <c r="F189" s="13">
        <f>IFERROR(((Dati15_16[[#This Row],[Mf]]/Dati15_16[[#This Row],[Quota]])*Dati15_16[[#This Row],[Pg]])/38,"")</f>
        <v>0.67852631578947376</v>
      </c>
      <c r="G189" s="15">
        <f>IFERROR(Dati15_16[[#This Row],[Mf]]*Dati15_16[[#This Row],[Pg]],"")</f>
        <v>128.92000000000002</v>
      </c>
      <c r="H189" s="16">
        <f>IFERROR(Dati15_16[[#This Row],[Tot. punti]]/Dati15_16[[#This Row],[Quota]],"")</f>
        <v>25.784000000000002</v>
      </c>
      <c r="I189" s="14">
        <f>IFERROR(VLOOKUP($C189&amp;"*", Gazzetta15_16[], 2,0),"")</f>
        <v>5</v>
      </c>
      <c r="J189" t="s">
        <v>65</v>
      </c>
      <c r="K189">
        <v>22</v>
      </c>
      <c r="L189">
        <v>5.86</v>
      </c>
      <c r="M189">
        <v>5.93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AD189" s="7" t="s">
        <v>1833</v>
      </c>
      <c r="AE189" s="9">
        <v>4</v>
      </c>
    </row>
    <row r="190" spans="1:31">
      <c r="A190">
        <v>47</v>
      </c>
      <c r="B190" t="s">
        <v>31</v>
      </c>
      <c r="C190" t="s">
        <v>218</v>
      </c>
      <c r="D190" s="17" t="str">
        <f>IFERROR(VLOOKUP(Dati15_16[[#This Row],[Nome]]&amp;"*",Gazzetta15_16[Giocatore],1,FALSE),"")</f>
        <v>Gastaldello D.</v>
      </c>
      <c r="E190" s="13">
        <f>IFERROR(Dati15_16[[#This Row],[Mf]]/Dati15_16[[#This Row],[Quota]],"")</f>
        <v>1.01</v>
      </c>
      <c r="F190" s="13">
        <f>IFERROR(((Dati15_16[[#This Row],[Mf]]/Dati15_16[[#This Row],[Quota]])*Dati15_16[[#This Row],[Pg]])/38,"")</f>
        <v>0.69105263157894736</v>
      </c>
      <c r="G190" s="15">
        <f>IFERROR(Dati15_16[[#This Row],[Mf]]*Dati15_16[[#This Row],[Pg]],"")</f>
        <v>157.56</v>
      </c>
      <c r="H190" s="16">
        <f>IFERROR(Dati15_16[[#This Row],[Tot. punti]]/Dati15_16[[#This Row],[Quota]],"")</f>
        <v>26.26</v>
      </c>
      <c r="I190" s="14">
        <f>IFERROR(VLOOKUP($C190&amp;"*", Gazzetta15_16[], 2,0),"")</f>
        <v>6</v>
      </c>
      <c r="J190" t="s">
        <v>89</v>
      </c>
      <c r="K190">
        <v>26</v>
      </c>
      <c r="L190">
        <v>6.06</v>
      </c>
      <c r="M190">
        <v>6.08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7</v>
      </c>
      <c r="V190">
        <v>1</v>
      </c>
      <c r="W190">
        <v>0</v>
      </c>
      <c r="AD190" s="7" t="s">
        <v>1834</v>
      </c>
      <c r="AE190" s="9">
        <v>12</v>
      </c>
    </row>
    <row r="191" spans="1:31">
      <c r="A191">
        <v>547</v>
      </c>
      <c r="B191" t="s">
        <v>31</v>
      </c>
      <c r="C191" t="s">
        <v>401</v>
      </c>
      <c r="D191" s="17" t="str">
        <f>IFERROR(VLOOKUP(Dati15_16[[#This Row],[Nome]]&amp;"*",Gazzetta15_16[Giocatore],1,FALSE),"")</f>
        <v>Gaston Silva</v>
      </c>
      <c r="E191" s="13">
        <f>IFERROR(Dati15_16[[#This Row],[Mf]]/Dati15_16[[#This Row],[Quota]],"")</f>
        <v>1.395</v>
      </c>
      <c r="F191" s="13">
        <f>IFERROR(((Dati15_16[[#This Row],[Mf]]/Dati15_16[[#This Row],[Quota]])*Dati15_16[[#This Row],[Pg]])/38,"")</f>
        <v>0.44052631578947371</v>
      </c>
      <c r="G191" s="15">
        <f>IFERROR(Dati15_16[[#This Row],[Mf]]*Dati15_16[[#This Row],[Pg]],"")</f>
        <v>66.960000000000008</v>
      </c>
      <c r="H191" s="16">
        <f>IFERROR(Dati15_16[[#This Row],[Tot. punti]]/Dati15_16[[#This Row],[Quota]],"")</f>
        <v>16.740000000000002</v>
      </c>
      <c r="I191" s="14">
        <f>IFERROR(VLOOKUP($C191&amp;"*", Gazzetta15_16[], 2,0),"")</f>
        <v>4</v>
      </c>
      <c r="J191" t="s">
        <v>81</v>
      </c>
      <c r="K191">
        <v>12</v>
      </c>
      <c r="L191">
        <v>5.58</v>
      </c>
      <c r="M191">
        <v>5.62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0</v>
      </c>
      <c r="AD191" s="7" t="s">
        <v>1835</v>
      </c>
      <c r="AE191" s="9">
        <v>18</v>
      </c>
    </row>
    <row r="192" spans="1:31">
      <c r="A192">
        <v>559</v>
      </c>
      <c r="B192" t="s">
        <v>22</v>
      </c>
      <c r="C192" t="s">
        <v>371</v>
      </c>
      <c r="D192" s="17" t="str">
        <f>IFERROR(VLOOKUP(Dati15_16[[#This Row],[Nome]]&amp;"*",Gazzetta15_16[Giocatore],1,FALSE),"")</f>
        <v>Gazzi A.</v>
      </c>
      <c r="E192" s="13">
        <f>IFERROR(Dati15_16[[#This Row],[Mf]]/Dati15_16[[#This Row],[Quota]],"")</f>
        <v>1.86</v>
      </c>
      <c r="F192" s="13">
        <f>IFERROR(((Dati15_16[[#This Row],[Mf]]/Dati15_16[[#This Row],[Quota]])*Dati15_16[[#This Row],[Pg]])/38,"")</f>
        <v>0.73421052631578954</v>
      </c>
      <c r="G192" s="15">
        <f>IFERROR(Dati15_16[[#This Row],[Mf]]*Dati15_16[[#This Row],[Pg]],"")</f>
        <v>83.7</v>
      </c>
      <c r="H192" s="16">
        <f>IFERROR(Dati15_16[[#This Row],[Tot. punti]]/Dati15_16[[#This Row],[Quota]],"")</f>
        <v>27.900000000000002</v>
      </c>
      <c r="I192" s="14">
        <f>IFERROR(VLOOKUP($C192&amp;"*", Gazzetta15_16[], 2,0),"")</f>
        <v>3</v>
      </c>
      <c r="J192" t="s">
        <v>81</v>
      </c>
      <c r="K192">
        <v>15</v>
      </c>
      <c r="L192">
        <v>5.58</v>
      </c>
      <c r="M192">
        <v>5.73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0</v>
      </c>
      <c r="W192">
        <v>0</v>
      </c>
      <c r="AD192" s="7" t="s">
        <v>1836</v>
      </c>
      <c r="AE192" s="9">
        <v>15</v>
      </c>
    </row>
    <row r="193" spans="1:31">
      <c r="A193">
        <v>519</v>
      </c>
      <c r="B193" t="s">
        <v>31</v>
      </c>
      <c r="C193" t="s">
        <v>435</v>
      </c>
      <c r="D193" s="17" t="str">
        <f>IFERROR(VLOOKUP(Dati15_16[[#This Row],[Nome]]&amp;"*",Gazzetta15_16[Giocatore],1,FALSE),"")</f>
        <v>Gazzola M.</v>
      </c>
      <c r="E193" s="13">
        <f>IFERROR(Dati15_16[[#This Row],[Mf]]/Dati15_16[[#This Row],[Quota]],"")</f>
        <v>1.5149999999999999</v>
      </c>
      <c r="F193" s="13">
        <f>IFERROR(((Dati15_16[[#This Row],[Mf]]/Dati15_16[[#This Row],[Quota]])*Dati15_16[[#This Row],[Pg]])/38,"")</f>
        <v>0.3588157894736842</v>
      </c>
      <c r="G193" s="15">
        <f>IFERROR(Dati15_16[[#This Row],[Mf]]*Dati15_16[[#This Row],[Pg]],"")</f>
        <v>54.54</v>
      </c>
      <c r="H193" s="16">
        <f>IFERROR(Dati15_16[[#This Row],[Tot. punti]]/Dati15_16[[#This Row],[Quota]],"")</f>
        <v>13.635</v>
      </c>
      <c r="I193" s="14">
        <f>IFERROR(VLOOKUP($C193&amp;"*", Gazzetta15_16[], 2,0),"")</f>
        <v>4</v>
      </c>
      <c r="J193" t="s">
        <v>46</v>
      </c>
      <c r="K193">
        <v>9</v>
      </c>
      <c r="L193">
        <v>6.06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AD193" s="7" t="s">
        <v>1837</v>
      </c>
      <c r="AE193" s="9">
        <v>5</v>
      </c>
    </row>
    <row r="194" spans="1:31">
      <c r="A194">
        <v>323</v>
      </c>
      <c r="B194" t="s">
        <v>31</v>
      </c>
      <c r="C194" t="s">
        <v>327</v>
      </c>
      <c r="D194" s="17" t="str">
        <f>IFERROR(VLOOKUP(Dati15_16[[#This Row],[Nome]]&amp;"*",Gazzetta15_16[Giocatore],1,FALSE),"")</f>
        <v>Gentiletti S.</v>
      </c>
      <c r="E194" s="13">
        <f>IFERROR(Dati15_16[[#This Row],[Mf]]/Dati15_16[[#This Row],[Quota]],"")</f>
        <v>1.7033333333333334</v>
      </c>
      <c r="F194" s="13">
        <f>IFERROR(((Dati15_16[[#This Row],[Mf]]/Dati15_16[[#This Row],[Quota]])*Dati15_16[[#This Row],[Pg]])/38,"")</f>
        <v>0.85166666666666679</v>
      </c>
      <c r="G194" s="15">
        <f>IFERROR(Dati15_16[[#This Row],[Mf]]*Dati15_16[[#This Row],[Pg]],"")</f>
        <v>97.09</v>
      </c>
      <c r="H194" s="16">
        <f>IFERROR(Dati15_16[[#This Row],[Tot. punti]]/Dati15_16[[#This Row],[Quota]],"")</f>
        <v>32.363333333333337</v>
      </c>
      <c r="I194" s="14">
        <f>IFERROR(VLOOKUP($C194&amp;"*", Gazzetta15_16[], 2,0),"")</f>
        <v>3</v>
      </c>
      <c r="J194" t="s">
        <v>74</v>
      </c>
      <c r="K194">
        <v>19</v>
      </c>
      <c r="L194">
        <v>5.1100000000000003</v>
      </c>
      <c r="M194">
        <v>5.47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1</v>
      </c>
      <c r="AD194" s="7" t="s">
        <v>1838</v>
      </c>
      <c r="AE194" s="9">
        <v>5</v>
      </c>
    </row>
    <row r="195" spans="1:31">
      <c r="A195">
        <v>244</v>
      </c>
      <c r="B195" t="s">
        <v>17</v>
      </c>
      <c r="C195" t="s">
        <v>576</v>
      </c>
      <c r="D195" s="17" t="str">
        <f>IFERROR(VLOOKUP(Dati15_16[[#This Row],[Nome]]&amp;"*",Gazzetta15_16[Giocatore],1,FALSE),"")</f>
        <v>Ghiglione P.</v>
      </c>
      <c r="E195" s="13">
        <f>IFERROR(Dati15_16[[#This Row],[Mf]]/Dati15_16[[#This Row],[Quota]],"")</f>
        <v>0</v>
      </c>
      <c r="F195" s="13">
        <f>IFERROR(((Dati15_16[[#This Row],[Mf]]/Dati15_16[[#This Row],[Quota]])*Dati15_16[[#This Row],[Pg]])/38,"")</f>
        <v>0</v>
      </c>
      <c r="G195" s="15">
        <f>IFERROR(Dati15_16[[#This Row],[Mf]]*Dati15_16[[#This Row],[Pg]],"")</f>
        <v>0</v>
      </c>
      <c r="H195" s="16">
        <f>IFERROR(Dati15_16[[#This Row],[Tot. punti]]/Dati15_16[[#This Row],[Quota]],"")</f>
        <v>0</v>
      </c>
      <c r="I195" s="14">
        <f>IFERROR(VLOOKUP($C195&amp;"*", Gazzetta15_16[], 2,0),"")</f>
        <v>1</v>
      </c>
      <c r="J195" t="s">
        <v>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AD195" s="7" t="s">
        <v>1839</v>
      </c>
      <c r="AE195" s="9">
        <v>4</v>
      </c>
    </row>
    <row r="196" spans="1:31">
      <c r="A196">
        <v>390</v>
      </c>
      <c r="B196" t="s">
        <v>31</v>
      </c>
      <c r="C196" t="s">
        <v>95</v>
      </c>
      <c r="D196" s="17" t="str">
        <f>IFERROR(VLOOKUP(Dati15_16[[#This Row],[Nome]]&amp;"*",Gazzetta15_16[Giocatore],1,FALSE),"")</f>
        <v>Ghoulam F.</v>
      </c>
      <c r="E196" s="13">
        <f>IFERROR(Dati15_16[[#This Row],[Mf]]/Dati15_16[[#This Row],[Quota]],"")</f>
        <v>0.54909090909090907</v>
      </c>
      <c r="F196" s="13">
        <f>IFERROR(((Dati15_16[[#This Row],[Mf]]/Dati15_16[[#This Row],[Quota]])*Dati15_16[[#This Row],[Pg]])/38,"")</f>
        <v>0.49129186602870811</v>
      </c>
      <c r="G196" s="15">
        <f>IFERROR(Dati15_16[[#This Row],[Mf]]*Dati15_16[[#This Row],[Pg]],"")</f>
        <v>205.36</v>
      </c>
      <c r="H196" s="16">
        <f>IFERROR(Dati15_16[[#This Row],[Tot. punti]]/Dati15_16[[#This Row],[Quota]],"")</f>
        <v>18.669090909090912</v>
      </c>
      <c r="I196" s="14">
        <f>IFERROR(VLOOKUP($C196&amp;"*", Gazzetta15_16[], 2,0),"")</f>
        <v>11</v>
      </c>
      <c r="J196" t="s">
        <v>24</v>
      </c>
      <c r="K196">
        <v>34</v>
      </c>
      <c r="L196">
        <v>6.04</v>
      </c>
      <c r="M196">
        <v>6.03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0</v>
      </c>
      <c r="AD196" s="7" t="s">
        <v>1840</v>
      </c>
      <c r="AE196" s="9">
        <v>3</v>
      </c>
    </row>
    <row r="197" spans="1:31">
      <c r="A197">
        <v>702</v>
      </c>
      <c r="B197" t="s">
        <v>22</v>
      </c>
      <c r="C197" t="s">
        <v>197</v>
      </c>
      <c r="D197" s="17" t="str">
        <f>IFERROR(VLOOKUP(Dati15_16[[#This Row],[Nome]]&amp;"*",Gazzetta15_16[Giocatore],1,FALSE),"")</f>
        <v>Giaccherini E.</v>
      </c>
      <c r="E197" s="13">
        <f>IFERROR(Dati15_16[[#This Row],[Mf]]/Dati15_16[[#This Row],[Quota]],"")</f>
        <v>0.40235294117647058</v>
      </c>
      <c r="F197" s="13">
        <f>IFERROR(((Dati15_16[[#This Row],[Mf]]/Dati15_16[[#This Row],[Quota]])*Dati15_16[[#This Row],[Pg]])/38,"")</f>
        <v>0.2964705882352941</v>
      </c>
      <c r="G197" s="15">
        <f>IFERROR(Dati15_16[[#This Row],[Mf]]*Dati15_16[[#This Row],[Pg]],"")</f>
        <v>191.51999999999998</v>
      </c>
      <c r="H197" s="16">
        <f>IFERROR(Dati15_16[[#This Row],[Tot. punti]]/Dati15_16[[#This Row],[Quota]],"")</f>
        <v>11.265882352941176</v>
      </c>
      <c r="I197" s="14">
        <f>IFERROR(VLOOKUP($C197&amp;"*", Gazzetta15_16[], 2,0),"")</f>
        <v>17</v>
      </c>
      <c r="J197" t="s">
        <v>89</v>
      </c>
      <c r="K197">
        <v>28</v>
      </c>
      <c r="L197">
        <v>6.84</v>
      </c>
      <c r="M197">
        <v>6.21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</v>
      </c>
      <c r="V197">
        <v>0</v>
      </c>
      <c r="W197">
        <v>0</v>
      </c>
      <c r="AD197" s="7" t="s">
        <v>1841</v>
      </c>
      <c r="AE197" s="9">
        <v>4</v>
      </c>
    </row>
    <row r="198" spans="1:31">
      <c r="A198">
        <v>698</v>
      </c>
      <c r="B198" t="s">
        <v>17</v>
      </c>
      <c r="C198" t="s">
        <v>126</v>
      </c>
      <c r="D198" s="17" t="str">
        <f>IFERROR(VLOOKUP(Dati15_16[[#This Row],[Nome]]&amp;"*",Gazzetta15_16[Giocatore],1,FALSE),"")</f>
        <v>Gilardino A.</v>
      </c>
      <c r="E198" s="13">
        <f>IFERROR(Dati15_16[[#This Row],[Mf]]/Dati15_16[[#This Row],[Quota]],"")</f>
        <v>0.28083333333333332</v>
      </c>
      <c r="F198" s="13">
        <f>IFERROR(((Dati15_16[[#This Row],[Mf]]/Dati15_16[[#This Row],[Quota]])*Dati15_16[[#This Row],[Pg]])/38,"")</f>
        <v>0.24388157894736842</v>
      </c>
      <c r="G198" s="15">
        <f>IFERROR(Dati15_16[[#This Row],[Mf]]*Dati15_16[[#This Row],[Pg]],"")</f>
        <v>222.42000000000002</v>
      </c>
      <c r="H198" s="16">
        <f>IFERROR(Dati15_16[[#This Row],[Tot. punti]]/Dati15_16[[#This Row],[Quota]],"")</f>
        <v>9.2675000000000001</v>
      </c>
      <c r="I198" s="14">
        <f>IFERROR(VLOOKUP($C198&amp;"*", Gazzetta15_16[], 2,0),"")</f>
        <v>24</v>
      </c>
      <c r="J198" t="s">
        <v>27</v>
      </c>
      <c r="K198">
        <v>33</v>
      </c>
      <c r="L198">
        <v>6.74</v>
      </c>
      <c r="M198">
        <v>5.86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4</v>
      </c>
      <c r="V198">
        <v>0</v>
      </c>
      <c r="W198">
        <v>0</v>
      </c>
      <c r="AD198" s="7" t="s">
        <v>1842</v>
      </c>
      <c r="AE198" s="9">
        <v>1</v>
      </c>
    </row>
    <row r="199" spans="1:31">
      <c r="A199">
        <v>163</v>
      </c>
      <c r="B199" t="s">
        <v>31</v>
      </c>
      <c r="C199" t="s">
        <v>421</v>
      </c>
      <c r="D199" s="17" t="str">
        <f>IFERROR(VLOOKUP(Dati15_16[[#This Row],[Nome]]&amp;"*",Gazzetta15_16[Giocatore],1,FALSE),"")</f>
        <v>Gilberto</v>
      </c>
      <c r="E199" s="13">
        <f>IFERROR(Dati15_16[[#This Row],[Mf]]/Dati15_16[[#This Row],[Quota]],"")</f>
        <v>1.9266666666666667</v>
      </c>
      <c r="F199" s="13">
        <f>IFERROR(((Dati15_16[[#This Row],[Mf]]/Dati15_16[[#This Row],[Quota]])*Dati15_16[[#This Row],[Pg]])/38,"")</f>
        <v>0.50701754385964914</v>
      </c>
      <c r="G199" s="15">
        <f>IFERROR(Dati15_16[[#This Row],[Mf]]*Dati15_16[[#This Row],[Pg]],"")</f>
        <v>57.800000000000004</v>
      </c>
      <c r="H199" s="16">
        <f>IFERROR(Dati15_16[[#This Row],[Tot. punti]]/Dati15_16[[#This Row],[Quota]],"")</f>
        <v>19.266666666666669</v>
      </c>
      <c r="I199" s="14">
        <f>IFERROR(VLOOKUP($C199&amp;"*", Gazzetta15_16[], 2,0),"")</f>
        <v>3</v>
      </c>
      <c r="J199" t="s">
        <v>101</v>
      </c>
      <c r="K199">
        <v>10</v>
      </c>
      <c r="L199">
        <v>5.78</v>
      </c>
      <c r="M199">
        <v>5.83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AD199" s="7" t="s">
        <v>1843</v>
      </c>
      <c r="AE199" s="9">
        <v>5</v>
      </c>
    </row>
    <row r="200" spans="1:31">
      <c r="A200">
        <v>548</v>
      </c>
      <c r="B200" t="s">
        <v>31</v>
      </c>
      <c r="C200" t="s">
        <v>120</v>
      </c>
      <c r="D200" s="17" t="str">
        <f>IFERROR(VLOOKUP(Dati15_16[[#This Row],[Nome]]&amp;"*",Gazzetta15_16[Giocatore],1,FALSE),"")</f>
        <v>Glik K.</v>
      </c>
      <c r="E200" s="13">
        <f>IFERROR(Dati15_16[[#This Row],[Mf]]/Dati15_16[[#This Row],[Quota]],"")</f>
        <v>0.64</v>
      </c>
      <c r="F200" s="13">
        <f>IFERROR(((Dati15_16[[#This Row],[Mf]]/Dati15_16[[#This Row],[Quota]])*Dati15_16[[#This Row],[Pg]])/38,"")</f>
        <v>0.5557894736842105</v>
      </c>
      <c r="G200" s="15">
        <f>IFERROR(Dati15_16[[#This Row],[Mf]]*Dati15_16[[#This Row],[Pg]],"")</f>
        <v>190.07999999999998</v>
      </c>
      <c r="H200" s="16">
        <f>IFERROR(Dati15_16[[#This Row],[Tot. punti]]/Dati15_16[[#This Row],[Quota]],"")</f>
        <v>21.119999999999997</v>
      </c>
      <c r="I200" s="14">
        <f>IFERROR(VLOOKUP($C200&amp;"*", Gazzetta15_16[], 2,0),"")</f>
        <v>9</v>
      </c>
      <c r="J200" t="s">
        <v>81</v>
      </c>
      <c r="K200">
        <v>33</v>
      </c>
      <c r="L200">
        <v>5.76</v>
      </c>
      <c r="M200">
        <v>5.89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11</v>
      </c>
      <c r="V200">
        <v>0</v>
      </c>
      <c r="W200">
        <v>0</v>
      </c>
      <c r="AD200" s="7" t="s">
        <v>1844</v>
      </c>
      <c r="AE200" s="9">
        <v>4</v>
      </c>
    </row>
    <row r="201" spans="1:31">
      <c r="A201">
        <v>267</v>
      </c>
      <c r="B201" t="s">
        <v>22</v>
      </c>
      <c r="C201" t="s">
        <v>516</v>
      </c>
      <c r="D201" s="17" t="str">
        <f>IFERROR(VLOOKUP(Dati15_16[[#This Row],[Nome]]&amp;"*",Gazzetta15_16[Giocatore],1,FALSE),"")</f>
        <v>Gnoukouri A.</v>
      </c>
      <c r="E201" s="13">
        <f>IFERROR(Dati15_16[[#This Row],[Mf]]/Dati15_16[[#This Row],[Quota]],"")</f>
        <v>1.25</v>
      </c>
      <c r="F201" s="13">
        <f>IFERROR(((Dati15_16[[#This Row],[Mf]]/Dati15_16[[#This Row],[Quota]])*Dati15_16[[#This Row],[Pg]])/38,"")</f>
        <v>6.5789473684210523E-2</v>
      </c>
      <c r="G201" s="15">
        <f>IFERROR(Dati15_16[[#This Row],[Mf]]*Dati15_16[[#This Row],[Pg]],"")</f>
        <v>10</v>
      </c>
      <c r="H201" s="16">
        <f>IFERROR(Dati15_16[[#This Row],[Tot. punti]]/Dati15_16[[#This Row],[Quota]],"")</f>
        <v>2.5</v>
      </c>
      <c r="I201" s="14">
        <f>IFERROR(VLOOKUP($C201&amp;"*", Gazzetta15_16[], 2,0),"")</f>
        <v>4</v>
      </c>
      <c r="J201" t="s">
        <v>55</v>
      </c>
      <c r="K201">
        <v>2</v>
      </c>
      <c r="L201">
        <v>5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AD201" s="7" t="s">
        <v>1845</v>
      </c>
      <c r="AE201" s="9">
        <v>8</v>
      </c>
    </row>
    <row r="202" spans="1:31">
      <c r="A202">
        <v>105</v>
      </c>
      <c r="B202" t="s">
        <v>31</v>
      </c>
      <c r="C202" t="s">
        <v>90</v>
      </c>
      <c r="D202" s="17" t="str">
        <f>IFERROR(VLOOKUP(Dati15_16[[#This Row],[Nome]]&amp;"*",Gazzetta15_16[Giocatore],1,FALSE),"")</f>
        <v>Gobbi M.</v>
      </c>
      <c r="E202" s="13">
        <f>IFERROR(Dati15_16[[#This Row],[Mf]]/Dati15_16[[#This Row],[Quota]],"")</f>
        <v>0.65333333333333332</v>
      </c>
      <c r="F202" s="13">
        <f>IFERROR(((Dati15_16[[#This Row],[Mf]]/Dati15_16[[#This Row],[Quota]])*Dati15_16[[#This Row],[Pg]])/38,"")</f>
        <v>0.58456140350877184</v>
      </c>
      <c r="G202" s="15">
        <f>IFERROR(Dati15_16[[#This Row],[Mf]]*Dati15_16[[#This Row],[Pg]],"")</f>
        <v>199.92</v>
      </c>
      <c r="H202" s="16">
        <f>IFERROR(Dati15_16[[#This Row],[Tot. punti]]/Dati15_16[[#This Row],[Quota]],"")</f>
        <v>22.213333333333331</v>
      </c>
      <c r="I202" s="14">
        <f>IFERROR(VLOOKUP($C202&amp;"*", Gazzetta15_16[], 2,0),"")</f>
        <v>9</v>
      </c>
      <c r="J202" t="s">
        <v>65</v>
      </c>
      <c r="K202">
        <v>34</v>
      </c>
      <c r="L202">
        <v>5.88</v>
      </c>
      <c r="M202">
        <v>5.96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7</v>
      </c>
      <c r="V202">
        <v>0</v>
      </c>
      <c r="W202">
        <v>0</v>
      </c>
      <c r="AD202" s="7" t="s">
        <v>1846</v>
      </c>
      <c r="AE202" s="9">
        <v>4</v>
      </c>
    </row>
    <row r="203" spans="1:31">
      <c r="A203">
        <v>418</v>
      </c>
      <c r="B203" t="s">
        <v>31</v>
      </c>
      <c r="C203" t="s">
        <v>347</v>
      </c>
      <c r="D203" s="17" t="str">
        <f>IFERROR(VLOOKUP(Dati15_16[[#This Row],[Nome]]&amp;"*",Gazzetta15_16[Giocatore],1,FALSE),"")</f>
        <v>Goldaniga E.</v>
      </c>
      <c r="E203" s="13">
        <f>IFERROR(Dati15_16[[#This Row],[Mf]]/Dati15_16[[#This Row],[Quota]],"")</f>
        <v>1.5175000000000001</v>
      </c>
      <c r="F203" s="13">
        <f>IFERROR(((Dati15_16[[#This Row],[Mf]]/Dati15_16[[#This Row],[Quota]])*Dati15_16[[#This Row],[Pg]])/38,"")</f>
        <v>0.67888157894736845</v>
      </c>
      <c r="G203" s="15">
        <f>IFERROR(Dati15_16[[#This Row],[Mf]]*Dati15_16[[#This Row],[Pg]],"")</f>
        <v>103.19</v>
      </c>
      <c r="H203" s="16">
        <f>IFERROR(Dati15_16[[#This Row],[Tot. punti]]/Dati15_16[[#This Row],[Quota]],"")</f>
        <v>25.797499999999999</v>
      </c>
      <c r="I203" s="14">
        <f>IFERROR(VLOOKUP($C203&amp;"*", Gazzetta15_16[], 2,0),"")</f>
        <v>4</v>
      </c>
      <c r="J203" t="s">
        <v>27</v>
      </c>
      <c r="K203">
        <v>17</v>
      </c>
      <c r="L203">
        <v>6.07</v>
      </c>
      <c r="M203">
        <v>5.79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0</v>
      </c>
      <c r="AD203" s="7" t="s">
        <v>1847</v>
      </c>
      <c r="AE203" s="9">
        <v>5</v>
      </c>
    </row>
    <row r="204" spans="1:31">
      <c r="A204">
        <v>610</v>
      </c>
      <c r="B204" t="s">
        <v>28</v>
      </c>
      <c r="C204" t="s">
        <v>233</v>
      </c>
      <c r="D204" s="17" t="str">
        <f>IFERROR(VLOOKUP(Dati15_16[[#This Row],[Nome]]&amp;"*",Gazzetta15_16[Giocatore],1,FALSE),"")</f>
        <v>Gollini P.</v>
      </c>
      <c r="E204" s="13">
        <f>IFERROR(Dati15_16[[#This Row],[Mf]]/Dati15_16[[#This Row],[Quota]],"")</f>
        <v>0.49777777777777782</v>
      </c>
      <c r="F204" s="13">
        <f>IFERROR(((Dati15_16[[#This Row],[Mf]]/Dati15_16[[#This Row],[Quota]])*Dati15_16[[#This Row],[Pg]])/38,"")</f>
        <v>0.34058479532163749</v>
      </c>
      <c r="G204" s="15">
        <f>IFERROR(Dati15_16[[#This Row],[Mf]]*Dati15_16[[#This Row],[Pg]],"")</f>
        <v>116.48000000000002</v>
      </c>
      <c r="H204" s="16">
        <f>IFERROR(Dati15_16[[#This Row],[Tot. punti]]/Dati15_16[[#This Row],[Quota]],"")</f>
        <v>12.942222222222224</v>
      </c>
      <c r="I204" s="14">
        <f>IFERROR(VLOOKUP($C204&amp;"*", Gazzetta15_16[], 2,0),"")</f>
        <v>9</v>
      </c>
      <c r="J204" t="s">
        <v>101</v>
      </c>
      <c r="K204">
        <v>26</v>
      </c>
      <c r="L204">
        <v>4.4800000000000004</v>
      </c>
      <c r="M204">
        <v>6.21</v>
      </c>
      <c r="N204">
        <v>0</v>
      </c>
      <c r="O204">
        <v>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AD204" s="7" t="s">
        <v>1848</v>
      </c>
      <c r="AE204" s="9">
        <v>6</v>
      </c>
    </row>
    <row r="205" spans="1:31">
      <c r="A205">
        <v>26</v>
      </c>
      <c r="B205" t="s">
        <v>22</v>
      </c>
      <c r="C205" t="s">
        <v>87</v>
      </c>
      <c r="D205" s="17" t="str">
        <f>IFERROR(VLOOKUP(Dati15_16[[#This Row],[Nome]]&amp;"*",Gazzetta15_16[Giocatore],1,FALSE),"")</f>
        <v>Gomez A.</v>
      </c>
      <c r="E205" s="13">
        <f>IFERROR(Dati15_16[[#This Row],[Mf]]/Dati15_16[[#This Row],[Quota]],"")</f>
        <v>0.35599999999999998</v>
      </c>
      <c r="F205" s="13">
        <f>IFERROR(((Dati15_16[[#This Row],[Mf]]/Dati15_16[[#This Row],[Quota]])*Dati15_16[[#This Row],[Pg]])/38,"")</f>
        <v>0.31852631578947366</v>
      </c>
      <c r="G205" s="15">
        <f>IFERROR(Dati15_16[[#This Row],[Mf]]*Dati15_16[[#This Row],[Pg]],"")</f>
        <v>242.08</v>
      </c>
      <c r="H205" s="16">
        <f>IFERROR(Dati15_16[[#This Row],[Tot. punti]]/Dati15_16[[#This Row],[Quota]],"")</f>
        <v>12.104000000000001</v>
      </c>
      <c r="I205" s="14">
        <f>IFERROR(VLOOKUP($C205&amp;"*", Gazzetta15_16[], 2,0),"")</f>
        <v>20</v>
      </c>
      <c r="J205" t="s">
        <v>49</v>
      </c>
      <c r="K205">
        <v>34</v>
      </c>
      <c r="L205">
        <v>7.12</v>
      </c>
      <c r="M205">
        <v>6.35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4</v>
      </c>
      <c r="V205">
        <v>1</v>
      </c>
      <c r="W205">
        <v>0</v>
      </c>
      <c r="AD205" s="7" t="s">
        <v>1849</v>
      </c>
      <c r="AE205" s="9">
        <v>4</v>
      </c>
    </row>
    <row r="206" spans="1:31">
      <c r="A206">
        <v>541</v>
      </c>
      <c r="B206" t="s">
        <v>28</v>
      </c>
      <c r="C206" t="s">
        <v>2194</v>
      </c>
      <c r="D206" s="17" t="str">
        <f>IFERROR(VLOOKUP(Dati15_16[[#This Row],[Nome]]&amp;"*",Gazzetta15_16[Giocatore],1,FALSE),"")</f>
        <v>Gomis L.</v>
      </c>
      <c r="E206" s="13">
        <f>IFERROR(Dati15_16[[#This Row],[Mf]]/Dati15_16[[#This Row],[Quota]],"")</f>
        <v>0</v>
      </c>
      <c r="F206" s="13">
        <f>IFERROR(((Dati15_16[[#This Row],[Mf]]/Dati15_16[[#This Row],[Quota]])*Dati15_16[[#This Row],[Pg]])/38,"")</f>
        <v>0</v>
      </c>
      <c r="G206" s="15">
        <f>IFERROR(Dati15_16[[#This Row],[Mf]]*Dati15_16[[#This Row],[Pg]],"")</f>
        <v>0</v>
      </c>
      <c r="H206" s="16">
        <f>IFERROR(Dati15_16[[#This Row],[Tot. punti]]/Dati15_16[[#This Row],[Quota]],"")</f>
        <v>0</v>
      </c>
      <c r="I206" s="14">
        <f>IFERROR(VLOOKUP($C206&amp;"*", Gazzetta15_16[], 2,0),"")</f>
        <v>1</v>
      </c>
      <c r="J206" t="s">
        <v>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AD206" s="7" t="s">
        <v>1850</v>
      </c>
      <c r="AE206" s="9">
        <v>3</v>
      </c>
    </row>
    <row r="207" spans="1:31">
      <c r="A207">
        <v>419</v>
      </c>
      <c r="B207" t="s">
        <v>31</v>
      </c>
      <c r="C207" t="s">
        <v>2195</v>
      </c>
      <c r="D207" s="17" t="str">
        <f>IFERROR(VLOOKUP(Dati15_16[[#This Row],[Nome]]&amp;"*",Gazzetta15_16[Giocatore],1,FALSE),"")</f>
        <v>Gonzalez G.</v>
      </c>
      <c r="E207" s="13">
        <f>IFERROR(Dati15_16[[#This Row],[Mf]]/Dati15_16[[#This Row],[Quota]],"")</f>
        <v>0.80142857142857149</v>
      </c>
      <c r="F207" s="13">
        <f>IFERROR(((Dati15_16[[#This Row],[Mf]]/Dati15_16[[#This Row],[Quota]])*Dati15_16[[#This Row],[Pg]])/38,"")</f>
        <v>0.73815789473684212</v>
      </c>
      <c r="G207" s="15">
        <f>IFERROR(Dati15_16[[#This Row],[Mf]]*Dati15_16[[#This Row],[Pg]],"")</f>
        <v>196.35000000000002</v>
      </c>
      <c r="H207" s="16">
        <f>IFERROR(Dati15_16[[#This Row],[Tot. punti]]/Dati15_16[[#This Row],[Quota]],"")</f>
        <v>28.050000000000004</v>
      </c>
      <c r="I207" s="14">
        <f>IFERROR(VLOOKUP($C207&amp;"*", Gazzetta15_16[], 2,0),"")</f>
        <v>7</v>
      </c>
      <c r="J207" t="s">
        <v>27</v>
      </c>
      <c r="K207">
        <v>35</v>
      </c>
      <c r="L207">
        <v>5.61</v>
      </c>
      <c r="M207">
        <v>5.71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</v>
      </c>
      <c r="V207">
        <v>0</v>
      </c>
      <c r="W207">
        <v>2</v>
      </c>
      <c r="AD207" s="7" t="s">
        <v>1851</v>
      </c>
      <c r="AE207" s="9">
        <v>4</v>
      </c>
    </row>
    <row r="208" spans="1:31">
      <c r="A208">
        <v>205</v>
      </c>
      <c r="B208" t="s">
        <v>22</v>
      </c>
      <c r="C208" t="s">
        <v>182</v>
      </c>
      <c r="D208" s="17" t="str">
        <f>IFERROR(VLOOKUP(Dati15_16[[#This Row],[Nome]]&amp;"*",Gazzetta15_16[Giocatore],1,FALSE),"")</f>
        <v>Gori M.</v>
      </c>
      <c r="E208" s="13">
        <f>IFERROR(Dati15_16[[#This Row],[Mf]]/Dati15_16[[#This Row],[Quota]],"")</f>
        <v>1.1259999999999999</v>
      </c>
      <c r="F208" s="13">
        <f>IFERROR(((Dati15_16[[#This Row],[Mf]]/Dati15_16[[#This Row],[Quota]])*Dati15_16[[#This Row],[Pg]])/38,"")</f>
        <v>0.8296842105263158</v>
      </c>
      <c r="G208" s="15">
        <f>IFERROR(Dati15_16[[#This Row],[Mf]]*Dati15_16[[#This Row],[Pg]],"")</f>
        <v>157.63999999999999</v>
      </c>
      <c r="H208" s="16">
        <f>IFERROR(Dati15_16[[#This Row],[Tot. punti]]/Dati15_16[[#This Row],[Quota]],"")</f>
        <v>31.527999999999999</v>
      </c>
      <c r="I208" s="14">
        <f>IFERROR(VLOOKUP($C208&amp;"*", Gazzetta15_16[], 2,0),"")</f>
        <v>5</v>
      </c>
      <c r="J208" t="s">
        <v>38</v>
      </c>
      <c r="K208">
        <v>28</v>
      </c>
      <c r="L208">
        <v>5.63</v>
      </c>
      <c r="M208">
        <v>5.85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1</v>
      </c>
      <c r="W208">
        <v>0</v>
      </c>
      <c r="AD208" s="7" t="s">
        <v>1852</v>
      </c>
      <c r="AE208" s="9">
        <v>3</v>
      </c>
    </row>
    <row r="209" spans="1:31">
      <c r="A209">
        <v>27</v>
      </c>
      <c r="B209" t="s">
        <v>22</v>
      </c>
      <c r="C209" t="s">
        <v>389</v>
      </c>
      <c r="D209" s="17" t="str">
        <f>IFERROR(VLOOKUP(Dati15_16[[#This Row],[Nome]]&amp;"*",Gazzetta15_16[Giocatore],1,FALSE),"")</f>
        <v>Grassi A.</v>
      </c>
      <c r="E209" s="13">
        <f>IFERROR(Dati15_16[[#This Row],[Mf]]/Dati15_16[[#This Row],[Quota]],"")</f>
        <v>1.4225000000000001</v>
      </c>
      <c r="F209" s="13">
        <f>IFERROR(((Dati15_16[[#This Row],[Mf]]/Dati15_16[[#This Row],[Quota]])*Dati15_16[[#This Row],[Pg]])/38,"")</f>
        <v>0.48664473684210524</v>
      </c>
      <c r="G209" s="15">
        <f>IFERROR(Dati15_16[[#This Row],[Mf]]*Dati15_16[[#This Row],[Pg]],"")</f>
        <v>73.97</v>
      </c>
      <c r="H209" s="16">
        <f>IFERROR(Dati15_16[[#This Row],[Tot. punti]]/Dati15_16[[#This Row],[Quota]],"")</f>
        <v>18.4925</v>
      </c>
      <c r="I209" s="14">
        <f>IFERROR(VLOOKUP($C209&amp;"*", Gazzetta15_16[], 2,0),"")</f>
        <v>4</v>
      </c>
      <c r="J209" t="s">
        <v>24</v>
      </c>
      <c r="K209">
        <v>13</v>
      </c>
      <c r="L209">
        <v>5.69</v>
      </c>
      <c r="M209">
        <v>5.92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1</v>
      </c>
      <c r="W209">
        <v>0</v>
      </c>
      <c r="AD209" s="7" t="s">
        <v>1853</v>
      </c>
      <c r="AE209" s="9">
        <v>1</v>
      </c>
    </row>
    <row r="210" spans="1:31">
      <c r="A210">
        <v>625</v>
      </c>
      <c r="B210" t="s">
        <v>22</v>
      </c>
      <c r="C210" t="s">
        <v>234</v>
      </c>
      <c r="D210" s="17" t="str">
        <f>IFERROR(VLOOKUP(Dati15_16[[#This Row],[Nome]]&amp;"*",Gazzetta15_16[Giocatore],1,FALSE),"")</f>
        <v>Greco L.</v>
      </c>
      <c r="E210" s="13">
        <f>IFERROR(Dati15_16[[#This Row],[Mf]]/Dati15_16[[#This Row],[Quota]],"")</f>
        <v>1.1599999999999999</v>
      </c>
      <c r="F210" s="13">
        <f>IFERROR(((Dati15_16[[#This Row],[Mf]]/Dati15_16[[#This Row],[Quota]])*Dati15_16[[#This Row],[Pg]])/38,"")</f>
        <v>0.79368421052631566</v>
      </c>
      <c r="G210" s="15">
        <f>IFERROR(Dati15_16[[#This Row],[Mf]]*Dati15_16[[#This Row],[Pg]],"")</f>
        <v>150.79999999999998</v>
      </c>
      <c r="H210" s="16">
        <f>IFERROR(Dati15_16[[#This Row],[Tot. punti]]/Dati15_16[[#This Row],[Quota]],"")</f>
        <v>30.159999999999997</v>
      </c>
      <c r="I210" s="14">
        <f>IFERROR(VLOOKUP($C210&amp;"*", Gazzetta15_16[], 2,0),"")</f>
        <v>5</v>
      </c>
      <c r="J210" t="s">
        <v>101</v>
      </c>
      <c r="K210">
        <v>26</v>
      </c>
      <c r="L210">
        <v>5.8</v>
      </c>
      <c r="M210">
        <v>5.82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AD210" s="7" t="s">
        <v>1854</v>
      </c>
      <c r="AE210" s="9">
        <v>11</v>
      </c>
    </row>
    <row r="211" spans="1:31">
      <c r="A211">
        <v>206</v>
      </c>
      <c r="B211" t="s">
        <v>22</v>
      </c>
      <c r="C211" t="s">
        <v>256</v>
      </c>
      <c r="D211" s="17" t="str">
        <f>IFERROR(VLOOKUP(Dati15_16[[#This Row],[Nome]]&amp;"*",Gazzetta15_16[Giocatore],1,FALSE),"")</f>
        <v>Gucher R.</v>
      </c>
      <c r="E211" s="13">
        <f>IFERROR(Dati15_16[[#This Row],[Mf]]/Dati15_16[[#This Row],[Quota]],"")</f>
        <v>1.1199999999999999</v>
      </c>
      <c r="F211" s="13">
        <f>IFERROR(((Dati15_16[[#This Row],[Mf]]/Dati15_16[[#This Row],[Quota]])*Dati15_16[[#This Row],[Pg]])/38,"")</f>
        <v>0.70736842105263142</v>
      </c>
      <c r="G211" s="15">
        <f>IFERROR(Dati15_16[[#This Row],[Mf]]*Dati15_16[[#This Row],[Pg]],"")</f>
        <v>134.39999999999998</v>
      </c>
      <c r="H211" s="16">
        <f>IFERROR(Dati15_16[[#This Row],[Tot. punti]]/Dati15_16[[#This Row],[Quota]],"")</f>
        <v>26.879999999999995</v>
      </c>
      <c r="I211" s="14">
        <f>IFERROR(VLOOKUP($C211&amp;"*", Gazzetta15_16[], 2,0),"")</f>
        <v>5</v>
      </c>
      <c r="J211" t="s">
        <v>38</v>
      </c>
      <c r="K211">
        <v>24</v>
      </c>
      <c r="L211">
        <v>5.6</v>
      </c>
      <c r="M211">
        <v>5.68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AD211" s="7" t="s">
        <v>1855</v>
      </c>
      <c r="AE211" s="9">
        <v>17</v>
      </c>
    </row>
    <row r="212" spans="1:31">
      <c r="A212">
        <v>317</v>
      </c>
      <c r="B212" t="s">
        <v>28</v>
      </c>
      <c r="C212" t="s">
        <v>587</v>
      </c>
      <c r="D212" s="17" t="str">
        <f>IFERROR(VLOOKUP(Dati15_16[[#This Row],[Nome]]&amp;"*",Gazzetta15_16[Giocatore],1,FALSE),"")</f>
        <v>Guerrieri G.</v>
      </c>
      <c r="E212" s="13">
        <f>IFERROR(Dati15_16[[#This Row],[Mf]]/Dati15_16[[#This Row],[Quota]],"")</f>
        <v>0</v>
      </c>
      <c r="F212" s="13">
        <f>IFERROR(((Dati15_16[[#This Row],[Mf]]/Dati15_16[[#This Row],[Quota]])*Dati15_16[[#This Row],[Pg]])/38,"")</f>
        <v>0</v>
      </c>
      <c r="G212" s="15">
        <f>IFERROR(Dati15_16[[#This Row],[Mf]]*Dati15_16[[#This Row],[Pg]],"")</f>
        <v>0</v>
      </c>
      <c r="H212" s="16">
        <f>IFERROR(Dati15_16[[#This Row],[Tot. punti]]/Dati15_16[[#This Row],[Quota]],"")</f>
        <v>0</v>
      </c>
      <c r="I212" s="14">
        <f>IFERROR(VLOOKUP($C212&amp;"*", Gazzetta15_16[], 2,0),"")</f>
        <v>1</v>
      </c>
      <c r="J212" t="s">
        <v>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AD212" s="7" t="s">
        <v>1856</v>
      </c>
      <c r="AE212" s="9">
        <v>24</v>
      </c>
    </row>
    <row r="213" spans="1:31">
      <c r="A213">
        <v>660</v>
      </c>
      <c r="B213" t="s">
        <v>31</v>
      </c>
      <c r="C213" t="s">
        <v>468</v>
      </c>
      <c r="D213" s="17" t="str">
        <f>IFERROR(VLOOKUP(Dati15_16[[#This Row],[Nome]]&amp;"*",Gazzetta15_16[Giocatore],1,FALSE),"")</f>
        <v>Gyomber N.</v>
      </c>
      <c r="E213" s="13">
        <f>IFERROR(Dati15_16[[#This Row],[Mf]]/Dati15_16[[#This Row],[Quota]],"")</f>
        <v>1.4375</v>
      </c>
      <c r="F213" s="13">
        <f>IFERROR(((Dati15_16[[#This Row],[Mf]]/Dati15_16[[#This Row],[Quota]])*Dati15_16[[#This Row],[Pg]])/38,"")</f>
        <v>0.22697368421052633</v>
      </c>
      <c r="G213" s="15">
        <f>IFERROR(Dati15_16[[#This Row],[Mf]]*Dati15_16[[#This Row],[Pg]],"")</f>
        <v>34.5</v>
      </c>
      <c r="H213" s="16">
        <f>IFERROR(Dati15_16[[#This Row],[Tot. punti]]/Dati15_16[[#This Row],[Quota]],"")</f>
        <v>8.625</v>
      </c>
      <c r="I213" s="14">
        <f>IFERROR(VLOOKUP($C213&amp;"*", Gazzetta15_16[], 2,0),"")</f>
        <v>4</v>
      </c>
      <c r="J213" t="s">
        <v>42</v>
      </c>
      <c r="K213">
        <v>6</v>
      </c>
      <c r="L213">
        <v>5.75</v>
      </c>
      <c r="M213">
        <v>5.75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AD213" s="7" t="s">
        <v>1857</v>
      </c>
      <c r="AE213" s="9">
        <v>3</v>
      </c>
    </row>
    <row r="214" spans="1:31">
      <c r="A214">
        <v>626</v>
      </c>
      <c r="B214" t="s">
        <v>22</v>
      </c>
      <c r="C214" t="s">
        <v>215</v>
      </c>
      <c r="D214" s="17" t="str">
        <f>IFERROR(VLOOKUP(Dati15_16[[#This Row],[Nome]]&amp;"*",Gazzetta15_16[Giocatore],1,FALSE),"")</f>
        <v>Hallfredsson E.</v>
      </c>
      <c r="E214" s="13">
        <f>IFERROR(Dati15_16[[#This Row],[Mf]]/Dati15_16[[#This Row],[Quota]],"")</f>
        <v>0.96</v>
      </c>
      <c r="F214" s="13">
        <f>IFERROR(((Dati15_16[[#This Row],[Mf]]/Dati15_16[[#This Row],[Quota]])*Dati15_16[[#This Row],[Pg]])/38,"")</f>
        <v>0.68210526315789466</v>
      </c>
      <c r="G214" s="15">
        <f>IFERROR(Dati15_16[[#This Row],[Mf]]*Dati15_16[[#This Row],[Pg]],"")</f>
        <v>155.51999999999998</v>
      </c>
      <c r="H214" s="16">
        <f>IFERROR(Dati15_16[[#This Row],[Tot. punti]]/Dati15_16[[#This Row],[Quota]],"")</f>
        <v>25.919999999999998</v>
      </c>
      <c r="I214" s="14">
        <f>IFERROR(VLOOKUP($C214&amp;"*", Gazzetta15_16[], 2,0),"")</f>
        <v>6</v>
      </c>
      <c r="J214" t="s">
        <v>30</v>
      </c>
      <c r="K214">
        <v>27</v>
      </c>
      <c r="L214">
        <v>5.76</v>
      </c>
      <c r="M214">
        <v>5.94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11</v>
      </c>
      <c r="V214">
        <v>0</v>
      </c>
      <c r="W214">
        <v>0</v>
      </c>
      <c r="AD214" s="7" t="s">
        <v>1858</v>
      </c>
      <c r="AE214" s="9">
        <v>9</v>
      </c>
    </row>
    <row r="215" spans="1:31">
      <c r="A215">
        <v>402</v>
      </c>
      <c r="B215" t="s">
        <v>22</v>
      </c>
      <c r="C215" t="s">
        <v>23</v>
      </c>
      <c r="D215" s="17" t="str">
        <f>IFERROR(VLOOKUP(Dati15_16[[#This Row],[Nome]]&amp;"*",Gazzetta15_16[Giocatore],1,FALSE),"")</f>
        <v>Hamsik M.</v>
      </c>
      <c r="E215" s="13">
        <f>IFERROR(Dati15_16[[#This Row],[Mf]]/Dati15_16[[#This Row],[Quota]],"")</f>
        <v>0.28499999999999998</v>
      </c>
      <c r="F215" s="13">
        <f>IFERROR(((Dati15_16[[#This Row],[Mf]]/Dati15_16[[#This Row],[Quota]])*Dati15_16[[#This Row],[Pg]])/38,"")</f>
        <v>0.28499999999999998</v>
      </c>
      <c r="G215" s="15">
        <f>IFERROR(Dati15_16[[#This Row],[Mf]]*Dati15_16[[#This Row],[Pg]],"")</f>
        <v>259.92</v>
      </c>
      <c r="H215" s="16">
        <f>IFERROR(Dati15_16[[#This Row],[Tot. punti]]/Dati15_16[[#This Row],[Quota]],"")</f>
        <v>10.83</v>
      </c>
      <c r="I215" s="14">
        <f>IFERROR(VLOOKUP($C215&amp;"*", Gazzetta15_16[], 2,0),"")</f>
        <v>24</v>
      </c>
      <c r="J215" t="s">
        <v>24</v>
      </c>
      <c r="K215">
        <v>38</v>
      </c>
      <c r="L215">
        <v>6.84</v>
      </c>
      <c r="M215">
        <v>6.26</v>
      </c>
      <c r="N215">
        <v>5</v>
      </c>
      <c r="O215">
        <v>0</v>
      </c>
      <c r="P215">
        <v>0</v>
      </c>
      <c r="Q215">
        <v>2</v>
      </c>
      <c r="R215">
        <v>1</v>
      </c>
      <c r="S215">
        <v>1</v>
      </c>
      <c r="T215">
        <v>7</v>
      </c>
      <c r="U215">
        <v>0</v>
      </c>
      <c r="V215">
        <v>0</v>
      </c>
      <c r="W215">
        <v>0</v>
      </c>
      <c r="AD215" s="7" t="s">
        <v>1859</v>
      </c>
      <c r="AE215" s="9">
        <v>2</v>
      </c>
    </row>
    <row r="216" spans="1:31">
      <c r="A216">
        <v>250</v>
      </c>
      <c r="B216" t="s">
        <v>28</v>
      </c>
      <c r="C216" t="s">
        <v>54</v>
      </c>
      <c r="D216" s="17" t="str">
        <f>IFERROR(VLOOKUP(Dati15_16[[#This Row],[Nome]]&amp;"*",Gazzetta15_16[Giocatore],1,FALSE),"")</f>
        <v>Handanovic S.</v>
      </c>
      <c r="E216" s="13">
        <f>IFERROR(Dati15_16[[#This Row],[Mf]]/Dati15_16[[#This Row],[Quota]],"")</f>
        <v>0.26190476190476192</v>
      </c>
      <c r="F216" s="13">
        <f>IFERROR(((Dati15_16[[#This Row],[Mf]]/Dati15_16[[#This Row],[Quota]])*Dati15_16[[#This Row],[Pg]])/38,"")</f>
        <v>0.24812030075187971</v>
      </c>
      <c r="G216" s="15">
        <f>IFERROR(Dati15_16[[#This Row],[Mf]]*Dati15_16[[#This Row],[Pg]],"")</f>
        <v>198</v>
      </c>
      <c r="H216" s="16">
        <f>IFERROR(Dati15_16[[#This Row],[Tot. punti]]/Dati15_16[[#This Row],[Quota]],"")</f>
        <v>9.4285714285714288</v>
      </c>
      <c r="I216" s="14">
        <f>IFERROR(VLOOKUP($C216&amp;"*", Gazzetta15_16[], 2,0),"")</f>
        <v>21</v>
      </c>
      <c r="J216" t="s">
        <v>55</v>
      </c>
      <c r="K216">
        <v>36</v>
      </c>
      <c r="L216">
        <v>5.5</v>
      </c>
      <c r="M216">
        <v>6.43</v>
      </c>
      <c r="N216">
        <v>0</v>
      </c>
      <c r="O216">
        <v>34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AD216" s="7" t="s">
        <v>1860</v>
      </c>
      <c r="AE216" s="9">
        <v>4</v>
      </c>
    </row>
    <row r="217" spans="1:31">
      <c r="A217">
        <v>615</v>
      </c>
      <c r="B217" t="s">
        <v>31</v>
      </c>
      <c r="C217" t="s">
        <v>266</v>
      </c>
      <c r="D217" s="17" t="str">
        <f>IFERROR(VLOOKUP(Dati15_16[[#This Row],[Nome]]&amp;"*",Gazzetta15_16[Giocatore],1,FALSE),"")</f>
        <v>Helander F.</v>
      </c>
      <c r="E217" s="13">
        <f>IFERROR(Dati15_16[[#This Row],[Mf]]/Dati15_16[[#This Row],[Quota]],"")</f>
        <v>1.1919999999999999</v>
      </c>
      <c r="F217" s="13">
        <f>IFERROR(((Dati15_16[[#This Row],[Mf]]/Dati15_16[[#This Row],[Quota]])*Dati15_16[[#This Row],[Pg]])/38,"")</f>
        <v>0.75284210526315787</v>
      </c>
      <c r="G217" s="15">
        <f>IFERROR(Dati15_16[[#This Row],[Mf]]*Dati15_16[[#This Row],[Pg]],"")</f>
        <v>143.04</v>
      </c>
      <c r="H217" s="16">
        <f>IFERROR(Dati15_16[[#This Row],[Tot. punti]]/Dati15_16[[#This Row],[Quota]],"")</f>
        <v>28.607999999999997</v>
      </c>
      <c r="I217" s="14">
        <f>IFERROR(VLOOKUP($C217&amp;"*", Gazzetta15_16[], 2,0),"")</f>
        <v>5</v>
      </c>
      <c r="J217" t="s">
        <v>101</v>
      </c>
      <c r="K217">
        <v>24</v>
      </c>
      <c r="L217">
        <v>5.96</v>
      </c>
      <c r="M217">
        <v>5.79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AD217" s="7" t="s">
        <v>1861</v>
      </c>
      <c r="AE217" s="9">
        <v>9</v>
      </c>
    </row>
    <row r="218" spans="1:31">
      <c r="A218">
        <v>269</v>
      </c>
      <c r="B218" t="s">
        <v>22</v>
      </c>
      <c r="C218" t="s">
        <v>351</v>
      </c>
      <c r="D218" s="17" t="str">
        <f>IFERROR(VLOOKUP(Dati15_16[[#This Row],[Nome]]&amp;"*",Gazzetta15_16[Giocatore],1,FALSE),"")</f>
        <v>Hernanes A.</v>
      </c>
      <c r="E218" s="13">
        <f>IFERROR(Dati15_16[[#This Row],[Mf]]/Dati15_16[[#This Row],[Quota]],"")</f>
        <v>1.49</v>
      </c>
      <c r="F218" s="13">
        <f>IFERROR(((Dati15_16[[#This Row],[Mf]]/Dati15_16[[#This Row],[Quota]])*Dati15_16[[#This Row],[Pg]])/38,"")</f>
        <v>0.62736842105263158</v>
      </c>
      <c r="G218" s="15">
        <f>IFERROR(Dati15_16[[#This Row],[Mf]]*Dati15_16[[#This Row],[Pg]],"")</f>
        <v>95.36</v>
      </c>
      <c r="H218" s="16">
        <f>IFERROR(Dati15_16[[#This Row],[Tot. punti]]/Dati15_16[[#This Row],[Quota]],"")</f>
        <v>23.84</v>
      </c>
      <c r="I218" s="14">
        <f>IFERROR(VLOOKUP($C218&amp;"*", Gazzetta15_16[], 2,0),"")</f>
        <v>4</v>
      </c>
      <c r="J218" t="s">
        <v>57</v>
      </c>
      <c r="K218">
        <v>16</v>
      </c>
      <c r="L218">
        <v>5.96</v>
      </c>
      <c r="M218">
        <v>5.96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AD218" s="7" t="s">
        <v>1862</v>
      </c>
      <c r="AE218" s="9">
        <v>4</v>
      </c>
    </row>
    <row r="219" spans="1:31">
      <c r="A219">
        <v>115</v>
      </c>
      <c r="B219" t="s">
        <v>22</v>
      </c>
      <c r="C219" t="s">
        <v>178</v>
      </c>
      <c r="D219" s="17" t="str">
        <f>IFERROR(VLOOKUP(Dati15_16[[#This Row],[Nome]]&amp;"*",Gazzetta15_16[Giocatore],1,FALSE),"")</f>
        <v>Hetemaj P.</v>
      </c>
      <c r="E219" s="13">
        <f>IFERROR(Dati15_16[[#This Row],[Mf]]/Dati15_16[[#This Row],[Quota]],"")</f>
        <v>0.87</v>
      </c>
      <c r="F219" s="13">
        <f>IFERROR(((Dati15_16[[#This Row],[Mf]]/Dati15_16[[#This Row],[Quota]])*Dati15_16[[#This Row],[Pg]])/38,"")</f>
        <v>0.64105263157894732</v>
      </c>
      <c r="G219" s="15">
        <f>IFERROR(Dati15_16[[#This Row],[Mf]]*Dati15_16[[#This Row],[Pg]],"")</f>
        <v>170.51999999999998</v>
      </c>
      <c r="H219" s="16">
        <f>IFERROR(Dati15_16[[#This Row],[Tot. punti]]/Dati15_16[[#This Row],[Quota]],"")</f>
        <v>24.359999999999996</v>
      </c>
      <c r="I219" s="14">
        <f>IFERROR(VLOOKUP($C219&amp;"*", Gazzetta15_16[], 2,0),"")</f>
        <v>7</v>
      </c>
      <c r="J219" t="s">
        <v>65</v>
      </c>
      <c r="K219">
        <v>28</v>
      </c>
      <c r="L219">
        <v>6.09</v>
      </c>
      <c r="M219">
        <v>6.11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>
        <v>0</v>
      </c>
      <c r="AD219" s="7" t="s">
        <v>1863</v>
      </c>
      <c r="AE219" s="9">
        <v>9</v>
      </c>
    </row>
    <row r="220" spans="1:31">
      <c r="A220">
        <v>583</v>
      </c>
      <c r="B220" t="s">
        <v>31</v>
      </c>
      <c r="C220" t="s">
        <v>372</v>
      </c>
      <c r="D220" s="17" t="str">
        <f>IFERROR(VLOOKUP(Dati15_16[[#This Row],[Nome]]&amp;"*",Gazzetta15_16[Giocatore],1,FALSE),"")</f>
        <v>Heurtaux T.</v>
      </c>
      <c r="E220" s="13">
        <f>IFERROR(Dati15_16[[#This Row],[Mf]]/Dati15_16[[#This Row],[Quota]],"")</f>
        <v>1.8566666666666667</v>
      </c>
      <c r="F220" s="13">
        <f>IFERROR(((Dati15_16[[#This Row],[Mf]]/Dati15_16[[#This Row],[Quota]])*Dati15_16[[#This Row],[Pg]])/38,"")</f>
        <v>0.73289473684210527</v>
      </c>
      <c r="G220" s="15">
        <f>IFERROR(Dati15_16[[#This Row],[Mf]]*Dati15_16[[#This Row],[Pg]],"")</f>
        <v>83.550000000000011</v>
      </c>
      <c r="H220" s="16">
        <f>IFERROR(Dati15_16[[#This Row],[Tot. punti]]/Dati15_16[[#This Row],[Quota]],"")</f>
        <v>27.850000000000005</v>
      </c>
      <c r="I220" s="14">
        <f>IFERROR(VLOOKUP($C220&amp;"*", Gazzetta15_16[], 2,0),"")</f>
        <v>3</v>
      </c>
      <c r="J220" t="s">
        <v>30</v>
      </c>
      <c r="K220">
        <v>15</v>
      </c>
      <c r="L220">
        <v>5.57</v>
      </c>
      <c r="M220">
        <v>5.71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AD220" s="7" t="s">
        <v>1864</v>
      </c>
      <c r="AE220" s="9">
        <v>3</v>
      </c>
    </row>
    <row r="221" spans="1:31">
      <c r="A221">
        <v>408</v>
      </c>
      <c r="B221" t="s">
        <v>17</v>
      </c>
      <c r="C221" t="s">
        <v>77</v>
      </c>
      <c r="D221" s="17" t="str">
        <f>IFERROR(VLOOKUP(Dati15_16[[#This Row],[Nome]]&amp;"*",Gazzetta15_16[Giocatore],1,FALSE),"")</f>
        <v>Higuain G.</v>
      </c>
      <c r="E221" s="13">
        <f>IFERROR(Dati15_16[[#This Row],[Mf]]/Dati15_16[[#This Row],[Quota]],"")</f>
        <v>0.17050847457627119</v>
      </c>
      <c r="F221" s="13">
        <f>IFERROR(((Dati15_16[[#This Row],[Mf]]/Dati15_16[[#This Row],[Quota]])*Dati15_16[[#This Row],[Pg]])/38,"")</f>
        <v>0.15704727921498662</v>
      </c>
      <c r="G221" s="15">
        <f>IFERROR(Dati15_16[[#This Row],[Mf]]*Dati15_16[[#This Row],[Pg]],"")</f>
        <v>352.1</v>
      </c>
      <c r="H221" s="16">
        <f>IFERROR(Dati15_16[[#This Row],[Tot. punti]]/Dati15_16[[#This Row],[Quota]],"")</f>
        <v>5.9677966101694917</v>
      </c>
      <c r="I221" s="14">
        <f>IFERROR(VLOOKUP($C221&amp;"*", Gazzetta15_16[], 2,0),"")</f>
        <v>59</v>
      </c>
      <c r="J221" t="s">
        <v>24</v>
      </c>
      <c r="K221">
        <v>35</v>
      </c>
      <c r="L221">
        <v>10.06</v>
      </c>
      <c r="M221">
        <v>6.96</v>
      </c>
      <c r="N221">
        <v>33</v>
      </c>
      <c r="O221">
        <v>0</v>
      </c>
      <c r="P221">
        <v>0</v>
      </c>
      <c r="Q221">
        <v>3</v>
      </c>
      <c r="R221">
        <v>3</v>
      </c>
      <c r="S221">
        <v>0</v>
      </c>
      <c r="T221">
        <v>2</v>
      </c>
      <c r="U221">
        <v>1</v>
      </c>
      <c r="V221">
        <v>1</v>
      </c>
      <c r="W221">
        <v>0</v>
      </c>
      <c r="AD221" s="7" t="s">
        <v>1865</v>
      </c>
      <c r="AE221" s="9">
        <v>20</v>
      </c>
    </row>
    <row r="222" spans="1:31">
      <c r="A222">
        <v>433</v>
      </c>
      <c r="B222" t="s">
        <v>22</v>
      </c>
      <c r="C222" t="s">
        <v>26</v>
      </c>
      <c r="D222" s="17" t="str">
        <f>IFERROR(VLOOKUP(Dati15_16[[#This Row],[Nome]]&amp;"*",Gazzetta15_16[Giocatore],1,FALSE),"")</f>
        <v>Hiljemark O.</v>
      </c>
      <c r="E222" s="13">
        <f>IFERROR(Dati15_16[[#This Row],[Mf]]/Dati15_16[[#This Row],[Quota]],"")</f>
        <v>0.50666666666666671</v>
      </c>
      <c r="F222" s="13">
        <f>IFERROR(((Dati15_16[[#This Row],[Mf]]/Dati15_16[[#This Row],[Quota]])*Dati15_16[[#This Row],[Pg]])/38,"")</f>
        <v>0.50666666666666671</v>
      </c>
      <c r="G222" s="15">
        <f>IFERROR(Dati15_16[[#This Row],[Mf]]*Dati15_16[[#This Row],[Pg]],"")</f>
        <v>231.04</v>
      </c>
      <c r="H222" s="16">
        <f>IFERROR(Dati15_16[[#This Row],[Tot. punti]]/Dati15_16[[#This Row],[Quota]],"")</f>
        <v>19.253333333333334</v>
      </c>
      <c r="I222" s="14">
        <f>IFERROR(VLOOKUP($C222&amp;"*", Gazzetta15_16[], 2,0),"")</f>
        <v>12</v>
      </c>
      <c r="J222" t="s">
        <v>27</v>
      </c>
      <c r="K222">
        <v>38</v>
      </c>
      <c r="L222">
        <v>6.08</v>
      </c>
      <c r="M222">
        <v>5.76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4</v>
      </c>
      <c r="V222">
        <v>0</v>
      </c>
      <c r="W222">
        <v>0</v>
      </c>
      <c r="AD222" s="7" t="s">
        <v>1866</v>
      </c>
      <c r="AE222" s="9">
        <v>8</v>
      </c>
    </row>
    <row r="223" spans="1:31">
      <c r="A223">
        <v>324</v>
      </c>
      <c r="B223" t="s">
        <v>31</v>
      </c>
      <c r="C223" t="s">
        <v>242</v>
      </c>
      <c r="D223" s="17" t="str">
        <f>IFERROR(VLOOKUP(Dati15_16[[#This Row],[Nome]]&amp;"*",Gazzetta15_16[Giocatore],1,FALSE),"")</f>
        <v>Hoedt W.</v>
      </c>
      <c r="E223" s="13">
        <f>IFERROR(Dati15_16[[#This Row],[Mf]]/Dati15_16[[#This Row],[Quota]],"")</f>
        <v>1.375</v>
      </c>
      <c r="F223" s="13">
        <f>IFERROR(((Dati15_16[[#This Row],[Mf]]/Dati15_16[[#This Row],[Quota]])*Dati15_16[[#This Row],[Pg]])/38,"")</f>
        <v>0.90460526315789469</v>
      </c>
      <c r="G223" s="15">
        <f>IFERROR(Dati15_16[[#This Row],[Mf]]*Dati15_16[[#This Row],[Pg]],"")</f>
        <v>137.5</v>
      </c>
      <c r="H223" s="16">
        <f>IFERROR(Dati15_16[[#This Row],[Tot. punti]]/Dati15_16[[#This Row],[Quota]],"")</f>
        <v>34.375</v>
      </c>
      <c r="I223" s="14">
        <f>IFERROR(VLOOKUP($C223&amp;"*", Gazzetta15_16[], 2,0),"")</f>
        <v>4</v>
      </c>
      <c r="J223" t="s">
        <v>74</v>
      </c>
      <c r="K223">
        <v>25</v>
      </c>
      <c r="L223">
        <v>5.5</v>
      </c>
      <c r="M223">
        <v>5.6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</v>
      </c>
      <c r="W223">
        <v>0</v>
      </c>
      <c r="AD223" s="7" t="s">
        <v>1867</v>
      </c>
      <c r="AE223" s="9">
        <v>1</v>
      </c>
    </row>
    <row r="224" spans="1:31">
      <c r="A224">
        <v>369</v>
      </c>
      <c r="B224" t="s">
        <v>22</v>
      </c>
      <c r="C224" t="s">
        <v>159</v>
      </c>
      <c r="D224" s="17" t="str">
        <f>IFERROR(VLOOKUP(Dati15_16[[#This Row],[Nome]]&amp;"*",Gazzetta15_16[Giocatore],1,FALSE),"")</f>
        <v>Honda K.</v>
      </c>
      <c r="E224" s="13">
        <f>IFERROR(Dati15_16[[#This Row],[Mf]]/Dati15_16[[#This Row],[Quota]],"")</f>
        <v>0.85142857142857142</v>
      </c>
      <c r="F224" s="13">
        <f>IFERROR(((Dati15_16[[#This Row],[Mf]]/Dati15_16[[#This Row],[Quota]])*Dati15_16[[#This Row],[Pg]])/38,"")</f>
        <v>0.67218045112781954</v>
      </c>
      <c r="G224" s="15">
        <f>IFERROR(Dati15_16[[#This Row],[Mf]]*Dati15_16[[#This Row],[Pg]],"")</f>
        <v>178.8</v>
      </c>
      <c r="H224" s="16">
        <f>IFERROR(Dati15_16[[#This Row],[Tot. punti]]/Dati15_16[[#This Row],[Quota]],"")</f>
        <v>25.542857142857144</v>
      </c>
      <c r="I224" s="14">
        <f>IFERROR(VLOOKUP($C224&amp;"*", Gazzetta15_16[], 2,0),"")</f>
        <v>7</v>
      </c>
      <c r="J224" t="s">
        <v>21</v>
      </c>
      <c r="K224">
        <v>30</v>
      </c>
      <c r="L224">
        <v>5.96</v>
      </c>
      <c r="M224">
        <v>5.75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2</v>
      </c>
      <c r="V224">
        <v>0</v>
      </c>
      <c r="W224">
        <v>0</v>
      </c>
      <c r="AD224" s="7" t="s">
        <v>1868</v>
      </c>
      <c r="AE224" s="9">
        <v>7</v>
      </c>
    </row>
    <row r="225" spans="1:31">
      <c r="A225">
        <v>140</v>
      </c>
      <c r="B225" t="s">
        <v>31</v>
      </c>
      <c r="C225" t="s">
        <v>32</v>
      </c>
      <c r="D225" s="17" t="str">
        <f>IFERROR(VLOOKUP(Dati15_16[[#This Row],[Nome]]&amp;"*",Gazzetta15_16[Giocatore],1,FALSE),"")</f>
        <v>Hysaj E.</v>
      </c>
      <c r="E225" s="13">
        <f>IFERROR(Dati15_16[[#This Row],[Mf]]/Dati15_16[[#This Row],[Quota]],"")</f>
        <v>0.5033333333333333</v>
      </c>
      <c r="F225" s="13">
        <f>IFERROR(((Dati15_16[[#This Row],[Mf]]/Dati15_16[[#This Row],[Quota]])*Dati15_16[[#This Row],[Pg]])/38,"")</f>
        <v>0.49008771929824557</v>
      </c>
      <c r="G225" s="15">
        <f>IFERROR(Dati15_16[[#This Row],[Mf]]*Dati15_16[[#This Row],[Pg]],"")</f>
        <v>223.48</v>
      </c>
      <c r="H225" s="16">
        <f>IFERROR(Dati15_16[[#This Row],[Tot. punti]]/Dati15_16[[#This Row],[Quota]],"")</f>
        <v>18.623333333333331</v>
      </c>
      <c r="I225" s="14">
        <f>IFERROR(VLOOKUP($C225&amp;"*", Gazzetta15_16[], 2,0),"")</f>
        <v>12</v>
      </c>
      <c r="J225" t="s">
        <v>24</v>
      </c>
      <c r="K225">
        <v>37</v>
      </c>
      <c r="L225">
        <v>6.04</v>
      </c>
      <c r="M225">
        <v>6.05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5</v>
      </c>
      <c r="V225">
        <v>0</v>
      </c>
      <c r="W225">
        <v>0</v>
      </c>
      <c r="AD225" s="7" t="s">
        <v>1869</v>
      </c>
      <c r="AE225" s="9">
        <v>5</v>
      </c>
    </row>
    <row r="226" spans="1:31">
      <c r="A226">
        <v>277</v>
      </c>
      <c r="B226" t="s">
        <v>17</v>
      </c>
      <c r="C226" t="s">
        <v>111</v>
      </c>
      <c r="D226" s="17" t="str">
        <f>IFERROR(VLOOKUP(Dati15_16[[#This Row],[Nome]]&amp;"*",Gazzetta15_16[Giocatore],1,FALSE),"")</f>
        <v>Icardi M.</v>
      </c>
      <c r="E226" s="13">
        <f>IFERROR(Dati15_16[[#This Row],[Mf]]/Dati15_16[[#This Row],[Quota]],"")</f>
        <v>0.25433333333333336</v>
      </c>
      <c r="F226" s="13">
        <f>IFERROR(((Dati15_16[[#This Row],[Mf]]/Dati15_16[[#This Row],[Quota]])*Dati15_16[[#This Row],[Pg]])/38,"")</f>
        <v>0.2208684210526316</v>
      </c>
      <c r="G226" s="15">
        <f>IFERROR(Dati15_16[[#This Row],[Mf]]*Dati15_16[[#This Row],[Pg]],"")</f>
        <v>251.79</v>
      </c>
      <c r="H226" s="16">
        <f>IFERROR(Dati15_16[[#This Row],[Tot. punti]]/Dati15_16[[#This Row],[Quota]],"")</f>
        <v>8.3929999999999989</v>
      </c>
      <c r="I226" s="14">
        <f>IFERROR(VLOOKUP($C226&amp;"*", Gazzetta15_16[], 2,0),"")</f>
        <v>30</v>
      </c>
      <c r="J226" t="s">
        <v>55</v>
      </c>
      <c r="K226">
        <v>33</v>
      </c>
      <c r="L226">
        <v>7.63</v>
      </c>
      <c r="M226">
        <v>6.06</v>
      </c>
      <c r="N226">
        <v>15</v>
      </c>
      <c r="O226">
        <v>0</v>
      </c>
      <c r="P226">
        <v>0</v>
      </c>
      <c r="Q226">
        <v>2</v>
      </c>
      <c r="R226">
        <v>1</v>
      </c>
      <c r="S226">
        <v>1</v>
      </c>
      <c r="T226">
        <v>4</v>
      </c>
      <c r="U226">
        <v>1</v>
      </c>
      <c r="V226">
        <v>0</v>
      </c>
      <c r="W226">
        <v>0</v>
      </c>
      <c r="AD226" s="7" t="s">
        <v>1870</v>
      </c>
      <c r="AE226" s="9">
        <v>4</v>
      </c>
    </row>
    <row r="227" spans="1:31">
      <c r="A227">
        <v>542</v>
      </c>
      <c r="B227" t="s">
        <v>28</v>
      </c>
      <c r="C227" t="s">
        <v>508</v>
      </c>
      <c r="D227" s="17" t="str">
        <f>IFERROR(VLOOKUP(Dati15_16[[#This Row],[Nome]]&amp;"*",Gazzetta15_16[Giocatore],1,FALSE),"")</f>
        <v>Ichazo S.</v>
      </c>
      <c r="E227" s="13">
        <f>IFERROR(Dati15_16[[#This Row],[Mf]]/Dati15_16[[#This Row],[Quota]],"")</f>
        <v>4</v>
      </c>
      <c r="F227" s="13">
        <f>IFERROR(((Dati15_16[[#This Row],[Mf]]/Dati15_16[[#This Row],[Quota]])*Dati15_16[[#This Row],[Pg]])/38,"")</f>
        <v>0.31578947368421051</v>
      </c>
      <c r="G227" s="15">
        <f>IFERROR(Dati15_16[[#This Row],[Mf]]*Dati15_16[[#This Row],[Pg]],"")</f>
        <v>12</v>
      </c>
      <c r="H227" s="16">
        <f>IFERROR(Dati15_16[[#This Row],[Tot. punti]]/Dati15_16[[#This Row],[Quota]],"")</f>
        <v>12</v>
      </c>
      <c r="I227" s="14">
        <f>IFERROR(VLOOKUP($C227&amp;"*", Gazzetta15_16[], 2,0),"")</f>
        <v>1</v>
      </c>
      <c r="J227" t="s">
        <v>81</v>
      </c>
      <c r="K227">
        <v>3</v>
      </c>
      <c r="L227">
        <v>4</v>
      </c>
      <c r="M227">
        <v>5.67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AD227" s="7" t="s">
        <v>1871</v>
      </c>
      <c r="AE227" s="9">
        <v>5</v>
      </c>
    </row>
    <row r="228" spans="1:31">
      <c r="A228">
        <v>177</v>
      </c>
      <c r="B228" t="s">
        <v>22</v>
      </c>
      <c r="C228" t="s">
        <v>152</v>
      </c>
      <c r="D228" s="17" t="str">
        <f>IFERROR(VLOOKUP(Dati15_16[[#This Row],[Nome]]&amp;"*",Gazzetta15_16[Giocatore],1,FALSE),"")</f>
        <v>Ilicic J.</v>
      </c>
      <c r="E228" s="13">
        <f>IFERROR(Dati15_16[[#This Row],[Mf]]/Dati15_16[[#This Row],[Quota]],"")</f>
        <v>0.35772727272727273</v>
      </c>
      <c r="F228" s="13">
        <f>IFERROR(((Dati15_16[[#This Row],[Mf]]/Dati15_16[[#This Row],[Quota]])*Dati15_16[[#This Row],[Pg]])/38,"")</f>
        <v>0.28241626794258373</v>
      </c>
      <c r="G228" s="15">
        <f>IFERROR(Dati15_16[[#This Row],[Mf]]*Dati15_16[[#This Row],[Pg]],"")</f>
        <v>236.1</v>
      </c>
      <c r="H228" s="16">
        <f>IFERROR(Dati15_16[[#This Row],[Tot. punti]]/Dati15_16[[#This Row],[Quota]],"")</f>
        <v>10.731818181818182</v>
      </c>
      <c r="I228" s="14">
        <f>IFERROR(VLOOKUP($C228&amp;"*", Gazzetta15_16[], 2,0),"")</f>
        <v>22</v>
      </c>
      <c r="J228" t="s">
        <v>35</v>
      </c>
      <c r="K228">
        <v>30</v>
      </c>
      <c r="L228">
        <v>7.87</v>
      </c>
      <c r="M228">
        <v>6.31</v>
      </c>
      <c r="N228">
        <v>6</v>
      </c>
      <c r="O228">
        <v>0</v>
      </c>
      <c r="P228">
        <v>0</v>
      </c>
      <c r="Q228">
        <v>7</v>
      </c>
      <c r="R228">
        <v>7</v>
      </c>
      <c r="S228">
        <v>0</v>
      </c>
      <c r="T228">
        <v>4</v>
      </c>
      <c r="U228">
        <v>2</v>
      </c>
      <c r="V228">
        <v>0</v>
      </c>
      <c r="W228">
        <v>0</v>
      </c>
      <c r="AD228" s="7" t="s">
        <v>1872</v>
      </c>
      <c r="AE228" s="9">
        <v>5</v>
      </c>
    </row>
    <row r="229" spans="1:31">
      <c r="A229">
        <v>785</v>
      </c>
      <c r="B229" t="s">
        <v>17</v>
      </c>
      <c r="C229" t="s">
        <v>388</v>
      </c>
      <c r="D229" s="17" t="str">
        <f>IFERROR(VLOOKUP(Dati15_16[[#This Row],[Nome]]&amp;"*",Gazzetta15_16[Giocatore],1,FALSE),"")</f>
        <v>Immobile C.</v>
      </c>
      <c r="E229" s="13">
        <f>IFERROR(Dati15_16[[#This Row],[Mf]]/Dati15_16[[#This Row],[Quota]],"")</f>
        <v>0.36049999999999999</v>
      </c>
      <c r="F229" s="13">
        <f>IFERROR(((Dati15_16[[#This Row],[Mf]]/Dati15_16[[#This Row],[Quota]])*Dati15_16[[#This Row],[Pg]])/38,"")</f>
        <v>0.13281578947368419</v>
      </c>
      <c r="G229" s="15">
        <f>IFERROR(Dati15_16[[#This Row],[Mf]]*Dati15_16[[#This Row],[Pg]],"")</f>
        <v>100.94</v>
      </c>
      <c r="H229" s="16">
        <f>IFERROR(Dati15_16[[#This Row],[Tot. punti]]/Dati15_16[[#This Row],[Quota]],"")</f>
        <v>5.0469999999999997</v>
      </c>
      <c r="I229" s="14">
        <f>IFERROR(VLOOKUP($C229&amp;"*", Gazzetta15_16[], 2,0),"")</f>
        <v>20</v>
      </c>
      <c r="J229" t="s">
        <v>81</v>
      </c>
      <c r="K229">
        <v>14</v>
      </c>
      <c r="L229">
        <v>7.21</v>
      </c>
      <c r="M229">
        <v>6.21</v>
      </c>
      <c r="N229">
        <v>3</v>
      </c>
      <c r="O229">
        <v>0</v>
      </c>
      <c r="P229">
        <v>0</v>
      </c>
      <c r="Q229">
        <v>3</v>
      </c>
      <c r="R229">
        <v>2</v>
      </c>
      <c r="S229">
        <v>1</v>
      </c>
      <c r="T229">
        <v>3</v>
      </c>
      <c r="U229">
        <v>2</v>
      </c>
      <c r="V229">
        <v>0</v>
      </c>
      <c r="W229">
        <v>0</v>
      </c>
      <c r="AD229" s="7" t="s">
        <v>1873</v>
      </c>
      <c r="AE229" s="9">
        <v>1</v>
      </c>
    </row>
    <row r="230" spans="1:31">
      <c r="A230">
        <v>123</v>
      </c>
      <c r="B230" t="s">
        <v>17</v>
      </c>
      <c r="C230" t="s">
        <v>222</v>
      </c>
      <c r="D230" s="17" t="str">
        <f>IFERROR(VLOOKUP(Dati15_16[[#This Row],[Nome]]&amp;"*",Gazzetta15_16[Giocatore],1,FALSE),"")</f>
        <v>Inglese R.</v>
      </c>
      <c r="E230" s="13">
        <f>IFERROR(Dati15_16[[#This Row],[Mf]]/Dati15_16[[#This Row],[Quota]],"")</f>
        <v>1.248</v>
      </c>
      <c r="F230" s="13">
        <f>IFERROR(((Dati15_16[[#This Row],[Mf]]/Dati15_16[[#This Row],[Quota]])*Dati15_16[[#This Row],[Pg]])/38,"")</f>
        <v>0.85389473684210526</v>
      </c>
      <c r="G230" s="15">
        <f>IFERROR(Dati15_16[[#This Row],[Mf]]*Dati15_16[[#This Row],[Pg]],"")</f>
        <v>162.24</v>
      </c>
      <c r="H230" s="16">
        <f>IFERROR(Dati15_16[[#This Row],[Tot. punti]]/Dati15_16[[#This Row],[Quota]],"")</f>
        <v>32.448</v>
      </c>
      <c r="I230" s="14">
        <f>IFERROR(VLOOKUP($C230&amp;"*", Gazzetta15_16[], 2,0),"")</f>
        <v>5</v>
      </c>
      <c r="J230" t="s">
        <v>65</v>
      </c>
      <c r="K230">
        <v>26</v>
      </c>
      <c r="L230">
        <v>6.24</v>
      </c>
      <c r="M230">
        <v>5.87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0</v>
      </c>
      <c r="W230">
        <v>0</v>
      </c>
      <c r="AD230" s="7" t="s">
        <v>1874</v>
      </c>
      <c r="AE230" s="9">
        <v>3</v>
      </c>
    </row>
    <row r="231" spans="1:31">
      <c r="A231">
        <v>661</v>
      </c>
      <c r="B231" t="s">
        <v>22</v>
      </c>
      <c r="C231" t="s">
        <v>627</v>
      </c>
      <c r="D231" s="17" t="str">
        <f>IFERROR(VLOOKUP(Dati15_16[[#This Row],[Nome]]&amp;"*",Gazzetta15_16[Giocatore],1,FALSE),"")</f>
        <v>Iniguez G.</v>
      </c>
      <c r="E231" s="13">
        <f>IFERROR(Dati15_16[[#This Row],[Mf]]/Dati15_16[[#This Row],[Quota]],"")</f>
        <v>0</v>
      </c>
      <c r="F231" s="13">
        <f>IFERROR(((Dati15_16[[#This Row],[Mf]]/Dati15_16[[#This Row],[Quota]])*Dati15_16[[#This Row],[Pg]])/38,"")</f>
        <v>0</v>
      </c>
      <c r="G231" s="15">
        <f>IFERROR(Dati15_16[[#This Row],[Mf]]*Dati15_16[[#This Row],[Pg]],"")</f>
        <v>0</v>
      </c>
      <c r="H231" s="16">
        <f>IFERROR(Dati15_16[[#This Row],[Tot. punti]]/Dati15_16[[#This Row],[Quota]],"")</f>
        <v>0</v>
      </c>
      <c r="I231" s="14">
        <f>IFERROR(VLOOKUP($C231&amp;"*", Gazzetta15_16[], 2,0),"")</f>
        <v>4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AD231" s="7" t="s">
        <v>1875</v>
      </c>
      <c r="AE231" s="9">
        <v>4</v>
      </c>
    </row>
    <row r="232" spans="1:31">
      <c r="A232">
        <v>409</v>
      </c>
      <c r="B232" t="s">
        <v>17</v>
      </c>
      <c r="C232" t="s">
        <v>40</v>
      </c>
      <c r="D232" s="17" t="str">
        <f>IFERROR(VLOOKUP(Dati15_16[[#This Row],[Nome]]&amp;"*",Gazzetta15_16[Giocatore],1,FALSE),"")</f>
        <v>Insigne L.</v>
      </c>
      <c r="E232" s="13">
        <f>IFERROR(Dati15_16[[#This Row],[Mf]]/Dati15_16[[#This Row],[Quota]],"")</f>
        <v>0.28884615384615386</v>
      </c>
      <c r="F232" s="13">
        <f>IFERROR(((Dati15_16[[#This Row],[Mf]]/Dati15_16[[#This Row],[Quota]])*Dati15_16[[#This Row],[Pg]])/38,"")</f>
        <v>0.28124493927125505</v>
      </c>
      <c r="G232" s="15">
        <f>IFERROR(Dati15_16[[#This Row],[Mf]]*Dati15_16[[#This Row],[Pg]],"")</f>
        <v>277.87</v>
      </c>
      <c r="H232" s="16">
        <f>IFERROR(Dati15_16[[#This Row],[Tot. punti]]/Dati15_16[[#This Row],[Quota]],"")</f>
        <v>10.687307692307693</v>
      </c>
      <c r="I232" s="14">
        <f>IFERROR(VLOOKUP($C232&amp;"*", Gazzetta15_16[], 2,0),"")</f>
        <v>26</v>
      </c>
      <c r="J232" t="s">
        <v>24</v>
      </c>
      <c r="K232">
        <v>37</v>
      </c>
      <c r="L232">
        <v>7.51</v>
      </c>
      <c r="M232">
        <v>6.32</v>
      </c>
      <c r="N232">
        <v>10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9</v>
      </c>
      <c r="U232">
        <v>2</v>
      </c>
      <c r="V232">
        <v>0</v>
      </c>
      <c r="W232">
        <v>0</v>
      </c>
      <c r="AD232" s="7" t="s">
        <v>1876</v>
      </c>
      <c r="AE232" s="9">
        <v>6</v>
      </c>
    </row>
    <row r="233" spans="1:31">
      <c r="A233">
        <v>627</v>
      </c>
      <c r="B233" t="s">
        <v>22</v>
      </c>
      <c r="C233" t="s">
        <v>148</v>
      </c>
      <c r="D233" s="17" t="str">
        <f>IFERROR(VLOOKUP(Dati15_16[[#This Row],[Nome]]&amp;"*",Gazzetta15_16[Giocatore],1,FALSE),"")</f>
        <v>Ionita A.</v>
      </c>
      <c r="E233" s="13">
        <f>IFERROR(Dati15_16[[#This Row],[Mf]]/Dati15_16[[#This Row],[Quota]],"")</f>
        <v>0.45214285714285712</v>
      </c>
      <c r="F233" s="13">
        <f>IFERROR(((Dati15_16[[#This Row],[Mf]]/Dati15_16[[#This Row],[Quota]])*Dati15_16[[#This Row],[Pg]])/38,"")</f>
        <v>0.3688533834586466</v>
      </c>
      <c r="G233" s="15">
        <f>IFERROR(Dati15_16[[#This Row],[Mf]]*Dati15_16[[#This Row],[Pg]],"")</f>
        <v>196.23</v>
      </c>
      <c r="H233" s="16">
        <f>IFERROR(Dati15_16[[#This Row],[Tot. punti]]/Dati15_16[[#This Row],[Quota]],"")</f>
        <v>14.016428571428571</v>
      </c>
      <c r="I233" s="14">
        <f>IFERROR(VLOOKUP($C233&amp;"*", Gazzetta15_16[], 2,0),"")</f>
        <v>14</v>
      </c>
      <c r="J233" t="s">
        <v>101</v>
      </c>
      <c r="K233">
        <v>31</v>
      </c>
      <c r="L233">
        <v>6.33</v>
      </c>
      <c r="M233">
        <v>5.88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0</v>
      </c>
      <c r="AD233" s="7" t="s">
        <v>1877</v>
      </c>
      <c r="AE233" s="9">
        <v>24</v>
      </c>
    </row>
    <row r="234" spans="1:31">
      <c r="A234">
        <v>498</v>
      </c>
      <c r="B234" t="s">
        <v>22</v>
      </c>
      <c r="C234" t="s">
        <v>301</v>
      </c>
      <c r="D234" s="17" t="str">
        <f>IFERROR(VLOOKUP(Dati15_16[[#This Row],[Nome]]&amp;"*",Gazzetta15_16[Giocatore],1,FALSE),"")</f>
        <v>Ivan D.</v>
      </c>
      <c r="E234" s="13">
        <f>IFERROR(Dati15_16[[#This Row],[Mf]]/Dati15_16[[#This Row],[Quota]],"")</f>
        <v>1.4650000000000001</v>
      </c>
      <c r="F234" s="13">
        <f>IFERROR(((Dati15_16[[#This Row],[Mf]]/Dati15_16[[#This Row],[Quota]])*Dati15_16[[#This Row],[Pg]])/38,"")</f>
        <v>0.80960526315789472</v>
      </c>
      <c r="G234" s="15">
        <f>IFERROR(Dati15_16[[#This Row],[Mf]]*Dati15_16[[#This Row],[Pg]],"")</f>
        <v>123.06</v>
      </c>
      <c r="H234" s="16">
        <f>IFERROR(Dati15_16[[#This Row],[Tot. punti]]/Dati15_16[[#This Row],[Quota]],"")</f>
        <v>30.765000000000001</v>
      </c>
      <c r="I234" s="14">
        <f>IFERROR(VLOOKUP($C234&amp;"*", Gazzetta15_16[], 2,0),"")</f>
        <v>4</v>
      </c>
      <c r="J234" t="s">
        <v>44</v>
      </c>
      <c r="K234">
        <v>21</v>
      </c>
      <c r="L234">
        <v>5.86</v>
      </c>
      <c r="M234">
        <v>5.86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1</v>
      </c>
      <c r="W234">
        <v>0</v>
      </c>
      <c r="AD234" s="7" t="s">
        <v>1878</v>
      </c>
      <c r="AE234" s="9">
        <v>21</v>
      </c>
    </row>
    <row r="235" spans="1:31">
      <c r="A235">
        <v>116</v>
      </c>
      <c r="B235" t="s">
        <v>22</v>
      </c>
      <c r="C235" t="s">
        <v>562</v>
      </c>
      <c r="D235" s="17" t="str">
        <f>IFERROR(VLOOKUP(Dati15_16[[#This Row],[Nome]]&amp;"*",Gazzetta15_16[Giocatore],1,FALSE),"")</f>
        <v>Izco M.</v>
      </c>
      <c r="E235" s="13">
        <f>IFERROR(Dati15_16[[#This Row],[Mf]]/Dati15_16[[#This Row],[Quota]],"")</f>
        <v>0</v>
      </c>
      <c r="F235" s="13">
        <f>IFERROR(((Dati15_16[[#This Row],[Mf]]/Dati15_16[[#This Row],[Quota]])*Dati15_16[[#This Row],[Pg]])/38,"")</f>
        <v>0</v>
      </c>
      <c r="G235" s="15">
        <f>IFERROR(Dati15_16[[#This Row],[Mf]]*Dati15_16[[#This Row],[Pg]],"")</f>
        <v>0</v>
      </c>
      <c r="H235" s="16">
        <f>IFERROR(Dati15_16[[#This Row],[Tot. punti]]/Dati15_16[[#This Row],[Quota]],"")</f>
        <v>0</v>
      </c>
      <c r="I235" s="14">
        <f>IFERROR(VLOOKUP($C235&amp;"*", Gazzetta15_16[], 2,0),"")</f>
        <v>4</v>
      </c>
      <c r="J235" t="s">
        <v>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D235" s="7" t="s">
        <v>1879</v>
      </c>
      <c r="AE235" s="9">
        <v>5</v>
      </c>
    </row>
    <row r="236" spans="1:31">
      <c r="A236">
        <v>226</v>
      </c>
      <c r="B236" t="s">
        <v>31</v>
      </c>
      <c r="C236" t="s">
        <v>109</v>
      </c>
      <c r="D236" s="17" t="str">
        <f>IFERROR(VLOOKUP(Dati15_16[[#This Row],[Nome]]&amp;"*",Gazzetta15_16[Giocatore],1,FALSE),"")</f>
        <v>Izzo A.</v>
      </c>
      <c r="E236" s="13">
        <f>IFERROR(Dati15_16[[#This Row],[Mf]]/Dati15_16[[#This Row],[Quota]],"")</f>
        <v>0.58099999999999996</v>
      </c>
      <c r="F236" s="13">
        <f>IFERROR(((Dati15_16[[#This Row],[Mf]]/Dati15_16[[#This Row],[Quota]])*Dati15_16[[#This Row],[Pg]])/38,"")</f>
        <v>0.50455263157894736</v>
      </c>
      <c r="G236" s="15">
        <f>IFERROR(Dati15_16[[#This Row],[Mf]]*Dati15_16[[#This Row],[Pg]],"")</f>
        <v>191.73</v>
      </c>
      <c r="H236" s="16">
        <f>IFERROR(Dati15_16[[#This Row],[Tot. punti]]/Dati15_16[[#This Row],[Quota]],"")</f>
        <v>19.172999999999998</v>
      </c>
      <c r="I236" s="14">
        <f>IFERROR(VLOOKUP($C236&amp;"*", Gazzetta15_16[], 2,0),"")</f>
        <v>10</v>
      </c>
      <c r="J236" t="s">
        <v>70</v>
      </c>
      <c r="K236">
        <v>33</v>
      </c>
      <c r="L236">
        <v>5.81</v>
      </c>
      <c r="M236">
        <v>5.97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2</v>
      </c>
      <c r="W236">
        <v>0</v>
      </c>
      <c r="AD236" s="7" t="s">
        <v>1880</v>
      </c>
      <c r="AE236" s="9">
        <v>4</v>
      </c>
    </row>
    <row r="237" spans="1:31">
      <c r="A237">
        <v>434</v>
      </c>
      <c r="B237" t="s">
        <v>22</v>
      </c>
      <c r="C237" t="s">
        <v>189</v>
      </c>
      <c r="D237" s="17" t="str">
        <f>IFERROR(VLOOKUP(Dati15_16[[#This Row],[Nome]]&amp;"*",Gazzetta15_16[Giocatore],1,FALSE),"")</f>
        <v>Jajalo M.</v>
      </c>
      <c r="E237" s="13">
        <f>IFERROR(Dati15_16[[#This Row],[Mf]]/Dati15_16[[#This Row],[Quota]],"")</f>
        <v>1.355</v>
      </c>
      <c r="F237" s="13">
        <f>IFERROR(((Dati15_16[[#This Row],[Mf]]/Dati15_16[[#This Row],[Quota]])*Dati15_16[[#This Row],[Pg]])/38,"")</f>
        <v>0.99842105263157888</v>
      </c>
      <c r="G237" s="15">
        <f>IFERROR(Dati15_16[[#This Row],[Mf]]*Dati15_16[[#This Row],[Pg]],"")</f>
        <v>151.76</v>
      </c>
      <c r="H237" s="16">
        <f>IFERROR(Dati15_16[[#This Row],[Tot. punti]]/Dati15_16[[#This Row],[Quota]],"")</f>
        <v>37.94</v>
      </c>
      <c r="I237" s="14">
        <f>IFERROR(VLOOKUP($C237&amp;"*", Gazzetta15_16[], 2,0),"")</f>
        <v>4</v>
      </c>
      <c r="J237" t="s">
        <v>27</v>
      </c>
      <c r="K237">
        <v>28</v>
      </c>
      <c r="L237">
        <v>5.42</v>
      </c>
      <c r="M237">
        <v>5.58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</v>
      </c>
      <c r="V237">
        <v>0</v>
      </c>
      <c r="W237">
        <v>0</v>
      </c>
      <c r="AD237" s="7" t="s">
        <v>1881</v>
      </c>
      <c r="AE237" s="9">
        <v>7</v>
      </c>
    </row>
    <row r="238" spans="1:31">
      <c r="A238">
        <v>549</v>
      </c>
      <c r="B238" t="s">
        <v>31</v>
      </c>
      <c r="C238" t="s">
        <v>452</v>
      </c>
      <c r="D238" s="17" t="str">
        <f>IFERROR(VLOOKUP(Dati15_16[[#This Row],[Nome]]&amp;"*",Gazzetta15_16[Giocatore],1,FALSE),"")</f>
        <v>Jansson P.</v>
      </c>
      <c r="E238" s="13">
        <f>IFERROR(Dati15_16[[#This Row],[Mf]]/Dati15_16[[#This Row],[Quota]],"")</f>
        <v>1.258</v>
      </c>
      <c r="F238" s="13">
        <f>IFERROR(((Dati15_16[[#This Row],[Mf]]/Dati15_16[[#This Row],[Quota]])*Dati15_16[[#This Row],[Pg]])/38,"")</f>
        <v>0.23173684210526319</v>
      </c>
      <c r="G238" s="15">
        <f>IFERROR(Dati15_16[[#This Row],[Mf]]*Dati15_16[[#This Row],[Pg]],"")</f>
        <v>44.03</v>
      </c>
      <c r="H238" s="16">
        <f>IFERROR(Dati15_16[[#This Row],[Tot. punti]]/Dati15_16[[#This Row],[Quota]],"")</f>
        <v>8.8060000000000009</v>
      </c>
      <c r="I238" s="14">
        <f>IFERROR(VLOOKUP($C238&amp;"*", Gazzetta15_16[], 2,0),"")</f>
        <v>5</v>
      </c>
      <c r="J238" t="s">
        <v>81</v>
      </c>
      <c r="K238">
        <v>7</v>
      </c>
      <c r="L238">
        <v>6.29</v>
      </c>
      <c r="M238">
        <v>5.93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AD238" s="7" t="s">
        <v>1882</v>
      </c>
      <c r="AE238" s="9">
        <v>3</v>
      </c>
    </row>
    <row r="239" spans="1:31">
      <c r="A239">
        <v>404</v>
      </c>
      <c r="B239" t="s">
        <v>22</v>
      </c>
      <c r="C239" t="s">
        <v>76</v>
      </c>
      <c r="D239" s="17" t="str">
        <f>IFERROR(VLOOKUP(Dati15_16[[#This Row],[Nome]]&amp;"*",Gazzetta15_16[Giocatore],1,FALSE),"")</f>
        <v>Jorginho</v>
      </c>
      <c r="E239" s="13">
        <f>IFERROR(Dati15_16[[#This Row],[Mf]]/Dati15_16[[#This Row],[Quota]],"")</f>
        <v>0.51333333333333331</v>
      </c>
      <c r="F239" s="13">
        <f>IFERROR(((Dati15_16[[#This Row],[Mf]]/Dati15_16[[#This Row],[Quota]])*Dati15_16[[#This Row],[Pg]])/38,"")</f>
        <v>0.47280701754385962</v>
      </c>
      <c r="G239" s="15">
        <f>IFERROR(Dati15_16[[#This Row],[Mf]]*Dati15_16[[#This Row],[Pg]],"")</f>
        <v>215.6</v>
      </c>
      <c r="H239" s="16">
        <f>IFERROR(Dati15_16[[#This Row],[Tot. punti]]/Dati15_16[[#This Row],[Quota]],"")</f>
        <v>17.966666666666665</v>
      </c>
      <c r="I239" s="14">
        <f>IFERROR(VLOOKUP($C239&amp;"*", Gazzetta15_16[], 2,0),"")</f>
        <v>12</v>
      </c>
      <c r="J239" t="s">
        <v>24</v>
      </c>
      <c r="K239">
        <v>35</v>
      </c>
      <c r="L239">
        <v>6.16</v>
      </c>
      <c r="M239">
        <v>6.21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10</v>
      </c>
      <c r="V239">
        <v>1</v>
      </c>
      <c r="W239">
        <v>0</v>
      </c>
      <c r="AD239" s="7" t="s">
        <v>1883</v>
      </c>
      <c r="AE239" s="9">
        <v>59</v>
      </c>
    </row>
    <row r="240" spans="1:31">
      <c r="A240">
        <v>278</v>
      </c>
      <c r="B240" t="s">
        <v>17</v>
      </c>
      <c r="C240" t="s">
        <v>226</v>
      </c>
      <c r="D240" s="17" t="str">
        <f>IFERROR(VLOOKUP(Dati15_16[[#This Row],[Nome]]&amp;"*",Gazzetta15_16[Giocatore],1,FALSE),"")</f>
        <v>Jovetic S.</v>
      </c>
      <c r="E240" s="13">
        <f>IFERROR(Dati15_16[[#This Row],[Mf]]/Dati15_16[[#This Row],[Quota]],"")</f>
        <v>0.69800000000000006</v>
      </c>
      <c r="F240" s="13">
        <f>IFERROR(((Dati15_16[[#This Row],[Mf]]/Dati15_16[[#This Row],[Quota]])*Dati15_16[[#This Row],[Pg]])/38,"")</f>
        <v>0.47757894736842116</v>
      </c>
      <c r="G240" s="15">
        <f>IFERROR(Dati15_16[[#This Row],[Mf]]*Dati15_16[[#This Row],[Pg]],"")</f>
        <v>181.48000000000002</v>
      </c>
      <c r="H240" s="16">
        <f>IFERROR(Dati15_16[[#This Row],[Tot. punti]]/Dati15_16[[#This Row],[Quota]],"")</f>
        <v>18.148000000000003</v>
      </c>
      <c r="I240" s="14">
        <f>IFERROR(VLOOKUP($C240&amp;"*", Gazzetta15_16[], 2,0),"")</f>
        <v>10</v>
      </c>
      <c r="J240" t="s">
        <v>55</v>
      </c>
      <c r="K240">
        <v>26</v>
      </c>
      <c r="L240">
        <v>6.98</v>
      </c>
      <c r="M240">
        <v>6.14</v>
      </c>
      <c r="N240">
        <v>5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4</v>
      </c>
      <c r="V240">
        <v>0</v>
      </c>
      <c r="W240">
        <v>0</v>
      </c>
      <c r="AD240" s="7" t="s">
        <v>1884</v>
      </c>
      <c r="AE240" s="9">
        <v>12</v>
      </c>
    </row>
    <row r="241" spans="1:31">
      <c r="A241">
        <v>256</v>
      </c>
      <c r="B241" t="s">
        <v>31</v>
      </c>
      <c r="C241" t="s">
        <v>324</v>
      </c>
      <c r="D241" s="17" t="str">
        <f>IFERROR(VLOOKUP(Dati15_16[[#This Row],[Nome]]&amp;"*",Gazzetta15_16[Giocatore],1,FALSE),"")</f>
        <v>Juan Jesus</v>
      </c>
      <c r="E241" s="13">
        <f>IFERROR(Dati15_16[[#This Row],[Mf]]/Dati15_16[[#This Row],[Quota]],"")</f>
        <v>1.3825000000000001</v>
      </c>
      <c r="F241" s="13">
        <f>IFERROR(((Dati15_16[[#This Row],[Mf]]/Dati15_16[[#This Row],[Quota]])*Dati15_16[[#This Row],[Pg]])/38,"")</f>
        <v>0.69125000000000003</v>
      </c>
      <c r="G241" s="15">
        <f>IFERROR(Dati15_16[[#This Row],[Mf]]*Dati15_16[[#This Row],[Pg]],"")</f>
        <v>105.07000000000001</v>
      </c>
      <c r="H241" s="16">
        <f>IFERROR(Dati15_16[[#This Row],[Tot. punti]]/Dati15_16[[#This Row],[Quota]],"")</f>
        <v>26.267500000000002</v>
      </c>
      <c r="I241" s="14">
        <f>IFERROR(VLOOKUP($C241&amp;"*", Gazzetta15_16[], 2,0),"")</f>
        <v>4</v>
      </c>
      <c r="J241" t="s">
        <v>55</v>
      </c>
      <c r="K241">
        <v>19</v>
      </c>
      <c r="L241">
        <v>5.53</v>
      </c>
      <c r="M241">
        <v>5.62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AD241" s="7" t="s">
        <v>1885</v>
      </c>
      <c r="AE241" s="9">
        <v>4</v>
      </c>
    </row>
    <row r="242" spans="1:31">
      <c r="A242">
        <v>652</v>
      </c>
      <c r="B242" t="s">
        <v>17</v>
      </c>
      <c r="C242" t="s">
        <v>62</v>
      </c>
      <c r="D242" s="17" t="str">
        <f>IFERROR(VLOOKUP(Dati15_16[[#This Row],[Nome]]&amp;"*",Gazzetta15_16[Giocatore],1,FALSE),"")</f>
        <v>Kalinic N.</v>
      </c>
      <c r="E242" s="13">
        <f>IFERROR(Dati15_16[[#This Row],[Mf]]/Dati15_16[[#This Row],[Quota]],"")</f>
        <v>0.32090909090909087</v>
      </c>
      <c r="F242" s="13">
        <f>IFERROR(((Dati15_16[[#This Row],[Mf]]/Dati15_16[[#This Row],[Quota]])*Dati15_16[[#This Row],[Pg]])/38,"")</f>
        <v>0.3040191387559808</v>
      </c>
      <c r="G242" s="15">
        <f>IFERROR(Dati15_16[[#This Row],[Mf]]*Dati15_16[[#This Row],[Pg]],"")</f>
        <v>254.16</v>
      </c>
      <c r="H242" s="16">
        <f>IFERROR(Dati15_16[[#This Row],[Tot. punti]]/Dati15_16[[#This Row],[Quota]],"")</f>
        <v>11.552727272727273</v>
      </c>
      <c r="I242" s="14">
        <f>IFERROR(VLOOKUP($C242&amp;"*", Gazzetta15_16[], 2,0),"")</f>
        <v>22</v>
      </c>
      <c r="J242" t="s">
        <v>35</v>
      </c>
      <c r="K242">
        <v>36</v>
      </c>
      <c r="L242">
        <v>7.06</v>
      </c>
      <c r="M242">
        <v>6.13</v>
      </c>
      <c r="N242">
        <v>12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2</v>
      </c>
      <c r="U242">
        <v>5</v>
      </c>
      <c r="V242">
        <v>0</v>
      </c>
      <c r="W242">
        <v>0</v>
      </c>
      <c r="AD242" s="7" t="s">
        <v>1886</v>
      </c>
      <c r="AE242" s="9">
        <v>7</v>
      </c>
    </row>
    <row r="243" spans="1:31">
      <c r="A243">
        <v>570</v>
      </c>
      <c r="B243" t="s">
        <v>28</v>
      </c>
      <c r="C243" t="s">
        <v>29</v>
      </c>
      <c r="D243" s="17" t="str">
        <f>IFERROR(VLOOKUP(Dati15_16[[#This Row],[Nome]]&amp;"*",Gazzetta15_16[Giocatore],1,FALSE),"")</f>
        <v>Karnezis O.</v>
      </c>
      <c r="E243" s="13">
        <f>IFERROR(Dati15_16[[#This Row],[Mf]]/Dati15_16[[#This Row],[Quota]],"")</f>
        <v>0.32928571428571429</v>
      </c>
      <c r="F243" s="13">
        <f>IFERROR(((Dati15_16[[#This Row],[Mf]]/Dati15_16[[#This Row],[Quota]])*Dati15_16[[#This Row],[Pg]])/38,"")</f>
        <v>0.32928571428571429</v>
      </c>
      <c r="G243" s="15">
        <f>IFERROR(Dati15_16[[#This Row],[Mf]]*Dati15_16[[#This Row],[Pg]],"")</f>
        <v>175.18</v>
      </c>
      <c r="H243" s="16">
        <f>IFERROR(Dati15_16[[#This Row],[Tot. punti]]/Dati15_16[[#This Row],[Quota]],"")</f>
        <v>12.512857142857143</v>
      </c>
      <c r="I243" s="14">
        <f>IFERROR(VLOOKUP($C243&amp;"*", Gazzetta15_16[], 2,0),"")</f>
        <v>14</v>
      </c>
      <c r="J243" t="s">
        <v>30</v>
      </c>
      <c r="K243">
        <v>38</v>
      </c>
      <c r="L243">
        <v>4.6100000000000003</v>
      </c>
      <c r="M243">
        <v>6.11</v>
      </c>
      <c r="N243">
        <v>0</v>
      </c>
      <c r="O243">
        <v>60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AD243" s="7" t="s">
        <v>1887</v>
      </c>
      <c r="AE243" s="9">
        <v>12</v>
      </c>
    </row>
    <row r="244" spans="1:31">
      <c r="A244">
        <v>345</v>
      </c>
      <c r="B244" t="s">
        <v>17</v>
      </c>
      <c r="C244" t="s">
        <v>142</v>
      </c>
      <c r="D244" s="17" t="str">
        <f>IFERROR(VLOOKUP(Dati15_16[[#This Row],[Nome]]&amp;"*",Gazzetta15_16[Giocatore],1,FALSE),"")</f>
        <v>Keita B.</v>
      </c>
      <c r="E244" s="13">
        <f>IFERROR(Dati15_16[[#This Row],[Mf]]/Dati15_16[[#This Row],[Quota]],"")</f>
        <v>0.41187499999999999</v>
      </c>
      <c r="F244" s="13">
        <f>IFERROR(((Dati15_16[[#This Row],[Mf]]/Dati15_16[[#This Row],[Quota]])*Dati15_16[[#This Row],[Pg]])/38,"")</f>
        <v>0.33600328947368419</v>
      </c>
      <c r="G244" s="15">
        <f>IFERROR(Dati15_16[[#This Row],[Mf]]*Dati15_16[[#This Row],[Pg]],"")</f>
        <v>204.29</v>
      </c>
      <c r="H244" s="16">
        <f>IFERROR(Dati15_16[[#This Row],[Tot. punti]]/Dati15_16[[#This Row],[Quota]],"")</f>
        <v>12.768125</v>
      </c>
      <c r="I244" s="14">
        <f>IFERROR(VLOOKUP($C244&amp;"*", Gazzetta15_16[], 2,0),"")</f>
        <v>16</v>
      </c>
      <c r="J244" t="s">
        <v>74</v>
      </c>
      <c r="K244">
        <v>31</v>
      </c>
      <c r="L244">
        <v>6.59</v>
      </c>
      <c r="M244">
        <v>6.22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5</v>
      </c>
      <c r="V244">
        <v>0</v>
      </c>
      <c r="W244">
        <v>0</v>
      </c>
      <c r="AD244" s="7" t="s">
        <v>1888</v>
      </c>
      <c r="AE244" s="9">
        <v>5</v>
      </c>
    </row>
    <row r="245" spans="1:31">
      <c r="A245">
        <v>465</v>
      </c>
      <c r="B245" t="s">
        <v>22</v>
      </c>
      <c r="C245" t="s">
        <v>2203</v>
      </c>
      <c r="D245" s="17" t="str">
        <f>IFERROR(VLOOKUP(Dati15_16[[#This Row],[Nome]]&amp;"*",Gazzetta15_16[Giocatore],1,FALSE),"")</f>
        <v>Keita S.</v>
      </c>
      <c r="E245" s="13">
        <f>IFERROR(Dati15_16[[#This Row],[Mf]]/Dati15_16[[#This Row],[Quota]],"")</f>
        <v>1.5275000000000001</v>
      </c>
      <c r="F245" s="13">
        <f>IFERROR(((Dati15_16[[#This Row],[Mf]]/Dati15_16[[#This Row],[Quota]])*Dati15_16[[#This Row],[Pg]])/38,"")</f>
        <v>0.80394736842105263</v>
      </c>
      <c r="G245" s="15">
        <f>IFERROR(Dati15_16[[#This Row],[Mf]]*Dati15_16[[#This Row],[Pg]],"")</f>
        <v>122.2</v>
      </c>
      <c r="H245" s="16">
        <f>IFERROR(Dati15_16[[#This Row],[Tot. punti]]/Dati15_16[[#This Row],[Quota]],"")</f>
        <v>30.55</v>
      </c>
      <c r="I245" s="14">
        <f>IFERROR(VLOOKUP($C245&amp;"*", Gazzetta15_16[], 2,0),"")</f>
        <v>4</v>
      </c>
      <c r="J245" t="s">
        <v>42</v>
      </c>
      <c r="K245">
        <v>20</v>
      </c>
      <c r="L245">
        <v>6.11</v>
      </c>
      <c r="M245">
        <v>6.05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0</v>
      </c>
      <c r="AD245" s="7" t="s">
        <v>1889</v>
      </c>
      <c r="AE245" s="9">
        <v>30</v>
      </c>
    </row>
    <row r="246" spans="1:31">
      <c r="A246">
        <v>299</v>
      </c>
      <c r="B246" t="s">
        <v>22</v>
      </c>
      <c r="C246" t="s">
        <v>313</v>
      </c>
      <c r="D246" s="17" t="str">
        <f>IFERROR(VLOOKUP(Dati15_16[[#This Row],[Nome]]&amp;"*",Gazzetta15_16[Giocatore],1,FALSE),"")</f>
        <v>Khedira S.</v>
      </c>
      <c r="E246" s="13">
        <f>IFERROR(Dati15_16[[#This Row],[Mf]]/Dati15_16[[#This Row],[Quota]],"")</f>
        <v>1.2066666666666668</v>
      </c>
      <c r="F246" s="13">
        <f>IFERROR(((Dati15_16[[#This Row],[Mf]]/Dati15_16[[#This Row],[Quota]])*Dati15_16[[#This Row],[Pg]])/38,"")</f>
        <v>0.6350877192982457</v>
      </c>
      <c r="G246" s="15">
        <f>IFERROR(Dati15_16[[#This Row],[Mf]]*Dati15_16[[#This Row],[Pg]],"")</f>
        <v>144.80000000000001</v>
      </c>
      <c r="H246" s="16">
        <f>IFERROR(Dati15_16[[#This Row],[Tot. punti]]/Dati15_16[[#This Row],[Quota]],"")</f>
        <v>24.133333333333336</v>
      </c>
      <c r="I246" s="14">
        <f>IFERROR(VLOOKUP($C246&amp;"*", Gazzetta15_16[], 2,0),"")</f>
        <v>6</v>
      </c>
      <c r="J246" t="s">
        <v>57</v>
      </c>
      <c r="K246">
        <v>20</v>
      </c>
      <c r="L246">
        <v>7.24</v>
      </c>
      <c r="M246">
        <v>6.42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  <c r="V246">
        <v>1</v>
      </c>
      <c r="W246">
        <v>0</v>
      </c>
      <c r="AD246" s="7" t="s">
        <v>1890</v>
      </c>
      <c r="AE246" s="9">
        <v>1</v>
      </c>
    </row>
    <row r="247" spans="1:31">
      <c r="A247">
        <v>337</v>
      </c>
      <c r="B247" t="s">
        <v>22</v>
      </c>
      <c r="C247" t="s">
        <v>410</v>
      </c>
      <c r="D247" s="17" t="str">
        <f>IFERROR(VLOOKUP(Dati15_16[[#This Row],[Nome]]&amp;"*",Gazzetta15_16[Giocatore],1,FALSE),"")</f>
        <v>Kishna R.</v>
      </c>
      <c r="E247" s="13">
        <f>IFERROR(Dati15_16[[#This Row],[Mf]]/Dati15_16[[#This Row],[Quota]],"")</f>
        <v>1.5449999999999999</v>
      </c>
      <c r="F247" s="13">
        <f>IFERROR(((Dati15_16[[#This Row],[Mf]]/Dati15_16[[#This Row],[Quota]])*Dati15_16[[#This Row],[Pg]])/38,"")</f>
        <v>0.4472368421052631</v>
      </c>
      <c r="G247" s="15">
        <f>IFERROR(Dati15_16[[#This Row],[Mf]]*Dati15_16[[#This Row],[Pg]],"")</f>
        <v>67.97999999999999</v>
      </c>
      <c r="H247" s="16">
        <f>IFERROR(Dati15_16[[#This Row],[Tot. punti]]/Dati15_16[[#This Row],[Quota]],"")</f>
        <v>16.994999999999997</v>
      </c>
      <c r="I247" s="14">
        <f>IFERROR(VLOOKUP($C247&amp;"*", Gazzetta15_16[], 2,0),"")</f>
        <v>4</v>
      </c>
      <c r="J247" t="s">
        <v>74</v>
      </c>
      <c r="K247">
        <v>11</v>
      </c>
      <c r="L247">
        <v>6.18</v>
      </c>
      <c r="M247">
        <v>5.64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AD247" s="7" t="s">
        <v>1891</v>
      </c>
      <c r="AE247" s="9">
        <v>22</v>
      </c>
    </row>
    <row r="248" spans="1:31">
      <c r="A248">
        <v>346</v>
      </c>
      <c r="B248" t="s">
        <v>17</v>
      </c>
      <c r="C248" t="s">
        <v>261</v>
      </c>
      <c r="D248" s="17" t="str">
        <f>IFERROR(VLOOKUP(Dati15_16[[#This Row],[Nome]]&amp;"*",Gazzetta15_16[Giocatore],1,FALSE),"")</f>
        <v>Klose M.</v>
      </c>
      <c r="E248" s="13">
        <f>IFERROR(Dati15_16[[#This Row],[Mf]]/Dati15_16[[#This Row],[Quota]],"")</f>
        <v>0.36299999999999999</v>
      </c>
      <c r="F248" s="13">
        <f>IFERROR(((Dati15_16[[#This Row],[Mf]]/Dati15_16[[#This Row],[Quota]])*Dati15_16[[#This Row],[Pg]])/38,"")</f>
        <v>0.22926315789473684</v>
      </c>
      <c r="G248" s="15">
        <f>IFERROR(Dati15_16[[#This Row],[Mf]]*Dati15_16[[#This Row],[Pg]],"")</f>
        <v>174.24</v>
      </c>
      <c r="H248" s="16">
        <f>IFERROR(Dati15_16[[#This Row],[Tot. punti]]/Dati15_16[[#This Row],[Quota]],"")</f>
        <v>8.7119999999999997</v>
      </c>
      <c r="I248" s="14">
        <f>IFERROR(VLOOKUP($C248&amp;"*", Gazzetta15_16[], 2,0),"")</f>
        <v>20</v>
      </c>
      <c r="J248" t="s">
        <v>74</v>
      </c>
      <c r="K248">
        <v>24</v>
      </c>
      <c r="L248">
        <v>7.26</v>
      </c>
      <c r="M248">
        <v>6.11</v>
      </c>
      <c r="N248">
        <v>6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7</v>
      </c>
      <c r="U248">
        <v>3</v>
      </c>
      <c r="V248">
        <v>0</v>
      </c>
      <c r="W248">
        <v>0</v>
      </c>
      <c r="AD248" s="7" t="s">
        <v>1892</v>
      </c>
      <c r="AE248" s="9">
        <v>20</v>
      </c>
    </row>
    <row r="249" spans="1:31">
      <c r="A249">
        <v>270</v>
      </c>
      <c r="B249" t="s">
        <v>22</v>
      </c>
      <c r="C249" t="s">
        <v>225</v>
      </c>
      <c r="D249" s="17" t="str">
        <f>IFERROR(VLOOKUP(Dati15_16[[#This Row],[Nome]]&amp;"*",Gazzetta15_16[Giocatore],1,FALSE),"")</f>
        <v>Kondogbia G.</v>
      </c>
      <c r="E249" s="13">
        <f>IFERROR(Dati15_16[[#This Row],[Mf]]/Dati15_16[[#This Row],[Quota]],"")</f>
        <v>0.83714285714285719</v>
      </c>
      <c r="F249" s="13">
        <f>IFERROR(((Dati15_16[[#This Row],[Mf]]/Dati15_16[[#This Row],[Quota]])*Dati15_16[[#This Row],[Pg]])/38,"")</f>
        <v>0.57278195488721817</v>
      </c>
      <c r="G249" s="15">
        <f>IFERROR(Dati15_16[[#This Row],[Mf]]*Dati15_16[[#This Row],[Pg]],"")</f>
        <v>152.36000000000001</v>
      </c>
      <c r="H249" s="16">
        <f>IFERROR(Dati15_16[[#This Row],[Tot. punti]]/Dati15_16[[#This Row],[Quota]],"")</f>
        <v>21.765714285714289</v>
      </c>
      <c r="I249" s="14">
        <f>IFERROR(VLOOKUP($C249&amp;"*", Gazzetta15_16[], 2,0),"")</f>
        <v>7</v>
      </c>
      <c r="J249" t="s">
        <v>55</v>
      </c>
      <c r="K249">
        <v>26</v>
      </c>
      <c r="L249">
        <v>5.86</v>
      </c>
      <c r="M249">
        <v>5.86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6</v>
      </c>
      <c r="V249">
        <v>1</v>
      </c>
      <c r="W249">
        <v>0</v>
      </c>
      <c r="AD249" s="7" t="s">
        <v>1893</v>
      </c>
      <c r="AE249" s="9">
        <v>5</v>
      </c>
    </row>
    <row r="250" spans="1:31">
      <c r="A250">
        <v>594</v>
      </c>
      <c r="B250" t="s">
        <v>22</v>
      </c>
      <c r="C250" t="s">
        <v>467</v>
      </c>
      <c r="D250" s="17" t="str">
        <f>IFERROR(VLOOKUP(Dati15_16[[#This Row],[Nome]]&amp;"*",Gazzetta15_16[Giocatore],1,FALSE),"")</f>
        <v>Kone P.</v>
      </c>
      <c r="E250" s="13">
        <f>IFERROR(Dati15_16[[#This Row],[Mf]]/Dati15_16[[#This Row],[Quota]],"")</f>
        <v>1.405</v>
      </c>
      <c r="F250" s="13">
        <f>IFERROR(((Dati15_16[[#This Row],[Mf]]/Dati15_16[[#This Row],[Quota]])*Dati15_16[[#This Row],[Pg]])/38,"")</f>
        <v>0.2218421052631579</v>
      </c>
      <c r="G250" s="15">
        <f>IFERROR(Dati15_16[[#This Row],[Mf]]*Dati15_16[[#This Row],[Pg]],"")</f>
        <v>33.72</v>
      </c>
      <c r="H250" s="16">
        <f>IFERROR(Dati15_16[[#This Row],[Tot. punti]]/Dati15_16[[#This Row],[Quota]],"")</f>
        <v>8.43</v>
      </c>
      <c r="I250" s="14">
        <f>IFERROR(VLOOKUP($C250&amp;"*", Gazzetta15_16[], 2,0),"")</f>
        <v>4</v>
      </c>
      <c r="J250" t="s">
        <v>35</v>
      </c>
      <c r="K250">
        <v>6</v>
      </c>
      <c r="L250">
        <v>5.62</v>
      </c>
      <c r="M250">
        <v>5.62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AD250" s="7" t="s">
        <v>1894</v>
      </c>
      <c r="AE250" s="9">
        <v>4</v>
      </c>
    </row>
    <row r="251" spans="1:31">
      <c r="A251">
        <v>325</v>
      </c>
      <c r="B251" t="s">
        <v>31</v>
      </c>
      <c r="C251" t="s">
        <v>339</v>
      </c>
      <c r="D251" s="17" t="str">
        <f>IFERROR(VLOOKUP(Dati15_16[[#This Row],[Nome]]&amp;"*",Gazzetta15_16[Giocatore],1,FALSE),"")</f>
        <v>Konko A.</v>
      </c>
      <c r="E251" s="13">
        <f>IFERROR(Dati15_16[[#This Row],[Mf]]/Dati15_16[[#This Row],[Quota]],"")</f>
        <v>1.206</v>
      </c>
      <c r="F251" s="13">
        <f>IFERROR(((Dati15_16[[#This Row],[Mf]]/Dati15_16[[#This Row],[Quota]])*Dati15_16[[#This Row],[Pg]])/38,"")</f>
        <v>0.57126315789473681</v>
      </c>
      <c r="G251" s="15">
        <f>IFERROR(Dati15_16[[#This Row],[Mf]]*Dati15_16[[#This Row],[Pg]],"")</f>
        <v>108.54</v>
      </c>
      <c r="H251" s="16">
        <f>IFERROR(Dati15_16[[#This Row],[Tot. punti]]/Dati15_16[[#This Row],[Quota]],"")</f>
        <v>21.708000000000002</v>
      </c>
      <c r="I251" s="14">
        <f>IFERROR(VLOOKUP($C251&amp;"*", Gazzetta15_16[], 2,0),"")</f>
        <v>5</v>
      </c>
      <c r="J251" t="s">
        <v>74</v>
      </c>
      <c r="K251">
        <v>18</v>
      </c>
      <c r="L251">
        <v>6.03</v>
      </c>
      <c r="M251">
        <v>6.11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AD251" s="7" t="s">
        <v>1895</v>
      </c>
      <c r="AE251" s="9">
        <v>26</v>
      </c>
    </row>
    <row r="252" spans="1:31">
      <c r="A252">
        <v>392</v>
      </c>
      <c r="B252" t="s">
        <v>31</v>
      </c>
      <c r="C252" t="s">
        <v>113</v>
      </c>
      <c r="D252" s="17" t="str">
        <f>IFERROR(VLOOKUP(Dati15_16[[#This Row],[Nome]]&amp;"*",Gazzetta15_16[Giocatore],1,FALSE),"")</f>
        <v>Koulibaly K.</v>
      </c>
      <c r="E252" s="13">
        <f>IFERROR(Dati15_16[[#This Row],[Mf]]/Dati15_16[[#This Row],[Quota]],"")</f>
        <v>0.51416666666666666</v>
      </c>
      <c r="F252" s="13">
        <f>IFERROR(((Dati15_16[[#This Row],[Mf]]/Dati15_16[[#This Row],[Quota]])*Dati15_16[[#This Row],[Pg]])/38,"")</f>
        <v>0.44651315789473689</v>
      </c>
      <c r="G252" s="15">
        <f>IFERROR(Dati15_16[[#This Row],[Mf]]*Dati15_16[[#This Row],[Pg]],"")</f>
        <v>203.60999999999999</v>
      </c>
      <c r="H252" s="16">
        <f>IFERROR(Dati15_16[[#This Row],[Tot. punti]]/Dati15_16[[#This Row],[Quota]],"")</f>
        <v>16.967499999999998</v>
      </c>
      <c r="I252" s="14">
        <f>IFERROR(VLOOKUP($C252&amp;"*", Gazzetta15_16[], 2,0),"")</f>
        <v>12</v>
      </c>
      <c r="J252" t="s">
        <v>24</v>
      </c>
      <c r="K252">
        <v>33</v>
      </c>
      <c r="L252">
        <v>6.17</v>
      </c>
      <c r="M252">
        <v>6.33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AD252" s="7" t="s">
        <v>1896</v>
      </c>
      <c r="AE252" s="9">
        <v>14</v>
      </c>
    </row>
    <row r="253" spans="1:31">
      <c r="A253">
        <v>663</v>
      </c>
      <c r="B253" t="s">
        <v>31</v>
      </c>
      <c r="C253" t="s">
        <v>499</v>
      </c>
      <c r="D253" s="17" t="str">
        <f>IFERROR(VLOOKUP(Dati15_16[[#This Row],[Nome]]&amp;"*",Gazzetta15_16[Giocatore],1,FALSE),"")</f>
        <v>Krafth E.</v>
      </c>
      <c r="E253" s="13">
        <f>IFERROR(Dati15_16[[#This Row],[Mf]]/Dati15_16[[#This Row],[Quota]],"")</f>
        <v>1.5</v>
      </c>
      <c r="F253" s="13">
        <f>IFERROR(((Dati15_16[[#This Row],[Mf]]/Dati15_16[[#This Row],[Quota]])*Dati15_16[[#This Row],[Pg]])/38,"")</f>
        <v>0.15789473684210525</v>
      </c>
      <c r="G253" s="15">
        <f>IFERROR(Dati15_16[[#This Row],[Mf]]*Dati15_16[[#This Row],[Pg]],"")</f>
        <v>24</v>
      </c>
      <c r="H253" s="16">
        <f>IFERROR(Dati15_16[[#This Row],[Tot. punti]]/Dati15_16[[#This Row],[Quota]],"")</f>
        <v>6</v>
      </c>
      <c r="I253" s="14">
        <f>IFERROR(VLOOKUP($C253&amp;"*", Gazzetta15_16[], 2,0),"")</f>
        <v>4</v>
      </c>
      <c r="J253" t="s">
        <v>89</v>
      </c>
      <c r="K253">
        <v>4</v>
      </c>
      <c r="L253">
        <v>6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AD253" s="7" t="s">
        <v>1897</v>
      </c>
      <c r="AE253" s="9">
        <v>4</v>
      </c>
    </row>
    <row r="254" spans="1:31">
      <c r="A254">
        <v>772</v>
      </c>
      <c r="B254" t="s">
        <v>22</v>
      </c>
      <c r="C254" t="s">
        <v>374</v>
      </c>
      <c r="D254" s="17" t="str">
        <f>IFERROR(VLOOKUP(Dati15_16[[#This Row],[Nome]]&amp;"*",Gazzetta15_16[Giocatore],1,FALSE),"")</f>
        <v>Kragl O.</v>
      </c>
      <c r="E254" s="13">
        <f>IFERROR(Dati15_16[[#This Row],[Mf]]/Dati15_16[[#This Row],[Quota]],"")</f>
        <v>0.76</v>
      </c>
      <c r="F254" s="13">
        <f>IFERROR(((Dati15_16[[#This Row],[Mf]]/Dati15_16[[#This Row],[Quota]])*Dati15_16[[#This Row],[Pg]])/38,"")</f>
        <v>0.3</v>
      </c>
      <c r="G254" s="15">
        <f>IFERROR(Dati15_16[[#This Row],[Mf]]*Dati15_16[[#This Row],[Pg]],"")</f>
        <v>91.2</v>
      </c>
      <c r="H254" s="16">
        <f>IFERROR(Dati15_16[[#This Row],[Tot. punti]]/Dati15_16[[#This Row],[Quota]],"")</f>
        <v>11.4</v>
      </c>
      <c r="I254" s="14">
        <f>IFERROR(VLOOKUP($C254&amp;"*", Gazzetta15_16[], 2,0),"")</f>
        <v>8</v>
      </c>
      <c r="J254" t="s">
        <v>38</v>
      </c>
      <c r="K254">
        <v>15</v>
      </c>
      <c r="L254">
        <v>6.08</v>
      </c>
      <c r="M254">
        <v>6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AD254" s="7" t="s">
        <v>1898</v>
      </c>
      <c r="AE254" s="9">
        <v>4</v>
      </c>
    </row>
    <row r="255" spans="1:31">
      <c r="A255">
        <v>14</v>
      </c>
      <c r="B255" t="s">
        <v>31</v>
      </c>
      <c r="C255" t="s">
        <v>554</v>
      </c>
      <c r="D255" s="17" t="str">
        <f>IFERROR(VLOOKUP(Dati15_16[[#This Row],[Nome]]&amp;"*",Gazzetta15_16[Giocatore],1,FALSE),"")</f>
        <v>Kresic A.</v>
      </c>
      <c r="E255" s="13">
        <f>IFERROR(Dati15_16[[#This Row],[Mf]]/Dati15_16[[#This Row],[Quota]],"")</f>
        <v>0</v>
      </c>
      <c r="F255" s="13">
        <f>IFERROR(((Dati15_16[[#This Row],[Mf]]/Dati15_16[[#This Row],[Quota]])*Dati15_16[[#This Row],[Pg]])/38,"")</f>
        <v>0</v>
      </c>
      <c r="G255" s="15">
        <f>IFERROR(Dati15_16[[#This Row],[Mf]]*Dati15_16[[#This Row],[Pg]],"")</f>
        <v>0</v>
      </c>
      <c r="H255" s="16">
        <f>IFERROR(Dati15_16[[#This Row],[Tot. punti]]/Dati15_16[[#This Row],[Quota]],"")</f>
        <v>0</v>
      </c>
      <c r="I255" s="14">
        <f>IFERROR(VLOOKUP($C255&amp;"*", Gazzetta15_16[], 2,0),"")</f>
        <v>1</v>
      </c>
      <c r="J255" t="s">
        <v>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AD255" s="7" t="s">
        <v>1899</v>
      </c>
      <c r="AE255" s="9">
        <v>10</v>
      </c>
    </row>
    <row r="256" spans="1:31">
      <c r="A256">
        <v>730</v>
      </c>
      <c r="B256" t="s">
        <v>22</v>
      </c>
      <c r="C256" t="s">
        <v>637</v>
      </c>
      <c r="D256" s="17" t="str">
        <f>IFERROR(VLOOKUP(Dati15_16[[#This Row],[Nome]]&amp;"*",Gazzetta15_16[Giocatore],1,FALSE),"")</f>
        <v>Krivicic M.</v>
      </c>
      <c r="E256" s="13">
        <f>IFERROR(Dati15_16[[#This Row],[Mf]]/Dati15_16[[#This Row],[Quota]],"")</f>
        <v>0</v>
      </c>
      <c r="F256" s="13">
        <f>IFERROR(((Dati15_16[[#This Row],[Mf]]/Dati15_16[[#This Row],[Quota]])*Dati15_16[[#This Row],[Pg]])/38,"")</f>
        <v>0</v>
      </c>
      <c r="G256" s="15">
        <f>IFERROR(Dati15_16[[#This Row],[Mf]]*Dati15_16[[#This Row],[Pg]],"")</f>
        <v>0</v>
      </c>
      <c r="H256" s="16">
        <f>IFERROR(Dati15_16[[#This Row],[Tot. punti]]/Dati15_16[[#This Row],[Quota]],"")</f>
        <v>0</v>
      </c>
      <c r="I256" s="14">
        <f>IFERROR(VLOOKUP($C256&amp;"*", Gazzetta15_16[], 2,0),"")</f>
        <v>1</v>
      </c>
      <c r="J256" t="s">
        <v>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AD256" s="7" t="s">
        <v>1900</v>
      </c>
      <c r="AE256" s="9">
        <v>4</v>
      </c>
    </row>
    <row r="257" spans="1:31">
      <c r="A257">
        <v>499</v>
      </c>
      <c r="B257" t="s">
        <v>22</v>
      </c>
      <c r="C257" t="s">
        <v>425</v>
      </c>
      <c r="D257" s="17" t="str">
        <f>IFERROR(VLOOKUP(Dati15_16[[#This Row],[Nome]]&amp;"*",Gazzetta15_16[Giocatore],1,FALSE),"")</f>
        <v>Krsticic N.</v>
      </c>
      <c r="E257" s="13">
        <f>IFERROR(Dati15_16[[#This Row],[Mf]]/Dati15_16[[#This Row],[Quota]],"")</f>
        <v>1.6900000000000002</v>
      </c>
      <c r="F257" s="13">
        <f>IFERROR(((Dati15_16[[#This Row],[Mf]]/Dati15_16[[#This Row],[Quota]])*Dati15_16[[#This Row],[Pg]])/38,"")</f>
        <v>0.44473684210526321</v>
      </c>
      <c r="G257" s="15">
        <f>IFERROR(Dati15_16[[#This Row],[Mf]]*Dati15_16[[#This Row],[Pg]],"")</f>
        <v>50.7</v>
      </c>
      <c r="H257" s="16">
        <f>IFERROR(Dati15_16[[#This Row],[Tot. punti]]/Dati15_16[[#This Row],[Quota]],"")</f>
        <v>16.900000000000002</v>
      </c>
      <c r="I257" s="14">
        <f>IFERROR(VLOOKUP($C257&amp;"*", Gazzetta15_16[], 2,0),"")</f>
        <v>3</v>
      </c>
      <c r="J257" t="s">
        <v>44</v>
      </c>
      <c r="K257">
        <v>10</v>
      </c>
      <c r="L257">
        <v>5.07</v>
      </c>
      <c r="M257">
        <v>5.5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5</v>
      </c>
      <c r="V257">
        <v>0</v>
      </c>
      <c r="W257">
        <v>1</v>
      </c>
      <c r="AD257" s="7" t="s">
        <v>1901</v>
      </c>
      <c r="AE257" s="9">
        <v>4</v>
      </c>
    </row>
    <row r="258" spans="1:31">
      <c r="A258">
        <v>148</v>
      </c>
      <c r="B258" t="s">
        <v>22</v>
      </c>
      <c r="C258" t="s">
        <v>364</v>
      </c>
      <c r="D258" s="17" t="str">
        <f>IFERROR(VLOOKUP(Dati15_16[[#This Row],[Nome]]&amp;"*",Gazzetta15_16[Giocatore],1,FALSE),"")</f>
        <v>Krunic R.</v>
      </c>
      <c r="E258" s="13">
        <f>IFERROR(Dati15_16[[#This Row],[Mf]]/Dati15_16[[#This Row],[Quota]],"")</f>
        <v>1.4775</v>
      </c>
      <c r="F258" s="13">
        <f>IFERROR(((Dati15_16[[#This Row],[Mf]]/Dati15_16[[#This Row],[Quota]])*Dati15_16[[#This Row],[Pg]])/38,"")</f>
        <v>0.58322368421052639</v>
      </c>
      <c r="G258" s="15">
        <f>IFERROR(Dati15_16[[#This Row],[Mf]]*Dati15_16[[#This Row],[Pg]],"")</f>
        <v>88.65</v>
      </c>
      <c r="H258" s="16">
        <f>IFERROR(Dati15_16[[#This Row],[Tot. punti]]/Dati15_16[[#This Row],[Quota]],"")</f>
        <v>22.162500000000001</v>
      </c>
      <c r="I258" s="14">
        <f>IFERROR(VLOOKUP($C258&amp;"*", Gazzetta15_16[], 2,0),"")</f>
        <v>4</v>
      </c>
      <c r="J258" t="s">
        <v>19</v>
      </c>
      <c r="K258">
        <v>15</v>
      </c>
      <c r="L258">
        <v>5.91</v>
      </c>
      <c r="M258">
        <v>5.77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AD258" s="7" t="s">
        <v>1902</v>
      </c>
      <c r="AE258" s="9">
        <v>5</v>
      </c>
    </row>
    <row r="259" spans="1:31">
      <c r="A259">
        <v>234</v>
      </c>
      <c r="B259" t="s">
        <v>22</v>
      </c>
      <c r="C259" t="s">
        <v>154</v>
      </c>
      <c r="D259" s="17" t="str">
        <f>IFERROR(VLOOKUP(Dati15_16[[#This Row],[Nome]]&amp;"*",Gazzetta15_16[Giocatore],1,FALSE),"")</f>
        <v>Kucka J.</v>
      </c>
      <c r="E259" s="13">
        <f>IFERROR(Dati15_16[[#This Row],[Mf]]/Dati15_16[[#This Row],[Quota]],"")</f>
        <v>0.74124999999999996</v>
      </c>
      <c r="F259" s="13">
        <f>IFERROR(((Dati15_16[[#This Row],[Mf]]/Dati15_16[[#This Row],[Quota]])*Dati15_16[[#This Row],[Pg]])/38,"")</f>
        <v>0.58519736842105252</v>
      </c>
      <c r="G259" s="15">
        <f>IFERROR(Dati15_16[[#This Row],[Mf]]*Dati15_16[[#This Row],[Pg]],"")</f>
        <v>177.89999999999998</v>
      </c>
      <c r="H259" s="16">
        <f>IFERROR(Dati15_16[[#This Row],[Tot. punti]]/Dati15_16[[#This Row],[Quota]],"")</f>
        <v>22.237499999999997</v>
      </c>
      <c r="I259" s="14">
        <f>IFERROR(VLOOKUP($C259&amp;"*", Gazzetta15_16[], 2,0),"")</f>
        <v>8</v>
      </c>
      <c r="J259" t="s">
        <v>21</v>
      </c>
      <c r="K259">
        <v>30</v>
      </c>
      <c r="L259">
        <v>5.93</v>
      </c>
      <c r="M259">
        <v>5.9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11</v>
      </c>
      <c r="V259">
        <v>0</v>
      </c>
      <c r="W259">
        <v>0</v>
      </c>
      <c r="AD259" s="7" t="s">
        <v>1903</v>
      </c>
      <c r="AE259" s="9">
        <v>12</v>
      </c>
    </row>
    <row r="260" spans="1:31">
      <c r="A260">
        <v>28</v>
      </c>
      <c r="B260" t="s">
        <v>22</v>
      </c>
      <c r="C260" t="s">
        <v>127</v>
      </c>
      <c r="D260" s="17" t="str">
        <f>IFERROR(VLOOKUP(Dati15_16[[#This Row],[Nome]]&amp;"*",Gazzetta15_16[Giocatore],1,FALSE),"")</f>
        <v>Kurtic J.</v>
      </c>
      <c r="E260" s="13">
        <f>IFERROR(Dati15_16[[#This Row],[Mf]]/Dati15_16[[#This Row],[Quota]],"")</f>
        <v>0.54272727272727272</v>
      </c>
      <c r="F260" s="13">
        <f>IFERROR(((Dati15_16[[#This Row],[Mf]]/Dati15_16[[#This Row],[Quota]])*Dati15_16[[#This Row],[Pg]])/38,"")</f>
        <v>0.45703349282296651</v>
      </c>
      <c r="G260" s="15">
        <f>IFERROR(Dati15_16[[#This Row],[Mf]]*Dati15_16[[#This Row],[Pg]],"")</f>
        <v>191.04</v>
      </c>
      <c r="H260" s="16">
        <f>IFERROR(Dati15_16[[#This Row],[Tot. punti]]/Dati15_16[[#This Row],[Quota]],"")</f>
        <v>17.367272727272727</v>
      </c>
      <c r="I260" s="14">
        <f>IFERROR(VLOOKUP($C260&amp;"*", Gazzetta15_16[], 2,0),"")</f>
        <v>11</v>
      </c>
      <c r="J260" t="s">
        <v>49</v>
      </c>
      <c r="K260">
        <v>32</v>
      </c>
      <c r="L260">
        <v>5.97</v>
      </c>
      <c r="M260">
        <v>5.89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1</v>
      </c>
      <c r="W260">
        <v>0</v>
      </c>
      <c r="AD260" s="7" t="s">
        <v>1904</v>
      </c>
      <c r="AE260" s="9">
        <v>10</v>
      </c>
    </row>
    <row r="261" spans="1:31">
      <c r="A261">
        <v>793</v>
      </c>
      <c r="B261" t="s">
        <v>22</v>
      </c>
      <c r="C261" t="s">
        <v>358</v>
      </c>
      <c r="D261" s="17" t="str">
        <f>IFERROR(VLOOKUP(Dati15_16[[#This Row],[Nome]]&amp;"*",Gazzetta15_16[Giocatore],1,FALSE),"")</f>
        <v>Kuzmanovic Z.</v>
      </c>
      <c r="E261" s="13">
        <f>IFERROR(Dati15_16[[#This Row],[Mf]]/Dati15_16[[#This Row],[Quota]],"")</f>
        <v>0.64111111111111108</v>
      </c>
      <c r="F261" s="13">
        <f>IFERROR(((Dati15_16[[#This Row],[Mf]]/Dati15_16[[#This Row],[Quota]])*Dati15_16[[#This Row],[Pg]])/38,"")</f>
        <v>0.26994152046783626</v>
      </c>
      <c r="G261" s="15">
        <f>IFERROR(Dati15_16[[#This Row],[Mf]]*Dati15_16[[#This Row],[Pg]],"")</f>
        <v>92.32</v>
      </c>
      <c r="H261" s="16">
        <f>IFERROR(Dati15_16[[#This Row],[Tot. punti]]/Dati15_16[[#This Row],[Quota]],"")</f>
        <v>10.257777777777777</v>
      </c>
      <c r="I261" s="14">
        <f>IFERROR(VLOOKUP($C261&amp;"*", Gazzetta15_16[], 2,0),"")</f>
        <v>9</v>
      </c>
      <c r="J261" t="s">
        <v>30</v>
      </c>
      <c r="K261">
        <v>16</v>
      </c>
      <c r="L261">
        <v>5.77</v>
      </c>
      <c r="M261">
        <v>5.93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AD261" s="7" t="s">
        <v>1905</v>
      </c>
      <c r="AE261" s="9">
        <v>4</v>
      </c>
    </row>
    <row r="262" spans="1:31">
      <c r="A262">
        <v>447</v>
      </c>
      <c r="B262" t="s">
        <v>17</v>
      </c>
      <c r="C262" t="s">
        <v>506</v>
      </c>
      <c r="D262" s="17" t="str">
        <f>IFERROR(VLOOKUP(Dati15_16[[#This Row],[Nome]]&amp;"*",Gazzetta15_16[Giocatore],1,FALSE),"")</f>
        <v>La Gumina A.</v>
      </c>
      <c r="E262" s="13">
        <f>IFERROR(Dati15_16[[#This Row],[Mf]]/Dati15_16[[#This Row],[Quota]],"")</f>
        <v>2.875</v>
      </c>
      <c r="F262" s="13">
        <f>IFERROR(((Dati15_16[[#This Row],[Mf]]/Dati15_16[[#This Row],[Quota]])*Dati15_16[[#This Row],[Pg]])/38,"")</f>
        <v>0.22697368421052633</v>
      </c>
      <c r="G262" s="15">
        <f>IFERROR(Dati15_16[[#This Row],[Mf]]*Dati15_16[[#This Row],[Pg]],"")</f>
        <v>17.25</v>
      </c>
      <c r="H262" s="16">
        <f>IFERROR(Dati15_16[[#This Row],[Tot. punti]]/Dati15_16[[#This Row],[Quota]],"")</f>
        <v>8.625</v>
      </c>
      <c r="I262" s="14">
        <f>IFERROR(VLOOKUP($C262&amp;"*", Gazzetta15_16[], 2,0),"")</f>
        <v>2</v>
      </c>
      <c r="J262" t="s">
        <v>27</v>
      </c>
      <c r="K262">
        <v>3</v>
      </c>
      <c r="L262">
        <v>5.75</v>
      </c>
      <c r="M262">
        <v>5.75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AD262" s="7" t="s">
        <v>1906</v>
      </c>
      <c r="AE262" s="9">
        <v>22</v>
      </c>
    </row>
    <row r="263" spans="1:31">
      <c r="A263">
        <v>217</v>
      </c>
      <c r="B263" t="s">
        <v>28</v>
      </c>
      <c r="C263" t="s">
        <v>391</v>
      </c>
      <c r="D263" s="17" t="str">
        <f>IFERROR(VLOOKUP(Dati15_16[[#This Row],[Nome]]&amp;"*",Gazzetta15_16[Giocatore],1,FALSE),"")</f>
        <v>Lamanna E.</v>
      </c>
      <c r="E263" s="13">
        <f>IFERROR(Dati15_16[[#This Row],[Mf]]/Dati15_16[[#This Row],[Quota]],"")</f>
        <v>0.59624999999999995</v>
      </c>
      <c r="F263" s="13">
        <f>IFERROR(((Dati15_16[[#This Row],[Mf]]/Dati15_16[[#This Row],[Quota]])*Dati15_16[[#This Row],[Pg]])/38,"")</f>
        <v>0.20398026315789472</v>
      </c>
      <c r="G263" s="15">
        <f>IFERROR(Dati15_16[[#This Row],[Mf]]*Dati15_16[[#This Row],[Pg]],"")</f>
        <v>62.009999999999991</v>
      </c>
      <c r="H263" s="16">
        <f>IFERROR(Dati15_16[[#This Row],[Tot. punti]]/Dati15_16[[#This Row],[Quota]],"")</f>
        <v>7.7512499999999989</v>
      </c>
      <c r="I263" s="14">
        <f>IFERROR(VLOOKUP($C263&amp;"*", Gazzetta15_16[], 2,0),"")</f>
        <v>8</v>
      </c>
      <c r="J263" t="s">
        <v>70</v>
      </c>
      <c r="K263">
        <v>13</v>
      </c>
      <c r="L263">
        <v>4.7699999999999996</v>
      </c>
      <c r="M263">
        <v>6.31</v>
      </c>
      <c r="N263">
        <v>0</v>
      </c>
      <c r="O263">
        <v>18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AD263" s="7" t="s">
        <v>1907</v>
      </c>
      <c r="AE263" s="9">
        <v>14</v>
      </c>
    </row>
    <row r="264" spans="1:31">
      <c r="A264">
        <v>527</v>
      </c>
      <c r="B264" t="s">
        <v>22</v>
      </c>
      <c r="C264" t="s">
        <v>412</v>
      </c>
      <c r="D264" s="17" t="str">
        <f>IFERROR(VLOOKUP(Dati15_16[[#This Row],[Nome]]&amp;"*",Gazzetta15_16[Giocatore],1,FALSE),"")</f>
        <v>Laribi K.</v>
      </c>
      <c r="E264" s="13">
        <f>IFERROR(Dati15_16[[#This Row],[Mf]]/Dati15_16[[#This Row],[Quota]],"")</f>
        <v>1.4524999999999999</v>
      </c>
      <c r="F264" s="13">
        <f>IFERROR(((Dati15_16[[#This Row],[Mf]]/Dati15_16[[#This Row],[Quota]])*Dati15_16[[#This Row],[Pg]])/38,"")</f>
        <v>0.42046052631578945</v>
      </c>
      <c r="G264" s="15">
        <f>IFERROR(Dati15_16[[#This Row],[Mf]]*Dati15_16[[#This Row],[Pg]],"")</f>
        <v>63.91</v>
      </c>
      <c r="H264" s="16">
        <f>IFERROR(Dati15_16[[#This Row],[Tot. punti]]/Dati15_16[[#This Row],[Quota]],"")</f>
        <v>15.977499999999999</v>
      </c>
      <c r="I264" s="14">
        <f>IFERROR(VLOOKUP($C264&amp;"*", Gazzetta15_16[], 2,0),"")</f>
        <v>4</v>
      </c>
      <c r="J264" t="s">
        <v>46</v>
      </c>
      <c r="K264">
        <v>11</v>
      </c>
      <c r="L264">
        <v>5.81</v>
      </c>
      <c r="M264">
        <v>5.81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AD264" s="7" t="s">
        <v>1908</v>
      </c>
      <c r="AE264" s="9">
        <v>16</v>
      </c>
    </row>
    <row r="265" spans="1:31">
      <c r="A265">
        <v>90</v>
      </c>
      <c r="B265" t="s">
        <v>17</v>
      </c>
      <c r="C265" t="s">
        <v>51</v>
      </c>
      <c r="D265" s="17" t="str">
        <f>IFERROR(VLOOKUP(Dati15_16[[#This Row],[Nome]]&amp;"*",Gazzetta15_16[Giocatore],1,FALSE),"")</f>
        <v>Lasagna K.</v>
      </c>
      <c r="E265" s="13">
        <f>IFERROR(Dati15_16[[#This Row],[Mf]]/Dati15_16[[#This Row],[Quota]],"")</f>
        <v>0.40250000000000002</v>
      </c>
      <c r="F265" s="13">
        <f>IFERROR(((Dati15_16[[#This Row],[Mf]]/Dati15_16[[#This Row],[Quota]])*Dati15_16[[#This Row],[Pg]])/38,"")</f>
        <v>0.38131578947368422</v>
      </c>
      <c r="G265" s="15">
        <f>IFERROR(Dati15_16[[#This Row],[Mf]]*Dati15_16[[#This Row],[Pg]],"")</f>
        <v>231.84</v>
      </c>
      <c r="H265" s="16">
        <f>IFERROR(Dati15_16[[#This Row],[Tot. punti]]/Dati15_16[[#This Row],[Quota]],"")</f>
        <v>14.49</v>
      </c>
      <c r="I265" s="14">
        <f>IFERROR(VLOOKUP($C265&amp;"*", Gazzetta15_16[], 2,0),"")</f>
        <v>16</v>
      </c>
      <c r="J265" t="s">
        <v>52</v>
      </c>
      <c r="K265">
        <v>36</v>
      </c>
      <c r="L265">
        <v>6.44</v>
      </c>
      <c r="M265">
        <v>5.99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AD265" s="7" t="s">
        <v>1909</v>
      </c>
      <c r="AE265" s="9">
        <v>4</v>
      </c>
    </row>
    <row r="266" spans="1:31">
      <c r="A266">
        <v>141</v>
      </c>
      <c r="B266" t="s">
        <v>31</v>
      </c>
      <c r="C266" t="s">
        <v>239</v>
      </c>
      <c r="D266" s="17" t="str">
        <f>IFERROR(VLOOKUP(Dati15_16[[#This Row],[Nome]]&amp;"*",Gazzetta15_16[Giocatore],1,FALSE),"")</f>
        <v>Laurini V.</v>
      </c>
      <c r="E266" s="13">
        <f>IFERROR(Dati15_16[[#This Row],[Mf]]/Dati15_16[[#This Row],[Quota]],"")</f>
        <v>0.97499999999999998</v>
      </c>
      <c r="F266" s="13">
        <f>IFERROR(((Dati15_16[[#This Row],[Mf]]/Dati15_16[[#This Row],[Quota]])*Dati15_16[[#This Row],[Pg]])/38,"")</f>
        <v>0.64144736842105265</v>
      </c>
      <c r="G266" s="15">
        <f>IFERROR(Dati15_16[[#This Row],[Mf]]*Dati15_16[[#This Row],[Pg]],"")</f>
        <v>146.25</v>
      </c>
      <c r="H266" s="16">
        <f>IFERROR(Dati15_16[[#This Row],[Tot. punti]]/Dati15_16[[#This Row],[Quota]],"")</f>
        <v>24.375</v>
      </c>
      <c r="I266" s="14">
        <f>IFERROR(VLOOKUP($C266&amp;"*", Gazzetta15_16[], 2,0),"")</f>
        <v>6</v>
      </c>
      <c r="J266" t="s">
        <v>19</v>
      </c>
      <c r="K266">
        <v>25</v>
      </c>
      <c r="L266">
        <v>5.85</v>
      </c>
      <c r="M266">
        <v>5.83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AD266" s="7" t="s">
        <v>1910</v>
      </c>
      <c r="AE266" s="9">
        <v>6</v>
      </c>
    </row>
    <row r="267" spans="1:31">
      <c r="A267">
        <v>235</v>
      </c>
      <c r="B267" t="s">
        <v>22</v>
      </c>
      <c r="C267" t="s">
        <v>69</v>
      </c>
      <c r="D267" s="17" t="str">
        <f>IFERROR(VLOOKUP(Dati15_16[[#This Row],[Nome]]&amp;"*",Gazzetta15_16[Giocatore],1,FALSE),"")</f>
        <v>Laxalt D.</v>
      </c>
      <c r="E267" s="13">
        <f>IFERROR(Dati15_16[[#This Row],[Mf]]/Dati15_16[[#This Row],[Quota]],"")</f>
        <v>0.48923076923076925</v>
      </c>
      <c r="F267" s="13">
        <f>IFERROR(((Dati15_16[[#This Row],[Mf]]/Dati15_16[[#This Row],[Quota]])*Dati15_16[[#This Row],[Pg]])/38,"")</f>
        <v>0.45060728744939271</v>
      </c>
      <c r="G267" s="15">
        <f>IFERROR(Dati15_16[[#This Row],[Mf]]*Dati15_16[[#This Row],[Pg]],"")</f>
        <v>222.60000000000002</v>
      </c>
      <c r="H267" s="16">
        <f>IFERROR(Dati15_16[[#This Row],[Tot. punti]]/Dati15_16[[#This Row],[Quota]],"")</f>
        <v>17.123076923076926</v>
      </c>
      <c r="I267" s="14">
        <f>IFERROR(VLOOKUP($C267&amp;"*", Gazzetta15_16[], 2,0),"")</f>
        <v>13</v>
      </c>
      <c r="J267" t="s">
        <v>70</v>
      </c>
      <c r="K267">
        <v>35</v>
      </c>
      <c r="L267">
        <v>6.36</v>
      </c>
      <c r="M267">
        <v>6.06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0</v>
      </c>
      <c r="W267">
        <v>0</v>
      </c>
      <c r="AD267" s="7" t="s">
        <v>1911</v>
      </c>
      <c r="AE267" s="9">
        <v>4</v>
      </c>
    </row>
    <row r="268" spans="1:31">
      <c r="A268">
        <v>420</v>
      </c>
      <c r="B268" t="s">
        <v>31</v>
      </c>
      <c r="C268" t="s">
        <v>160</v>
      </c>
      <c r="D268" s="17" t="str">
        <f>IFERROR(VLOOKUP(Dati15_16[[#This Row],[Nome]]&amp;"*",Gazzetta15_16[Giocatore],1,FALSE),"")</f>
        <v>Lazaar A.</v>
      </c>
      <c r="E268" s="13">
        <f>IFERROR(Dati15_16[[#This Row],[Mf]]/Dati15_16[[#This Row],[Quota]],"")</f>
        <v>0.95000000000000007</v>
      </c>
      <c r="F268" s="13">
        <f>IFERROR(((Dati15_16[[#This Row],[Mf]]/Dati15_16[[#This Row],[Quota]])*Dati15_16[[#This Row],[Pg]])/38,"")</f>
        <v>0.75000000000000011</v>
      </c>
      <c r="G268" s="15">
        <f>IFERROR(Dati15_16[[#This Row],[Mf]]*Dati15_16[[#This Row],[Pg]],"")</f>
        <v>171</v>
      </c>
      <c r="H268" s="16">
        <f>IFERROR(Dati15_16[[#This Row],[Tot. punti]]/Dati15_16[[#This Row],[Quota]],"")</f>
        <v>28.5</v>
      </c>
      <c r="I268" s="14">
        <f>IFERROR(VLOOKUP($C268&amp;"*", Gazzetta15_16[], 2,0),"")</f>
        <v>6</v>
      </c>
      <c r="J268" t="s">
        <v>27</v>
      </c>
      <c r="K268">
        <v>30</v>
      </c>
      <c r="L268">
        <v>5.7</v>
      </c>
      <c r="M268">
        <v>5.63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1</v>
      </c>
      <c r="W268">
        <v>0</v>
      </c>
      <c r="AD268" s="7" t="s">
        <v>1912</v>
      </c>
      <c r="AE268" s="9">
        <v>20</v>
      </c>
    </row>
    <row r="269" spans="1:31">
      <c r="A269">
        <v>236</v>
      </c>
      <c r="B269" t="s">
        <v>22</v>
      </c>
      <c r="C269" t="s">
        <v>365</v>
      </c>
      <c r="D269" s="17" t="str">
        <f>IFERROR(VLOOKUP(Dati15_16[[#This Row],[Nome]]&amp;"*",Gazzetta15_16[Giocatore],1,FALSE),"")</f>
        <v>Lazovic D.</v>
      </c>
      <c r="E269" s="13">
        <f>IFERROR(Dati15_16[[#This Row],[Mf]]/Dati15_16[[#This Row],[Quota]],"")</f>
        <v>1.48</v>
      </c>
      <c r="F269" s="13">
        <f>IFERROR(((Dati15_16[[#This Row],[Mf]]/Dati15_16[[#This Row],[Quota]])*Dati15_16[[#This Row],[Pg]])/38,"")</f>
        <v>0.5842105263157894</v>
      </c>
      <c r="G269" s="15">
        <f>IFERROR(Dati15_16[[#This Row],[Mf]]*Dati15_16[[#This Row],[Pg]],"")</f>
        <v>88.8</v>
      </c>
      <c r="H269" s="16">
        <f>IFERROR(Dati15_16[[#This Row],[Tot. punti]]/Dati15_16[[#This Row],[Quota]],"")</f>
        <v>22.2</v>
      </c>
      <c r="I269" s="14">
        <f>IFERROR(VLOOKUP($C269&amp;"*", Gazzetta15_16[], 2,0),"")</f>
        <v>4</v>
      </c>
      <c r="J269" t="s">
        <v>70</v>
      </c>
      <c r="K269">
        <v>15</v>
      </c>
      <c r="L269">
        <v>5.92</v>
      </c>
      <c r="M269">
        <v>5.77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AD269" s="7" t="s">
        <v>1913</v>
      </c>
      <c r="AE269" s="9">
        <v>7</v>
      </c>
    </row>
    <row r="270" spans="1:31">
      <c r="A270">
        <v>188</v>
      </c>
      <c r="B270" t="s">
        <v>28</v>
      </c>
      <c r="C270" t="s">
        <v>108</v>
      </c>
      <c r="D270" s="17" t="str">
        <f>IFERROR(VLOOKUP(Dati15_16[[#This Row],[Nome]]&amp;"*",Gazzetta15_16[Giocatore],1,FALSE),"")</f>
        <v>Leali N.</v>
      </c>
      <c r="E270" s="13">
        <f>IFERROR(Dati15_16[[#This Row],[Mf]]/Dati15_16[[#This Row],[Quota]],"")</f>
        <v>0.43899999999999995</v>
      </c>
      <c r="F270" s="13">
        <f>IFERROR(((Dati15_16[[#This Row],[Mf]]/Dati15_16[[#This Row],[Quota]])*Dati15_16[[#This Row],[Pg]])/38,"")</f>
        <v>0.3812368421052631</v>
      </c>
      <c r="G270" s="15">
        <f>IFERROR(Dati15_16[[#This Row],[Mf]]*Dati15_16[[#This Row],[Pg]],"")</f>
        <v>144.86999999999998</v>
      </c>
      <c r="H270" s="16">
        <f>IFERROR(Dati15_16[[#This Row],[Tot. punti]]/Dati15_16[[#This Row],[Quota]],"")</f>
        <v>14.486999999999998</v>
      </c>
      <c r="I270" s="14">
        <f>IFERROR(VLOOKUP($C270&amp;"*", Gazzetta15_16[], 2,0),"")</f>
        <v>10</v>
      </c>
      <c r="J270" t="s">
        <v>38</v>
      </c>
      <c r="K270">
        <v>33</v>
      </c>
      <c r="L270">
        <v>4.3899999999999997</v>
      </c>
      <c r="M270">
        <v>6.14</v>
      </c>
      <c r="N270">
        <v>0</v>
      </c>
      <c r="O270">
        <v>59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AD270" s="7" t="s">
        <v>1914</v>
      </c>
      <c r="AE270" s="9">
        <v>4</v>
      </c>
    </row>
    <row r="271" spans="1:31">
      <c r="A271">
        <v>712</v>
      </c>
      <c r="B271" t="s">
        <v>22</v>
      </c>
      <c r="C271" t="s">
        <v>429</v>
      </c>
      <c r="D271" s="17" t="str">
        <f>IFERROR(VLOOKUP(Dati15_16[[#This Row],[Nome]]&amp;"*",Gazzetta15_16[Giocatore],1,FALSE),"")</f>
        <v>Lemina M.</v>
      </c>
      <c r="E271" s="13">
        <f>IFERROR(Dati15_16[[#This Row],[Mf]]/Dati15_16[[#This Row],[Quota]],"")</f>
        <v>1.625</v>
      </c>
      <c r="F271" s="13">
        <f>IFERROR(((Dati15_16[[#This Row],[Mf]]/Dati15_16[[#This Row],[Quota]])*Dati15_16[[#This Row],[Pg]])/38,"")</f>
        <v>0.42763157894736842</v>
      </c>
      <c r="G271" s="15">
        <f>IFERROR(Dati15_16[[#This Row],[Mf]]*Dati15_16[[#This Row],[Pg]],"")</f>
        <v>65</v>
      </c>
      <c r="H271" s="16">
        <f>IFERROR(Dati15_16[[#This Row],[Tot. punti]]/Dati15_16[[#This Row],[Quota]],"")</f>
        <v>16.25</v>
      </c>
      <c r="I271" s="14">
        <f>IFERROR(VLOOKUP($C271&amp;"*", Gazzetta15_16[], 2,0),"")</f>
        <v>4</v>
      </c>
      <c r="J271" t="s">
        <v>57</v>
      </c>
      <c r="K271">
        <v>10</v>
      </c>
      <c r="L271">
        <v>6.5</v>
      </c>
      <c r="M271">
        <v>6.1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AD271" s="7" t="s">
        <v>1915</v>
      </c>
      <c r="AE271" s="9">
        <v>5</v>
      </c>
    </row>
    <row r="272" spans="1:31">
      <c r="A272">
        <v>74</v>
      </c>
      <c r="B272" t="s">
        <v>31</v>
      </c>
      <c r="C272" t="s">
        <v>63</v>
      </c>
      <c r="D272" s="17" t="str">
        <f>IFERROR(VLOOKUP(Dati15_16[[#This Row],[Nome]]&amp;"*",Gazzetta15_16[Giocatore],1,FALSE),"")</f>
        <v>Letizia G.</v>
      </c>
      <c r="E272" s="13">
        <f>IFERROR(Dati15_16[[#This Row],[Mf]]/Dati15_16[[#This Row],[Quota]],"")</f>
        <v>0.66111111111111109</v>
      </c>
      <c r="F272" s="13">
        <f>IFERROR(((Dati15_16[[#This Row],[Mf]]/Dati15_16[[#This Row],[Quota]])*Dati15_16[[#This Row],[Pg]])/38,"")</f>
        <v>0.60891812865497075</v>
      </c>
      <c r="G272" s="15">
        <f>IFERROR(Dati15_16[[#This Row],[Mf]]*Dati15_16[[#This Row],[Pg]],"")</f>
        <v>208.25</v>
      </c>
      <c r="H272" s="16">
        <f>IFERROR(Dati15_16[[#This Row],[Tot. punti]]/Dati15_16[[#This Row],[Quota]],"")</f>
        <v>23.138888888888889</v>
      </c>
      <c r="I272" s="14">
        <f>IFERROR(VLOOKUP($C272&amp;"*", Gazzetta15_16[], 2,0),"")</f>
        <v>9</v>
      </c>
      <c r="J272" t="s">
        <v>52</v>
      </c>
      <c r="K272">
        <v>35</v>
      </c>
      <c r="L272">
        <v>5.95</v>
      </c>
      <c r="M272">
        <v>5.94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AD272" s="7" t="s">
        <v>1916</v>
      </c>
      <c r="AE272" s="9">
        <v>12</v>
      </c>
    </row>
    <row r="273" spans="1:31">
      <c r="A273">
        <v>158</v>
      </c>
      <c r="B273" t="s">
        <v>28</v>
      </c>
      <c r="C273" t="s">
        <v>514</v>
      </c>
      <c r="D273" s="17" t="str">
        <f>IFERROR(VLOOKUP(Dati15_16[[#This Row],[Nome]]&amp;"*",Gazzetta15_16[Giocatore],1,FALSE),"")</f>
        <v>Lezzerini L.</v>
      </c>
      <c r="E273" s="13">
        <f>IFERROR(Dati15_16[[#This Row],[Mf]]/Dati15_16[[#This Row],[Quota]],"")</f>
        <v>4.5</v>
      </c>
      <c r="F273" s="13">
        <f>IFERROR(((Dati15_16[[#This Row],[Mf]]/Dati15_16[[#This Row],[Quota]])*Dati15_16[[#This Row],[Pg]])/38,"")</f>
        <v>0.23684210526315788</v>
      </c>
      <c r="G273" s="15">
        <f>IFERROR(Dati15_16[[#This Row],[Mf]]*Dati15_16[[#This Row],[Pg]],"")</f>
        <v>9</v>
      </c>
      <c r="H273" s="16">
        <f>IFERROR(Dati15_16[[#This Row],[Tot. punti]]/Dati15_16[[#This Row],[Quota]],"")</f>
        <v>9</v>
      </c>
      <c r="I273" s="14">
        <f>IFERROR(VLOOKUP($C273&amp;"*", Gazzetta15_16[], 2,0),"")</f>
        <v>1</v>
      </c>
      <c r="J273" t="s">
        <v>35</v>
      </c>
      <c r="K273">
        <v>2</v>
      </c>
      <c r="L273">
        <v>4.5</v>
      </c>
      <c r="M273">
        <v>6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AD273" s="7" t="s">
        <v>1917</v>
      </c>
      <c r="AE273" s="9">
        <v>4</v>
      </c>
    </row>
    <row r="274" spans="1:31">
      <c r="A274">
        <v>292</v>
      </c>
      <c r="B274" t="s">
        <v>31</v>
      </c>
      <c r="C274" t="s">
        <v>228</v>
      </c>
      <c r="D274" s="17" t="str">
        <f>IFERROR(VLOOKUP(Dati15_16[[#This Row],[Nome]]&amp;"*",Gazzetta15_16[Giocatore],1,FALSE),"")</f>
        <v>Lichtsteiner S.</v>
      </c>
      <c r="E274" s="13">
        <f>IFERROR(Dati15_16[[#This Row],[Mf]]/Dati15_16[[#This Row],[Quota]],"")</f>
        <v>0.6644444444444445</v>
      </c>
      <c r="F274" s="13">
        <f>IFERROR(((Dati15_16[[#This Row],[Mf]]/Dati15_16[[#This Row],[Quota]])*Dati15_16[[#This Row],[Pg]])/38,"")</f>
        <v>0.4546198830409357</v>
      </c>
      <c r="G274" s="15">
        <f>IFERROR(Dati15_16[[#This Row],[Mf]]*Dati15_16[[#This Row],[Pg]],"")</f>
        <v>155.48000000000002</v>
      </c>
      <c r="H274" s="16">
        <f>IFERROR(Dati15_16[[#This Row],[Tot. punti]]/Dati15_16[[#This Row],[Quota]],"")</f>
        <v>17.275555555555556</v>
      </c>
      <c r="I274" s="14">
        <f>IFERROR(VLOOKUP($C274&amp;"*", Gazzetta15_16[], 2,0),"")</f>
        <v>9</v>
      </c>
      <c r="J274" t="s">
        <v>57</v>
      </c>
      <c r="K274">
        <v>26</v>
      </c>
      <c r="L274">
        <v>5.98</v>
      </c>
      <c r="M274">
        <v>6.04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5</v>
      </c>
      <c r="V274">
        <v>0</v>
      </c>
      <c r="W274">
        <v>0</v>
      </c>
      <c r="AD274" s="7" t="s">
        <v>1918</v>
      </c>
      <c r="AE274" s="9">
        <v>8</v>
      </c>
    </row>
    <row r="275" spans="1:31">
      <c r="A275">
        <v>725</v>
      </c>
      <c r="B275" t="s">
        <v>28</v>
      </c>
      <c r="C275" t="s">
        <v>633</v>
      </c>
      <c r="D275" s="17" t="str">
        <f>IFERROR(VLOOKUP(Dati15_16[[#This Row],[Nome]]&amp;"*",Gazzetta15_16[Giocatore],1,FALSE),"")</f>
        <v>Liotti A.</v>
      </c>
      <c r="E275" s="13">
        <f>IFERROR(Dati15_16[[#This Row],[Mf]]/Dati15_16[[#This Row],[Quota]],"")</f>
        <v>0</v>
      </c>
      <c r="F275" s="13">
        <f>IFERROR(((Dati15_16[[#This Row],[Mf]]/Dati15_16[[#This Row],[Quota]])*Dati15_16[[#This Row],[Pg]])/38,"")</f>
        <v>0</v>
      </c>
      <c r="G275" s="15">
        <f>IFERROR(Dati15_16[[#This Row],[Mf]]*Dati15_16[[#This Row],[Pg]],"")</f>
        <v>0</v>
      </c>
      <c r="H275" s="16">
        <f>IFERROR(Dati15_16[[#This Row],[Tot. punti]]/Dati15_16[[#This Row],[Quota]],"")</f>
        <v>0</v>
      </c>
      <c r="I275" s="14">
        <f>IFERROR(VLOOKUP($C275&amp;"*", Gazzetta15_16[], 2,0),"")</f>
        <v>1</v>
      </c>
      <c r="J275" t="s">
        <v>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AD275" s="7" t="s">
        <v>1919</v>
      </c>
      <c r="AE275" s="9">
        <v>1</v>
      </c>
    </row>
    <row r="276" spans="1:31">
      <c r="A276">
        <v>707</v>
      </c>
      <c r="B276" t="s">
        <v>17</v>
      </c>
      <c r="C276" t="s">
        <v>342</v>
      </c>
      <c r="D276" s="17" t="str">
        <f>IFERROR(VLOOKUP(Dati15_16[[#This Row],[Nome]]&amp;"*",Gazzetta15_16[Giocatore],1,FALSE),"")</f>
        <v>Livaja M.</v>
      </c>
      <c r="E276" s="13">
        <f>IFERROR(Dati15_16[[#This Row],[Mf]]/Dati15_16[[#This Row],[Quota]],"")</f>
        <v>1.44</v>
      </c>
      <c r="F276" s="13">
        <f>IFERROR(((Dati15_16[[#This Row],[Mf]]/Dati15_16[[#This Row],[Quota]])*Dati15_16[[#This Row],[Pg]])/38,"")</f>
        <v>0.68210526315789466</v>
      </c>
      <c r="G276" s="15">
        <f>IFERROR(Dati15_16[[#This Row],[Mf]]*Dati15_16[[#This Row],[Pg]],"")</f>
        <v>103.67999999999999</v>
      </c>
      <c r="H276" s="16">
        <f>IFERROR(Dati15_16[[#This Row],[Tot. punti]]/Dati15_16[[#This Row],[Quota]],"")</f>
        <v>25.919999999999998</v>
      </c>
      <c r="I276" s="14">
        <f>IFERROR(VLOOKUP($C276&amp;"*", Gazzetta15_16[], 2,0),"")</f>
        <v>4</v>
      </c>
      <c r="J276" t="s">
        <v>19</v>
      </c>
      <c r="K276">
        <v>18</v>
      </c>
      <c r="L276">
        <v>5.76</v>
      </c>
      <c r="M276">
        <v>5.79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0</v>
      </c>
      <c r="W276">
        <v>0</v>
      </c>
      <c r="AD276" s="7" t="s">
        <v>1920</v>
      </c>
      <c r="AE276" s="9">
        <v>1</v>
      </c>
    </row>
    <row r="277" spans="1:31">
      <c r="A277">
        <v>478</v>
      </c>
      <c r="B277" t="s">
        <v>17</v>
      </c>
      <c r="C277" t="s">
        <v>230</v>
      </c>
      <c r="D277" s="17" t="str">
        <f>IFERROR(VLOOKUP(Dati15_16[[#This Row],[Nome]]&amp;"*",Gazzetta15_16[Giocatore],1,FALSE),"")</f>
        <v>Ljajic A.</v>
      </c>
      <c r="E277" s="13">
        <f>IFERROR(Dati15_16[[#This Row],[Mf]]/Dati15_16[[#This Row],[Quota]],"")</f>
        <v>1.3160000000000001</v>
      </c>
      <c r="F277" s="13">
        <f>IFERROR(((Dati15_16[[#This Row],[Mf]]/Dati15_16[[#This Row],[Quota]])*Dati15_16[[#This Row],[Pg]])/38,"")</f>
        <v>0.90042105263157901</v>
      </c>
      <c r="G277" s="15">
        <f>IFERROR(Dati15_16[[#This Row],[Mf]]*Dati15_16[[#This Row],[Pg]],"")</f>
        <v>171.08</v>
      </c>
      <c r="H277" s="16">
        <f>IFERROR(Dati15_16[[#This Row],[Tot. punti]]/Dati15_16[[#This Row],[Quota]],"")</f>
        <v>34.216000000000001</v>
      </c>
      <c r="I277" s="14">
        <f>IFERROR(VLOOKUP($C277&amp;"*", Gazzetta15_16[], 2,0),"")</f>
        <v>5</v>
      </c>
      <c r="J277" t="s">
        <v>55</v>
      </c>
      <c r="K277">
        <v>26</v>
      </c>
      <c r="L277">
        <v>6.58</v>
      </c>
      <c r="M277">
        <v>6.02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2</v>
      </c>
      <c r="V277">
        <v>0</v>
      </c>
      <c r="W277">
        <v>0</v>
      </c>
      <c r="AD277" s="7" t="s">
        <v>1921</v>
      </c>
      <c r="AE277" s="9">
        <v>3</v>
      </c>
    </row>
    <row r="278" spans="1:31">
      <c r="A278">
        <v>451</v>
      </c>
      <c r="B278" t="s">
        <v>28</v>
      </c>
      <c r="C278" t="s">
        <v>605</v>
      </c>
      <c r="D278" s="17" t="str">
        <f>IFERROR(VLOOKUP(Dati15_16[[#This Row],[Nome]]&amp;"*",Gazzetta15_16[Giocatore],1,FALSE),"")</f>
        <v>Lobont B.</v>
      </c>
      <c r="E278" s="13">
        <f>IFERROR(Dati15_16[[#This Row],[Mf]]/Dati15_16[[#This Row],[Quota]],"")</f>
        <v>0</v>
      </c>
      <c r="F278" s="13">
        <f>IFERROR(((Dati15_16[[#This Row],[Mf]]/Dati15_16[[#This Row],[Quota]])*Dati15_16[[#This Row],[Pg]])/38,"")</f>
        <v>0</v>
      </c>
      <c r="G278" s="15">
        <f>IFERROR(Dati15_16[[#This Row],[Mf]]*Dati15_16[[#This Row],[Pg]],"")</f>
        <v>0</v>
      </c>
      <c r="H278" s="16">
        <f>IFERROR(Dati15_16[[#This Row],[Tot. punti]]/Dati15_16[[#This Row],[Quota]],"")</f>
        <v>0</v>
      </c>
      <c r="I278" s="14">
        <f>IFERROR(VLOOKUP($C278&amp;"*", Gazzetta15_16[], 2,0),"")</f>
        <v>1</v>
      </c>
      <c r="J278" t="s">
        <v>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D278" s="7" t="s">
        <v>1922</v>
      </c>
      <c r="AE278" s="9">
        <v>4</v>
      </c>
    </row>
    <row r="279" spans="1:31">
      <c r="A279">
        <v>827</v>
      </c>
      <c r="B279" t="s">
        <v>22</v>
      </c>
      <c r="C279" t="s">
        <v>524</v>
      </c>
      <c r="D279" s="17" t="str">
        <f>IFERROR(VLOOKUP(Dati15_16[[#This Row],[Nome]]&amp;"*",Gazzetta15_16[Giocatore],1,FALSE),"")</f>
        <v>Locatelli M.</v>
      </c>
      <c r="E279" s="13">
        <f>IFERROR(Dati15_16[[#This Row],[Mf]]/Dati15_16[[#This Row],[Quota]],"")</f>
        <v>2.25</v>
      </c>
      <c r="F279" s="13">
        <f>IFERROR(((Dati15_16[[#This Row],[Mf]]/Dati15_16[[#This Row],[Quota]])*Dati15_16[[#This Row],[Pg]])/38,"")</f>
        <v>0.11842105263157894</v>
      </c>
      <c r="G279" s="15">
        <f>IFERROR(Dati15_16[[#This Row],[Mf]]*Dati15_16[[#This Row],[Pg]],"")</f>
        <v>9</v>
      </c>
      <c r="H279" s="16">
        <f>IFERROR(Dati15_16[[#This Row],[Tot. punti]]/Dati15_16[[#This Row],[Quota]],"")</f>
        <v>4.5</v>
      </c>
      <c r="I279" s="14">
        <f>IFERROR(VLOOKUP($C279&amp;"*", Gazzetta15_16[], 2,0),"")</f>
        <v>2</v>
      </c>
      <c r="J279" t="s">
        <v>21</v>
      </c>
      <c r="K279">
        <v>2</v>
      </c>
      <c r="L279">
        <v>4.5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AD279" s="7" t="s">
        <v>1923</v>
      </c>
      <c r="AE279" s="9">
        <v>8</v>
      </c>
    </row>
    <row r="280" spans="1:31">
      <c r="A280">
        <v>755</v>
      </c>
      <c r="B280" t="s">
        <v>22</v>
      </c>
      <c r="C280" t="s">
        <v>270</v>
      </c>
      <c r="D280" s="17" t="str">
        <f>IFERROR(VLOOKUP(Dati15_16[[#This Row],[Nome]]&amp;"*",Gazzetta15_16[Giocatore],1,FALSE),"")</f>
        <v>Lodi F.</v>
      </c>
      <c r="E280" s="13">
        <f>IFERROR(Dati15_16[[#This Row],[Mf]]/Dati15_16[[#This Row],[Quota]],"")</f>
        <v>0.74124999999999996</v>
      </c>
      <c r="F280" s="13">
        <f>IFERROR(((Dati15_16[[#This Row],[Mf]]/Dati15_16[[#This Row],[Quota]])*Dati15_16[[#This Row],[Pg]])/38,"")</f>
        <v>0.46815789473684211</v>
      </c>
      <c r="G280" s="15">
        <f>IFERROR(Dati15_16[[#This Row],[Mf]]*Dati15_16[[#This Row],[Pg]],"")</f>
        <v>142.32</v>
      </c>
      <c r="H280" s="16">
        <f>IFERROR(Dati15_16[[#This Row],[Tot. punti]]/Dati15_16[[#This Row],[Quota]],"")</f>
        <v>17.79</v>
      </c>
      <c r="I280" s="14">
        <f>IFERROR(VLOOKUP($C280&amp;"*", Gazzetta15_16[], 2,0),"")</f>
        <v>8</v>
      </c>
      <c r="J280" t="s">
        <v>30</v>
      </c>
      <c r="K280">
        <v>24</v>
      </c>
      <c r="L280">
        <v>5.93</v>
      </c>
      <c r="M280">
        <v>5.87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AD280" s="7" t="s">
        <v>1924</v>
      </c>
      <c r="AE280" s="9">
        <v>11</v>
      </c>
    </row>
    <row r="281" spans="1:31">
      <c r="A281">
        <v>83</v>
      </c>
      <c r="B281" t="s">
        <v>22</v>
      </c>
      <c r="C281" t="s">
        <v>198</v>
      </c>
      <c r="D281" s="17" t="str">
        <f>IFERROR(VLOOKUP(Dati15_16[[#This Row],[Nome]]&amp;"*",Gazzetta15_16[Giocatore],1,FALSE),"")</f>
        <v>Lollo L.</v>
      </c>
      <c r="E281" s="13">
        <f>IFERROR(Dati15_16[[#This Row],[Mf]]/Dati15_16[[#This Row],[Quota]],"")</f>
        <v>0.99333333333333329</v>
      </c>
      <c r="F281" s="13">
        <f>IFERROR(((Dati15_16[[#This Row],[Mf]]/Dati15_16[[#This Row],[Quota]])*Dati15_16[[#This Row],[Pg]])/38,"")</f>
        <v>0.70578947368421052</v>
      </c>
      <c r="G281" s="15">
        <f>IFERROR(Dati15_16[[#This Row],[Mf]]*Dati15_16[[#This Row],[Pg]],"")</f>
        <v>160.91999999999999</v>
      </c>
      <c r="H281" s="16">
        <f>IFERROR(Dati15_16[[#This Row],[Tot. punti]]/Dati15_16[[#This Row],[Quota]],"")</f>
        <v>26.819999999999997</v>
      </c>
      <c r="I281" s="14">
        <f>IFERROR(VLOOKUP($C281&amp;"*", Gazzetta15_16[], 2,0),"")</f>
        <v>6</v>
      </c>
      <c r="J281" t="s">
        <v>52</v>
      </c>
      <c r="K281">
        <v>27</v>
      </c>
      <c r="L281">
        <v>5.96</v>
      </c>
      <c r="M281">
        <v>5.85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10</v>
      </c>
      <c r="V281">
        <v>2</v>
      </c>
      <c r="W281">
        <v>0</v>
      </c>
      <c r="AD281" s="7" t="s">
        <v>1925</v>
      </c>
      <c r="AE281" s="9">
        <v>9</v>
      </c>
    </row>
    <row r="282" spans="1:31">
      <c r="A282">
        <v>520</v>
      </c>
      <c r="B282" t="s">
        <v>31</v>
      </c>
      <c r="C282" t="s">
        <v>463</v>
      </c>
      <c r="D282" s="17" t="str">
        <f>IFERROR(VLOOKUP(Dati15_16[[#This Row],[Nome]]&amp;"*",Gazzetta15_16[Giocatore],1,FALSE),"")</f>
        <v>Longhi A.</v>
      </c>
      <c r="E282" s="13">
        <f>IFERROR(Dati15_16[[#This Row],[Mf]]/Dati15_16[[#This Row],[Quota]],"")</f>
        <v>2.0266666666666668</v>
      </c>
      <c r="F282" s="13">
        <f>IFERROR(((Dati15_16[[#This Row],[Mf]]/Dati15_16[[#This Row],[Quota]])*Dati15_16[[#This Row],[Pg]])/38,"")</f>
        <v>0.32</v>
      </c>
      <c r="G282" s="15">
        <f>IFERROR(Dati15_16[[#This Row],[Mf]]*Dati15_16[[#This Row],[Pg]],"")</f>
        <v>36.480000000000004</v>
      </c>
      <c r="H282" s="16">
        <f>IFERROR(Dati15_16[[#This Row],[Tot. punti]]/Dati15_16[[#This Row],[Quota]],"")</f>
        <v>12.160000000000002</v>
      </c>
      <c r="I282" s="14">
        <f>IFERROR(VLOOKUP($C282&amp;"*", Gazzetta15_16[], 2,0),"")</f>
        <v>3</v>
      </c>
      <c r="J282" t="s">
        <v>46</v>
      </c>
      <c r="K282">
        <v>6</v>
      </c>
      <c r="L282">
        <v>6.08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AD282" s="7" t="s">
        <v>1926</v>
      </c>
      <c r="AE282" s="9">
        <v>2</v>
      </c>
    </row>
    <row r="283" spans="1:31">
      <c r="A283">
        <v>279</v>
      </c>
      <c r="B283" t="s">
        <v>17</v>
      </c>
      <c r="C283" t="s">
        <v>338</v>
      </c>
      <c r="D283" s="17" t="str">
        <f>IFERROR(VLOOKUP(Dati15_16[[#This Row],[Nome]]&amp;"*",Gazzetta15_16[Giocatore],1,FALSE),"")</f>
        <v>Longo S.</v>
      </c>
      <c r="E283" s="13">
        <f>IFERROR(Dati15_16[[#This Row],[Mf]]/Dati15_16[[#This Row],[Quota]],"")</f>
        <v>1.75</v>
      </c>
      <c r="F283" s="13">
        <f>IFERROR(((Dati15_16[[#This Row],[Mf]]/Dati15_16[[#This Row],[Quota]])*Dati15_16[[#This Row],[Pg]])/38,"")</f>
        <v>0.82894736842105265</v>
      </c>
      <c r="G283" s="15">
        <f>IFERROR(Dati15_16[[#This Row],[Mf]]*Dati15_16[[#This Row],[Pg]],"")</f>
        <v>94.5</v>
      </c>
      <c r="H283" s="16">
        <f>IFERROR(Dati15_16[[#This Row],[Tot. punti]]/Dati15_16[[#This Row],[Quota]],"")</f>
        <v>31.5</v>
      </c>
      <c r="I283" s="14">
        <f>IFERROR(VLOOKUP($C283&amp;"*", Gazzetta15_16[], 2,0),"")</f>
        <v>3</v>
      </c>
      <c r="J283" t="s">
        <v>38</v>
      </c>
      <c r="K283">
        <v>18</v>
      </c>
      <c r="L283">
        <v>5.25</v>
      </c>
      <c r="M283">
        <v>5.42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AD283" s="7" t="s">
        <v>1927</v>
      </c>
      <c r="AE283" s="9">
        <v>8</v>
      </c>
    </row>
    <row r="284" spans="1:31">
      <c r="A284">
        <v>379</v>
      </c>
      <c r="B284" t="s">
        <v>17</v>
      </c>
      <c r="C284" t="s">
        <v>229</v>
      </c>
      <c r="D284" s="17" t="str">
        <f>IFERROR(VLOOKUP(Dati15_16[[#This Row],[Nome]]&amp;"*",Gazzetta15_16[Giocatore],1,FALSE),"")</f>
        <v>Luiz Adriano</v>
      </c>
      <c r="E284" s="13">
        <f>IFERROR(Dati15_16[[#This Row],[Mf]]/Dati15_16[[#This Row],[Quota]],"")</f>
        <v>0.69222222222222229</v>
      </c>
      <c r="F284" s="13">
        <f>IFERROR(((Dati15_16[[#This Row],[Mf]]/Dati15_16[[#This Row],[Quota]])*Dati15_16[[#This Row],[Pg]])/38,"")</f>
        <v>0.47362573099415212</v>
      </c>
      <c r="G284" s="15">
        <f>IFERROR(Dati15_16[[#This Row],[Mf]]*Dati15_16[[#This Row],[Pg]],"")</f>
        <v>161.98000000000002</v>
      </c>
      <c r="H284" s="16">
        <f>IFERROR(Dati15_16[[#This Row],[Tot. punti]]/Dati15_16[[#This Row],[Quota]],"")</f>
        <v>17.997777777777781</v>
      </c>
      <c r="I284" s="14">
        <f>IFERROR(VLOOKUP($C284&amp;"*", Gazzetta15_16[], 2,0),"")</f>
        <v>9</v>
      </c>
      <c r="J284" t="s">
        <v>21</v>
      </c>
      <c r="K284">
        <v>26</v>
      </c>
      <c r="L284">
        <v>6.23</v>
      </c>
      <c r="M284">
        <v>5.61</v>
      </c>
      <c r="N284">
        <v>3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4</v>
      </c>
      <c r="V284">
        <v>0</v>
      </c>
      <c r="W284">
        <v>0</v>
      </c>
      <c r="AD284" s="7" t="s">
        <v>1928</v>
      </c>
      <c r="AE284" s="9">
        <v>4</v>
      </c>
    </row>
    <row r="285" spans="1:31">
      <c r="A285">
        <v>338</v>
      </c>
      <c r="B285" t="s">
        <v>22</v>
      </c>
      <c r="C285" t="s">
        <v>157</v>
      </c>
      <c r="D285" s="17" t="str">
        <f>IFERROR(VLOOKUP(Dati15_16[[#This Row],[Nome]]&amp;"*",Gazzetta15_16[Giocatore],1,FALSE),"")</f>
        <v>Lulic S.</v>
      </c>
      <c r="E285" s="13">
        <f>IFERROR(Dati15_16[[#This Row],[Mf]]/Dati15_16[[#This Row],[Quota]],"")</f>
        <v>0.60199999999999998</v>
      </c>
      <c r="F285" s="13">
        <f>IFERROR(((Dati15_16[[#This Row],[Mf]]/Dati15_16[[#This Row],[Quota]])*Dati15_16[[#This Row],[Pg]])/38,"")</f>
        <v>0.47526315789473683</v>
      </c>
      <c r="G285" s="15">
        <f>IFERROR(Dati15_16[[#This Row],[Mf]]*Dati15_16[[#This Row],[Pg]],"")</f>
        <v>180.6</v>
      </c>
      <c r="H285" s="16">
        <f>IFERROR(Dati15_16[[#This Row],[Tot. punti]]/Dati15_16[[#This Row],[Quota]],"")</f>
        <v>18.059999999999999</v>
      </c>
      <c r="I285" s="14">
        <f>IFERROR(VLOOKUP($C285&amp;"*", Gazzetta15_16[], 2,0),"")</f>
        <v>10</v>
      </c>
      <c r="J285" t="s">
        <v>74</v>
      </c>
      <c r="K285">
        <v>30</v>
      </c>
      <c r="L285">
        <v>6.02</v>
      </c>
      <c r="M285">
        <v>5.8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9</v>
      </c>
      <c r="V285">
        <v>1</v>
      </c>
      <c r="W285">
        <v>0</v>
      </c>
      <c r="AD285" s="7" t="s">
        <v>1929</v>
      </c>
      <c r="AE285" s="9">
        <v>16</v>
      </c>
    </row>
    <row r="286" spans="1:31">
      <c r="A286">
        <v>393</v>
      </c>
      <c r="B286" t="s">
        <v>31</v>
      </c>
      <c r="C286" t="s">
        <v>598</v>
      </c>
      <c r="D286" s="17" t="str">
        <f>IFERROR(VLOOKUP(Dati15_16[[#This Row],[Nome]]&amp;"*",Gazzetta15_16[Giocatore],1,FALSE),"")</f>
        <v>Luperto S.</v>
      </c>
      <c r="E286" s="13">
        <f>IFERROR(Dati15_16[[#This Row],[Mf]]/Dati15_16[[#This Row],[Quota]],"")</f>
        <v>0</v>
      </c>
      <c r="F286" s="13">
        <f>IFERROR(((Dati15_16[[#This Row],[Mf]]/Dati15_16[[#This Row],[Quota]])*Dati15_16[[#This Row],[Pg]])/38,"")</f>
        <v>0</v>
      </c>
      <c r="G286" s="15">
        <f>IFERROR(Dati15_16[[#This Row],[Mf]]*Dati15_16[[#This Row],[Pg]],"")</f>
        <v>0</v>
      </c>
      <c r="H286" s="16">
        <f>IFERROR(Dati15_16[[#This Row],[Tot. punti]]/Dati15_16[[#This Row],[Quota]],"")</f>
        <v>0</v>
      </c>
      <c r="I286" s="14">
        <f>IFERROR(VLOOKUP($C286&amp;"*", Gazzetta15_16[], 2,0),"")</f>
        <v>1</v>
      </c>
      <c r="J286" t="s">
        <v>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AD286" s="7" t="s">
        <v>1930</v>
      </c>
      <c r="AE286" s="9">
        <v>6</v>
      </c>
    </row>
    <row r="287" spans="1:31">
      <c r="A287">
        <v>153</v>
      </c>
      <c r="B287" t="s">
        <v>17</v>
      </c>
      <c r="C287" t="s">
        <v>33</v>
      </c>
      <c r="D287" s="17" t="str">
        <f>IFERROR(VLOOKUP(Dati15_16[[#This Row],[Nome]]&amp;"*",Gazzetta15_16[Giocatore],1,FALSE),"")</f>
        <v>Maccarone M.</v>
      </c>
      <c r="E287" s="13">
        <f>IFERROR(Dati15_16[[#This Row],[Mf]]/Dati15_16[[#This Row],[Quota]],"")</f>
        <v>0.27074074074074073</v>
      </c>
      <c r="F287" s="13">
        <f>IFERROR(((Dati15_16[[#This Row],[Mf]]/Dati15_16[[#This Row],[Quota]])*Dati15_16[[#This Row],[Pg]])/38,"")</f>
        <v>0.26361598440545808</v>
      </c>
      <c r="G287" s="15">
        <f>IFERROR(Dati15_16[[#This Row],[Mf]]*Dati15_16[[#This Row],[Pg]],"")</f>
        <v>270.46999999999997</v>
      </c>
      <c r="H287" s="16">
        <f>IFERROR(Dati15_16[[#This Row],[Tot. punti]]/Dati15_16[[#This Row],[Quota]],"")</f>
        <v>10.017407407407406</v>
      </c>
      <c r="I287" s="14">
        <f>IFERROR(VLOOKUP($C287&amp;"*", Gazzetta15_16[], 2,0),"")</f>
        <v>27</v>
      </c>
      <c r="J287" t="s">
        <v>19</v>
      </c>
      <c r="K287">
        <v>37</v>
      </c>
      <c r="L287">
        <v>7.31</v>
      </c>
      <c r="M287">
        <v>6.16</v>
      </c>
      <c r="N287">
        <v>12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3</v>
      </c>
      <c r="U287">
        <v>4</v>
      </c>
      <c r="V287">
        <v>0</v>
      </c>
      <c r="W287">
        <v>0</v>
      </c>
      <c r="AD287" s="7" t="s">
        <v>1931</v>
      </c>
      <c r="AE287" s="9">
        <v>13</v>
      </c>
    </row>
    <row r="288" spans="1:31">
      <c r="A288">
        <v>394</v>
      </c>
      <c r="B288" t="s">
        <v>31</v>
      </c>
      <c r="C288" t="s">
        <v>444</v>
      </c>
      <c r="D288" s="17" t="str">
        <f>IFERROR(VLOOKUP(Dati15_16[[#This Row],[Nome]]&amp;"*",Gazzetta15_16[Giocatore],1,FALSE),"")</f>
        <v>Maggio C.</v>
      </c>
      <c r="E288" s="13">
        <f>IFERROR(Dati15_16[[#This Row],[Mf]]/Dati15_16[[#This Row],[Quota]],"")</f>
        <v>1.8333333333333333</v>
      </c>
      <c r="F288" s="13">
        <f>IFERROR(((Dati15_16[[#This Row],[Mf]]/Dati15_16[[#This Row],[Quota]])*Dati15_16[[#This Row],[Pg]])/38,"")</f>
        <v>0.38596491228070173</v>
      </c>
      <c r="G288" s="15">
        <f>IFERROR(Dati15_16[[#This Row],[Mf]]*Dati15_16[[#This Row],[Pg]],"")</f>
        <v>44</v>
      </c>
      <c r="H288" s="16">
        <f>IFERROR(Dati15_16[[#This Row],[Tot. punti]]/Dati15_16[[#This Row],[Quota]],"")</f>
        <v>14.666666666666666</v>
      </c>
      <c r="I288" s="14">
        <f>IFERROR(VLOOKUP($C288&amp;"*", Gazzetta15_16[], 2,0),"")</f>
        <v>3</v>
      </c>
      <c r="J288" t="s">
        <v>24</v>
      </c>
      <c r="K288">
        <v>8</v>
      </c>
      <c r="L288">
        <v>5.5</v>
      </c>
      <c r="M288">
        <v>5.5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AD288" s="7" t="s">
        <v>1932</v>
      </c>
      <c r="AE288" s="9">
        <v>6</v>
      </c>
    </row>
    <row r="289" spans="1:31">
      <c r="A289">
        <v>528</v>
      </c>
      <c r="B289" t="s">
        <v>22</v>
      </c>
      <c r="C289" t="s">
        <v>99</v>
      </c>
      <c r="D289" s="17" t="str">
        <f>IFERROR(VLOOKUP(Dati15_16[[#This Row],[Nome]]&amp;"*",Gazzetta15_16[Giocatore],1,FALSE),"")</f>
        <v>Magnanelli F.</v>
      </c>
      <c r="E289" s="13">
        <f>IFERROR(Dati15_16[[#This Row],[Mf]]/Dati15_16[[#This Row],[Quota]],"")</f>
        <v>0.47846153846153844</v>
      </c>
      <c r="F289" s="13">
        <f>IFERROR(((Dati15_16[[#This Row],[Mf]]/Dati15_16[[#This Row],[Quota]])*Dati15_16[[#This Row],[Pg]])/38,"")</f>
        <v>0.42809716599190284</v>
      </c>
      <c r="G289" s="15">
        <f>IFERROR(Dati15_16[[#This Row],[Mf]]*Dati15_16[[#This Row],[Pg]],"")</f>
        <v>211.48</v>
      </c>
      <c r="H289" s="16">
        <f>IFERROR(Dati15_16[[#This Row],[Tot. punti]]/Dati15_16[[#This Row],[Quota]],"")</f>
        <v>16.267692307692307</v>
      </c>
      <c r="I289" s="14">
        <f>IFERROR(VLOOKUP($C289&amp;"*", Gazzetta15_16[], 2,0),"")</f>
        <v>13</v>
      </c>
      <c r="J289" t="s">
        <v>46</v>
      </c>
      <c r="K289">
        <v>34</v>
      </c>
      <c r="L289">
        <v>6.22</v>
      </c>
      <c r="M289">
        <v>6.25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0</v>
      </c>
      <c r="W289">
        <v>0</v>
      </c>
      <c r="AD289" s="7" t="s">
        <v>1933</v>
      </c>
      <c r="AE289" s="9">
        <v>4</v>
      </c>
    </row>
    <row r="290" spans="1:31">
      <c r="A290">
        <v>458</v>
      </c>
      <c r="B290" t="s">
        <v>31</v>
      </c>
      <c r="C290" t="s">
        <v>369</v>
      </c>
      <c r="D290" s="17" t="str">
        <f>IFERROR(VLOOKUP(Dati15_16[[#This Row],[Nome]]&amp;"*",Gazzetta15_16[Giocatore],1,FALSE),"")</f>
        <v>Maicon D.</v>
      </c>
      <c r="E290" s="13">
        <f>IFERROR(Dati15_16[[#This Row],[Mf]]/Dati15_16[[#This Row],[Quota]],"")</f>
        <v>2.0433333333333334</v>
      </c>
      <c r="F290" s="13">
        <f>IFERROR(((Dati15_16[[#This Row],[Mf]]/Dati15_16[[#This Row],[Quota]])*Dati15_16[[#This Row],[Pg]])/38,"")</f>
        <v>0.80657894736842106</v>
      </c>
      <c r="G290" s="15">
        <f>IFERROR(Dati15_16[[#This Row],[Mf]]*Dati15_16[[#This Row],[Pg]],"")</f>
        <v>91.95</v>
      </c>
      <c r="H290" s="16">
        <f>IFERROR(Dati15_16[[#This Row],[Tot. punti]]/Dati15_16[[#This Row],[Quota]],"")</f>
        <v>30.650000000000002</v>
      </c>
      <c r="I290" s="14">
        <f>IFERROR(VLOOKUP($C290&amp;"*", Gazzetta15_16[], 2,0),"")</f>
        <v>3</v>
      </c>
      <c r="J290" t="s">
        <v>42</v>
      </c>
      <c r="K290">
        <v>15</v>
      </c>
      <c r="L290">
        <v>6.13</v>
      </c>
      <c r="M290">
        <v>5.93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1</v>
      </c>
      <c r="W290">
        <v>0</v>
      </c>
      <c r="AD290" s="7" t="s">
        <v>1934</v>
      </c>
      <c r="AE290" s="9">
        <v>10</v>
      </c>
    </row>
    <row r="291" spans="1:31">
      <c r="A291">
        <v>651</v>
      </c>
      <c r="B291" t="s">
        <v>22</v>
      </c>
      <c r="C291" t="s">
        <v>403</v>
      </c>
      <c r="D291" s="17" t="str">
        <f>IFERROR(VLOOKUP(Dati15_16[[#This Row],[Nome]]&amp;"*",Gazzetta15_16[Giocatore],1,FALSE),"")</f>
        <v>Maiello R.</v>
      </c>
      <c r="E291" s="13">
        <f>IFERROR(Dati15_16[[#This Row],[Mf]]/Dati15_16[[#This Row],[Quota]],"")</f>
        <v>1.9666666666666668</v>
      </c>
      <c r="F291" s="13">
        <f>IFERROR(((Dati15_16[[#This Row],[Mf]]/Dati15_16[[#This Row],[Quota]])*Dati15_16[[#This Row],[Pg]])/38,"")</f>
        <v>0.62105263157894741</v>
      </c>
      <c r="G291" s="15">
        <f>IFERROR(Dati15_16[[#This Row],[Mf]]*Dati15_16[[#This Row],[Pg]],"")</f>
        <v>70.800000000000011</v>
      </c>
      <c r="H291" s="16">
        <f>IFERROR(Dati15_16[[#This Row],[Tot. punti]]/Dati15_16[[#This Row],[Quota]],"")</f>
        <v>23.600000000000005</v>
      </c>
      <c r="I291" s="14">
        <f>IFERROR(VLOOKUP($C291&amp;"*", Gazzetta15_16[], 2,0),"")</f>
        <v>3</v>
      </c>
      <c r="J291" t="s">
        <v>19</v>
      </c>
      <c r="K291">
        <v>12</v>
      </c>
      <c r="L291">
        <v>5.9</v>
      </c>
      <c r="M291">
        <v>5.95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AD291" s="7" t="s">
        <v>1935</v>
      </c>
      <c r="AE291" s="9">
        <v>4</v>
      </c>
    </row>
    <row r="292" spans="1:31">
      <c r="A292">
        <v>48</v>
      </c>
      <c r="B292" t="s">
        <v>31</v>
      </c>
      <c r="C292" t="s">
        <v>321</v>
      </c>
      <c r="D292" s="17" t="str">
        <f>IFERROR(VLOOKUP(Dati15_16[[#This Row],[Nome]]&amp;"*",Gazzetta15_16[Giocatore],1,FALSE),"")</f>
        <v>Maietta D.</v>
      </c>
      <c r="E292" s="13">
        <f>IFERROR(Dati15_16[[#This Row],[Mf]]/Dati15_16[[#This Row],[Quota]],"")</f>
        <v>1.5</v>
      </c>
      <c r="F292" s="13">
        <f>IFERROR(((Dati15_16[[#This Row],[Mf]]/Dati15_16[[#This Row],[Quota]])*Dati15_16[[#This Row],[Pg]])/38,"")</f>
        <v>0.75</v>
      </c>
      <c r="G292" s="15">
        <f>IFERROR(Dati15_16[[#This Row],[Mf]]*Dati15_16[[#This Row],[Pg]],"")</f>
        <v>114</v>
      </c>
      <c r="H292" s="16">
        <f>IFERROR(Dati15_16[[#This Row],[Tot. punti]]/Dati15_16[[#This Row],[Quota]],"")</f>
        <v>28.5</v>
      </c>
      <c r="I292" s="14">
        <f>IFERROR(VLOOKUP($C292&amp;"*", Gazzetta15_16[], 2,0),"")</f>
        <v>4</v>
      </c>
      <c r="J292" t="s">
        <v>89</v>
      </c>
      <c r="K292">
        <v>19</v>
      </c>
      <c r="L292">
        <v>6</v>
      </c>
      <c r="M292">
        <v>6.11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AD292" s="7" t="s">
        <v>1936</v>
      </c>
      <c r="AE292" s="9">
        <v>9</v>
      </c>
    </row>
    <row r="293" spans="1:31">
      <c r="A293">
        <v>550</v>
      </c>
      <c r="B293" t="s">
        <v>31</v>
      </c>
      <c r="C293" t="s">
        <v>354</v>
      </c>
      <c r="D293" s="17" t="str">
        <f>IFERROR(VLOOKUP(Dati15_16[[#This Row],[Nome]]&amp;"*",Gazzetta15_16[Giocatore],1,FALSE),"")</f>
        <v>Maksimovic N.</v>
      </c>
      <c r="E293" s="13">
        <f>IFERROR(Dati15_16[[#This Row],[Mf]]/Dati15_16[[#This Row],[Quota]],"")</f>
        <v>1.4225000000000001</v>
      </c>
      <c r="F293" s="13">
        <f>IFERROR(((Dati15_16[[#This Row],[Mf]]/Dati15_16[[#This Row],[Quota]])*Dati15_16[[#This Row],[Pg]])/38,"")</f>
        <v>0.59894736842105267</v>
      </c>
      <c r="G293" s="15">
        <f>IFERROR(Dati15_16[[#This Row],[Mf]]*Dati15_16[[#This Row],[Pg]],"")</f>
        <v>91.04</v>
      </c>
      <c r="H293" s="16">
        <f>IFERROR(Dati15_16[[#This Row],[Tot. punti]]/Dati15_16[[#This Row],[Quota]],"")</f>
        <v>22.76</v>
      </c>
      <c r="I293" s="14">
        <f>IFERROR(VLOOKUP($C293&amp;"*", Gazzetta15_16[], 2,0),"")</f>
        <v>4</v>
      </c>
      <c r="J293" t="s">
        <v>81</v>
      </c>
      <c r="K293">
        <v>16</v>
      </c>
      <c r="L293">
        <v>5.69</v>
      </c>
      <c r="M293">
        <v>5.72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AD293" s="7" t="s">
        <v>1937</v>
      </c>
      <c r="AE293" s="9">
        <v>1</v>
      </c>
    </row>
    <row r="294" spans="1:31">
      <c r="A294">
        <v>649</v>
      </c>
      <c r="B294" t="s">
        <v>17</v>
      </c>
      <c r="C294" t="s">
        <v>498</v>
      </c>
      <c r="D294" s="17" t="str">
        <f>IFERROR(VLOOKUP(Dati15_16[[#This Row],[Nome]]&amp;"*",Gazzetta15_16[Giocatore],1,FALSE),"")</f>
        <v>Manaj R.</v>
      </c>
      <c r="E294" s="13">
        <f>IFERROR(Dati15_16[[#This Row],[Mf]]/Dati15_16[[#This Row],[Quota]],"")</f>
        <v>3</v>
      </c>
      <c r="F294" s="13">
        <f>IFERROR(((Dati15_16[[#This Row],[Mf]]/Dati15_16[[#This Row],[Quota]])*Dati15_16[[#This Row],[Pg]])/38,"")</f>
        <v>0.31578947368421051</v>
      </c>
      <c r="G294" s="15">
        <f>IFERROR(Dati15_16[[#This Row],[Mf]]*Dati15_16[[#This Row],[Pg]],"")</f>
        <v>24</v>
      </c>
      <c r="H294" s="16">
        <f>IFERROR(Dati15_16[[#This Row],[Tot. punti]]/Dati15_16[[#This Row],[Quota]],"")</f>
        <v>12</v>
      </c>
      <c r="I294" s="14">
        <f>IFERROR(VLOOKUP($C294&amp;"*", Gazzetta15_16[], 2,0),"")</f>
        <v>2</v>
      </c>
      <c r="J294" t="s">
        <v>55</v>
      </c>
      <c r="K294">
        <v>4</v>
      </c>
      <c r="L294">
        <v>6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AD294" s="7" t="s">
        <v>1938</v>
      </c>
      <c r="AE294" s="9">
        <v>9</v>
      </c>
    </row>
    <row r="295" spans="1:31">
      <c r="A295">
        <v>65</v>
      </c>
      <c r="B295" t="s">
        <v>17</v>
      </c>
      <c r="C295" t="s">
        <v>297</v>
      </c>
      <c r="D295" s="17" t="str">
        <f>IFERROR(VLOOKUP(Dati15_16[[#This Row],[Nome]]&amp;"*",Gazzetta15_16[Giocatore],1,FALSE),"")</f>
        <v>Mancosu M.</v>
      </c>
      <c r="E295" s="13">
        <f>IFERROR(Dati15_16[[#This Row],[Mf]]/Dati15_16[[#This Row],[Quota]],"")</f>
        <v>1.4924999999999999</v>
      </c>
      <c r="F295" s="13">
        <f>IFERROR(((Dati15_16[[#This Row],[Mf]]/Dati15_16[[#This Row],[Quota]])*Dati15_16[[#This Row],[Pg]])/38,"")</f>
        <v>0.82480263157894729</v>
      </c>
      <c r="G295" s="15">
        <f>IFERROR(Dati15_16[[#This Row],[Mf]]*Dati15_16[[#This Row],[Pg]],"")</f>
        <v>125.36999999999999</v>
      </c>
      <c r="H295" s="16">
        <f>IFERROR(Dati15_16[[#This Row],[Tot. punti]]/Dati15_16[[#This Row],[Quota]],"")</f>
        <v>31.342499999999998</v>
      </c>
      <c r="I295" s="14">
        <f>IFERROR(VLOOKUP($C295&amp;"*", Gazzetta15_16[], 2,0),"")</f>
        <v>4</v>
      </c>
      <c r="J295" t="s">
        <v>52</v>
      </c>
      <c r="K295">
        <v>21</v>
      </c>
      <c r="L295">
        <v>5.97</v>
      </c>
      <c r="M295">
        <v>5.65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2</v>
      </c>
      <c r="V295">
        <v>0</v>
      </c>
      <c r="W295">
        <v>0</v>
      </c>
      <c r="AD295" s="7" t="s">
        <v>1939</v>
      </c>
      <c r="AE295" s="9">
        <v>1</v>
      </c>
    </row>
    <row r="296" spans="1:31">
      <c r="A296">
        <v>312</v>
      </c>
      <c r="B296" t="s">
        <v>17</v>
      </c>
      <c r="C296" t="s">
        <v>203</v>
      </c>
      <c r="D296" s="17" t="str">
        <f>IFERROR(VLOOKUP(Dati15_16[[#This Row],[Nome]]&amp;"*",Gazzetta15_16[Giocatore],1,FALSE),"")</f>
        <v>Mandzukic M.</v>
      </c>
      <c r="E296" s="13">
        <f>IFERROR(Dati15_16[[#This Row],[Mf]]/Dati15_16[[#This Row],[Quota]],"")</f>
        <v>0.35285714285714287</v>
      </c>
      <c r="F296" s="13">
        <f>IFERROR(((Dati15_16[[#This Row],[Mf]]/Dati15_16[[#This Row],[Quota]])*Dati15_16[[#This Row],[Pg]])/38,"")</f>
        <v>0.25071428571428572</v>
      </c>
      <c r="G296" s="15">
        <f>IFERROR(Dati15_16[[#This Row],[Mf]]*Dati15_16[[#This Row],[Pg]],"")</f>
        <v>200.07</v>
      </c>
      <c r="H296" s="16">
        <f>IFERROR(Dati15_16[[#This Row],[Tot. punti]]/Dati15_16[[#This Row],[Quota]],"")</f>
        <v>9.5271428571428576</v>
      </c>
      <c r="I296" s="14">
        <f>IFERROR(VLOOKUP($C296&amp;"*", Gazzetta15_16[], 2,0),"")</f>
        <v>21</v>
      </c>
      <c r="J296" t="s">
        <v>57</v>
      </c>
      <c r="K296">
        <v>27</v>
      </c>
      <c r="L296">
        <v>7.41</v>
      </c>
      <c r="M296">
        <v>6.35</v>
      </c>
      <c r="N296">
        <v>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5</v>
      </c>
      <c r="V296">
        <v>0</v>
      </c>
      <c r="W296">
        <v>0</v>
      </c>
      <c r="AD296" s="7" t="s">
        <v>1940</v>
      </c>
      <c r="AE296" s="9">
        <v>4</v>
      </c>
    </row>
    <row r="297" spans="1:31">
      <c r="A297">
        <v>459</v>
      </c>
      <c r="B297" t="s">
        <v>31</v>
      </c>
      <c r="C297" t="s">
        <v>41</v>
      </c>
      <c r="D297" s="17" t="str">
        <f>IFERROR(VLOOKUP(Dati15_16[[#This Row],[Nome]]&amp;"*",Gazzetta15_16[Giocatore],1,FALSE),"")</f>
        <v>Manolas K.</v>
      </c>
      <c r="E297" s="13">
        <f>IFERROR(Dati15_16[[#This Row],[Mf]]/Dati15_16[[#This Row],[Quota]],"")</f>
        <v>0.38437500000000002</v>
      </c>
      <c r="F297" s="13">
        <f>IFERROR(((Dati15_16[[#This Row],[Mf]]/Dati15_16[[#This Row],[Quota]])*Dati15_16[[#This Row],[Pg]])/38,"")</f>
        <v>0.37425986842105263</v>
      </c>
      <c r="G297" s="15">
        <f>IFERROR(Dati15_16[[#This Row],[Mf]]*Dati15_16[[#This Row],[Pg]],"")</f>
        <v>227.55</v>
      </c>
      <c r="H297" s="16">
        <f>IFERROR(Dati15_16[[#This Row],[Tot. punti]]/Dati15_16[[#This Row],[Quota]],"")</f>
        <v>14.221875000000001</v>
      </c>
      <c r="I297" s="14">
        <f>IFERROR(VLOOKUP($C297&amp;"*", Gazzetta15_16[], 2,0),"")</f>
        <v>16</v>
      </c>
      <c r="J297" t="s">
        <v>42</v>
      </c>
      <c r="K297">
        <v>37</v>
      </c>
      <c r="L297">
        <v>6.15</v>
      </c>
      <c r="M297">
        <v>6.08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7</v>
      </c>
      <c r="V297">
        <v>0</v>
      </c>
      <c r="W297">
        <v>1</v>
      </c>
      <c r="AD297" s="7" t="s">
        <v>1941</v>
      </c>
      <c r="AE297" s="9">
        <v>5</v>
      </c>
    </row>
    <row r="298" spans="1:31">
      <c r="A298">
        <v>227</v>
      </c>
      <c r="B298" t="s">
        <v>31</v>
      </c>
      <c r="C298" t="s">
        <v>407</v>
      </c>
      <c r="D298" s="17" t="str">
        <f>IFERROR(VLOOKUP(Dati15_16[[#This Row],[Nome]]&amp;"*",Gazzetta15_16[Giocatore],1,FALSE),"")</f>
        <v>Marchese G.</v>
      </c>
      <c r="E298" s="13">
        <f>IFERROR(Dati15_16[[#This Row],[Mf]]/Dati15_16[[#This Row],[Quota]],"")</f>
        <v>1.8133333333333335</v>
      </c>
      <c r="F298" s="13">
        <f>IFERROR(((Dati15_16[[#This Row],[Mf]]/Dati15_16[[#This Row],[Quota]])*Dati15_16[[#This Row],[Pg]])/38,"")</f>
        <v>0.52491228070175444</v>
      </c>
      <c r="G298" s="15">
        <f>IFERROR(Dati15_16[[#This Row],[Mf]]*Dati15_16[[#This Row],[Pg]],"")</f>
        <v>59.84</v>
      </c>
      <c r="H298" s="16">
        <f>IFERROR(Dati15_16[[#This Row],[Tot. punti]]/Dati15_16[[#This Row],[Quota]],"")</f>
        <v>19.946666666666669</v>
      </c>
      <c r="I298" s="14">
        <f>IFERROR(VLOOKUP($C298&amp;"*", Gazzetta15_16[], 2,0),"")</f>
        <v>3</v>
      </c>
      <c r="J298" t="s">
        <v>70</v>
      </c>
      <c r="K298">
        <v>11</v>
      </c>
      <c r="L298">
        <v>5.44</v>
      </c>
      <c r="M298">
        <v>5.67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AD298" s="7" t="s">
        <v>1942</v>
      </c>
      <c r="AE298" s="9">
        <v>1</v>
      </c>
    </row>
    <row r="299" spans="1:31">
      <c r="A299">
        <v>318</v>
      </c>
      <c r="B299" t="s">
        <v>28</v>
      </c>
      <c r="C299" t="s">
        <v>174</v>
      </c>
      <c r="D299" s="17" t="str">
        <f>IFERROR(VLOOKUP(Dati15_16[[#This Row],[Nome]]&amp;"*",Gazzetta15_16[Giocatore],1,FALSE),"")</f>
        <v>Marchetti F.</v>
      </c>
      <c r="E299" s="13">
        <f>IFERROR(Dati15_16[[#This Row],[Mf]]/Dati15_16[[#This Row],[Quota]],"")</f>
        <v>0.31437500000000002</v>
      </c>
      <c r="F299" s="13">
        <f>IFERROR(((Dati15_16[[#This Row],[Mf]]/Dati15_16[[#This Row],[Quota]])*Dati15_16[[#This Row],[Pg]])/38,"")</f>
        <v>0.23991776315789473</v>
      </c>
      <c r="G299" s="15">
        <f>IFERROR(Dati15_16[[#This Row],[Mf]]*Dati15_16[[#This Row],[Pg]],"")</f>
        <v>145.87</v>
      </c>
      <c r="H299" s="16">
        <f>IFERROR(Dati15_16[[#This Row],[Tot. punti]]/Dati15_16[[#This Row],[Quota]],"")</f>
        <v>9.1168750000000003</v>
      </c>
      <c r="I299" s="14">
        <f>IFERROR(VLOOKUP($C299&amp;"*", Gazzetta15_16[], 2,0),"")</f>
        <v>16</v>
      </c>
      <c r="J299" t="s">
        <v>74</v>
      </c>
      <c r="K299">
        <v>29</v>
      </c>
      <c r="L299">
        <v>5.03</v>
      </c>
      <c r="M299">
        <v>6.17</v>
      </c>
      <c r="N299">
        <v>0</v>
      </c>
      <c r="O299">
        <v>39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AD299" s="7" t="s">
        <v>1943</v>
      </c>
      <c r="AE299" s="9">
        <v>2</v>
      </c>
    </row>
    <row r="300" spans="1:31">
      <c r="A300">
        <v>300</v>
      </c>
      <c r="B300" t="s">
        <v>22</v>
      </c>
      <c r="C300" t="s">
        <v>274</v>
      </c>
      <c r="D300" s="17" t="str">
        <f>IFERROR(VLOOKUP(Dati15_16[[#This Row],[Nome]]&amp;"*",Gazzetta15_16[Giocatore],1,FALSE),"")</f>
        <v>Marchisio C.</v>
      </c>
      <c r="E300" s="13">
        <f>IFERROR(Dati15_16[[#This Row],[Mf]]/Dati15_16[[#This Row],[Quota]],"")</f>
        <v>0.77875000000000005</v>
      </c>
      <c r="F300" s="13">
        <f>IFERROR(((Dati15_16[[#This Row],[Mf]]/Dati15_16[[#This Row],[Quota]])*Dati15_16[[#This Row],[Pg]])/38,"")</f>
        <v>0.47134868421052639</v>
      </c>
      <c r="G300" s="15">
        <f>IFERROR(Dati15_16[[#This Row],[Mf]]*Dati15_16[[#This Row],[Pg]],"")</f>
        <v>143.29000000000002</v>
      </c>
      <c r="H300" s="16">
        <f>IFERROR(Dati15_16[[#This Row],[Tot. punti]]/Dati15_16[[#This Row],[Quota]],"")</f>
        <v>17.911250000000003</v>
      </c>
      <c r="I300" s="14">
        <f>IFERROR(VLOOKUP($C300&amp;"*", Gazzetta15_16[], 2,0),"")</f>
        <v>8</v>
      </c>
      <c r="J300" t="s">
        <v>57</v>
      </c>
      <c r="K300">
        <v>23</v>
      </c>
      <c r="L300">
        <v>6.23</v>
      </c>
      <c r="M300">
        <v>6.32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8</v>
      </c>
      <c r="V300">
        <v>0</v>
      </c>
      <c r="W300">
        <v>0</v>
      </c>
      <c r="AD300" s="7" t="s">
        <v>1944</v>
      </c>
      <c r="AE300" s="9">
        <v>8</v>
      </c>
    </row>
    <row r="301" spans="1:31">
      <c r="A301">
        <v>797</v>
      </c>
      <c r="B301" t="s">
        <v>28</v>
      </c>
      <c r="C301" t="s">
        <v>643</v>
      </c>
      <c r="D301" s="17" t="str">
        <f>IFERROR(VLOOKUP(Dati15_16[[#This Row],[Nome]]&amp;"*",Gazzetta15_16[Giocatore],1,FALSE),"")</f>
        <v>Marcone R.</v>
      </c>
      <c r="E301" s="13">
        <f>IFERROR(Dati15_16[[#This Row],[Mf]]/Dati15_16[[#This Row],[Quota]],"")</f>
        <v>0</v>
      </c>
      <c r="F301" s="13">
        <f>IFERROR(((Dati15_16[[#This Row],[Mf]]/Dati15_16[[#This Row],[Quota]])*Dati15_16[[#This Row],[Pg]])/38,"")</f>
        <v>0</v>
      </c>
      <c r="G301" s="15">
        <f>IFERROR(Dati15_16[[#This Row],[Mf]]*Dati15_16[[#This Row],[Pg]],"")</f>
        <v>0</v>
      </c>
      <c r="H301" s="16">
        <f>IFERROR(Dati15_16[[#This Row],[Tot. punti]]/Dati15_16[[#This Row],[Quota]],"")</f>
        <v>0</v>
      </c>
      <c r="I301" s="14">
        <f>IFERROR(VLOOKUP($C301&amp;"*", Gazzetta15_16[], 2,0),"")</f>
        <v>1</v>
      </c>
      <c r="J301" t="s">
        <v>101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AD301" s="7" t="s">
        <v>1945</v>
      </c>
      <c r="AE301" s="9">
        <v>6</v>
      </c>
    </row>
    <row r="302" spans="1:31">
      <c r="A302">
        <v>435</v>
      </c>
      <c r="B302" t="s">
        <v>22</v>
      </c>
      <c r="C302" t="s">
        <v>368</v>
      </c>
      <c r="D302" s="17" t="str">
        <f>IFERROR(VLOOKUP(Dati15_16[[#This Row],[Nome]]&amp;"*",Gazzetta15_16[Giocatore],1,FALSE),"")</f>
        <v>Maresca E.</v>
      </c>
      <c r="E302" s="13">
        <f>IFERROR(Dati15_16[[#This Row],[Mf]]/Dati15_16[[#This Row],[Quota]],"")</f>
        <v>0.89</v>
      </c>
      <c r="F302" s="13">
        <f>IFERROR(((Dati15_16[[#This Row],[Mf]]/Dati15_16[[#This Row],[Quota]])*Dati15_16[[#This Row],[Pg]])/38,"")</f>
        <v>0.35131578947368419</v>
      </c>
      <c r="G302" s="15">
        <f>IFERROR(Dati15_16[[#This Row],[Mf]]*Dati15_16[[#This Row],[Pg]],"")</f>
        <v>93.45</v>
      </c>
      <c r="H302" s="16">
        <f>IFERROR(Dati15_16[[#This Row],[Tot. punti]]/Dati15_16[[#This Row],[Quota]],"")</f>
        <v>13.35</v>
      </c>
      <c r="I302" s="14">
        <f>IFERROR(VLOOKUP($C302&amp;"*", Gazzetta15_16[], 2,0),"")</f>
        <v>7</v>
      </c>
      <c r="J302" t="s">
        <v>27</v>
      </c>
      <c r="K302">
        <v>15</v>
      </c>
      <c r="L302">
        <v>6.23</v>
      </c>
      <c r="M302">
        <v>6.12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0</v>
      </c>
      <c r="AD302" s="7" t="s">
        <v>1946</v>
      </c>
      <c r="AE302" s="9">
        <v>3</v>
      </c>
    </row>
    <row r="303" spans="1:31">
      <c r="A303">
        <v>142</v>
      </c>
      <c r="B303" t="s">
        <v>31</v>
      </c>
      <c r="C303" t="s">
        <v>53</v>
      </c>
      <c r="D303" s="17" t="str">
        <f>IFERROR(VLOOKUP(Dati15_16[[#This Row],[Nome]]&amp;"*",Gazzetta15_16[Giocatore],1,FALSE),"")</f>
        <v>Mario Rui</v>
      </c>
      <c r="E303" s="13">
        <f>IFERROR(Dati15_16[[#This Row],[Mf]]/Dati15_16[[#This Row],[Quota]],"")</f>
        <v>0.64777777777777779</v>
      </c>
      <c r="F303" s="13">
        <f>IFERROR(((Dati15_16[[#This Row],[Mf]]/Dati15_16[[#This Row],[Quota]])*Dati15_16[[#This Row],[Pg]])/38,"")</f>
        <v>0.61368421052631583</v>
      </c>
      <c r="G303" s="15">
        <f>IFERROR(Dati15_16[[#This Row],[Mf]]*Dati15_16[[#This Row],[Pg]],"")</f>
        <v>209.88</v>
      </c>
      <c r="H303" s="16">
        <f>IFERROR(Dati15_16[[#This Row],[Tot. punti]]/Dati15_16[[#This Row],[Quota]],"")</f>
        <v>23.32</v>
      </c>
      <c r="I303" s="14">
        <f>IFERROR(VLOOKUP($C303&amp;"*", Gazzetta15_16[], 2,0),"")</f>
        <v>9</v>
      </c>
      <c r="J303" t="s">
        <v>19</v>
      </c>
      <c r="K303">
        <v>36</v>
      </c>
      <c r="L303">
        <v>5.83</v>
      </c>
      <c r="M303">
        <v>5.92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6</v>
      </c>
      <c r="V303">
        <v>1</v>
      </c>
      <c r="W303">
        <v>0</v>
      </c>
      <c r="AD303" s="7" t="s">
        <v>1947</v>
      </c>
      <c r="AE303" s="9">
        <v>3</v>
      </c>
    </row>
    <row r="304" spans="1:31">
      <c r="A304">
        <v>84</v>
      </c>
      <c r="B304" t="s">
        <v>22</v>
      </c>
      <c r="C304" t="s">
        <v>298</v>
      </c>
      <c r="D304" s="17" t="str">
        <f>IFERROR(VLOOKUP(Dati15_16[[#This Row],[Nome]]&amp;"*",Gazzetta15_16[Giocatore],1,FALSE),"")</f>
        <v>Marrone L.</v>
      </c>
      <c r="E304" s="13">
        <f>IFERROR(Dati15_16[[#This Row],[Mf]]/Dati15_16[[#This Row],[Quota]],"")</f>
        <v>1.2</v>
      </c>
      <c r="F304" s="13">
        <f>IFERROR(((Dati15_16[[#This Row],[Mf]]/Dati15_16[[#This Row],[Quota]])*Dati15_16[[#This Row],[Pg]])/38,"")</f>
        <v>0.66315789473684206</v>
      </c>
      <c r="G304" s="15">
        <f>IFERROR(Dati15_16[[#This Row],[Mf]]*Dati15_16[[#This Row],[Pg]],"")</f>
        <v>126</v>
      </c>
      <c r="H304" s="16">
        <f>IFERROR(Dati15_16[[#This Row],[Tot. punti]]/Dati15_16[[#This Row],[Quota]],"")</f>
        <v>25.2</v>
      </c>
      <c r="I304" s="14">
        <f>IFERROR(VLOOKUP($C304&amp;"*", Gazzetta15_16[], 2,0),"")</f>
        <v>5</v>
      </c>
      <c r="J304" t="s">
        <v>101</v>
      </c>
      <c r="K304">
        <v>21</v>
      </c>
      <c r="L304">
        <v>6</v>
      </c>
      <c r="M304">
        <v>5.88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7</v>
      </c>
      <c r="V304">
        <v>0</v>
      </c>
      <c r="W304">
        <v>0</v>
      </c>
      <c r="AD304" s="7" t="s">
        <v>1948</v>
      </c>
      <c r="AE304" s="9">
        <v>3</v>
      </c>
    </row>
    <row r="305" spans="1:31">
      <c r="A305">
        <v>565</v>
      </c>
      <c r="B305" t="s">
        <v>17</v>
      </c>
      <c r="C305" t="s">
        <v>303</v>
      </c>
      <c r="D305" s="17" t="str">
        <f>IFERROR(VLOOKUP(Dati15_16[[#This Row],[Nome]]&amp;"*",Gazzetta15_16[Giocatore],1,FALSE),"")</f>
        <v>Martinez J.</v>
      </c>
      <c r="E305" s="13">
        <f>IFERROR(Dati15_16[[#This Row],[Mf]]/Dati15_16[[#This Row],[Quota]],"")</f>
        <v>0.67333333333333334</v>
      </c>
      <c r="F305" s="13">
        <f>IFERROR(((Dati15_16[[#This Row],[Mf]]/Dati15_16[[#This Row],[Quota]])*Dati15_16[[#This Row],[Pg]])/38,"")</f>
        <v>0.37210526315789477</v>
      </c>
      <c r="G305" s="15">
        <f>IFERROR(Dati15_16[[#This Row],[Mf]]*Dati15_16[[#This Row],[Pg]],"")</f>
        <v>127.25999999999999</v>
      </c>
      <c r="H305" s="16">
        <f>IFERROR(Dati15_16[[#This Row],[Tot. punti]]/Dati15_16[[#This Row],[Quota]],"")</f>
        <v>14.139999999999999</v>
      </c>
      <c r="I305" s="14">
        <f>IFERROR(VLOOKUP($C305&amp;"*", Gazzetta15_16[], 2,0),"")</f>
        <v>9</v>
      </c>
      <c r="J305" t="s">
        <v>81</v>
      </c>
      <c r="K305">
        <v>21</v>
      </c>
      <c r="L305">
        <v>6.06</v>
      </c>
      <c r="M305">
        <v>5.53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AD305" s="7" t="s">
        <v>1948</v>
      </c>
      <c r="AE305" s="9">
        <v>6</v>
      </c>
    </row>
    <row r="306" spans="1:31">
      <c r="A306">
        <v>85</v>
      </c>
      <c r="B306" t="s">
        <v>22</v>
      </c>
      <c r="C306" t="s">
        <v>405</v>
      </c>
      <c r="D306" s="17" t="str">
        <f>IFERROR(VLOOKUP(Dati15_16[[#This Row],[Nome]]&amp;"*",Gazzetta15_16[Giocatore],1,FALSE),"")</f>
        <v>Martinho R.</v>
      </c>
      <c r="E306" s="13">
        <f>IFERROR(Dati15_16[[#This Row],[Mf]]/Dati15_16[[#This Row],[Quota]],"")</f>
        <v>1.4125000000000001</v>
      </c>
      <c r="F306" s="13">
        <f>IFERROR(((Dati15_16[[#This Row],[Mf]]/Dati15_16[[#This Row],[Quota]])*Dati15_16[[#This Row],[Pg]])/38,"")</f>
        <v>0.40888157894736848</v>
      </c>
      <c r="G306" s="15">
        <f>IFERROR(Dati15_16[[#This Row],[Mf]]*Dati15_16[[#This Row],[Pg]],"")</f>
        <v>62.150000000000006</v>
      </c>
      <c r="H306" s="16">
        <f>IFERROR(Dati15_16[[#This Row],[Tot. punti]]/Dati15_16[[#This Row],[Quota]],"")</f>
        <v>15.537500000000001</v>
      </c>
      <c r="I306" s="14">
        <f>IFERROR(VLOOKUP($C306&amp;"*", Gazzetta15_16[], 2,0),"")</f>
        <v>4</v>
      </c>
      <c r="J306" t="s">
        <v>52</v>
      </c>
      <c r="K306">
        <v>11</v>
      </c>
      <c r="L306">
        <v>5.65</v>
      </c>
      <c r="M306">
        <v>5.8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0</v>
      </c>
      <c r="W306">
        <v>0</v>
      </c>
      <c r="AD306" s="7" t="s">
        <v>1949</v>
      </c>
      <c r="AE306" s="9">
        <v>10</v>
      </c>
    </row>
    <row r="307" spans="1:31">
      <c r="A307">
        <v>15</v>
      </c>
      <c r="B307" t="s">
        <v>31</v>
      </c>
      <c r="C307" t="s">
        <v>167</v>
      </c>
      <c r="D307" s="17" t="str">
        <f>IFERROR(VLOOKUP(Dati15_16[[#This Row],[Nome]]&amp;"*",Gazzetta15_16[Giocatore],1,FALSE),"")</f>
        <v>Masiello A.</v>
      </c>
      <c r="E307" s="13">
        <f>IFERROR(Dati15_16[[#This Row],[Mf]]/Dati15_16[[#This Row],[Quota]],"")</f>
        <v>0.73875000000000002</v>
      </c>
      <c r="F307" s="13">
        <f>IFERROR(((Dati15_16[[#This Row],[Mf]]/Dati15_16[[#This Row],[Quota]])*Dati15_16[[#This Row],[Pg]])/38,"")</f>
        <v>0.56378289473684218</v>
      </c>
      <c r="G307" s="15">
        <f>IFERROR(Dati15_16[[#This Row],[Mf]]*Dati15_16[[#This Row],[Pg]],"")</f>
        <v>171.39000000000001</v>
      </c>
      <c r="H307" s="16">
        <f>IFERROR(Dati15_16[[#This Row],[Tot. punti]]/Dati15_16[[#This Row],[Quota]],"")</f>
        <v>21.423750000000002</v>
      </c>
      <c r="I307" s="14">
        <f>IFERROR(VLOOKUP($C307&amp;"*", Gazzetta15_16[], 2,0),"")</f>
        <v>8</v>
      </c>
      <c r="J307" t="s">
        <v>49</v>
      </c>
      <c r="K307">
        <v>29</v>
      </c>
      <c r="L307">
        <v>5.91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7</v>
      </c>
      <c r="V307">
        <v>0</v>
      </c>
      <c r="W307">
        <v>0</v>
      </c>
      <c r="AD307" s="7" t="s">
        <v>1950</v>
      </c>
      <c r="AE307" s="9">
        <v>9</v>
      </c>
    </row>
    <row r="308" spans="1:31">
      <c r="A308">
        <v>49</v>
      </c>
      <c r="B308" t="s">
        <v>31</v>
      </c>
      <c r="C308" t="s">
        <v>105</v>
      </c>
      <c r="D308" s="17" t="str">
        <f>IFERROR(VLOOKUP(Dati15_16[[#This Row],[Nome]]&amp;"*",Gazzetta15_16[Giocatore],1,FALSE),"")</f>
        <v>Masina A.</v>
      </c>
      <c r="E308" s="13">
        <f>IFERROR(Dati15_16[[#This Row],[Mf]]/Dati15_16[[#This Row],[Quota]],"")</f>
        <v>0.75</v>
      </c>
      <c r="F308" s="13">
        <f>IFERROR(((Dati15_16[[#This Row],[Mf]]/Dati15_16[[#This Row],[Quota]])*Dati15_16[[#This Row],[Pg]])/38,"")</f>
        <v>0.65131578947368418</v>
      </c>
      <c r="G308" s="15">
        <f>IFERROR(Dati15_16[[#This Row],[Mf]]*Dati15_16[[#This Row],[Pg]],"")</f>
        <v>198</v>
      </c>
      <c r="H308" s="16">
        <f>IFERROR(Dati15_16[[#This Row],[Tot. punti]]/Dati15_16[[#This Row],[Quota]],"")</f>
        <v>24.75</v>
      </c>
      <c r="I308" s="14">
        <f>IFERROR(VLOOKUP($C308&amp;"*", Gazzetta15_16[], 2,0),"")</f>
        <v>8</v>
      </c>
      <c r="J308" t="s">
        <v>89</v>
      </c>
      <c r="K308">
        <v>33</v>
      </c>
      <c r="L308">
        <v>6</v>
      </c>
      <c r="M308">
        <v>5.88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8</v>
      </c>
      <c r="V308">
        <v>1</v>
      </c>
      <c r="W308">
        <v>0</v>
      </c>
      <c r="AD308" s="7" t="s">
        <v>1951</v>
      </c>
      <c r="AE308" s="9">
        <v>10</v>
      </c>
    </row>
    <row r="309" spans="1:31">
      <c r="A309">
        <v>807</v>
      </c>
      <c r="B309" t="s">
        <v>17</v>
      </c>
      <c r="C309" t="s">
        <v>455</v>
      </c>
      <c r="D309" s="17" t="str">
        <f>IFERROR(VLOOKUP(Dati15_16[[#This Row],[Nome]]&amp;"*",Gazzetta15_16[Giocatore],1,FALSE),"")</f>
        <v>Matavz T.</v>
      </c>
      <c r="E309" s="13">
        <f>IFERROR(Dati15_16[[#This Row],[Mf]]/Dati15_16[[#This Row],[Quota]],"")</f>
        <v>0.77428571428571424</v>
      </c>
      <c r="F309" s="13">
        <f>IFERROR(((Dati15_16[[#This Row],[Mf]]/Dati15_16[[#This Row],[Quota]])*Dati15_16[[#This Row],[Pg]])/38,"")</f>
        <v>0.14263157894736841</v>
      </c>
      <c r="G309" s="15">
        <f>IFERROR(Dati15_16[[#This Row],[Mf]]*Dati15_16[[#This Row],[Pg]],"")</f>
        <v>37.94</v>
      </c>
      <c r="H309" s="16">
        <f>IFERROR(Dati15_16[[#This Row],[Tot. punti]]/Dati15_16[[#This Row],[Quota]],"")</f>
        <v>5.42</v>
      </c>
      <c r="I309" s="14">
        <f>IFERROR(VLOOKUP($C309&amp;"*", Gazzetta15_16[], 2,0),"")</f>
        <v>7</v>
      </c>
      <c r="J309" t="s">
        <v>70</v>
      </c>
      <c r="K309">
        <v>7</v>
      </c>
      <c r="L309">
        <v>5.42</v>
      </c>
      <c r="M309">
        <v>5.42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AD309" s="7" t="s">
        <v>1952</v>
      </c>
      <c r="AE309" s="9">
        <v>1</v>
      </c>
    </row>
    <row r="310" spans="1:31">
      <c r="A310">
        <v>92</v>
      </c>
      <c r="B310" t="s">
        <v>17</v>
      </c>
      <c r="C310" t="s">
        <v>220</v>
      </c>
      <c r="D310" s="17" t="str">
        <f>IFERROR(VLOOKUP(Dati15_16[[#This Row],[Nome]]&amp;"*",Gazzetta15_16[Giocatore],1,FALSE),"")</f>
        <v>Matos</v>
      </c>
      <c r="E310" s="13">
        <f>IFERROR(Dati15_16[[#This Row],[Mf]]/Dati15_16[[#This Row],[Quota]],"")</f>
        <v>1.0066666666666666</v>
      </c>
      <c r="F310" s="13">
        <f>IFERROR(((Dati15_16[[#This Row],[Mf]]/Dati15_16[[#This Row],[Quota]])*Dati15_16[[#This Row],[Pg]])/38,"")</f>
        <v>0.68877192982456137</v>
      </c>
      <c r="G310" s="15">
        <f>IFERROR(Dati15_16[[#This Row],[Mf]]*Dati15_16[[#This Row],[Pg]],"")</f>
        <v>157.04</v>
      </c>
      <c r="H310" s="16">
        <f>IFERROR(Dati15_16[[#This Row],[Tot. punti]]/Dati15_16[[#This Row],[Quota]],"")</f>
        <v>26.173333333333332</v>
      </c>
      <c r="I310" s="14">
        <f>IFERROR(VLOOKUP($C310&amp;"*", Gazzetta15_16[], 2,0),"")</f>
        <v>6</v>
      </c>
      <c r="J310" t="s">
        <v>30</v>
      </c>
      <c r="K310">
        <v>26</v>
      </c>
      <c r="L310">
        <v>6.04</v>
      </c>
      <c r="M310">
        <v>5.88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2</v>
      </c>
      <c r="U310">
        <v>2</v>
      </c>
      <c r="V310">
        <v>0</v>
      </c>
      <c r="W310">
        <v>0</v>
      </c>
      <c r="AD310" s="7" t="s">
        <v>1953</v>
      </c>
      <c r="AE310" s="9">
        <v>27</v>
      </c>
    </row>
    <row r="311" spans="1:31">
      <c r="A311">
        <v>380</v>
      </c>
      <c r="B311" t="s">
        <v>17</v>
      </c>
      <c r="C311" t="s">
        <v>328</v>
      </c>
      <c r="D311" s="17" t="str">
        <f>IFERROR(VLOOKUP(Dati15_16[[#This Row],[Nome]]&amp;"*",Gazzetta15_16[Giocatore],1,FALSE),"")</f>
        <v>Matri A.</v>
      </c>
      <c r="E311" s="13">
        <f>IFERROR(Dati15_16[[#This Row],[Mf]]/Dati15_16[[#This Row],[Quota]],"")</f>
        <v>1.56</v>
      </c>
      <c r="F311" s="13">
        <f>IFERROR(((Dati15_16[[#This Row],[Mf]]/Dati15_16[[#This Row],[Quota]])*Dati15_16[[#This Row],[Pg]])/38,"")</f>
        <v>0.78</v>
      </c>
      <c r="G311" s="15">
        <f>IFERROR(Dati15_16[[#This Row],[Mf]]*Dati15_16[[#This Row],[Pg]],"")</f>
        <v>118.56</v>
      </c>
      <c r="H311" s="16">
        <f>IFERROR(Dati15_16[[#This Row],[Tot. punti]]/Dati15_16[[#This Row],[Quota]],"")</f>
        <v>29.64</v>
      </c>
      <c r="I311" s="14">
        <f>IFERROR(VLOOKUP($C311&amp;"*", Gazzetta15_16[], 2,0),"")</f>
        <v>4</v>
      </c>
      <c r="J311" t="s">
        <v>74</v>
      </c>
      <c r="K311">
        <v>19</v>
      </c>
      <c r="L311">
        <v>6.24</v>
      </c>
      <c r="M311">
        <v>5.56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AD311" s="7" t="s">
        <v>1954</v>
      </c>
      <c r="AE311" s="9">
        <v>3</v>
      </c>
    </row>
    <row r="312" spans="1:31">
      <c r="A312">
        <v>106</v>
      </c>
      <c r="B312" t="s">
        <v>31</v>
      </c>
      <c r="C312" t="s">
        <v>529</v>
      </c>
      <c r="D312" s="17" t="str">
        <f>IFERROR(VLOOKUP(Dati15_16[[#This Row],[Nome]]&amp;"*",Gazzetta15_16[Giocatore],1,FALSE),"")</f>
        <v>Mattiello F.</v>
      </c>
      <c r="E312" s="13">
        <f>IFERROR(Dati15_16[[#This Row],[Mf]]/Dati15_16[[#This Row],[Quota]],"")</f>
        <v>1.625</v>
      </c>
      <c r="F312" s="13">
        <f>IFERROR(((Dati15_16[[#This Row],[Mf]]/Dati15_16[[#This Row],[Quota]])*Dati15_16[[#This Row],[Pg]])/38,"")</f>
        <v>4.2763157894736843E-2</v>
      </c>
      <c r="G312" s="15">
        <f>IFERROR(Dati15_16[[#This Row],[Mf]]*Dati15_16[[#This Row],[Pg]],"")</f>
        <v>6.5</v>
      </c>
      <c r="H312" s="16">
        <f>IFERROR(Dati15_16[[#This Row],[Tot. punti]]/Dati15_16[[#This Row],[Quota]],"")</f>
        <v>1.625</v>
      </c>
      <c r="I312" s="14">
        <f>IFERROR(VLOOKUP($C312&amp;"*", Gazzetta15_16[], 2,0),"")</f>
        <v>4</v>
      </c>
      <c r="J312" t="s">
        <v>65</v>
      </c>
      <c r="K312">
        <v>1</v>
      </c>
      <c r="L312">
        <v>6.5</v>
      </c>
      <c r="M312">
        <v>5.5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AD312" s="7" t="s">
        <v>1955</v>
      </c>
      <c r="AE312" s="9">
        <v>13</v>
      </c>
    </row>
    <row r="313" spans="1:31">
      <c r="A313">
        <v>665</v>
      </c>
      <c r="B313" t="s">
        <v>22</v>
      </c>
      <c r="C313" t="s">
        <v>404</v>
      </c>
      <c r="D313" s="17" t="str">
        <f>IFERROR(VLOOKUP(Dati15_16[[#This Row],[Nome]]&amp;"*",Gazzetta15_16[Giocatore],1,FALSE),"")</f>
        <v>Mauri J.</v>
      </c>
      <c r="E313" s="13">
        <f>IFERROR(Dati15_16[[#This Row],[Mf]]/Dati15_16[[#This Row],[Quota]],"")</f>
        <v>2.0500000000000003</v>
      </c>
      <c r="F313" s="13">
        <f>IFERROR(((Dati15_16[[#This Row],[Mf]]/Dati15_16[[#This Row],[Quota]])*Dati15_16[[#This Row],[Pg]])/38,"")</f>
        <v>0.64736842105263159</v>
      </c>
      <c r="G313" s="15">
        <f>IFERROR(Dati15_16[[#This Row],[Mf]]*Dati15_16[[#This Row],[Pg]],"")</f>
        <v>73.800000000000011</v>
      </c>
      <c r="H313" s="16">
        <f>IFERROR(Dati15_16[[#This Row],[Tot. punti]]/Dati15_16[[#This Row],[Quota]],"")</f>
        <v>24.600000000000005</v>
      </c>
      <c r="I313" s="14">
        <f>IFERROR(VLOOKUP($C313&amp;"*", Gazzetta15_16[], 2,0),"")</f>
        <v>3</v>
      </c>
      <c r="J313" t="s">
        <v>74</v>
      </c>
      <c r="K313">
        <v>12</v>
      </c>
      <c r="L313">
        <v>6.15</v>
      </c>
      <c r="M313">
        <v>5.75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AD313" s="7" t="s">
        <v>1956</v>
      </c>
      <c r="AE313" s="9">
        <v>3</v>
      </c>
    </row>
    <row r="314" spans="1:31">
      <c r="A314">
        <v>371</v>
      </c>
      <c r="B314" t="s">
        <v>22</v>
      </c>
      <c r="C314" t="s">
        <v>2202</v>
      </c>
      <c r="D314" s="17" t="str">
        <f>IFERROR(VLOOKUP(Dati15_16[[#This Row],[Nome]]&amp;"*",Gazzetta15_16[Giocatore],1,FALSE),"")</f>
        <v>Mauri J.</v>
      </c>
      <c r="E314" s="13">
        <f>IFERROR(Dati15_16[[#This Row],[Mf]]/Dati15_16[[#This Row],[Quota]],"")</f>
        <v>1.9166666666666667</v>
      </c>
      <c r="F314" s="13">
        <f>IFERROR(((Dati15_16[[#This Row],[Mf]]/Dati15_16[[#This Row],[Quota]])*Dati15_16[[#This Row],[Pg]])/38,"")</f>
        <v>0.25219298245614036</v>
      </c>
      <c r="G314" s="15">
        <f>IFERROR(Dati15_16[[#This Row],[Mf]]*Dati15_16[[#This Row],[Pg]],"")</f>
        <v>28.75</v>
      </c>
      <c r="H314" s="16">
        <f>IFERROR(Dati15_16[[#This Row],[Tot. punti]]/Dati15_16[[#This Row],[Quota]],"")</f>
        <v>9.5833333333333339</v>
      </c>
      <c r="I314" s="14">
        <f>IFERROR(VLOOKUP($C314&amp;"*", Gazzetta15_16[], 2,0),"")</f>
        <v>3</v>
      </c>
      <c r="J314" t="s">
        <v>21</v>
      </c>
      <c r="K314">
        <v>5</v>
      </c>
      <c r="L314">
        <v>5.75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AD314" s="7" t="s">
        <v>1957</v>
      </c>
      <c r="AE314" s="9">
        <v>3</v>
      </c>
    </row>
    <row r="315" spans="1:31">
      <c r="A315">
        <v>326</v>
      </c>
      <c r="B315" t="s">
        <v>31</v>
      </c>
      <c r="C315" t="s">
        <v>260</v>
      </c>
      <c r="D315" s="17" t="str">
        <f>IFERROR(VLOOKUP(Dati15_16[[#This Row],[Nome]]&amp;"*",Gazzetta15_16[Giocatore],1,FALSE),"")</f>
        <v>Mauricio</v>
      </c>
      <c r="E315" s="13">
        <f>IFERROR(Dati15_16[[#This Row],[Mf]]/Dati15_16[[#This Row],[Quota]],"")</f>
        <v>1.7166666666666668</v>
      </c>
      <c r="F315" s="13">
        <f>IFERROR(((Dati15_16[[#This Row],[Mf]]/Dati15_16[[#This Row],[Quota]])*Dati15_16[[#This Row],[Pg]])/38,"")</f>
        <v>1.0842105263157895</v>
      </c>
      <c r="G315" s="15">
        <f>IFERROR(Dati15_16[[#This Row],[Mf]]*Dati15_16[[#This Row],[Pg]],"")</f>
        <v>123.60000000000001</v>
      </c>
      <c r="H315" s="16">
        <f>IFERROR(Dati15_16[[#This Row],[Tot. punti]]/Dati15_16[[#This Row],[Quota]],"")</f>
        <v>41.2</v>
      </c>
      <c r="I315" s="14">
        <f>IFERROR(VLOOKUP($C315&amp;"*", Gazzetta15_16[], 2,0),"")</f>
        <v>3</v>
      </c>
      <c r="J315" t="s">
        <v>74</v>
      </c>
      <c r="K315">
        <v>24</v>
      </c>
      <c r="L315">
        <v>5.15</v>
      </c>
      <c r="M315">
        <v>5.48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</v>
      </c>
      <c r="V315">
        <v>1</v>
      </c>
      <c r="W315">
        <v>0</v>
      </c>
      <c r="AD315" s="7" t="s">
        <v>1958</v>
      </c>
      <c r="AE315" s="9">
        <v>4</v>
      </c>
    </row>
    <row r="316" spans="1:31">
      <c r="A316">
        <v>93</v>
      </c>
      <c r="B316" t="s">
        <v>17</v>
      </c>
      <c r="C316" t="s">
        <v>253</v>
      </c>
      <c r="D316" s="17" t="str">
        <f>IFERROR(VLOOKUP(Dati15_16[[#This Row],[Nome]]&amp;"*",Gazzetta15_16[Giocatore],1,FALSE),"")</f>
        <v>Mbakogu J.</v>
      </c>
      <c r="E316" s="13">
        <f>IFERROR(Dati15_16[[#This Row],[Mf]]/Dati15_16[[#This Row],[Quota]],"")</f>
        <v>1.1759999999999999</v>
      </c>
      <c r="F316" s="13">
        <f>IFERROR(((Dati15_16[[#This Row],[Mf]]/Dati15_16[[#This Row],[Quota]])*Dati15_16[[#This Row],[Pg]])/38,"")</f>
        <v>0.74273684210526303</v>
      </c>
      <c r="G316" s="15">
        <f>IFERROR(Dati15_16[[#This Row],[Mf]]*Dati15_16[[#This Row],[Pg]],"")</f>
        <v>141.12</v>
      </c>
      <c r="H316" s="16">
        <f>IFERROR(Dati15_16[[#This Row],[Tot. punti]]/Dati15_16[[#This Row],[Quota]],"")</f>
        <v>28.224</v>
      </c>
      <c r="I316" s="14">
        <f>IFERROR(VLOOKUP($C316&amp;"*", Gazzetta15_16[], 2,0),"")</f>
        <v>5</v>
      </c>
      <c r="J316" t="s">
        <v>52</v>
      </c>
      <c r="K316">
        <v>24</v>
      </c>
      <c r="L316">
        <v>5.88</v>
      </c>
      <c r="M316">
        <v>5.83</v>
      </c>
      <c r="N316">
        <v>1</v>
      </c>
      <c r="O316">
        <v>0</v>
      </c>
      <c r="P316">
        <v>0</v>
      </c>
      <c r="Q316">
        <v>3</v>
      </c>
      <c r="R316">
        <v>1</v>
      </c>
      <c r="S316">
        <v>2</v>
      </c>
      <c r="T316">
        <v>2</v>
      </c>
      <c r="U316">
        <v>2</v>
      </c>
      <c r="V316">
        <v>0</v>
      </c>
      <c r="W316">
        <v>0</v>
      </c>
      <c r="AD316" s="7" t="s">
        <v>1959</v>
      </c>
      <c r="AE316" s="9">
        <v>4</v>
      </c>
    </row>
    <row r="317" spans="1:31">
      <c r="A317">
        <v>50</v>
      </c>
      <c r="B317" t="s">
        <v>31</v>
      </c>
      <c r="C317" t="s">
        <v>362</v>
      </c>
      <c r="D317" s="17" t="str">
        <f>IFERROR(VLOOKUP(Dati15_16[[#This Row],[Nome]]&amp;"*",Gazzetta15_16[Giocatore],1,FALSE),"")</f>
        <v>Mbaye I.</v>
      </c>
      <c r="E317" s="13">
        <f>IFERROR(Dati15_16[[#This Row],[Mf]]/Dati15_16[[#This Row],[Quota]],"")</f>
        <v>1.3674999999999999</v>
      </c>
      <c r="F317" s="13">
        <f>IFERROR(((Dati15_16[[#This Row],[Mf]]/Dati15_16[[#This Row],[Quota]])*Dati15_16[[#This Row],[Pg]])/38,"")</f>
        <v>0.53980263157894737</v>
      </c>
      <c r="G317" s="15">
        <f>IFERROR(Dati15_16[[#This Row],[Mf]]*Dati15_16[[#This Row],[Pg]],"")</f>
        <v>82.05</v>
      </c>
      <c r="H317" s="16">
        <f>IFERROR(Dati15_16[[#This Row],[Tot. punti]]/Dati15_16[[#This Row],[Quota]],"")</f>
        <v>20.512499999999999</v>
      </c>
      <c r="I317" s="14">
        <f>IFERROR(VLOOKUP($C317&amp;"*", Gazzetta15_16[], 2,0),"")</f>
        <v>4</v>
      </c>
      <c r="J317" t="s">
        <v>89</v>
      </c>
      <c r="K317">
        <v>15</v>
      </c>
      <c r="L317">
        <v>5.47</v>
      </c>
      <c r="M317">
        <v>5.63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1</v>
      </c>
      <c r="W317">
        <v>0</v>
      </c>
      <c r="AD317" s="7" t="s">
        <v>1960</v>
      </c>
      <c r="AE317" s="9">
        <v>2</v>
      </c>
    </row>
    <row r="318" spans="1:31">
      <c r="A318">
        <v>154</v>
      </c>
      <c r="B318" t="s">
        <v>17</v>
      </c>
      <c r="C318" t="s">
        <v>390</v>
      </c>
      <c r="D318" s="17" t="str">
        <f>IFERROR(VLOOKUP(Dati15_16[[#This Row],[Nome]]&amp;"*",Gazzetta15_16[Giocatore],1,FALSE),"")</f>
        <v>Mchedlidze L.</v>
      </c>
      <c r="E318" s="13">
        <f>IFERROR(Dati15_16[[#This Row],[Mf]]/Dati15_16[[#This Row],[Quota]],"")</f>
        <v>2.69</v>
      </c>
      <c r="F318" s="13">
        <f>IFERROR(((Dati15_16[[#This Row],[Mf]]/Dati15_16[[#This Row],[Quota]])*Dati15_16[[#This Row],[Pg]])/38,"")</f>
        <v>0.92026315789473678</v>
      </c>
      <c r="G318" s="15">
        <f>IFERROR(Dati15_16[[#This Row],[Mf]]*Dati15_16[[#This Row],[Pg]],"")</f>
        <v>69.94</v>
      </c>
      <c r="H318" s="16">
        <f>IFERROR(Dati15_16[[#This Row],[Tot. punti]]/Dati15_16[[#This Row],[Quota]],"")</f>
        <v>34.97</v>
      </c>
      <c r="I318" s="14">
        <f>IFERROR(VLOOKUP($C318&amp;"*", Gazzetta15_16[], 2,0),"")</f>
        <v>2</v>
      </c>
      <c r="J318" t="s">
        <v>19</v>
      </c>
      <c r="K318">
        <v>13</v>
      </c>
      <c r="L318">
        <v>5.38</v>
      </c>
      <c r="M318">
        <v>5.56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1</v>
      </c>
      <c r="W318">
        <v>0</v>
      </c>
      <c r="AD318" s="7" t="s">
        <v>1961</v>
      </c>
      <c r="AE318" s="9">
        <v>4</v>
      </c>
    </row>
    <row r="319" spans="1:31">
      <c r="A319">
        <v>272</v>
      </c>
      <c r="B319" t="s">
        <v>22</v>
      </c>
      <c r="C319" t="s">
        <v>155</v>
      </c>
      <c r="D319" s="17" t="str">
        <f>IFERROR(VLOOKUP(Dati15_16[[#This Row],[Nome]]&amp;"*",Gazzetta15_16[Giocatore],1,FALSE),"")</f>
        <v>Medel G.</v>
      </c>
      <c r="E319" s="13">
        <f>IFERROR(Dati15_16[[#This Row],[Mf]]/Dati15_16[[#This Row],[Quota]],"")</f>
        <v>0.76375000000000004</v>
      </c>
      <c r="F319" s="13">
        <f>IFERROR(((Dati15_16[[#This Row],[Mf]]/Dati15_16[[#This Row],[Quota]])*Dati15_16[[#This Row],[Pg]])/38,"")</f>
        <v>0.60296052631578956</v>
      </c>
      <c r="G319" s="15">
        <f>IFERROR(Dati15_16[[#This Row],[Mf]]*Dati15_16[[#This Row],[Pg]],"")</f>
        <v>183.3</v>
      </c>
      <c r="H319" s="16">
        <f>IFERROR(Dati15_16[[#This Row],[Tot. punti]]/Dati15_16[[#This Row],[Quota]],"")</f>
        <v>22.912500000000001</v>
      </c>
      <c r="I319" s="14">
        <f>IFERROR(VLOOKUP($C319&amp;"*", Gazzetta15_16[], 2,0),"")</f>
        <v>8</v>
      </c>
      <c r="J319" t="s">
        <v>55</v>
      </c>
      <c r="K319">
        <v>30</v>
      </c>
      <c r="L319">
        <v>6.11</v>
      </c>
      <c r="M319">
        <v>6.14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10</v>
      </c>
      <c r="V319">
        <v>0</v>
      </c>
      <c r="W319">
        <v>0</v>
      </c>
      <c r="AD319" s="7" t="s">
        <v>1962</v>
      </c>
      <c r="AE319" s="9">
        <v>21</v>
      </c>
    </row>
    <row r="320" spans="1:31">
      <c r="A320">
        <v>124</v>
      </c>
      <c r="B320" t="s">
        <v>17</v>
      </c>
      <c r="C320" t="s">
        <v>223</v>
      </c>
      <c r="D320" s="17" t="str">
        <f>IFERROR(VLOOKUP(Dati15_16[[#This Row],[Nome]]&amp;"*",Gazzetta15_16[Giocatore],1,FALSE),"")</f>
        <v>Meggiorini R.</v>
      </c>
      <c r="E320" s="13">
        <f>IFERROR(Dati15_16[[#This Row],[Mf]]/Dati15_16[[#This Row],[Quota]],"")</f>
        <v>0.68600000000000005</v>
      </c>
      <c r="F320" s="13">
        <f>IFERROR(((Dati15_16[[#This Row],[Mf]]/Dati15_16[[#This Row],[Quota]])*Dati15_16[[#This Row],[Pg]])/38,"")</f>
        <v>0.46936842105263166</v>
      </c>
      <c r="G320" s="15">
        <f>IFERROR(Dati15_16[[#This Row],[Mf]]*Dati15_16[[#This Row],[Pg]],"")</f>
        <v>178.36</v>
      </c>
      <c r="H320" s="16">
        <f>IFERROR(Dati15_16[[#This Row],[Tot. punti]]/Dati15_16[[#This Row],[Quota]],"")</f>
        <v>17.836000000000002</v>
      </c>
      <c r="I320" s="14">
        <f>IFERROR(VLOOKUP($C320&amp;"*", Gazzetta15_16[], 2,0),"")</f>
        <v>10</v>
      </c>
      <c r="J320" t="s">
        <v>65</v>
      </c>
      <c r="K320">
        <v>26</v>
      </c>
      <c r="L320">
        <v>6.86</v>
      </c>
      <c r="M320">
        <v>6.26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8</v>
      </c>
      <c r="V320">
        <v>1</v>
      </c>
      <c r="W320">
        <v>0</v>
      </c>
      <c r="AD320" s="7" t="s">
        <v>1963</v>
      </c>
      <c r="AE320" s="9">
        <v>16</v>
      </c>
    </row>
    <row r="321" spans="1:31">
      <c r="A321">
        <v>381</v>
      </c>
      <c r="B321" t="s">
        <v>17</v>
      </c>
      <c r="C321" t="s">
        <v>423</v>
      </c>
      <c r="D321" s="17" t="str">
        <f>IFERROR(VLOOKUP(Dati15_16[[#This Row],[Nome]]&amp;"*",Gazzetta15_16[Giocatore],1,FALSE),"")</f>
        <v>Menez J.</v>
      </c>
      <c r="E321" s="13">
        <f>IFERROR(Dati15_16[[#This Row],[Mf]]/Dati15_16[[#This Row],[Quota]],"")</f>
        <v>2.04</v>
      </c>
      <c r="F321" s="13">
        <f>IFERROR(((Dati15_16[[#This Row],[Mf]]/Dati15_16[[#This Row],[Quota]])*Dati15_16[[#This Row],[Pg]])/38,"")</f>
        <v>0.5368421052631579</v>
      </c>
      <c r="G321" s="15">
        <f>IFERROR(Dati15_16[[#This Row],[Mf]]*Dati15_16[[#This Row],[Pg]],"")</f>
        <v>61.2</v>
      </c>
      <c r="H321" s="16">
        <f>IFERROR(Dati15_16[[#This Row],[Tot. punti]]/Dati15_16[[#This Row],[Quota]],"")</f>
        <v>20.400000000000002</v>
      </c>
      <c r="I321" s="14">
        <f>IFERROR(VLOOKUP($C321&amp;"*", Gazzetta15_16[], 2,0),"")</f>
        <v>3</v>
      </c>
      <c r="J321" t="s">
        <v>21</v>
      </c>
      <c r="K321">
        <v>10</v>
      </c>
      <c r="L321">
        <v>6.12</v>
      </c>
      <c r="M321">
        <v>5.44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AD321" s="7" t="s">
        <v>1964</v>
      </c>
      <c r="AE321" s="9">
        <v>3</v>
      </c>
    </row>
    <row r="322" spans="1:31">
      <c r="A322">
        <v>572</v>
      </c>
      <c r="B322" t="s">
        <v>28</v>
      </c>
      <c r="C322" t="s">
        <v>617</v>
      </c>
      <c r="D322" s="17" t="str">
        <f>IFERROR(VLOOKUP(Dati15_16[[#This Row],[Nome]]&amp;"*",Gazzetta15_16[Giocatore],1,FALSE),"")</f>
        <v>Meret A.</v>
      </c>
      <c r="E322" s="13">
        <f>IFERROR(Dati15_16[[#This Row],[Mf]]/Dati15_16[[#This Row],[Quota]],"")</f>
        <v>0</v>
      </c>
      <c r="F322" s="13">
        <f>IFERROR(((Dati15_16[[#This Row],[Mf]]/Dati15_16[[#This Row],[Quota]])*Dati15_16[[#This Row],[Pg]])/38,"")</f>
        <v>0</v>
      </c>
      <c r="G322" s="15">
        <f>IFERROR(Dati15_16[[#This Row],[Mf]]*Dati15_16[[#This Row],[Pg]],"")</f>
        <v>0</v>
      </c>
      <c r="H322" s="16">
        <f>IFERROR(Dati15_16[[#This Row],[Tot. punti]]/Dati15_16[[#This Row],[Quota]],"")</f>
        <v>0</v>
      </c>
      <c r="I322" s="14">
        <f>IFERROR(VLOOKUP($C322&amp;"*", Gazzetta15_16[], 2,0),"")</f>
        <v>1</v>
      </c>
      <c r="J322" t="s">
        <v>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AD322" s="7" t="s">
        <v>1965</v>
      </c>
      <c r="AE322" s="9">
        <v>16</v>
      </c>
    </row>
    <row r="323" spans="1:31">
      <c r="A323">
        <v>596</v>
      </c>
      <c r="B323" t="s">
        <v>22</v>
      </c>
      <c r="C323" t="s">
        <v>540</v>
      </c>
      <c r="D323" s="17" t="str">
        <f>IFERROR(VLOOKUP(Dati15_16[[#This Row],[Nome]]&amp;"*",Gazzetta15_16[Giocatore],1,FALSE),"")</f>
        <v>Merkel A.</v>
      </c>
      <c r="E323" s="13">
        <f>IFERROR(Dati15_16[[#This Row],[Mf]]/Dati15_16[[#This Row],[Quota]],"")</f>
        <v>1.25</v>
      </c>
      <c r="F323" s="13">
        <f>IFERROR(((Dati15_16[[#This Row],[Mf]]/Dati15_16[[#This Row],[Quota]])*Dati15_16[[#This Row],[Pg]])/38,"")</f>
        <v>3.2894736842105261E-2</v>
      </c>
      <c r="G323" s="15">
        <f>IFERROR(Dati15_16[[#This Row],[Mf]]*Dati15_16[[#This Row],[Pg]],"")</f>
        <v>5</v>
      </c>
      <c r="H323" s="16">
        <f>IFERROR(Dati15_16[[#This Row],[Tot. punti]]/Dati15_16[[#This Row],[Quota]],"")</f>
        <v>1.25</v>
      </c>
      <c r="I323" s="14">
        <f>IFERROR(VLOOKUP($C323&amp;"*", Gazzetta15_16[], 2,0),"")</f>
        <v>4</v>
      </c>
      <c r="J323" t="s">
        <v>30</v>
      </c>
      <c r="K323">
        <v>1</v>
      </c>
      <c r="L323">
        <v>5</v>
      </c>
      <c r="M323">
        <v>5.5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AD323" s="7" t="s">
        <v>1966</v>
      </c>
      <c r="AE323" s="9">
        <v>8</v>
      </c>
    </row>
    <row r="324" spans="1:31">
      <c r="A324">
        <v>410</v>
      </c>
      <c r="B324" t="s">
        <v>17</v>
      </c>
      <c r="C324" t="s">
        <v>114</v>
      </c>
      <c r="D324" s="17" t="str">
        <f>IFERROR(VLOOKUP(Dati15_16[[#This Row],[Nome]]&amp;"*",Gazzetta15_16[Giocatore],1,FALSE),"")</f>
        <v>Mertens D.</v>
      </c>
      <c r="E324" s="13">
        <f>IFERROR(Dati15_16[[#This Row],[Mf]]/Dati15_16[[#This Row],[Quota]],"")</f>
        <v>0.31857142857142862</v>
      </c>
      <c r="F324" s="13">
        <f>IFERROR(((Dati15_16[[#This Row],[Mf]]/Dati15_16[[#This Row],[Quota]])*Dati15_16[[#This Row],[Pg]])/38,"")</f>
        <v>0.27665413533834593</v>
      </c>
      <c r="G324" s="15">
        <f>IFERROR(Dati15_16[[#This Row],[Mf]]*Dati15_16[[#This Row],[Pg]],"")</f>
        <v>220.77</v>
      </c>
      <c r="H324" s="16">
        <f>IFERROR(Dati15_16[[#This Row],[Tot. punti]]/Dati15_16[[#This Row],[Quota]],"")</f>
        <v>10.512857142857143</v>
      </c>
      <c r="I324" s="14">
        <f>IFERROR(VLOOKUP($C324&amp;"*", Gazzetta15_16[], 2,0),"")</f>
        <v>21</v>
      </c>
      <c r="J324" t="s">
        <v>24</v>
      </c>
      <c r="K324">
        <v>33</v>
      </c>
      <c r="L324">
        <v>6.69</v>
      </c>
      <c r="M324">
        <v>6.17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7</v>
      </c>
      <c r="V324">
        <v>0</v>
      </c>
      <c r="W324">
        <v>0</v>
      </c>
      <c r="AD324" s="7" t="s">
        <v>1967</v>
      </c>
      <c r="AE324" s="9">
        <v>1</v>
      </c>
    </row>
    <row r="325" spans="1:31">
      <c r="A325">
        <v>488</v>
      </c>
      <c r="B325" t="s">
        <v>31</v>
      </c>
      <c r="C325" t="s">
        <v>450</v>
      </c>
      <c r="D325" s="17" t="str">
        <f>IFERROR(VLOOKUP(Dati15_16[[#This Row],[Nome]]&amp;"*",Gazzetta15_16[Giocatore],1,FALSE),"")</f>
        <v>Mesbah D.</v>
      </c>
      <c r="E325" s="13">
        <f>IFERROR(Dati15_16[[#This Row],[Mf]]/Dati15_16[[#This Row],[Quota]],"")</f>
        <v>1.8099999999999998</v>
      </c>
      <c r="F325" s="13">
        <f>IFERROR(((Dati15_16[[#This Row],[Mf]]/Dati15_16[[#This Row],[Quota]])*Dati15_16[[#This Row],[Pg]])/38,"")</f>
        <v>0.3334210526315789</v>
      </c>
      <c r="G325" s="15">
        <f>IFERROR(Dati15_16[[#This Row],[Mf]]*Dati15_16[[#This Row],[Pg]],"")</f>
        <v>38.01</v>
      </c>
      <c r="H325" s="16">
        <f>IFERROR(Dati15_16[[#This Row],[Tot. punti]]/Dati15_16[[#This Row],[Quota]],"")</f>
        <v>12.67</v>
      </c>
      <c r="I325" s="14">
        <f>IFERROR(VLOOKUP($C325&amp;"*", Gazzetta15_16[], 2,0),"")</f>
        <v>3</v>
      </c>
      <c r="J325" t="s">
        <v>44</v>
      </c>
      <c r="K325">
        <v>7</v>
      </c>
      <c r="L325">
        <v>5.43</v>
      </c>
      <c r="M325">
        <v>5.57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AD325" s="7" t="s">
        <v>1968</v>
      </c>
      <c r="AE325" s="9">
        <v>7</v>
      </c>
    </row>
    <row r="326" spans="1:31">
      <c r="A326">
        <v>359</v>
      </c>
      <c r="B326" t="s">
        <v>31</v>
      </c>
      <c r="C326" t="s">
        <v>477</v>
      </c>
      <c r="D326" s="17" t="str">
        <f>IFERROR(VLOOKUP(Dati15_16[[#This Row],[Nome]]&amp;"*",Gazzetta15_16[Giocatore],1,FALSE),"")</f>
        <v>Mexes P.</v>
      </c>
      <c r="E326" s="13">
        <f>IFERROR(Dati15_16[[#This Row],[Mf]]/Dati15_16[[#This Row],[Quota]],"")</f>
        <v>2</v>
      </c>
      <c r="F326" s="13">
        <f>IFERROR(((Dati15_16[[#This Row],[Mf]]/Dati15_16[[#This Row],[Quota]])*Dati15_16[[#This Row],[Pg]])/38,"")</f>
        <v>0.26315789473684209</v>
      </c>
      <c r="G326" s="15">
        <f>IFERROR(Dati15_16[[#This Row],[Mf]]*Dati15_16[[#This Row],[Pg]],"")</f>
        <v>30</v>
      </c>
      <c r="H326" s="16">
        <f>IFERROR(Dati15_16[[#This Row],[Tot. punti]]/Dati15_16[[#This Row],[Quota]],"")</f>
        <v>10</v>
      </c>
      <c r="I326" s="14">
        <f>IFERROR(VLOOKUP($C326&amp;"*", Gazzetta15_16[], 2,0),"")</f>
        <v>3</v>
      </c>
      <c r="J326" t="s">
        <v>21</v>
      </c>
      <c r="K326">
        <v>5</v>
      </c>
      <c r="L326">
        <v>6</v>
      </c>
      <c r="M326">
        <v>5.8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AD326" s="7" t="s">
        <v>1969</v>
      </c>
      <c r="AE326" s="9">
        <v>9</v>
      </c>
    </row>
    <row r="327" spans="1:31">
      <c r="A327">
        <v>29</v>
      </c>
      <c r="B327" t="s">
        <v>22</v>
      </c>
      <c r="C327" t="s">
        <v>333</v>
      </c>
      <c r="D327" s="17" t="str">
        <f>IFERROR(VLOOKUP(Dati15_16[[#This Row],[Nome]]&amp;"*",Gazzetta15_16[Giocatore],1,FALSE),"")</f>
        <v>Migliaccio G.</v>
      </c>
      <c r="E327" s="13">
        <f>IFERROR(Dati15_16[[#This Row],[Mf]]/Dati15_16[[#This Row],[Quota]],"")</f>
        <v>1.9233333333333331</v>
      </c>
      <c r="F327" s="13">
        <f>IFERROR(((Dati15_16[[#This Row],[Mf]]/Dati15_16[[#This Row],[Quota]])*Dati15_16[[#This Row],[Pg]])/38,"")</f>
        <v>0.91105263157894734</v>
      </c>
      <c r="G327" s="15">
        <f>IFERROR(Dati15_16[[#This Row],[Mf]]*Dati15_16[[#This Row],[Pg]],"")</f>
        <v>103.85999999999999</v>
      </c>
      <c r="H327" s="16">
        <f>IFERROR(Dati15_16[[#This Row],[Tot. punti]]/Dati15_16[[#This Row],[Quota]],"")</f>
        <v>34.619999999999997</v>
      </c>
      <c r="I327" s="14">
        <f>IFERROR(VLOOKUP($C327&amp;"*", Gazzetta15_16[], 2,0),"")</f>
        <v>3</v>
      </c>
      <c r="J327" t="s">
        <v>49</v>
      </c>
      <c r="K327">
        <v>18</v>
      </c>
      <c r="L327">
        <v>5.77</v>
      </c>
      <c r="M327">
        <v>5.9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1</v>
      </c>
      <c r="W327">
        <v>0</v>
      </c>
      <c r="AD327" s="7" t="s">
        <v>1970</v>
      </c>
      <c r="AE327" s="9">
        <v>5</v>
      </c>
    </row>
    <row r="328" spans="1:31">
      <c r="A328">
        <v>257</v>
      </c>
      <c r="B328" t="s">
        <v>31</v>
      </c>
      <c r="C328" t="s">
        <v>129</v>
      </c>
      <c r="D328" s="17" t="str">
        <f>IFERROR(VLOOKUP(Dati15_16[[#This Row],[Nome]]&amp;"*",Gazzetta15_16[Giocatore],1,FALSE),"")</f>
        <v>Miranda J.</v>
      </c>
      <c r="E328" s="13">
        <f>IFERROR(Dati15_16[[#This Row],[Mf]]/Dati15_16[[#This Row],[Quota]],"")</f>
        <v>3.0550000000000002</v>
      </c>
      <c r="F328" s="13">
        <f>IFERROR(((Dati15_16[[#This Row],[Mf]]/Dati15_16[[#This Row],[Quota]])*Dati15_16[[#This Row],[Pg]])/38,"")</f>
        <v>2.5726315789473686</v>
      </c>
      <c r="G328" s="15">
        <f>IFERROR(Dati15_16[[#This Row],[Mf]]*Dati15_16[[#This Row],[Pg]],"")</f>
        <v>195.52</v>
      </c>
      <c r="H328" s="16">
        <f>IFERROR(Dati15_16[[#This Row],[Tot. punti]]/Dati15_16[[#This Row],[Quota]],"")</f>
        <v>97.76</v>
      </c>
      <c r="I328" s="14">
        <f>IFERROR(VLOOKUP($C328&amp;"*", Gazzetta15_16[], 2,0),"")</f>
        <v>2</v>
      </c>
      <c r="J328" t="s">
        <v>55</v>
      </c>
      <c r="K328">
        <v>32</v>
      </c>
      <c r="L328">
        <v>6.11</v>
      </c>
      <c r="M328">
        <v>6.11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6</v>
      </c>
      <c r="V328">
        <v>2</v>
      </c>
      <c r="W328">
        <v>0</v>
      </c>
      <c r="AD328" s="7" t="s">
        <v>1971</v>
      </c>
      <c r="AE328" s="9">
        <v>9</v>
      </c>
    </row>
    <row r="329" spans="1:31">
      <c r="A329">
        <v>41</v>
      </c>
      <c r="B329" t="s">
        <v>28</v>
      </c>
      <c r="C329" t="s">
        <v>104</v>
      </c>
      <c r="D329" s="17" t="str">
        <f>IFERROR(VLOOKUP(Dati15_16[[#This Row],[Nome]]&amp;"*",Gazzetta15_16[Giocatore],1,FALSE),"")</f>
        <v>Mirante A.</v>
      </c>
      <c r="E329" s="13">
        <f>IFERROR(Dati15_16[[#This Row],[Mf]]/Dati15_16[[#This Row],[Quota]],"")</f>
        <v>0.28444444444444444</v>
      </c>
      <c r="F329" s="13">
        <f>IFERROR(((Dati15_16[[#This Row],[Mf]]/Dati15_16[[#This Row],[Quota]])*Dati15_16[[#This Row],[Pg]])/38,"")</f>
        <v>0.24701754385964914</v>
      </c>
      <c r="G329" s="15">
        <f>IFERROR(Dati15_16[[#This Row],[Mf]]*Dati15_16[[#This Row],[Pg]],"")</f>
        <v>168.96</v>
      </c>
      <c r="H329" s="16">
        <f>IFERROR(Dati15_16[[#This Row],[Tot. punti]]/Dati15_16[[#This Row],[Quota]],"")</f>
        <v>9.3866666666666667</v>
      </c>
      <c r="I329" s="14">
        <f>IFERROR(VLOOKUP($C329&amp;"*", Gazzetta15_16[], 2,0),"")</f>
        <v>18</v>
      </c>
      <c r="J329" t="s">
        <v>89</v>
      </c>
      <c r="K329">
        <v>33</v>
      </c>
      <c r="L329">
        <v>5.12</v>
      </c>
      <c r="M329">
        <v>6.3</v>
      </c>
      <c r="N329">
        <v>0</v>
      </c>
      <c r="O329">
        <v>41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AD329" s="7" t="s">
        <v>1972</v>
      </c>
      <c r="AE329" s="9">
        <v>4</v>
      </c>
    </row>
    <row r="330" spans="1:31">
      <c r="A330">
        <v>529</v>
      </c>
      <c r="B330" t="s">
        <v>22</v>
      </c>
      <c r="C330" t="s">
        <v>265</v>
      </c>
      <c r="D330" s="17" t="str">
        <f>IFERROR(VLOOKUP(Dati15_16[[#This Row],[Nome]]&amp;"*",Gazzetta15_16[Giocatore],1,FALSE),"")</f>
        <v>Missiroli S.</v>
      </c>
      <c r="E330" s="13">
        <f>IFERROR(Dati15_16[[#This Row],[Mf]]/Dati15_16[[#This Row],[Quota]],"")</f>
        <v>1.05</v>
      </c>
      <c r="F330" s="13">
        <f>IFERROR(((Dati15_16[[#This Row],[Mf]]/Dati15_16[[#This Row],[Quota]])*Dati15_16[[#This Row],[Pg]])/38,"")</f>
        <v>0.66315789473684217</v>
      </c>
      <c r="G330" s="15">
        <f>IFERROR(Dati15_16[[#This Row],[Mf]]*Dati15_16[[#This Row],[Pg]],"")</f>
        <v>151.19999999999999</v>
      </c>
      <c r="H330" s="16">
        <f>IFERROR(Dati15_16[[#This Row],[Tot. punti]]/Dati15_16[[#This Row],[Quota]],"")</f>
        <v>25.2</v>
      </c>
      <c r="I330" s="14">
        <f>IFERROR(VLOOKUP($C330&amp;"*", Gazzetta15_16[], 2,0),"")</f>
        <v>6</v>
      </c>
      <c r="J330" t="s">
        <v>46</v>
      </c>
      <c r="K330">
        <v>24</v>
      </c>
      <c r="L330">
        <v>6.3</v>
      </c>
      <c r="M330">
        <v>6.2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1</v>
      </c>
      <c r="W330">
        <v>0</v>
      </c>
      <c r="AD330" s="7" t="s">
        <v>1973</v>
      </c>
      <c r="AE330" s="9">
        <v>8</v>
      </c>
    </row>
    <row r="331" spans="1:31">
      <c r="A331">
        <v>489</v>
      </c>
      <c r="B331" t="s">
        <v>31</v>
      </c>
      <c r="C331" t="s">
        <v>291</v>
      </c>
      <c r="D331" s="17" t="str">
        <f>IFERROR(VLOOKUP(Dati15_16[[#This Row],[Nome]]&amp;"*",Gazzetta15_16[Giocatore],1,FALSE),"")</f>
        <v>Moisander N.</v>
      </c>
      <c r="E331" s="13">
        <f>IFERROR(Dati15_16[[#This Row],[Mf]]/Dati15_16[[#This Row],[Quota]],"")</f>
        <v>1.35</v>
      </c>
      <c r="F331" s="13">
        <f>IFERROR(((Dati15_16[[#This Row],[Mf]]/Dati15_16[[#This Row],[Quota]])*Dati15_16[[#This Row],[Pg]])/38,"")</f>
        <v>0.78157894736842115</v>
      </c>
      <c r="G331" s="15">
        <f>IFERROR(Dati15_16[[#This Row],[Mf]]*Dati15_16[[#This Row],[Pg]],"")</f>
        <v>118.80000000000001</v>
      </c>
      <c r="H331" s="16">
        <f>IFERROR(Dati15_16[[#This Row],[Tot. punti]]/Dati15_16[[#This Row],[Quota]],"")</f>
        <v>29.700000000000003</v>
      </c>
      <c r="I331" s="14">
        <f>IFERROR(VLOOKUP($C331&amp;"*", Gazzetta15_16[], 2,0),"")</f>
        <v>4</v>
      </c>
      <c r="J331" t="s">
        <v>44</v>
      </c>
      <c r="K331">
        <v>22</v>
      </c>
      <c r="L331">
        <v>5.4</v>
      </c>
      <c r="M331">
        <v>5.65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1</v>
      </c>
      <c r="W331">
        <v>1</v>
      </c>
      <c r="AD331" s="7" t="s">
        <v>1974</v>
      </c>
      <c r="AE331" s="9">
        <v>8</v>
      </c>
    </row>
    <row r="332" spans="1:31">
      <c r="A332">
        <v>551</v>
      </c>
      <c r="B332" t="s">
        <v>31</v>
      </c>
      <c r="C332" t="s">
        <v>211</v>
      </c>
      <c r="D332" s="17" t="str">
        <f>IFERROR(VLOOKUP(Dati15_16[[#This Row],[Nome]]&amp;"*",Gazzetta15_16[Giocatore],1,FALSE),"")</f>
        <v>Molinaro C.</v>
      </c>
      <c r="E332" s="13">
        <f>IFERROR(Dati15_16[[#This Row],[Mf]]/Dati15_16[[#This Row],[Quota]],"")</f>
        <v>0.82714285714285718</v>
      </c>
      <c r="F332" s="13">
        <f>IFERROR(((Dati15_16[[#This Row],[Mf]]/Dati15_16[[#This Row],[Quota]])*Dati15_16[[#This Row],[Pg]])/38,"")</f>
        <v>0.58770676691729329</v>
      </c>
      <c r="G332" s="15">
        <f>IFERROR(Dati15_16[[#This Row],[Mf]]*Dati15_16[[#This Row],[Pg]],"")</f>
        <v>156.33000000000001</v>
      </c>
      <c r="H332" s="16">
        <f>IFERROR(Dati15_16[[#This Row],[Tot. punti]]/Dati15_16[[#This Row],[Quota]],"")</f>
        <v>22.332857142857144</v>
      </c>
      <c r="I332" s="14">
        <f>IFERROR(VLOOKUP($C332&amp;"*", Gazzetta15_16[], 2,0),"")</f>
        <v>7</v>
      </c>
      <c r="J332" t="s">
        <v>81</v>
      </c>
      <c r="K332">
        <v>27</v>
      </c>
      <c r="L332">
        <v>5.79</v>
      </c>
      <c r="M332">
        <v>5.77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1</v>
      </c>
      <c r="W332">
        <v>0</v>
      </c>
      <c r="AD332" s="7" t="s">
        <v>1975</v>
      </c>
      <c r="AE332" s="9">
        <v>7</v>
      </c>
    </row>
    <row r="333" spans="1:31">
      <c r="A333">
        <v>38</v>
      </c>
      <c r="B333" t="s">
        <v>17</v>
      </c>
      <c r="C333" t="s">
        <v>418</v>
      </c>
      <c r="D333" s="17" t="str">
        <f>IFERROR(VLOOKUP(Dati15_16[[#This Row],[Nome]]&amp;"*",Gazzetta15_16[Giocatore],1,FALSE),"")</f>
        <v>Monachello G.</v>
      </c>
      <c r="E333" s="13">
        <f>IFERROR(Dati15_16[[#This Row],[Mf]]/Dati15_16[[#This Row],[Quota]],"")</f>
        <v>1.375</v>
      </c>
      <c r="F333" s="13">
        <f>IFERROR(((Dati15_16[[#This Row],[Mf]]/Dati15_16[[#This Row],[Quota]])*Dati15_16[[#This Row],[Pg]])/38,"")</f>
        <v>0.36184210526315791</v>
      </c>
      <c r="G333" s="15">
        <f>IFERROR(Dati15_16[[#This Row],[Mf]]*Dati15_16[[#This Row],[Pg]],"")</f>
        <v>55</v>
      </c>
      <c r="H333" s="16">
        <f>IFERROR(Dati15_16[[#This Row],[Tot. punti]]/Dati15_16[[#This Row],[Quota]],"")</f>
        <v>13.75</v>
      </c>
      <c r="I333" s="14">
        <f>IFERROR(VLOOKUP($C333&amp;"*", Gazzetta15_16[], 2,0),"")</f>
        <v>4</v>
      </c>
      <c r="J333" t="s">
        <v>49</v>
      </c>
      <c r="K333">
        <v>10</v>
      </c>
      <c r="L333">
        <v>5.5</v>
      </c>
      <c r="M333">
        <v>5.62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AD333" s="7" t="s">
        <v>1976</v>
      </c>
      <c r="AE333" s="9">
        <v>6</v>
      </c>
    </row>
    <row r="334" spans="1:31">
      <c r="A334">
        <v>372</v>
      </c>
      <c r="B334" t="s">
        <v>22</v>
      </c>
      <c r="C334" t="s">
        <v>143</v>
      </c>
      <c r="D334" s="17" t="str">
        <f>IFERROR(VLOOKUP(Dati15_16[[#This Row],[Nome]]&amp;"*",Gazzetta15_16[Giocatore],1,FALSE),"")</f>
        <v>Montolivo R.</v>
      </c>
      <c r="E334" s="13">
        <f>IFERROR(Dati15_16[[#This Row],[Mf]]/Dati15_16[[#This Row],[Quota]],"")</f>
        <v>0.81857142857142862</v>
      </c>
      <c r="F334" s="13">
        <f>IFERROR(((Dati15_16[[#This Row],[Mf]]/Dati15_16[[#This Row],[Quota]])*Dati15_16[[#This Row],[Pg]])/38,"")</f>
        <v>0.66778195488721814</v>
      </c>
      <c r="G334" s="15">
        <f>IFERROR(Dati15_16[[#This Row],[Mf]]*Dati15_16[[#This Row],[Pg]],"")</f>
        <v>177.63000000000002</v>
      </c>
      <c r="H334" s="16">
        <f>IFERROR(Dati15_16[[#This Row],[Tot. punti]]/Dati15_16[[#This Row],[Quota]],"")</f>
        <v>25.375714285714288</v>
      </c>
      <c r="I334" s="14">
        <f>IFERROR(VLOOKUP($C334&amp;"*", Gazzetta15_16[], 2,0),"")</f>
        <v>7</v>
      </c>
      <c r="J334" t="s">
        <v>21</v>
      </c>
      <c r="K334">
        <v>31</v>
      </c>
      <c r="L334">
        <v>5.73</v>
      </c>
      <c r="M334">
        <v>5.77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5</v>
      </c>
      <c r="V334">
        <v>0</v>
      </c>
      <c r="W334">
        <v>0</v>
      </c>
      <c r="AD334" s="7" t="s">
        <v>1977</v>
      </c>
      <c r="AE334" s="9">
        <v>4</v>
      </c>
    </row>
    <row r="335" spans="1:31">
      <c r="A335">
        <v>618</v>
      </c>
      <c r="B335" t="s">
        <v>31</v>
      </c>
      <c r="C335" t="s">
        <v>147</v>
      </c>
      <c r="D335" s="17" t="str">
        <f>IFERROR(VLOOKUP(Dati15_16[[#This Row],[Nome]]&amp;"*",Gazzetta15_16[Giocatore],1,FALSE),"")</f>
        <v>Moras E.</v>
      </c>
      <c r="E335" s="13">
        <f>IFERROR(Dati15_16[[#This Row],[Mf]]/Dati15_16[[#This Row],[Quota]],"")</f>
        <v>0.73624999999999996</v>
      </c>
      <c r="F335" s="13">
        <f>IFERROR(((Dati15_16[[#This Row],[Mf]]/Dati15_16[[#This Row],[Quota]])*Dati15_16[[#This Row],[Pg]])/38,"")</f>
        <v>0.60062499999999996</v>
      </c>
      <c r="G335" s="15">
        <f>IFERROR(Dati15_16[[#This Row],[Mf]]*Dati15_16[[#This Row],[Pg]],"")</f>
        <v>182.59</v>
      </c>
      <c r="H335" s="16">
        <f>IFERROR(Dati15_16[[#This Row],[Tot. punti]]/Dati15_16[[#This Row],[Quota]],"")</f>
        <v>22.82375</v>
      </c>
      <c r="I335" s="14">
        <f>IFERROR(VLOOKUP($C335&amp;"*", Gazzetta15_16[], 2,0),"")</f>
        <v>8</v>
      </c>
      <c r="J335" t="s">
        <v>101</v>
      </c>
      <c r="K335">
        <v>31</v>
      </c>
      <c r="L335">
        <v>5.89</v>
      </c>
      <c r="M335">
        <v>5.85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4</v>
      </c>
      <c r="V335">
        <v>1</v>
      </c>
      <c r="W335">
        <v>0</v>
      </c>
      <c r="AD335" s="7" t="s">
        <v>1978</v>
      </c>
      <c r="AE335" s="9">
        <v>4</v>
      </c>
    </row>
    <row r="336" spans="1:31">
      <c r="A336">
        <v>313</v>
      </c>
      <c r="B336" t="s">
        <v>17</v>
      </c>
      <c r="C336" t="s">
        <v>94</v>
      </c>
      <c r="D336" s="17" t="str">
        <f>IFERROR(VLOOKUP(Dati15_16[[#This Row],[Nome]]&amp;"*",Gazzetta15_16[Giocatore],1,FALSE),"")</f>
        <v>Morata A.</v>
      </c>
      <c r="E336" s="13">
        <f>IFERROR(Dati15_16[[#This Row],[Mf]]/Dati15_16[[#This Row],[Quota]],"")</f>
        <v>0.29416666666666663</v>
      </c>
      <c r="F336" s="13">
        <f>IFERROR(((Dati15_16[[#This Row],[Mf]]/Dati15_16[[#This Row],[Quota]])*Dati15_16[[#This Row],[Pg]])/38,"")</f>
        <v>0.26320175438596488</v>
      </c>
      <c r="G336" s="15">
        <f>IFERROR(Dati15_16[[#This Row],[Mf]]*Dati15_16[[#This Row],[Pg]],"")</f>
        <v>240.04</v>
      </c>
      <c r="H336" s="16">
        <f>IFERROR(Dati15_16[[#This Row],[Tot. punti]]/Dati15_16[[#This Row],[Quota]],"")</f>
        <v>10.001666666666667</v>
      </c>
      <c r="I336" s="14">
        <f>IFERROR(VLOOKUP($C336&amp;"*", Gazzetta15_16[], 2,0),"")</f>
        <v>24</v>
      </c>
      <c r="J336" t="s">
        <v>57</v>
      </c>
      <c r="K336">
        <v>34</v>
      </c>
      <c r="L336">
        <v>7.06</v>
      </c>
      <c r="M336">
        <v>6.13</v>
      </c>
      <c r="N336">
        <v>6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7</v>
      </c>
      <c r="U336">
        <v>6</v>
      </c>
      <c r="V336">
        <v>0</v>
      </c>
      <c r="W336">
        <v>0</v>
      </c>
      <c r="AD336" s="7" t="s">
        <v>1979</v>
      </c>
      <c r="AE336" s="9">
        <v>3</v>
      </c>
    </row>
    <row r="337" spans="1:31">
      <c r="A337">
        <v>552</v>
      </c>
      <c r="B337" t="s">
        <v>31</v>
      </c>
      <c r="C337" t="s">
        <v>85</v>
      </c>
      <c r="D337" s="17" t="str">
        <f>IFERROR(VLOOKUP(Dati15_16[[#This Row],[Nome]]&amp;"*",Gazzetta15_16[Giocatore],1,FALSE),"")</f>
        <v>Moretti E.</v>
      </c>
      <c r="E337" s="13">
        <f>IFERROR(Dati15_16[[#This Row],[Mf]]/Dati15_16[[#This Row],[Quota]],"")</f>
        <v>0.59299999999999997</v>
      </c>
      <c r="F337" s="13">
        <f>IFERROR(((Dati15_16[[#This Row],[Mf]]/Dati15_16[[#This Row],[Quota]])*Dati15_16[[#This Row],[Pg]])/38,"")</f>
        <v>0.54618421052631572</v>
      </c>
      <c r="G337" s="15">
        <f>IFERROR(Dati15_16[[#This Row],[Mf]]*Dati15_16[[#This Row],[Pg]],"")</f>
        <v>207.54999999999998</v>
      </c>
      <c r="H337" s="16">
        <f>IFERROR(Dati15_16[[#This Row],[Tot. punti]]/Dati15_16[[#This Row],[Quota]],"")</f>
        <v>20.754999999999999</v>
      </c>
      <c r="I337" s="14">
        <f>IFERROR(VLOOKUP($C337&amp;"*", Gazzetta15_16[], 2,0),"")</f>
        <v>10</v>
      </c>
      <c r="J337" t="s">
        <v>81</v>
      </c>
      <c r="K337">
        <v>35</v>
      </c>
      <c r="L337">
        <v>5.93</v>
      </c>
      <c r="M337">
        <v>5.9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AD337" s="7" t="s">
        <v>1980</v>
      </c>
      <c r="AE337" s="9">
        <v>4</v>
      </c>
    </row>
    <row r="338" spans="1:31">
      <c r="A338">
        <v>714</v>
      </c>
      <c r="B338" t="s">
        <v>31</v>
      </c>
      <c r="C338" t="s">
        <v>387</v>
      </c>
      <c r="D338" s="17" t="str">
        <f>IFERROR(VLOOKUP(Dati15_16[[#This Row],[Nome]]&amp;"*",Gazzetta15_16[Giocatore],1,FALSE),"")</f>
        <v>Morganella M.</v>
      </c>
      <c r="E338" s="13">
        <f>IFERROR(Dati15_16[[#This Row],[Mf]]/Dati15_16[[#This Row],[Quota]],"")</f>
        <v>1.3474999999999999</v>
      </c>
      <c r="F338" s="13">
        <f>IFERROR(((Dati15_16[[#This Row],[Mf]]/Dati15_16[[#This Row],[Quota]])*Dati15_16[[#This Row],[Pg]])/38,"")</f>
        <v>0.49644736842105258</v>
      </c>
      <c r="G338" s="15">
        <f>IFERROR(Dati15_16[[#This Row],[Mf]]*Dati15_16[[#This Row],[Pg]],"")</f>
        <v>75.459999999999994</v>
      </c>
      <c r="H338" s="16">
        <f>IFERROR(Dati15_16[[#This Row],[Tot. punti]]/Dati15_16[[#This Row],[Quota]],"")</f>
        <v>18.864999999999998</v>
      </c>
      <c r="I338" s="14">
        <f>IFERROR(VLOOKUP($C338&amp;"*", Gazzetta15_16[], 2,0),"")</f>
        <v>4</v>
      </c>
      <c r="J338" t="s">
        <v>27</v>
      </c>
      <c r="K338">
        <v>14</v>
      </c>
      <c r="L338">
        <v>5.39</v>
      </c>
      <c r="M338">
        <v>5.54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</v>
      </c>
      <c r="V338">
        <v>1</v>
      </c>
      <c r="W338">
        <v>0</v>
      </c>
      <c r="AD338" s="7" t="s">
        <v>1981</v>
      </c>
      <c r="AE338" s="9">
        <v>3</v>
      </c>
    </row>
    <row r="339" spans="1:31">
      <c r="A339">
        <v>51</v>
      </c>
      <c r="B339" t="s">
        <v>31</v>
      </c>
      <c r="C339" t="s">
        <v>474</v>
      </c>
      <c r="D339" s="17" t="str">
        <f>IFERROR(VLOOKUP(Dati15_16[[#This Row],[Nome]]&amp;"*",Gazzetta15_16[Giocatore],1,FALSE),"")</f>
        <v>Morleo A.</v>
      </c>
      <c r="E339" s="13">
        <f>IFERROR(Dati15_16[[#This Row],[Mf]]/Dati15_16[[#This Row],[Quota]],"")</f>
        <v>1.5</v>
      </c>
      <c r="F339" s="13">
        <f>IFERROR(((Dati15_16[[#This Row],[Mf]]/Dati15_16[[#This Row],[Quota]])*Dati15_16[[#This Row],[Pg]])/38,"")</f>
        <v>0.19736842105263158</v>
      </c>
      <c r="G339" s="15">
        <f>IFERROR(Dati15_16[[#This Row],[Mf]]*Dati15_16[[#This Row],[Pg]],"")</f>
        <v>30</v>
      </c>
      <c r="H339" s="16">
        <f>IFERROR(Dati15_16[[#This Row],[Tot. punti]]/Dati15_16[[#This Row],[Quota]],"")</f>
        <v>7.5</v>
      </c>
      <c r="I339" s="14">
        <f>IFERROR(VLOOKUP($C339&amp;"*", Gazzetta15_16[], 2,0),"")</f>
        <v>4</v>
      </c>
      <c r="J339" t="s">
        <v>89</v>
      </c>
      <c r="K339">
        <v>5</v>
      </c>
      <c r="L339">
        <v>6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AD339" s="7" t="s">
        <v>1982</v>
      </c>
      <c r="AE339" s="9">
        <v>5</v>
      </c>
    </row>
    <row r="340" spans="1:31">
      <c r="A340">
        <v>339</v>
      </c>
      <c r="B340" t="s">
        <v>22</v>
      </c>
      <c r="C340" t="s">
        <v>494</v>
      </c>
      <c r="D340" s="17" t="str">
        <f>IFERROR(VLOOKUP(Dati15_16[[#This Row],[Nome]]&amp;"*",Gazzetta15_16[Giocatore],1,FALSE),"")</f>
        <v>Morrison R.</v>
      </c>
      <c r="E340" s="13">
        <f>IFERROR(Dati15_16[[#This Row],[Mf]]/Dati15_16[[#This Row],[Quota]],"")</f>
        <v>1.25</v>
      </c>
      <c r="F340" s="13">
        <f>IFERROR(((Dati15_16[[#This Row],[Mf]]/Dati15_16[[#This Row],[Quota]])*Dati15_16[[#This Row],[Pg]])/38,"")</f>
        <v>0.13157894736842105</v>
      </c>
      <c r="G340" s="15">
        <f>IFERROR(Dati15_16[[#This Row],[Mf]]*Dati15_16[[#This Row],[Pg]],"")</f>
        <v>20</v>
      </c>
      <c r="H340" s="16">
        <f>IFERROR(Dati15_16[[#This Row],[Tot. punti]]/Dati15_16[[#This Row],[Quota]],"")</f>
        <v>5</v>
      </c>
      <c r="I340" s="14">
        <f>IFERROR(VLOOKUP($C340&amp;"*", Gazzetta15_16[], 2,0),"")</f>
        <v>4</v>
      </c>
      <c r="J340" t="s">
        <v>74</v>
      </c>
      <c r="K340">
        <v>4</v>
      </c>
      <c r="L340">
        <v>5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AD340" s="7" t="s">
        <v>1983</v>
      </c>
      <c r="AE340" s="9">
        <v>4</v>
      </c>
    </row>
    <row r="341" spans="1:31">
      <c r="A341">
        <v>703</v>
      </c>
      <c r="B341" t="s">
        <v>22</v>
      </c>
      <c r="C341" t="s">
        <v>165</v>
      </c>
      <c r="D341" s="17" t="str">
        <f>IFERROR(VLOOKUP(Dati15_16[[#This Row],[Nome]]&amp;"*",Gazzetta15_16[Giocatore],1,FALSE),"")</f>
        <v>Mounier A.</v>
      </c>
      <c r="E341" s="13">
        <f>IFERROR(Dati15_16[[#This Row],[Mf]]/Dati15_16[[#This Row],[Quota]],"")</f>
        <v>0.51500000000000001</v>
      </c>
      <c r="F341" s="13">
        <f>IFERROR(((Dati15_16[[#This Row],[Mf]]/Dati15_16[[#This Row],[Quota]])*Dati15_16[[#This Row],[Pg]])/38,"")</f>
        <v>0.4065789473684211</v>
      </c>
      <c r="G341" s="15">
        <f>IFERROR(Dati15_16[[#This Row],[Mf]]*Dati15_16[[#This Row],[Pg]],"")</f>
        <v>185.39999999999998</v>
      </c>
      <c r="H341" s="16">
        <f>IFERROR(Dati15_16[[#This Row],[Tot. punti]]/Dati15_16[[#This Row],[Quota]],"")</f>
        <v>15.449999999999998</v>
      </c>
      <c r="I341" s="14">
        <f>IFERROR(VLOOKUP($C341&amp;"*", Gazzetta15_16[], 2,0),"")</f>
        <v>12</v>
      </c>
      <c r="J341" t="s">
        <v>89</v>
      </c>
      <c r="K341">
        <v>30</v>
      </c>
      <c r="L341">
        <v>6.18</v>
      </c>
      <c r="M341">
        <v>5.79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6</v>
      </c>
      <c r="V341">
        <v>0</v>
      </c>
      <c r="W341">
        <v>0</v>
      </c>
      <c r="AD341" s="7" t="s">
        <v>1984</v>
      </c>
      <c r="AE341" s="9">
        <v>2</v>
      </c>
    </row>
    <row r="342" spans="1:31">
      <c r="A342">
        <v>125</v>
      </c>
      <c r="B342" t="s">
        <v>17</v>
      </c>
      <c r="C342" t="s">
        <v>309</v>
      </c>
      <c r="D342" s="17" t="str">
        <f>IFERROR(VLOOKUP(Dati15_16[[#This Row],[Nome]]&amp;"*",Gazzetta15_16[Giocatore],1,FALSE),"")</f>
        <v>Mpoku P.</v>
      </c>
      <c r="E342" s="13">
        <f>IFERROR(Dati15_16[[#This Row],[Mf]]/Dati15_16[[#This Row],[Quota]],"")</f>
        <v>1.425</v>
      </c>
      <c r="F342" s="13">
        <f>IFERROR(((Dati15_16[[#This Row],[Mf]]/Dati15_16[[#This Row],[Quota]])*Dati15_16[[#This Row],[Pg]])/38,"")</f>
        <v>0.75</v>
      </c>
      <c r="G342" s="15">
        <f>IFERROR(Dati15_16[[#This Row],[Mf]]*Dati15_16[[#This Row],[Pg]],"")</f>
        <v>114</v>
      </c>
      <c r="H342" s="16">
        <f>IFERROR(Dati15_16[[#This Row],[Tot. punti]]/Dati15_16[[#This Row],[Quota]],"")</f>
        <v>28.5</v>
      </c>
      <c r="I342" s="14">
        <f>IFERROR(VLOOKUP($C342&amp;"*", Gazzetta15_16[], 2,0),"")</f>
        <v>4</v>
      </c>
      <c r="J342" t="s">
        <v>65</v>
      </c>
      <c r="K342">
        <v>20</v>
      </c>
      <c r="L342">
        <v>5.7</v>
      </c>
      <c r="M342">
        <v>5.8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AD342" s="7" t="s">
        <v>1985</v>
      </c>
      <c r="AE342" s="9">
        <v>8</v>
      </c>
    </row>
    <row r="343" spans="1:31">
      <c r="A343">
        <v>507</v>
      </c>
      <c r="B343" t="s">
        <v>17</v>
      </c>
      <c r="C343" t="s">
        <v>132</v>
      </c>
      <c r="D343" s="17" t="str">
        <f>IFERROR(VLOOKUP(Dati15_16[[#This Row],[Nome]]&amp;"*",Gazzetta15_16[Giocatore],1,FALSE),"")</f>
        <v>Muriel L.</v>
      </c>
      <c r="E343" s="13">
        <f>IFERROR(Dati15_16[[#This Row],[Mf]]/Dati15_16[[#This Row],[Quota]],"")</f>
        <v>0.419375</v>
      </c>
      <c r="F343" s="13">
        <f>IFERROR(((Dati15_16[[#This Row],[Mf]]/Dati15_16[[#This Row],[Quota]])*Dati15_16[[#This Row],[Pg]])/38,"")</f>
        <v>0.35315789473684212</v>
      </c>
      <c r="G343" s="15">
        <f>IFERROR(Dati15_16[[#This Row],[Mf]]*Dati15_16[[#This Row],[Pg]],"")</f>
        <v>214.72</v>
      </c>
      <c r="H343" s="16">
        <f>IFERROR(Dati15_16[[#This Row],[Tot. punti]]/Dati15_16[[#This Row],[Quota]],"")</f>
        <v>13.42</v>
      </c>
      <c r="I343" s="14">
        <f>IFERROR(VLOOKUP($C343&amp;"*", Gazzetta15_16[], 2,0),"")</f>
        <v>16</v>
      </c>
      <c r="J343" t="s">
        <v>44</v>
      </c>
      <c r="K343">
        <v>32</v>
      </c>
      <c r="L343">
        <v>6.71</v>
      </c>
      <c r="M343">
        <v>5.97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3</v>
      </c>
      <c r="V343">
        <v>0</v>
      </c>
      <c r="W343">
        <v>0</v>
      </c>
      <c r="AD343" s="7" t="s">
        <v>1986</v>
      </c>
      <c r="AE343" s="9">
        <v>10</v>
      </c>
    </row>
    <row r="344" spans="1:31">
      <c r="A344">
        <v>259</v>
      </c>
      <c r="B344" t="s">
        <v>31</v>
      </c>
      <c r="C344" t="s">
        <v>92</v>
      </c>
      <c r="D344" s="17" t="str">
        <f>IFERROR(VLOOKUP(Dati15_16[[#This Row],[Nome]]&amp;"*",Gazzetta15_16[Giocatore],1,FALSE),"")</f>
        <v>Murillo J.</v>
      </c>
      <c r="E344" s="13">
        <f>IFERROR(Dati15_16[[#This Row],[Mf]]/Dati15_16[[#This Row],[Quota]],"")</f>
        <v>0.72750000000000004</v>
      </c>
      <c r="F344" s="13">
        <f>IFERROR(((Dati15_16[[#This Row],[Mf]]/Dati15_16[[#This Row],[Quota]])*Dati15_16[[#This Row],[Pg]])/38,"")</f>
        <v>0.65092105263157896</v>
      </c>
      <c r="G344" s="15">
        <f>IFERROR(Dati15_16[[#This Row],[Mf]]*Dati15_16[[#This Row],[Pg]],"")</f>
        <v>197.88</v>
      </c>
      <c r="H344" s="16">
        <f>IFERROR(Dati15_16[[#This Row],[Tot. punti]]/Dati15_16[[#This Row],[Quota]],"")</f>
        <v>24.734999999999999</v>
      </c>
      <c r="I344" s="14">
        <f>IFERROR(VLOOKUP($C344&amp;"*", Gazzetta15_16[], 2,0),"")</f>
        <v>8</v>
      </c>
      <c r="J344" t="s">
        <v>55</v>
      </c>
      <c r="K344">
        <v>34</v>
      </c>
      <c r="L344">
        <v>5.82</v>
      </c>
      <c r="M344">
        <v>5.8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</v>
      </c>
      <c r="V344">
        <v>3</v>
      </c>
      <c r="W344">
        <v>1</v>
      </c>
      <c r="AD344" s="7" t="s">
        <v>1987</v>
      </c>
      <c r="AE344" s="9">
        <v>7</v>
      </c>
    </row>
    <row r="345" spans="1:31">
      <c r="A345">
        <v>260</v>
      </c>
      <c r="B345" t="s">
        <v>31</v>
      </c>
      <c r="C345" t="s">
        <v>286</v>
      </c>
      <c r="D345" s="17" t="str">
        <f>IFERROR(VLOOKUP(Dati15_16[[#This Row],[Nome]]&amp;"*",Gazzetta15_16[Giocatore],1,FALSE),"")</f>
        <v>Nagatomo Y.</v>
      </c>
      <c r="E345" s="13">
        <f>IFERROR(Dati15_16[[#This Row],[Mf]]/Dati15_16[[#This Row],[Quota]],"")</f>
        <v>1.3875</v>
      </c>
      <c r="F345" s="13">
        <f>IFERROR(((Dati15_16[[#This Row],[Mf]]/Dati15_16[[#This Row],[Quota]])*Dati15_16[[#This Row],[Pg]])/38,"")</f>
        <v>0.80328947368421044</v>
      </c>
      <c r="G345" s="15">
        <f>IFERROR(Dati15_16[[#This Row],[Mf]]*Dati15_16[[#This Row],[Pg]],"")</f>
        <v>122.1</v>
      </c>
      <c r="H345" s="16">
        <f>IFERROR(Dati15_16[[#This Row],[Tot. punti]]/Dati15_16[[#This Row],[Quota]],"")</f>
        <v>30.524999999999999</v>
      </c>
      <c r="I345" s="14">
        <f>IFERROR(VLOOKUP($C345&amp;"*", Gazzetta15_16[], 2,0),"")</f>
        <v>4</v>
      </c>
      <c r="J345" t="s">
        <v>55</v>
      </c>
      <c r="K345">
        <v>22</v>
      </c>
      <c r="L345">
        <v>5.55</v>
      </c>
      <c r="M345">
        <v>5.74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</v>
      </c>
      <c r="V345">
        <v>2</v>
      </c>
      <c r="W345">
        <v>0</v>
      </c>
      <c r="AD345" s="7" t="s">
        <v>1988</v>
      </c>
      <c r="AE345" s="9">
        <v>3</v>
      </c>
    </row>
    <row r="346" spans="1:31">
      <c r="A346">
        <v>467</v>
      </c>
      <c r="B346" t="s">
        <v>22</v>
      </c>
      <c r="C346" t="s">
        <v>82</v>
      </c>
      <c r="D346" s="17" t="str">
        <f>IFERROR(VLOOKUP(Dati15_16[[#This Row],[Nome]]&amp;"*",Gazzetta15_16[Giocatore],1,FALSE),"")</f>
        <v>Nainggolan R.</v>
      </c>
      <c r="E346" s="13">
        <f>IFERROR(Dati15_16[[#This Row],[Mf]]/Dati15_16[[#This Row],[Quota]],"")</f>
        <v>0.30727272727272725</v>
      </c>
      <c r="F346" s="13">
        <f>IFERROR(((Dati15_16[[#This Row],[Mf]]/Dati15_16[[#This Row],[Quota]])*Dati15_16[[#This Row],[Pg]])/38,"")</f>
        <v>0.28301435406698561</v>
      </c>
      <c r="G346" s="15">
        <f>IFERROR(Dati15_16[[#This Row],[Mf]]*Dati15_16[[#This Row],[Pg]],"")</f>
        <v>236.6</v>
      </c>
      <c r="H346" s="16">
        <f>IFERROR(Dati15_16[[#This Row],[Tot. punti]]/Dati15_16[[#This Row],[Quota]],"")</f>
        <v>10.754545454545454</v>
      </c>
      <c r="I346" s="14">
        <f>IFERROR(VLOOKUP($C346&amp;"*", Gazzetta15_16[], 2,0),"")</f>
        <v>22</v>
      </c>
      <c r="J346" t="s">
        <v>42</v>
      </c>
      <c r="K346">
        <v>35</v>
      </c>
      <c r="L346">
        <v>6.76</v>
      </c>
      <c r="M346">
        <v>6.39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10</v>
      </c>
      <c r="V346">
        <v>1</v>
      </c>
      <c r="W346">
        <v>0</v>
      </c>
      <c r="AD346" s="7" t="s">
        <v>1989</v>
      </c>
      <c r="AE346" s="9">
        <v>1</v>
      </c>
    </row>
    <row r="347" spans="1:31">
      <c r="A347">
        <v>812</v>
      </c>
      <c r="B347" t="s">
        <v>17</v>
      </c>
      <c r="C347" t="s">
        <v>646</v>
      </c>
      <c r="D347" s="17" t="str">
        <f>IFERROR(VLOOKUP(Dati15_16[[#This Row],[Nome]]&amp;"*",Gazzetta15_16[Giocatore],1,FALSE),"")</f>
        <v>Napol N.</v>
      </c>
      <c r="E347" s="13">
        <f>IFERROR(Dati15_16[[#This Row],[Mf]]/Dati15_16[[#This Row],[Quota]],"")</f>
        <v>0</v>
      </c>
      <c r="F347" s="13">
        <f>IFERROR(((Dati15_16[[#This Row],[Mf]]/Dati15_16[[#This Row],[Quota]])*Dati15_16[[#This Row],[Pg]])/38,"")</f>
        <v>0</v>
      </c>
      <c r="G347" s="15">
        <f>IFERROR(Dati15_16[[#This Row],[Mf]]*Dati15_16[[#This Row],[Pg]],"")</f>
        <v>0</v>
      </c>
      <c r="H347" s="16">
        <f>IFERROR(Dati15_16[[#This Row],[Tot. punti]]/Dati15_16[[#This Row],[Quota]],"")</f>
        <v>0</v>
      </c>
      <c r="I347" s="14">
        <f>IFERROR(VLOOKUP($C347&amp;"*", Gazzetta15_16[], 2,0),"")</f>
        <v>1</v>
      </c>
      <c r="J347" t="s">
        <v>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AD347" s="7" t="s">
        <v>1990</v>
      </c>
      <c r="AE347" s="9">
        <v>4</v>
      </c>
    </row>
    <row r="348" spans="1:31">
      <c r="A348">
        <v>283</v>
      </c>
      <c r="B348" t="s">
        <v>28</v>
      </c>
      <c r="C348" t="s">
        <v>504</v>
      </c>
      <c r="D348" s="17" t="str">
        <f>IFERROR(VLOOKUP(Dati15_16[[#This Row],[Nome]]&amp;"*",Gazzetta15_16[Giocatore],1,FALSE),"")</f>
        <v>Neto N.</v>
      </c>
      <c r="E348" s="13">
        <f>IFERROR(Dati15_16[[#This Row],[Mf]]/Dati15_16[[#This Row],[Quota]],"")</f>
        <v>5</v>
      </c>
      <c r="F348" s="13">
        <f>IFERROR(((Dati15_16[[#This Row],[Mf]]/Dati15_16[[#This Row],[Quota]])*Dati15_16[[#This Row],[Pg]])/38,"")</f>
        <v>0.39473684210526316</v>
      </c>
      <c r="G348" s="15">
        <f>IFERROR(Dati15_16[[#This Row],[Mf]]*Dati15_16[[#This Row],[Pg]],"")</f>
        <v>15</v>
      </c>
      <c r="H348" s="16">
        <f>IFERROR(Dati15_16[[#This Row],[Tot. punti]]/Dati15_16[[#This Row],[Quota]],"")</f>
        <v>15</v>
      </c>
      <c r="I348" s="14">
        <f>IFERROR(VLOOKUP($C348&amp;"*", Gazzetta15_16[], 2,0),"")</f>
        <v>1</v>
      </c>
      <c r="J348" t="s">
        <v>57</v>
      </c>
      <c r="K348">
        <v>3</v>
      </c>
      <c r="L348">
        <v>5</v>
      </c>
      <c r="M348">
        <v>6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AD348" s="7" t="s">
        <v>1991</v>
      </c>
      <c r="AE348" s="9">
        <v>21</v>
      </c>
    </row>
    <row r="349" spans="1:31">
      <c r="A349">
        <v>382</v>
      </c>
      <c r="B349" t="s">
        <v>17</v>
      </c>
      <c r="C349" t="s">
        <v>353</v>
      </c>
      <c r="D349" s="17" t="str">
        <f>IFERROR(VLOOKUP(Dati15_16[[#This Row],[Nome]]&amp;"*",Gazzetta15_16[Giocatore],1,FALSE),"")</f>
        <v>Niang M.</v>
      </c>
      <c r="E349" s="13">
        <f>IFERROR(Dati15_16[[#This Row],[Mf]]/Dati15_16[[#This Row],[Quota]],"")</f>
        <v>1.8325</v>
      </c>
      <c r="F349" s="13">
        <f>IFERROR(((Dati15_16[[#This Row],[Mf]]/Dati15_16[[#This Row],[Quota]])*Dati15_16[[#This Row],[Pg]])/38,"")</f>
        <v>0.77157894736842103</v>
      </c>
      <c r="G349" s="15">
        <f>IFERROR(Dati15_16[[#This Row],[Mf]]*Dati15_16[[#This Row],[Pg]],"")</f>
        <v>117.28</v>
      </c>
      <c r="H349" s="16">
        <f>IFERROR(Dati15_16[[#This Row],[Tot. punti]]/Dati15_16[[#This Row],[Quota]],"")</f>
        <v>29.32</v>
      </c>
      <c r="I349" s="14">
        <f>IFERROR(VLOOKUP($C349&amp;"*", Gazzetta15_16[], 2,0),"")</f>
        <v>4</v>
      </c>
      <c r="J349" t="s">
        <v>21</v>
      </c>
      <c r="K349">
        <v>16</v>
      </c>
      <c r="L349">
        <v>7.33</v>
      </c>
      <c r="M349">
        <v>6.1</v>
      </c>
      <c r="N349">
        <v>3</v>
      </c>
      <c r="O349">
        <v>0</v>
      </c>
      <c r="P349">
        <v>0</v>
      </c>
      <c r="Q349">
        <v>2</v>
      </c>
      <c r="R349">
        <v>2</v>
      </c>
      <c r="S349">
        <v>0</v>
      </c>
      <c r="T349">
        <v>4</v>
      </c>
      <c r="U349">
        <v>1</v>
      </c>
      <c r="V349">
        <v>0</v>
      </c>
      <c r="W349">
        <v>0</v>
      </c>
      <c r="AD349" s="7" t="s">
        <v>1992</v>
      </c>
      <c r="AE349" s="9">
        <v>3</v>
      </c>
    </row>
    <row r="350" spans="1:31">
      <c r="A350">
        <v>809</v>
      </c>
      <c r="B350" t="s">
        <v>22</v>
      </c>
      <c r="C350" t="s">
        <v>547</v>
      </c>
      <c r="D350" s="17" t="str">
        <f>IFERROR(VLOOKUP(Dati15_16[[#This Row],[Nome]]&amp;"*",Gazzetta15_16[Giocatore],1,FALSE),"")</f>
        <v>Ninkovic N.</v>
      </c>
      <c r="E350" s="13">
        <f>IFERROR(Dati15_16[[#This Row],[Mf]]/Dati15_16[[#This Row],[Quota]],"")</f>
        <v>0</v>
      </c>
      <c r="F350" s="13">
        <f>IFERROR(((Dati15_16[[#This Row],[Mf]]/Dati15_16[[#This Row],[Quota]])*Dati15_16[[#This Row],[Pg]])/38,"")</f>
        <v>0</v>
      </c>
      <c r="G350" s="15">
        <f>IFERROR(Dati15_16[[#This Row],[Mf]]*Dati15_16[[#This Row],[Pg]],"")</f>
        <v>0</v>
      </c>
      <c r="H350" s="16">
        <f>IFERROR(Dati15_16[[#This Row],[Tot. punti]]/Dati15_16[[#This Row],[Quota]],"")</f>
        <v>0</v>
      </c>
      <c r="I350" s="14">
        <f>IFERROR(VLOOKUP($C350&amp;"*", Gazzetta15_16[], 2,0),"")</f>
        <v>4</v>
      </c>
      <c r="J350" t="s">
        <v>65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AD350" s="7" t="s">
        <v>1993</v>
      </c>
      <c r="AE350" s="9">
        <v>3</v>
      </c>
    </row>
    <row r="351" spans="1:31">
      <c r="A351">
        <v>641</v>
      </c>
      <c r="B351" t="s">
        <v>22</v>
      </c>
      <c r="C351" t="s">
        <v>349</v>
      </c>
      <c r="D351" s="17" t="str">
        <f>IFERROR(VLOOKUP(Dati15_16[[#This Row],[Nome]]&amp;"*",Gazzetta15_16[Giocatore],1,FALSE),"")</f>
        <v>Ntcham O.</v>
      </c>
      <c r="E351" s="13">
        <f>IFERROR(Dati15_16[[#This Row],[Mf]]/Dati15_16[[#This Row],[Quota]],"")</f>
        <v>1.46</v>
      </c>
      <c r="F351" s="13">
        <f>IFERROR(((Dati15_16[[#This Row],[Mf]]/Dati15_16[[#This Row],[Quota]])*Dati15_16[[#This Row],[Pg]])/38,"")</f>
        <v>0.65315789473684216</v>
      </c>
      <c r="G351" s="15">
        <f>IFERROR(Dati15_16[[#This Row],[Mf]]*Dati15_16[[#This Row],[Pg]],"")</f>
        <v>99.28</v>
      </c>
      <c r="H351" s="16">
        <f>IFERROR(Dati15_16[[#This Row],[Tot. punti]]/Dati15_16[[#This Row],[Quota]],"")</f>
        <v>24.82</v>
      </c>
      <c r="I351" s="14">
        <f>IFERROR(VLOOKUP($C351&amp;"*", Gazzetta15_16[], 2,0),"")</f>
        <v>4</v>
      </c>
      <c r="J351" t="s">
        <v>70</v>
      </c>
      <c r="K351">
        <v>17</v>
      </c>
      <c r="L351">
        <v>5.84</v>
      </c>
      <c r="M351">
        <v>5.84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0</v>
      </c>
      <c r="W351">
        <v>0</v>
      </c>
      <c r="AD351" s="7" t="s">
        <v>1994</v>
      </c>
      <c r="AE351" s="9">
        <v>3</v>
      </c>
    </row>
    <row r="352" spans="1:31">
      <c r="A352">
        <v>560</v>
      </c>
      <c r="B352" t="s">
        <v>22</v>
      </c>
      <c r="C352" t="s">
        <v>426</v>
      </c>
      <c r="D352" s="17" t="str">
        <f>IFERROR(VLOOKUP(Dati15_16[[#This Row],[Nome]]&amp;"*",Gazzetta15_16[Giocatore],1,FALSE),"")</f>
        <v>Obi J.</v>
      </c>
      <c r="E352" s="13">
        <f>IFERROR(Dati15_16[[#This Row],[Mf]]/Dati15_16[[#This Row],[Quota]],"")</f>
        <v>1.1499999999999999</v>
      </c>
      <c r="F352" s="13">
        <f>IFERROR(((Dati15_16[[#This Row],[Mf]]/Dati15_16[[#This Row],[Quota]])*Dati15_16[[#This Row],[Pg]])/38,"")</f>
        <v>0.30263157894736842</v>
      </c>
      <c r="G352" s="15">
        <f>IFERROR(Dati15_16[[#This Row],[Mf]]*Dati15_16[[#This Row],[Pg]],"")</f>
        <v>57.5</v>
      </c>
      <c r="H352" s="16">
        <f>IFERROR(Dati15_16[[#This Row],[Tot. punti]]/Dati15_16[[#This Row],[Quota]],"")</f>
        <v>11.5</v>
      </c>
      <c r="I352" s="14">
        <f>IFERROR(VLOOKUP($C352&amp;"*", Gazzetta15_16[], 2,0),"")</f>
        <v>5</v>
      </c>
      <c r="J352" t="s">
        <v>81</v>
      </c>
      <c r="K352">
        <v>10</v>
      </c>
      <c r="L352">
        <v>5.75</v>
      </c>
      <c r="M352">
        <v>5.56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AD352" s="7" t="s">
        <v>1995</v>
      </c>
      <c r="AE352" s="9">
        <v>6</v>
      </c>
    </row>
    <row r="353" spans="1:31">
      <c r="A353">
        <v>52</v>
      </c>
      <c r="B353" t="s">
        <v>31</v>
      </c>
      <c r="C353" t="s">
        <v>308</v>
      </c>
      <c r="D353" s="17" t="str">
        <f>IFERROR(VLOOKUP(Dati15_16[[#This Row],[Nome]]&amp;"*",Gazzetta15_16[Giocatore],1,FALSE),"")</f>
        <v>Oikonomou M.</v>
      </c>
      <c r="E353" s="13">
        <f>IFERROR(Dati15_16[[#This Row],[Mf]]/Dati15_16[[#This Row],[Quota]],"")</f>
        <v>1.45</v>
      </c>
      <c r="F353" s="13">
        <f>IFERROR(((Dati15_16[[#This Row],[Mf]]/Dati15_16[[#This Row],[Quota]])*Dati15_16[[#This Row],[Pg]])/38,"")</f>
        <v>0.76315789473684215</v>
      </c>
      <c r="G353" s="15">
        <f>IFERROR(Dati15_16[[#This Row],[Mf]]*Dati15_16[[#This Row],[Pg]],"")</f>
        <v>116</v>
      </c>
      <c r="H353" s="16">
        <f>IFERROR(Dati15_16[[#This Row],[Tot. punti]]/Dati15_16[[#This Row],[Quota]],"")</f>
        <v>29</v>
      </c>
      <c r="I353" s="14">
        <f>IFERROR(VLOOKUP($C353&amp;"*", Gazzetta15_16[], 2,0),"")</f>
        <v>4</v>
      </c>
      <c r="J353" t="s">
        <v>89</v>
      </c>
      <c r="K353">
        <v>20</v>
      </c>
      <c r="L353">
        <v>5.8</v>
      </c>
      <c r="M353">
        <v>5.92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1</v>
      </c>
      <c r="W353">
        <v>0</v>
      </c>
      <c r="AD353" s="7" t="s">
        <v>1996</v>
      </c>
      <c r="AE353" s="9">
        <v>2</v>
      </c>
    </row>
    <row r="354" spans="1:31">
      <c r="A354">
        <v>341</v>
      </c>
      <c r="B354" t="s">
        <v>22</v>
      </c>
      <c r="C354" t="s">
        <v>367</v>
      </c>
      <c r="D354" s="17" t="str">
        <f>IFERROR(VLOOKUP(Dati15_16[[#This Row],[Nome]]&amp;"*",Gazzetta15_16[Giocatore],1,FALSE),"")</f>
        <v>Onazi O.</v>
      </c>
      <c r="E354" s="13">
        <f>IFERROR(Dati15_16[[#This Row],[Mf]]/Dati15_16[[#This Row],[Quota]],"")</f>
        <v>0.86142857142857143</v>
      </c>
      <c r="F354" s="13">
        <f>IFERROR(((Dati15_16[[#This Row],[Mf]]/Dati15_16[[#This Row],[Quota]])*Dati15_16[[#This Row],[Pg]])/38,"")</f>
        <v>0.34003759398496242</v>
      </c>
      <c r="G354" s="15">
        <f>IFERROR(Dati15_16[[#This Row],[Mf]]*Dati15_16[[#This Row],[Pg]],"")</f>
        <v>90.45</v>
      </c>
      <c r="H354" s="16">
        <f>IFERROR(Dati15_16[[#This Row],[Tot. punti]]/Dati15_16[[#This Row],[Quota]],"")</f>
        <v>12.921428571428573</v>
      </c>
      <c r="I354" s="14">
        <f>IFERROR(VLOOKUP($C354&amp;"*", Gazzetta15_16[], 2,0),"")</f>
        <v>7</v>
      </c>
      <c r="J354" t="s">
        <v>74</v>
      </c>
      <c r="K354">
        <v>15</v>
      </c>
      <c r="L354">
        <v>6.03</v>
      </c>
      <c r="M354">
        <v>5.83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2</v>
      </c>
      <c r="V354">
        <v>0</v>
      </c>
      <c r="W354">
        <v>0</v>
      </c>
      <c r="AD354" s="7" t="s">
        <v>1996</v>
      </c>
      <c r="AE354" s="9">
        <v>13</v>
      </c>
    </row>
    <row r="355" spans="1:31">
      <c r="A355">
        <v>543</v>
      </c>
      <c r="B355" t="s">
        <v>28</v>
      </c>
      <c r="C355" t="s">
        <v>84</v>
      </c>
      <c r="D355" s="17" t="str">
        <f>IFERROR(VLOOKUP(Dati15_16[[#This Row],[Nome]]&amp;"*",Gazzetta15_16[Giocatore],1,FALSE),"")</f>
        <v>Padelli D.</v>
      </c>
      <c r="E355" s="13">
        <f>IFERROR(Dati15_16[[#This Row],[Mf]]/Dati15_16[[#This Row],[Quota]],"")</f>
        <v>0.37166666666666665</v>
      </c>
      <c r="F355" s="13">
        <f>IFERROR(((Dati15_16[[#This Row],[Mf]]/Dati15_16[[#This Row],[Quota]])*Dati15_16[[#This Row],[Pg]])/38,"")</f>
        <v>0.34232456140350875</v>
      </c>
      <c r="G355" s="15">
        <f>IFERROR(Dati15_16[[#This Row],[Mf]]*Dati15_16[[#This Row],[Pg]],"")</f>
        <v>156.1</v>
      </c>
      <c r="H355" s="16">
        <f>IFERROR(Dati15_16[[#This Row],[Tot. punti]]/Dati15_16[[#This Row],[Quota]],"")</f>
        <v>13.008333333333333</v>
      </c>
      <c r="I355" s="14">
        <f>IFERROR(VLOOKUP($C355&amp;"*", Gazzetta15_16[], 2,0),"")</f>
        <v>12</v>
      </c>
      <c r="J355" t="s">
        <v>81</v>
      </c>
      <c r="K355">
        <v>35</v>
      </c>
      <c r="L355">
        <v>4.46</v>
      </c>
      <c r="M355">
        <v>5.99</v>
      </c>
      <c r="N355">
        <v>0</v>
      </c>
      <c r="O355">
        <v>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1</v>
      </c>
      <c r="AD355" s="7" t="s">
        <v>1997</v>
      </c>
      <c r="AE355" s="9">
        <v>18</v>
      </c>
    </row>
    <row r="356" spans="1:31">
      <c r="A356">
        <v>301</v>
      </c>
      <c r="B356" t="s">
        <v>22</v>
      </c>
      <c r="C356" t="s">
        <v>399</v>
      </c>
      <c r="D356" s="17" t="str">
        <f>IFERROR(VLOOKUP(Dati15_16[[#This Row],[Nome]]&amp;"*",Gazzetta15_16[Giocatore],1,FALSE),"")</f>
        <v>Padoin S.</v>
      </c>
      <c r="E356" s="13">
        <f>IFERROR(Dati15_16[[#This Row],[Mf]]/Dati15_16[[#This Row],[Quota]],"")</f>
        <v>1.5</v>
      </c>
      <c r="F356" s="13">
        <f>IFERROR(((Dati15_16[[#This Row],[Mf]]/Dati15_16[[#This Row],[Quota]])*Dati15_16[[#This Row],[Pg]])/38,"")</f>
        <v>0.47368421052631576</v>
      </c>
      <c r="G356" s="15">
        <f>IFERROR(Dati15_16[[#This Row],[Mf]]*Dati15_16[[#This Row],[Pg]],"")</f>
        <v>72</v>
      </c>
      <c r="H356" s="16">
        <f>IFERROR(Dati15_16[[#This Row],[Tot. punti]]/Dati15_16[[#This Row],[Quota]],"")</f>
        <v>18</v>
      </c>
      <c r="I356" s="14">
        <f>IFERROR(VLOOKUP($C356&amp;"*", Gazzetta15_16[], 2,0),"")</f>
        <v>4</v>
      </c>
      <c r="J356" t="s">
        <v>57</v>
      </c>
      <c r="K356">
        <v>12</v>
      </c>
      <c r="L356">
        <v>6</v>
      </c>
      <c r="M356">
        <v>5.75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AD356" s="7" t="s">
        <v>1998</v>
      </c>
      <c r="AE356" s="9">
        <v>6</v>
      </c>
    </row>
    <row r="357" spans="1:31">
      <c r="A357">
        <v>207</v>
      </c>
      <c r="B357" t="s">
        <v>22</v>
      </c>
      <c r="C357" t="s">
        <v>201</v>
      </c>
      <c r="D357" s="17" t="str">
        <f>IFERROR(VLOOKUP(Dati15_16[[#This Row],[Nome]]&amp;"*",Gazzetta15_16[Giocatore],1,FALSE),"")</f>
        <v>Paganini L.</v>
      </c>
      <c r="E357" s="13">
        <f>IFERROR(Dati15_16[[#This Row],[Mf]]/Dati15_16[[#This Row],[Quota]],"")</f>
        <v>0.88428571428571434</v>
      </c>
      <c r="F357" s="13">
        <f>IFERROR(((Dati15_16[[#This Row],[Mf]]/Dati15_16[[#This Row],[Quota]])*Dati15_16[[#This Row],[Pg]])/38,"")</f>
        <v>0.62830827067669182</v>
      </c>
      <c r="G357" s="15">
        <f>IFERROR(Dati15_16[[#This Row],[Mf]]*Dati15_16[[#This Row],[Pg]],"")</f>
        <v>167.13000000000002</v>
      </c>
      <c r="H357" s="16">
        <f>IFERROR(Dati15_16[[#This Row],[Tot. punti]]/Dati15_16[[#This Row],[Quota]],"")</f>
        <v>23.875714285714288</v>
      </c>
      <c r="I357" s="14">
        <f>IFERROR(VLOOKUP($C357&amp;"*", Gazzetta15_16[], 2,0),"")</f>
        <v>7</v>
      </c>
      <c r="J357" t="s">
        <v>38</v>
      </c>
      <c r="K357">
        <v>27</v>
      </c>
      <c r="L357">
        <v>6.19</v>
      </c>
      <c r="M357">
        <v>5.98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6</v>
      </c>
      <c r="V357">
        <v>0</v>
      </c>
      <c r="W357">
        <v>0</v>
      </c>
      <c r="AD357" s="7" t="s">
        <v>1999</v>
      </c>
      <c r="AE357" s="9">
        <v>4</v>
      </c>
    </row>
    <row r="358" spans="1:31">
      <c r="A358">
        <v>280</v>
      </c>
      <c r="B358" t="s">
        <v>17</v>
      </c>
      <c r="C358" t="s">
        <v>202</v>
      </c>
      <c r="D358" s="17" t="str">
        <f>IFERROR(VLOOKUP(Dati15_16[[#This Row],[Nome]]&amp;"*",Gazzetta15_16[Giocatore],1,FALSE),"")</f>
        <v>Palacio R.</v>
      </c>
      <c r="E358" s="13">
        <f>IFERROR(Dati15_16[[#This Row],[Mf]]/Dati15_16[[#This Row],[Quota]],"")</f>
        <v>0.59545454545454546</v>
      </c>
      <c r="F358" s="13">
        <f>IFERROR(((Dati15_16[[#This Row],[Mf]]/Dati15_16[[#This Row],[Quota]])*Dati15_16[[#This Row],[Pg]])/38,"")</f>
        <v>0.4230861244019139</v>
      </c>
      <c r="G358" s="15">
        <f>IFERROR(Dati15_16[[#This Row],[Mf]]*Dati15_16[[#This Row],[Pg]],"")</f>
        <v>176.85</v>
      </c>
      <c r="H358" s="16">
        <f>IFERROR(Dati15_16[[#This Row],[Tot. punti]]/Dati15_16[[#This Row],[Quota]],"")</f>
        <v>16.077272727272728</v>
      </c>
      <c r="I358" s="14">
        <f>IFERROR(VLOOKUP($C358&amp;"*", Gazzetta15_16[], 2,0),"")</f>
        <v>11</v>
      </c>
      <c r="J358" t="s">
        <v>55</v>
      </c>
      <c r="K358">
        <v>27</v>
      </c>
      <c r="L358">
        <v>6.55</v>
      </c>
      <c r="M358">
        <v>6.18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5</v>
      </c>
      <c r="V358">
        <v>0</v>
      </c>
      <c r="W358">
        <v>0</v>
      </c>
      <c r="AD358" s="7" t="s">
        <v>2000</v>
      </c>
      <c r="AE358" s="9">
        <v>7</v>
      </c>
    </row>
    <row r="359" spans="1:31">
      <c r="A359">
        <v>360</v>
      </c>
      <c r="B359" t="s">
        <v>31</v>
      </c>
      <c r="C359" t="s">
        <v>262</v>
      </c>
      <c r="D359" s="17" t="str">
        <f>IFERROR(VLOOKUP(Dati15_16[[#This Row],[Nome]]&amp;"*",Gazzetta15_16[Giocatore],1,FALSE),"")</f>
        <v>Paletta G.</v>
      </c>
      <c r="E359" s="13">
        <f>IFERROR(Dati15_16[[#This Row],[Mf]]/Dati15_16[[#This Row],[Quota]],"")</f>
        <v>1.17</v>
      </c>
      <c r="F359" s="13">
        <f>IFERROR(((Dati15_16[[#This Row],[Mf]]/Dati15_16[[#This Row],[Quota]])*Dati15_16[[#This Row],[Pg]])/38,"")</f>
        <v>0.73894736842105258</v>
      </c>
      <c r="G359" s="15">
        <f>IFERROR(Dati15_16[[#This Row],[Mf]]*Dati15_16[[#This Row],[Pg]],"")</f>
        <v>140.39999999999998</v>
      </c>
      <c r="H359" s="16">
        <f>IFERROR(Dati15_16[[#This Row],[Tot. punti]]/Dati15_16[[#This Row],[Quota]],"")</f>
        <v>28.079999999999995</v>
      </c>
      <c r="I359" s="14">
        <f>IFERROR(VLOOKUP($C359&amp;"*", Gazzetta15_16[], 2,0),"")</f>
        <v>5</v>
      </c>
      <c r="J359" t="s">
        <v>49</v>
      </c>
      <c r="K359">
        <v>24</v>
      </c>
      <c r="L359">
        <v>5.85</v>
      </c>
      <c r="M359">
        <v>5.92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2</v>
      </c>
      <c r="W359">
        <v>0</v>
      </c>
      <c r="AD359" s="7" t="s">
        <v>2001</v>
      </c>
      <c r="AE359" s="9">
        <v>4</v>
      </c>
    </row>
    <row r="360" spans="1:31">
      <c r="A360">
        <v>502</v>
      </c>
      <c r="B360" t="s">
        <v>22</v>
      </c>
      <c r="C360" t="s">
        <v>451</v>
      </c>
      <c r="D360" s="17" t="str">
        <f>IFERROR(VLOOKUP(Dati15_16[[#This Row],[Nome]]&amp;"*",Gazzetta15_16[Giocatore],1,FALSE),"")</f>
        <v>Palombo A.</v>
      </c>
      <c r="E360" s="13">
        <f>IFERROR(Dati15_16[[#This Row],[Mf]]/Dati15_16[[#This Row],[Quota]],"")</f>
        <v>1.88</v>
      </c>
      <c r="F360" s="13">
        <f>IFERROR(((Dati15_16[[#This Row],[Mf]]/Dati15_16[[#This Row],[Quota]])*Dati15_16[[#This Row],[Pg]])/38,"")</f>
        <v>0.34631578947368419</v>
      </c>
      <c r="G360" s="15">
        <f>IFERROR(Dati15_16[[#This Row],[Mf]]*Dati15_16[[#This Row],[Pg]],"")</f>
        <v>39.479999999999997</v>
      </c>
      <c r="H360" s="16">
        <f>IFERROR(Dati15_16[[#This Row],[Tot. punti]]/Dati15_16[[#This Row],[Quota]],"")</f>
        <v>13.159999999999998</v>
      </c>
      <c r="I360" s="14">
        <f>IFERROR(VLOOKUP($C360&amp;"*", Gazzetta15_16[], 2,0),"")</f>
        <v>3</v>
      </c>
      <c r="J360" t="s">
        <v>44</v>
      </c>
      <c r="K360">
        <v>7</v>
      </c>
      <c r="L360">
        <v>5.64</v>
      </c>
      <c r="M360">
        <v>5.64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AD360" s="7" t="s">
        <v>2002</v>
      </c>
      <c r="AE360" s="9">
        <v>7</v>
      </c>
    </row>
    <row r="361" spans="1:31">
      <c r="A361">
        <v>245</v>
      </c>
      <c r="B361" t="s">
        <v>17</v>
      </c>
      <c r="C361" t="s">
        <v>366</v>
      </c>
      <c r="D361" s="17" t="str">
        <f>IFERROR(VLOOKUP(Dati15_16[[#This Row],[Nome]]&amp;"*",Gazzetta15_16[Giocatore],1,FALSE),"")</f>
        <v>Pandev G.</v>
      </c>
      <c r="E361" s="13">
        <f>IFERROR(Dati15_16[[#This Row],[Mf]]/Dati15_16[[#This Row],[Quota]],"")</f>
        <v>1.3925000000000001</v>
      </c>
      <c r="F361" s="13">
        <f>IFERROR(((Dati15_16[[#This Row],[Mf]]/Dati15_16[[#This Row],[Quota]])*Dati15_16[[#This Row],[Pg]])/38,"")</f>
        <v>0.549671052631579</v>
      </c>
      <c r="G361" s="15">
        <f>IFERROR(Dati15_16[[#This Row],[Mf]]*Dati15_16[[#This Row],[Pg]],"")</f>
        <v>83.550000000000011</v>
      </c>
      <c r="H361" s="16">
        <f>IFERROR(Dati15_16[[#This Row],[Tot. punti]]/Dati15_16[[#This Row],[Quota]],"")</f>
        <v>20.887500000000003</v>
      </c>
      <c r="I361" s="14">
        <f>IFERROR(VLOOKUP($C361&amp;"*", Gazzetta15_16[], 2,0),"")</f>
        <v>4</v>
      </c>
      <c r="J361" t="s">
        <v>70</v>
      </c>
      <c r="K361">
        <v>15</v>
      </c>
      <c r="L361">
        <v>5.57</v>
      </c>
      <c r="M361">
        <v>5.64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AD361" s="7" t="s">
        <v>2003</v>
      </c>
      <c r="AE361" s="9">
        <v>8</v>
      </c>
    </row>
    <row r="362" spans="1:31">
      <c r="A362">
        <v>246</v>
      </c>
      <c r="B362" t="s">
        <v>17</v>
      </c>
      <c r="C362" t="s">
        <v>532</v>
      </c>
      <c r="D362" s="17" t="str">
        <f>IFERROR(VLOOKUP(Dati15_16[[#This Row],[Nome]]&amp;"*",Gazzetta15_16[Giocatore],1,FALSE),"")</f>
        <v>Panico G.</v>
      </c>
      <c r="E362" s="13">
        <f>IFERROR(Dati15_16[[#This Row],[Mf]]/Dati15_16[[#This Row],[Quota]],"")</f>
        <v>0</v>
      </c>
      <c r="F362" s="13">
        <f>IFERROR(((Dati15_16[[#This Row],[Mf]]/Dati15_16[[#This Row],[Quota]])*Dati15_16[[#This Row],[Pg]])/38,"")</f>
        <v>0</v>
      </c>
      <c r="G362" s="15">
        <f>IFERROR(Dati15_16[[#This Row],[Mf]]*Dati15_16[[#This Row],[Pg]],"")</f>
        <v>0</v>
      </c>
      <c r="H362" s="16">
        <f>IFERROR(Dati15_16[[#This Row],[Tot. punti]]/Dati15_16[[#This Row],[Quota]],"")</f>
        <v>0</v>
      </c>
      <c r="I362" s="14">
        <f>IFERROR(VLOOKUP($C362&amp;"*", Gazzetta15_16[], 2,0),"")</f>
        <v>1</v>
      </c>
      <c r="J362" t="s">
        <v>70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D362" s="7" t="s">
        <v>2004</v>
      </c>
      <c r="AE362" s="9">
        <v>24</v>
      </c>
    </row>
    <row r="363" spans="1:31">
      <c r="A363">
        <v>468</v>
      </c>
      <c r="B363" t="s">
        <v>22</v>
      </c>
      <c r="C363" t="s">
        <v>116</v>
      </c>
      <c r="D363" s="17" t="str">
        <f>IFERROR(VLOOKUP(Dati15_16[[#This Row],[Nome]]&amp;"*",Gazzetta15_16[Giocatore],1,FALSE),"")</f>
        <v>Paredes L.</v>
      </c>
      <c r="E363" s="13">
        <f>IFERROR(Dati15_16[[#This Row],[Mf]]/Dati15_16[[#This Row],[Quota]],"")</f>
        <v>0.52249999999999996</v>
      </c>
      <c r="F363" s="13">
        <f>IFERROR(((Dati15_16[[#This Row],[Mf]]/Dati15_16[[#This Row],[Quota]])*Dati15_16[[#This Row],[Pg]])/38,"")</f>
        <v>0.45374999999999999</v>
      </c>
      <c r="G363" s="15">
        <f>IFERROR(Dati15_16[[#This Row],[Mf]]*Dati15_16[[#This Row],[Pg]],"")</f>
        <v>206.91</v>
      </c>
      <c r="H363" s="16">
        <f>IFERROR(Dati15_16[[#This Row],[Tot. punti]]/Dati15_16[[#This Row],[Quota]],"")</f>
        <v>17.2425</v>
      </c>
      <c r="I363" s="14">
        <f>IFERROR(VLOOKUP($C363&amp;"*", Gazzetta15_16[], 2,0),"")</f>
        <v>12</v>
      </c>
      <c r="J363" t="s">
        <v>19</v>
      </c>
      <c r="K363">
        <v>33</v>
      </c>
      <c r="L363">
        <v>6.27</v>
      </c>
      <c r="M363">
        <v>6.22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11</v>
      </c>
      <c r="V363">
        <v>0</v>
      </c>
      <c r="W363">
        <v>0</v>
      </c>
      <c r="AD363" s="7" t="s">
        <v>2005</v>
      </c>
      <c r="AE363" s="9">
        <v>10</v>
      </c>
    </row>
    <row r="364" spans="1:31">
      <c r="A364">
        <v>342</v>
      </c>
      <c r="B364" t="s">
        <v>22</v>
      </c>
      <c r="C364" t="s">
        <v>141</v>
      </c>
      <c r="D364" s="17" t="str">
        <f>IFERROR(VLOOKUP(Dati15_16[[#This Row],[Nome]]&amp;"*",Gazzetta15_16[Giocatore],1,FALSE),"")</f>
        <v>Parolo M.</v>
      </c>
      <c r="E364" s="13">
        <f>IFERROR(Dati15_16[[#This Row],[Mf]]/Dati15_16[[#This Row],[Quota]],"")</f>
        <v>0.54545454545454541</v>
      </c>
      <c r="F364" s="13">
        <f>IFERROR(((Dati15_16[[#This Row],[Mf]]/Dati15_16[[#This Row],[Quota]])*Dati15_16[[#This Row],[Pg]])/38,"")</f>
        <v>0.44497607655502386</v>
      </c>
      <c r="G364" s="15">
        <f>IFERROR(Dati15_16[[#This Row],[Mf]]*Dati15_16[[#This Row],[Pg]],"")</f>
        <v>186</v>
      </c>
      <c r="H364" s="16">
        <f>IFERROR(Dati15_16[[#This Row],[Tot. punti]]/Dati15_16[[#This Row],[Quota]],"")</f>
        <v>16.90909090909091</v>
      </c>
      <c r="I364" s="14">
        <f>IFERROR(VLOOKUP($C364&amp;"*", Gazzetta15_16[], 2,0),"")</f>
        <v>11</v>
      </c>
      <c r="J364" t="s">
        <v>74</v>
      </c>
      <c r="K364">
        <v>31</v>
      </c>
      <c r="L364">
        <v>6</v>
      </c>
      <c r="M364">
        <v>5.85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AD364" s="7" t="s">
        <v>2006</v>
      </c>
      <c r="AE364" s="9">
        <v>4</v>
      </c>
    </row>
    <row r="365" spans="1:31">
      <c r="A365">
        <v>86</v>
      </c>
      <c r="B365" t="s">
        <v>22</v>
      </c>
      <c r="C365" t="s">
        <v>299</v>
      </c>
      <c r="D365" s="17" t="str">
        <f>IFERROR(VLOOKUP(Dati15_16[[#This Row],[Nome]]&amp;"*",Gazzetta15_16[Giocatore],1,FALSE),"")</f>
        <v>Pasciuti L.</v>
      </c>
      <c r="E365" s="13">
        <f>IFERROR(Dati15_16[[#This Row],[Mf]]/Dati15_16[[#This Row],[Quota]],"")</f>
        <v>1.5725</v>
      </c>
      <c r="F365" s="13">
        <f>IFERROR(((Dati15_16[[#This Row],[Mf]]/Dati15_16[[#This Row],[Quota]])*Dati15_16[[#This Row],[Pg]])/38,"")</f>
        <v>0.86901315789473688</v>
      </c>
      <c r="G365" s="15">
        <f>IFERROR(Dati15_16[[#This Row],[Mf]]*Dati15_16[[#This Row],[Pg]],"")</f>
        <v>132.09</v>
      </c>
      <c r="H365" s="16">
        <f>IFERROR(Dati15_16[[#This Row],[Tot. punti]]/Dati15_16[[#This Row],[Quota]],"")</f>
        <v>33.022500000000001</v>
      </c>
      <c r="I365" s="14">
        <f>IFERROR(VLOOKUP($C365&amp;"*", Gazzetta15_16[], 2,0),"")</f>
        <v>4</v>
      </c>
      <c r="J365" t="s">
        <v>52</v>
      </c>
      <c r="K365">
        <v>21</v>
      </c>
      <c r="L365">
        <v>6.29</v>
      </c>
      <c r="M365">
        <v>5.97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4</v>
      </c>
      <c r="V365">
        <v>1</v>
      </c>
      <c r="W365">
        <v>0</v>
      </c>
      <c r="AD365" s="7" t="s">
        <v>2007</v>
      </c>
      <c r="AE365" s="9">
        <v>4</v>
      </c>
    </row>
    <row r="366" spans="1:31">
      <c r="A366">
        <v>166</v>
      </c>
      <c r="B366" t="s">
        <v>31</v>
      </c>
      <c r="C366" t="s">
        <v>343</v>
      </c>
      <c r="D366" s="17" t="str">
        <f>IFERROR(VLOOKUP(Dati15_16[[#This Row],[Nome]]&amp;"*",Gazzetta15_16[Giocatore],1,FALSE),"")</f>
        <v>Pasqual M.</v>
      </c>
      <c r="E366" s="13">
        <f>IFERROR(Dati15_16[[#This Row],[Mf]]/Dati15_16[[#This Row],[Quota]],"")</f>
        <v>1.49</v>
      </c>
      <c r="F366" s="13">
        <f>IFERROR(((Dati15_16[[#This Row],[Mf]]/Dati15_16[[#This Row],[Quota]])*Dati15_16[[#This Row],[Pg]])/38,"")</f>
        <v>0.66657894736842105</v>
      </c>
      <c r="G366" s="15">
        <f>IFERROR(Dati15_16[[#This Row],[Mf]]*Dati15_16[[#This Row],[Pg]],"")</f>
        <v>101.32</v>
      </c>
      <c r="H366" s="16">
        <f>IFERROR(Dati15_16[[#This Row],[Tot. punti]]/Dati15_16[[#This Row],[Quota]],"")</f>
        <v>25.33</v>
      </c>
      <c r="I366" s="14">
        <f>IFERROR(VLOOKUP($C366&amp;"*", Gazzetta15_16[], 2,0),"")</f>
        <v>4</v>
      </c>
      <c r="J366" t="s">
        <v>35</v>
      </c>
      <c r="K366">
        <v>17</v>
      </c>
      <c r="L366">
        <v>5.96</v>
      </c>
      <c r="M366">
        <v>5.96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5</v>
      </c>
      <c r="V366">
        <v>0</v>
      </c>
      <c r="W366">
        <v>0</v>
      </c>
      <c r="AD366" s="7" t="s">
        <v>2008</v>
      </c>
      <c r="AE366" s="9">
        <v>4</v>
      </c>
    </row>
    <row r="367" spans="1:31">
      <c r="A367">
        <v>585</v>
      </c>
      <c r="B367" t="s">
        <v>31</v>
      </c>
      <c r="C367" t="s">
        <v>466</v>
      </c>
      <c r="D367" s="17" t="str">
        <f>IFERROR(VLOOKUP(Dati15_16[[#This Row],[Nome]]&amp;"*",Gazzetta15_16[Giocatore],1,FALSE),"")</f>
        <v>Pasquale G.</v>
      </c>
      <c r="E367" s="13">
        <f>IFERROR(Dati15_16[[#This Row],[Mf]]/Dati15_16[[#This Row],[Quota]],"")</f>
        <v>1.4375</v>
      </c>
      <c r="F367" s="13">
        <f>IFERROR(((Dati15_16[[#This Row],[Mf]]/Dati15_16[[#This Row],[Quota]])*Dati15_16[[#This Row],[Pg]])/38,"")</f>
        <v>0.22697368421052633</v>
      </c>
      <c r="G367" s="15">
        <f>IFERROR(Dati15_16[[#This Row],[Mf]]*Dati15_16[[#This Row],[Pg]],"")</f>
        <v>34.5</v>
      </c>
      <c r="H367" s="16">
        <f>IFERROR(Dati15_16[[#This Row],[Tot. punti]]/Dati15_16[[#This Row],[Quota]],"")</f>
        <v>8.625</v>
      </c>
      <c r="I367" s="14">
        <f>IFERROR(VLOOKUP($C367&amp;"*", Gazzetta15_16[], 2,0),"")</f>
        <v>4</v>
      </c>
      <c r="J367" t="s">
        <v>30</v>
      </c>
      <c r="K367">
        <v>6</v>
      </c>
      <c r="L367">
        <v>5.75</v>
      </c>
      <c r="M367">
        <v>5.88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AD367" s="7" t="s">
        <v>2009</v>
      </c>
      <c r="AE367" s="9">
        <v>12</v>
      </c>
    </row>
    <row r="368" spans="1:31">
      <c r="A368">
        <v>327</v>
      </c>
      <c r="B368" t="s">
        <v>31</v>
      </c>
      <c r="C368" t="s">
        <v>432</v>
      </c>
      <c r="D368" s="17" t="str">
        <f>IFERROR(VLOOKUP(Dati15_16[[#This Row],[Nome]]&amp;"*",Gazzetta15_16[Giocatore],1,FALSE),"")</f>
        <v>Patric</v>
      </c>
      <c r="E368" s="13">
        <f>IFERROR(Dati15_16[[#This Row],[Mf]]/Dati15_16[[#This Row],[Quota]],"")</f>
        <v>2.69</v>
      </c>
      <c r="F368" s="13">
        <f>IFERROR(((Dati15_16[[#This Row],[Mf]]/Dati15_16[[#This Row],[Quota]])*Dati15_16[[#This Row],[Pg]])/38,"")</f>
        <v>0.63710526315789473</v>
      </c>
      <c r="G368" s="15">
        <f>IFERROR(Dati15_16[[#This Row],[Mf]]*Dati15_16[[#This Row],[Pg]],"")</f>
        <v>48.42</v>
      </c>
      <c r="H368" s="16">
        <f>IFERROR(Dati15_16[[#This Row],[Tot. punti]]/Dati15_16[[#This Row],[Quota]],"")</f>
        <v>24.21</v>
      </c>
      <c r="I368" s="14">
        <f>IFERROR(VLOOKUP($C368&amp;"*", Gazzetta15_16[], 2,0),"")</f>
        <v>2</v>
      </c>
      <c r="J368" t="s">
        <v>74</v>
      </c>
      <c r="K368">
        <v>9</v>
      </c>
      <c r="L368">
        <v>5.38</v>
      </c>
      <c r="M368">
        <v>5.62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</v>
      </c>
      <c r="W368">
        <v>0</v>
      </c>
      <c r="AD368" s="7" t="s">
        <v>2010</v>
      </c>
      <c r="AE368" s="9">
        <v>4</v>
      </c>
    </row>
    <row r="369" spans="1:31">
      <c r="A369">
        <v>197</v>
      </c>
      <c r="B369" t="s">
        <v>31</v>
      </c>
      <c r="C369" t="s">
        <v>284</v>
      </c>
      <c r="D369" s="17" t="str">
        <f>IFERROR(VLOOKUP(Dati15_16[[#This Row],[Nome]]&amp;"*",Gazzetta15_16[Giocatore],1,FALSE),"")</f>
        <v>Pavlovic D.</v>
      </c>
      <c r="E369" s="13">
        <f>IFERROR(Dati15_16[[#This Row],[Mf]]/Dati15_16[[#This Row],[Quota]],"")</f>
        <v>1.1720000000000002</v>
      </c>
      <c r="F369" s="13">
        <f>IFERROR(((Dati15_16[[#This Row],[Mf]]/Dati15_16[[#This Row],[Quota]])*Dati15_16[[#This Row],[Pg]])/38,"")</f>
        <v>0.67852631578947376</v>
      </c>
      <c r="G369" s="15">
        <f>IFERROR(Dati15_16[[#This Row],[Mf]]*Dati15_16[[#This Row],[Pg]],"")</f>
        <v>128.92000000000002</v>
      </c>
      <c r="H369" s="16">
        <f>IFERROR(Dati15_16[[#This Row],[Tot. punti]]/Dati15_16[[#This Row],[Quota]],"")</f>
        <v>25.784000000000002</v>
      </c>
      <c r="I369" s="14">
        <f>IFERROR(VLOOKUP($C369&amp;"*", Gazzetta15_16[], 2,0),"")</f>
        <v>5</v>
      </c>
      <c r="J369" t="s">
        <v>38</v>
      </c>
      <c r="K369">
        <v>22</v>
      </c>
      <c r="L369">
        <v>5.86</v>
      </c>
      <c r="M369">
        <v>5.77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6</v>
      </c>
      <c r="V369">
        <v>0</v>
      </c>
      <c r="W369">
        <v>0</v>
      </c>
      <c r="AD369" s="7" t="s">
        <v>2011</v>
      </c>
      <c r="AE369" s="9">
        <v>4</v>
      </c>
    </row>
    <row r="370" spans="1:31">
      <c r="A370">
        <v>247</v>
      </c>
      <c r="B370" t="s">
        <v>17</v>
      </c>
      <c r="C370" t="s">
        <v>241</v>
      </c>
      <c r="D370" s="17" t="str">
        <f>IFERROR(VLOOKUP(Dati15_16[[#This Row],[Nome]]&amp;"*",Gazzetta15_16[Giocatore],1,FALSE),"")</f>
        <v>Pavoletti L.</v>
      </c>
      <c r="E370" s="13">
        <f>IFERROR(Dati15_16[[#This Row],[Mf]]/Dati15_16[[#This Row],[Quota]],"")</f>
        <v>0.4126315789473684</v>
      </c>
      <c r="F370" s="13">
        <f>IFERROR(((Dati15_16[[#This Row],[Mf]]/Dati15_16[[#This Row],[Quota]])*Dati15_16[[#This Row],[Pg]])/38,"")</f>
        <v>0.27146814404432135</v>
      </c>
      <c r="G370" s="15">
        <f>IFERROR(Dati15_16[[#This Row],[Mf]]*Dati15_16[[#This Row],[Pg]],"")</f>
        <v>196</v>
      </c>
      <c r="H370" s="16">
        <f>IFERROR(Dati15_16[[#This Row],[Tot. punti]]/Dati15_16[[#This Row],[Quota]],"")</f>
        <v>10.315789473684211</v>
      </c>
      <c r="I370" s="14">
        <f>IFERROR(VLOOKUP($C370&amp;"*", Gazzetta15_16[], 2,0),"")</f>
        <v>19</v>
      </c>
      <c r="J370" t="s">
        <v>70</v>
      </c>
      <c r="K370">
        <v>25</v>
      </c>
      <c r="L370">
        <v>7.84</v>
      </c>
      <c r="M370">
        <v>6.18</v>
      </c>
      <c r="N370">
        <v>14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3</v>
      </c>
      <c r="V370">
        <v>1</v>
      </c>
      <c r="W370">
        <v>0</v>
      </c>
      <c r="AD370" s="7" t="s">
        <v>2012</v>
      </c>
      <c r="AE370" s="9">
        <v>16</v>
      </c>
    </row>
    <row r="371" spans="1:31">
      <c r="A371">
        <v>636</v>
      </c>
      <c r="B371" t="s">
        <v>17</v>
      </c>
      <c r="C371" t="s">
        <v>163</v>
      </c>
      <c r="D371" s="17" t="str">
        <f>IFERROR(VLOOKUP(Dati15_16[[#This Row],[Nome]]&amp;"*",Gazzetta15_16[Giocatore],1,FALSE),"")</f>
        <v>Pazzini G.</v>
      </c>
      <c r="E371" s="13">
        <f>IFERROR(Dati15_16[[#This Row],[Mf]]/Dati15_16[[#This Row],[Quota]],"")</f>
        <v>0.43066666666666664</v>
      </c>
      <c r="F371" s="13">
        <f>IFERROR(((Dati15_16[[#This Row],[Mf]]/Dati15_16[[#This Row],[Quota]])*Dati15_16[[#This Row],[Pg]])/38,"")</f>
        <v>0.34</v>
      </c>
      <c r="G371" s="15">
        <f>IFERROR(Dati15_16[[#This Row],[Mf]]*Dati15_16[[#This Row],[Pg]],"")</f>
        <v>193.8</v>
      </c>
      <c r="H371" s="16">
        <f>IFERROR(Dati15_16[[#This Row],[Tot. punti]]/Dati15_16[[#This Row],[Quota]],"")</f>
        <v>12.92</v>
      </c>
      <c r="I371" s="14">
        <f>IFERROR(VLOOKUP($C371&amp;"*", Gazzetta15_16[], 2,0),"")</f>
        <v>15</v>
      </c>
      <c r="J371" t="s">
        <v>101</v>
      </c>
      <c r="K371">
        <v>30</v>
      </c>
      <c r="L371">
        <v>6.46</v>
      </c>
      <c r="M371">
        <v>5.88</v>
      </c>
      <c r="N371">
        <v>3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1</v>
      </c>
      <c r="U371">
        <v>5</v>
      </c>
      <c r="V371">
        <v>0</v>
      </c>
      <c r="W371">
        <v>0</v>
      </c>
      <c r="AD371" s="7" t="s">
        <v>2013</v>
      </c>
      <c r="AE371" s="9">
        <v>8</v>
      </c>
    </row>
    <row r="372" spans="1:31">
      <c r="A372">
        <v>510</v>
      </c>
      <c r="B372" t="s">
        <v>28</v>
      </c>
      <c r="C372" t="s">
        <v>520</v>
      </c>
      <c r="D372" s="17" t="str">
        <f>IFERROR(VLOOKUP(Dati15_16[[#This Row],[Nome]]&amp;"*",Gazzetta15_16[Giocatore],1,FALSE),"")</f>
        <v>Pegolo G.</v>
      </c>
      <c r="E372" s="13">
        <f>IFERROR(Dati15_16[[#This Row],[Mf]]/Dati15_16[[#This Row],[Quota]],"")</f>
        <v>5</v>
      </c>
      <c r="F372" s="13">
        <f>IFERROR(((Dati15_16[[#This Row],[Mf]]/Dati15_16[[#This Row],[Quota]])*Dati15_16[[#This Row],[Pg]])/38,"")</f>
        <v>0.26315789473684209</v>
      </c>
      <c r="G372" s="15">
        <f>IFERROR(Dati15_16[[#This Row],[Mf]]*Dati15_16[[#This Row],[Pg]],"")</f>
        <v>10</v>
      </c>
      <c r="H372" s="16">
        <f>IFERROR(Dati15_16[[#This Row],[Tot. punti]]/Dati15_16[[#This Row],[Quota]],"")</f>
        <v>10</v>
      </c>
      <c r="I372" s="14">
        <f>IFERROR(VLOOKUP($C372&amp;"*", Gazzetta15_16[], 2,0),"")</f>
        <v>1</v>
      </c>
      <c r="J372" t="s">
        <v>46</v>
      </c>
      <c r="K372">
        <v>2</v>
      </c>
      <c r="L372">
        <v>5</v>
      </c>
      <c r="M372">
        <v>6.25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AD372" s="7" t="s">
        <v>2014</v>
      </c>
      <c r="AE372" s="9">
        <v>4</v>
      </c>
    </row>
    <row r="373" spans="1:31">
      <c r="A373">
        <v>131</v>
      </c>
      <c r="B373" t="s">
        <v>28</v>
      </c>
      <c r="C373" t="s">
        <v>458</v>
      </c>
      <c r="D373" s="17" t="str">
        <f>IFERROR(VLOOKUP(Dati15_16[[#This Row],[Nome]]&amp;"*",Gazzetta15_16[Giocatore],1,FALSE),"")</f>
        <v>Pelagotti A.</v>
      </c>
      <c r="E373" s="13">
        <f>IFERROR(Dati15_16[[#This Row],[Mf]]/Dati15_16[[#This Row],[Quota]],"")</f>
        <v>5.5</v>
      </c>
      <c r="F373" s="13">
        <f>IFERROR(((Dati15_16[[#This Row],[Mf]]/Dati15_16[[#This Row],[Quota]])*Dati15_16[[#This Row],[Pg]])/38,"")</f>
        <v>0.86842105263157898</v>
      </c>
      <c r="G373" s="15">
        <f>IFERROR(Dati15_16[[#This Row],[Mf]]*Dati15_16[[#This Row],[Pg]],"")</f>
        <v>33</v>
      </c>
      <c r="H373" s="16">
        <f>IFERROR(Dati15_16[[#This Row],[Tot. punti]]/Dati15_16[[#This Row],[Quota]],"")</f>
        <v>33</v>
      </c>
      <c r="I373" s="14">
        <f>IFERROR(VLOOKUP($C373&amp;"*", Gazzetta15_16[], 2,0),"")</f>
        <v>1</v>
      </c>
      <c r="J373" t="s">
        <v>19</v>
      </c>
      <c r="K373">
        <v>6</v>
      </c>
      <c r="L373">
        <v>5.5</v>
      </c>
      <c r="M373">
        <v>6.33</v>
      </c>
      <c r="N373">
        <v>0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AD373" s="7" t="s">
        <v>2015</v>
      </c>
      <c r="AE373" s="9">
        <v>22</v>
      </c>
    </row>
    <row r="374" spans="1:31">
      <c r="A374">
        <v>530</v>
      </c>
      <c r="B374" t="s">
        <v>22</v>
      </c>
      <c r="C374" t="s">
        <v>2206</v>
      </c>
      <c r="D374" s="17" t="str">
        <f>IFERROR(VLOOKUP(Dati15_16[[#This Row],[Nome]]&amp;"*",Gazzetta15_16[Giocatore],1,FALSE),"")</f>
        <v>Pellegrini L.</v>
      </c>
      <c r="E374" s="13">
        <f>IFERROR(Dati15_16[[#This Row],[Mf]]/Dati15_16[[#This Row],[Quota]],"")</f>
        <v>6.38</v>
      </c>
      <c r="F374" s="13">
        <f>IFERROR(((Dati15_16[[#This Row],[Mf]]/Dati15_16[[#This Row],[Quota]])*Dati15_16[[#This Row],[Pg]])/38,"")</f>
        <v>3.19</v>
      </c>
      <c r="G374" s="15">
        <f>IFERROR(Dati15_16[[#This Row],[Mf]]*Dati15_16[[#This Row],[Pg]],"")</f>
        <v>121.22</v>
      </c>
      <c r="H374" s="16">
        <f>IFERROR(Dati15_16[[#This Row],[Tot. punti]]/Dati15_16[[#This Row],[Quota]],"")</f>
        <v>121.22</v>
      </c>
      <c r="I374" s="14">
        <f>IFERROR(VLOOKUP($C374&amp;"*", Gazzetta15_16[], 2,0),"")</f>
        <v>1</v>
      </c>
      <c r="J374" t="s">
        <v>46</v>
      </c>
      <c r="K374">
        <v>19</v>
      </c>
      <c r="L374">
        <v>6.38</v>
      </c>
      <c r="M374">
        <v>6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1</v>
      </c>
      <c r="W374">
        <v>0</v>
      </c>
      <c r="AD374" s="7" t="s">
        <v>2016</v>
      </c>
      <c r="AE374" s="9">
        <v>1</v>
      </c>
    </row>
    <row r="375" spans="1:31">
      <c r="A375">
        <v>127</v>
      </c>
      <c r="B375" t="s">
        <v>17</v>
      </c>
      <c r="C375" t="s">
        <v>323</v>
      </c>
      <c r="D375" s="17" t="str">
        <f>IFERROR(VLOOKUP(Dati15_16[[#This Row],[Nome]]&amp;"*",Gazzetta15_16[Giocatore],1,FALSE),"")</f>
        <v>Pellissier S.</v>
      </c>
      <c r="E375" s="13">
        <f>IFERROR(Dati15_16[[#This Row],[Mf]]/Dati15_16[[#This Row],[Quota]],"")</f>
        <v>0.66900000000000004</v>
      </c>
      <c r="F375" s="13">
        <f>IFERROR(((Dati15_16[[#This Row],[Mf]]/Dati15_16[[#This Row],[Quota]])*Dati15_16[[#This Row],[Pg]])/38,"")</f>
        <v>0.33450000000000002</v>
      </c>
      <c r="G375" s="15">
        <f>IFERROR(Dati15_16[[#This Row],[Mf]]*Dati15_16[[#This Row],[Pg]],"")</f>
        <v>127.11000000000001</v>
      </c>
      <c r="H375" s="16">
        <f>IFERROR(Dati15_16[[#This Row],[Tot. punti]]/Dati15_16[[#This Row],[Quota]],"")</f>
        <v>12.711000000000002</v>
      </c>
      <c r="I375" s="14">
        <f>IFERROR(VLOOKUP($C375&amp;"*", Gazzetta15_16[], 2,0),"")</f>
        <v>10</v>
      </c>
      <c r="J375" t="s">
        <v>65</v>
      </c>
      <c r="K375">
        <v>19</v>
      </c>
      <c r="L375">
        <v>6.69</v>
      </c>
      <c r="M375">
        <v>5.92</v>
      </c>
      <c r="N375">
        <v>3</v>
      </c>
      <c r="O375">
        <v>0</v>
      </c>
      <c r="P375">
        <v>0</v>
      </c>
      <c r="Q375">
        <v>2</v>
      </c>
      <c r="R375">
        <v>2</v>
      </c>
      <c r="S375">
        <v>0</v>
      </c>
      <c r="T375">
        <v>0</v>
      </c>
      <c r="U375">
        <v>2</v>
      </c>
      <c r="V375">
        <v>0</v>
      </c>
      <c r="W375">
        <v>0</v>
      </c>
      <c r="AD375" s="7" t="s">
        <v>2017</v>
      </c>
      <c r="AE375" s="9">
        <v>1</v>
      </c>
    </row>
    <row r="376" spans="1:31">
      <c r="A376">
        <v>521</v>
      </c>
      <c r="B376" t="s">
        <v>31</v>
      </c>
      <c r="C376" t="s">
        <v>98</v>
      </c>
      <c r="D376" s="17" t="str">
        <f>IFERROR(VLOOKUP(Dati15_16[[#This Row],[Nome]]&amp;"*",Gazzetta15_16[Giocatore],1,FALSE),"")</f>
        <v>Peluso F.</v>
      </c>
      <c r="E376" s="13">
        <f>IFERROR(Dati15_16[[#This Row],[Mf]]/Dati15_16[[#This Row],[Quota]],"")</f>
        <v>0.57800000000000007</v>
      </c>
      <c r="F376" s="13">
        <f>IFERROR(((Dati15_16[[#This Row],[Mf]]/Dati15_16[[#This Row],[Quota]])*Dati15_16[[#This Row],[Pg]])/38,"")</f>
        <v>0.51715789473684215</v>
      </c>
      <c r="G376" s="15">
        <f>IFERROR(Dati15_16[[#This Row],[Mf]]*Dati15_16[[#This Row],[Pg]],"")</f>
        <v>196.52</v>
      </c>
      <c r="H376" s="16">
        <f>IFERROR(Dati15_16[[#This Row],[Tot. punti]]/Dati15_16[[#This Row],[Quota]],"")</f>
        <v>19.652000000000001</v>
      </c>
      <c r="I376" s="14">
        <f>IFERROR(VLOOKUP($C376&amp;"*", Gazzetta15_16[], 2,0),"")</f>
        <v>10</v>
      </c>
      <c r="J376" t="s">
        <v>46</v>
      </c>
      <c r="K376">
        <v>34</v>
      </c>
      <c r="L376">
        <v>5.78</v>
      </c>
      <c r="M376">
        <v>5.82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11</v>
      </c>
      <c r="V376">
        <v>0</v>
      </c>
      <c r="W376">
        <v>0</v>
      </c>
      <c r="AD376" s="7" t="s">
        <v>2018</v>
      </c>
      <c r="AE376" s="9">
        <v>4</v>
      </c>
    </row>
    <row r="377" spans="1:31">
      <c r="A377">
        <v>650</v>
      </c>
      <c r="B377" t="s">
        <v>22</v>
      </c>
      <c r="C377" t="s">
        <v>293</v>
      </c>
      <c r="D377" s="17" t="str">
        <f>IFERROR(VLOOKUP(Dati15_16[[#This Row],[Nome]]&amp;"*",Gazzetta15_16[Giocatore],1,FALSE),"")</f>
        <v>Pepe S.</v>
      </c>
      <c r="E377" s="13">
        <f>IFERROR(Dati15_16[[#This Row],[Mf]]/Dati15_16[[#This Row],[Quota]],"")</f>
        <v>1.075</v>
      </c>
      <c r="F377" s="13">
        <f>IFERROR(((Dati15_16[[#This Row],[Mf]]/Dati15_16[[#This Row],[Quota]])*Dati15_16[[#This Row],[Pg]])/38,"")</f>
        <v>0.62236842105263157</v>
      </c>
      <c r="G377" s="15">
        <f>IFERROR(Dati15_16[[#This Row],[Mf]]*Dati15_16[[#This Row],[Pg]],"")</f>
        <v>141.9</v>
      </c>
      <c r="H377" s="16">
        <f>IFERROR(Dati15_16[[#This Row],[Tot. punti]]/Dati15_16[[#This Row],[Quota]],"")</f>
        <v>23.650000000000002</v>
      </c>
      <c r="I377" s="14">
        <f>IFERROR(VLOOKUP($C377&amp;"*", Gazzetta15_16[], 2,0),"")</f>
        <v>6</v>
      </c>
      <c r="J377" t="s">
        <v>65</v>
      </c>
      <c r="K377">
        <v>22</v>
      </c>
      <c r="L377">
        <v>6.45</v>
      </c>
      <c r="M377">
        <v>5.97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2</v>
      </c>
      <c r="V377">
        <v>1</v>
      </c>
      <c r="W377">
        <v>0</v>
      </c>
      <c r="AD377" s="7" t="s">
        <v>2019</v>
      </c>
      <c r="AE377" s="9">
        <v>4</v>
      </c>
    </row>
    <row r="378" spans="1:31">
      <c r="A378">
        <v>729</v>
      </c>
      <c r="B378" t="s">
        <v>31</v>
      </c>
      <c r="C378" t="s">
        <v>439</v>
      </c>
      <c r="D378" s="17" t="str">
        <f>IFERROR(VLOOKUP(Dati15_16[[#This Row],[Nome]]&amp;"*",Gazzetta15_16[Giocatore],1,FALSE),"")</f>
        <v>Pereira P.</v>
      </c>
      <c r="E378" s="13">
        <f>IFERROR(Dati15_16[[#This Row],[Mf]]/Dati15_16[[#This Row],[Quota]],"")</f>
        <v>1.43</v>
      </c>
      <c r="F378" s="13">
        <f>IFERROR(((Dati15_16[[#This Row],[Mf]]/Dati15_16[[#This Row],[Quota]])*Dati15_16[[#This Row],[Pg]])/38,"")</f>
        <v>0.33868421052631575</v>
      </c>
      <c r="G378" s="15">
        <f>IFERROR(Dati15_16[[#This Row],[Mf]]*Dati15_16[[#This Row],[Pg]],"")</f>
        <v>51.48</v>
      </c>
      <c r="H378" s="16">
        <f>IFERROR(Dati15_16[[#This Row],[Tot. punti]]/Dati15_16[[#This Row],[Quota]],"")</f>
        <v>12.87</v>
      </c>
      <c r="I378" s="14">
        <f>IFERROR(VLOOKUP($C378&amp;"*", Gazzetta15_16[], 2,0),"")</f>
        <v>4</v>
      </c>
      <c r="J378" t="s">
        <v>44</v>
      </c>
      <c r="K378">
        <v>9</v>
      </c>
      <c r="L378">
        <v>5.72</v>
      </c>
      <c r="M378">
        <v>5.61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AD378" s="7" t="s">
        <v>2020</v>
      </c>
      <c r="AE378" s="9">
        <v>4</v>
      </c>
    </row>
    <row r="379" spans="1:31">
      <c r="A379">
        <v>302</v>
      </c>
      <c r="B379" t="s">
        <v>22</v>
      </c>
      <c r="C379" t="s">
        <v>393</v>
      </c>
      <c r="D379" s="17" t="str">
        <f>IFERROR(VLOOKUP(Dati15_16[[#This Row],[Nome]]&amp;"*",Gazzetta15_16[Giocatore],1,FALSE),"")</f>
        <v>Pereyra R.</v>
      </c>
      <c r="E379" s="13">
        <f>IFERROR(Dati15_16[[#This Row],[Mf]]/Dati15_16[[#This Row],[Quota]],"")</f>
        <v>1.4624999999999999</v>
      </c>
      <c r="F379" s="13">
        <f>IFERROR(((Dati15_16[[#This Row],[Mf]]/Dati15_16[[#This Row],[Quota]])*Dati15_16[[#This Row],[Pg]])/38,"")</f>
        <v>0.50032894736842104</v>
      </c>
      <c r="G379" s="15">
        <f>IFERROR(Dati15_16[[#This Row],[Mf]]*Dati15_16[[#This Row],[Pg]],"")</f>
        <v>76.05</v>
      </c>
      <c r="H379" s="16">
        <f>IFERROR(Dati15_16[[#This Row],[Tot. punti]]/Dati15_16[[#This Row],[Quota]],"")</f>
        <v>19.012499999999999</v>
      </c>
      <c r="I379" s="14">
        <f>IFERROR(VLOOKUP($C379&amp;"*", Gazzetta15_16[], 2,0),"")</f>
        <v>4</v>
      </c>
      <c r="J379" t="s">
        <v>57</v>
      </c>
      <c r="K379">
        <v>13</v>
      </c>
      <c r="L379">
        <v>5.85</v>
      </c>
      <c r="M379">
        <v>5.77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AD379" s="7" t="s">
        <v>2021</v>
      </c>
      <c r="AE379" s="9">
        <v>5</v>
      </c>
    </row>
    <row r="380" spans="1:31">
      <c r="A380">
        <v>605</v>
      </c>
      <c r="B380" t="s">
        <v>17</v>
      </c>
      <c r="C380" t="s">
        <v>413</v>
      </c>
      <c r="D380" s="17" t="str">
        <f>IFERROR(VLOOKUP(Dati15_16[[#This Row],[Nome]]&amp;"*",Gazzetta15_16[Giocatore],1,FALSE),"")</f>
        <v>Perica S.</v>
      </c>
      <c r="E380" s="13">
        <f>IFERROR(Dati15_16[[#This Row],[Mf]]/Dati15_16[[#This Row],[Quota]],"")</f>
        <v>1.5625</v>
      </c>
      <c r="F380" s="13">
        <f>IFERROR(((Dati15_16[[#This Row],[Mf]]/Dati15_16[[#This Row],[Quota]])*Dati15_16[[#This Row],[Pg]])/38,"")</f>
        <v>0.45230263157894735</v>
      </c>
      <c r="G380" s="15">
        <f>IFERROR(Dati15_16[[#This Row],[Mf]]*Dati15_16[[#This Row],[Pg]],"")</f>
        <v>68.75</v>
      </c>
      <c r="H380" s="16">
        <f>IFERROR(Dati15_16[[#This Row],[Tot. punti]]/Dati15_16[[#This Row],[Quota]],"")</f>
        <v>17.1875</v>
      </c>
      <c r="I380" s="14">
        <f>IFERROR(VLOOKUP($C380&amp;"*", Gazzetta15_16[], 2,0),"")</f>
        <v>4</v>
      </c>
      <c r="J380" t="s">
        <v>30</v>
      </c>
      <c r="K380">
        <v>11</v>
      </c>
      <c r="L380">
        <v>6.25</v>
      </c>
      <c r="M380">
        <v>5.7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AD380" s="7" t="s">
        <v>2022</v>
      </c>
      <c r="AE380" s="9">
        <v>4</v>
      </c>
    </row>
    <row r="381" spans="1:31">
      <c r="A381">
        <v>218</v>
      </c>
      <c r="B381" t="s">
        <v>28</v>
      </c>
      <c r="C381" t="s">
        <v>240</v>
      </c>
      <c r="D381" s="17" t="str">
        <f>IFERROR(VLOOKUP(Dati15_16[[#This Row],[Nome]]&amp;"*",Gazzetta15_16[Giocatore],1,FALSE),"")</f>
        <v>Perin M.</v>
      </c>
      <c r="E381" s="13">
        <f>IFERROR(Dati15_16[[#This Row],[Mf]]/Dati15_16[[#This Row],[Quota]],"")</f>
        <v>0.51800000000000002</v>
      </c>
      <c r="F381" s="13">
        <f>IFERROR(((Dati15_16[[#This Row],[Mf]]/Dati15_16[[#This Row],[Quota]])*Dati15_16[[#This Row],[Pg]])/38,"")</f>
        <v>0.34078947368421053</v>
      </c>
      <c r="G381" s="15">
        <f>IFERROR(Dati15_16[[#This Row],[Mf]]*Dati15_16[[#This Row],[Pg]],"")</f>
        <v>129.5</v>
      </c>
      <c r="H381" s="16">
        <f>IFERROR(Dati15_16[[#This Row],[Tot. punti]]/Dati15_16[[#This Row],[Quota]],"")</f>
        <v>12.95</v>
      </c>
      <c r="I381" s="14">
        <f>IFERROR(VLOOKUP($C381&amp;"*", Gazzetta15_16[], 2,0),"")</f>
        <v>10</v>
      </c>
      <c r="J381" t="s">
        <v>70</v>
      </c>
      <c r="K381">
        <v>25</v>
      </c>
      <c r="L381">
        <v>5.18</v>
      </c>
      <c r="M381">
        <v>6.3</v>
      </c>
      <c r="N381">
        <v>0</v>
      </c>
      <c r="O381">
        <v>30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AD381" s="7" t="s">
        <v>2023</v>
      </c>
      <c r="AE381" s="9">
        <v>7</v>
      </c>
    </row>
    <row r="382" spans="1:31">
      <c r="A382">
        <v>673</v>
      </c>
      <c r="B382" t="s">
        <v>28</v>
      </c>
      <c r="C382" t="s">
        <v>630</v>
      </c>
      <c r="D382" s="17" t="str">
        <f>IFERROR(VLOOKUP(Dati15_16[[#This Row],[Nome]]&amp;"*",Gazzetta15_16[Giocatore],1,FALSE),"")</f>
        <v>Perisan S.</v>
      </c>
      <c r="E382" s="13">
        <f>IFERROR(Dati15_16[[#This Row],[Mf]]/Dati15_16[[#This Row],[Quota]],"")</f>
        <v>0</v>
      </c>
      <c r="F382" s="13">
        <f>IFERROR(((Dati15_16[[#This Row],[Mf]]/Dati15_16[[#This Row],[Quota]])*Dati15_16[[#This Row],[Pg]])/38,"")</f>
        <v>0</v>
      </c>
      <c r="G382" s="15">
        <f>IFERROR(Dati15_16[[#This Row],[Mf]]*Dati15_16[[#This Row],[Pg]],"")</f>
        <v>0</v>
      </c>
      <c r="H382" s="16">
        <f>IFERROR(Dati15_16[[#This Row],[Tot. punti]]/Dati15_16[[#This Row],[Quota]],"")</f>
        <v>0</v>
      </c>
      <c r="I382" s="14">
        <f>IFERROR(VLOOKUP($C382&amp;"*", Gazzetta15_16[], 2,0),"")</f>
        <v>1</v>
      </c>
      <c r="J382" t="s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AD382" s="7" t="s">
        <v>2024</v>
      </c>
      <c r="AE382" s="9">
        <v>12</v>
      </c>
    </row>
    <row r="383" spans="1:31">
      <c r="A383">
        <v>704</v>
      </c>
      <c r="B383" t="s">
        <v>22</v>
      </c>
      <c r="C383" t="s">
        <v>103</v>
      </c>
      <c r="D383" s="17" t="str">
        <f>IFERROR(VLOOKUP(Dati15_16[[#This Row],[Nome]]&amp;"*",Gazzetta15_16[Giocatore],1,FALSE),"")</f>
        <v>Perisic I.</v>
      </c>
      <c r="E383" s="13">
        <f>IFERROR(Dati15_16[[#This Row],[Mf]]/Dati15_16[[#This Row],[Quota]],"")</f>
        <v>0.29260869565217396</v>
      </c>
      <c r="F383" s="13">
        <f>IFERROR(((Dati15_16[[#This Row],[Mf]]/Dati15_16[[#This Row],[Quota]])*Dati15_16[[#This Row],[Pg]])/38,"")</f>
        <v>0.26180778032036617</v>
      </c>
      <c r="G383" s="15">
        <f>IFERROR(Dati15_16[[#This Row],[Mf]]*Dati15_16[[#This Row],[Pg]],"")</f>
        <v>228.82000000000002</v>
      </c>
      <c r="H383" s="16">
        <f>IFERROR(Dati15_16[[#This Row],[Tot. punti]]/Dati15_16[[#This Row],[Quota]],"")</f>
        <v>9.9486956521739138</v>
      </c>
      <c r="I383" s="14">
        <f>IFERROR(VLOOKUP($C383&amp;"*", Gazzetta15_16[], 2,0),"")</f>
        <v>23</v>
      </c>
      <c r="J383" t="s">
        <v>55</v>
      </c>
      <c r="K383">
        <v>34</v>
      </c>
      <c r="L383">
        <v>6.73</v>
      </c>
      <c r="M383">
        <v>6.02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5</v>
      </c>
      <c r="V383">
        <v>0</v>
      </c>
      <c r="W383">
        <v>0</v>
      </c>
      <c r="AD383" s="7" t="s">
        <v>2025</v>
      </c>
      <c r="AE383" s="9">
        <v>4</v>
      </c>
    </row>
    <row r="384" spans="1:31">
      <c r="A384">
        <v>237</v>
      </c>
      <c r="B384" t="s">
        <v>22</v>
      </c>
      <c r="C384" t="s">
        <v>139</v>
      </c>
      <c r="D384" s="17" t="str">
        <f>IFERROR(VLOOKUP(Dati15_16[[#This Row],[Nome]]&amp;"*",Gazzetta15_16[Giocatore],1,FALSE),"")</f>
        <v>Perotti D.</v>
      </c>
      <c r="E384" s="13">
        <f>IFERROR(Dati15_16[[#This Row],[Mf]]/Dati15_16[[#This Row],[Quota]],"")</f>
        <v>0.33650000000000002</v>
      </c>
      <c r="F384" s="13">
        <f>IFERROR(((Dati15_16[[#This Row],[Mf]]/Dati15_16[[#This Row],[Quota]])*Dati15_16[[#This Row],[Pg]])/38,"")</f>
        <v>0.27451315789473685</v>
      </c>
      <c r="G384" s="15">
        <f>IFERROR(Dati15_16[[#This Row],[Mf]]*Dati15_16[[#This Row],[Pg]],"")</f>
        <v>208.63000000000002</v>
      </c>
      <c r="H384" s="16">
        <f>IFERROR(Dati15_16[[#This Row],[Tot. punti]]/Dati15_16[[#This Row],[Quota]],"")</f>
        <v>10.431500000000002</v>
      </c>
      <c r="I384" s="14">
        <f>IFERROR(VLOOKUP($C384&amp;"*", Gazzetta15_16[], 2,0),"")</f>
        <v>20</v>
      </c>
      <c r="J384" t="s">
        <v>42</v>
      </c>
      <c r="K384">
        <v>31</v>
      </c>
      <c r="L384">
        <v>6.73</v>
      </c>
      <c r="M384">
        <v>6.25</v>
      </c>
      <c r="N384">
        <v>3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7</v>
      </c>
      <c r="U384">
        <v>3</v>
      </c>
      <c r="V384">
        <v>2</v>
      </c>
      <c r="W384">
        <v>0</v>
      </c>
      <c r="AD384" s="7" t="s">
        <v>2026</v>
      </c>
      <c r="AE384" s="9">
        <v>7</v>
      </c>
    </row>
    <row r="385" spans="1:31">
      <c r="A385">
        <v>815</v>
      </c>
      <c r="B385" t="s">
        <v>22</v>
      </c>
      <c r="C385" t="s">
        <v>649</v>
      </c>
      <c r="D385" s="17" t="str">
        <f>IFERROR(VLOOKUP(Dati15_16[[#This Row],[Nome]]&amp;"*",Gazzetta15_16[Giocatore],1,FALSE),"")</f>
        <v>Petermann D.</v>
      </c>
      <c r="E385" s="13">
        <f>IFERROR(Dati15_16[[#This Row],[Mf]]/Dati15_16[[#This Row],[Quota]],"")</f>
        <v>0</v>
      </c>
      <c r="F385" s="13">
        <f>IFERROR(((Dati15_16[[#This Row],[Mf]]/Dati15_16[[#This Row],[Quota]])*Dati15_16[[#This Row],[Pg]])/38,"")</f>
        <v>0</v>
      </c>
      <c r="G385" s="15">
        <f>IFERROR(Dati15_16[[#This Row],[Mf]]*Dati15_16[[#This Row],[Pg]],"")</f>
        <v>0</v>
      </c>
      <c r="H385" s="16">
        <f>IFERROR(Dati15_16[[#This Row],[Tot. punti]]/Dati15_16[[#This Row],[Quota]],"")</f>
        <v>0</v>
      </c>
      <c r="I385" s="14">
        <f>IFERROR(VLOOKUP($C385&amp;"*", Gazzetta15_16[], 2,0),"")</f>
        <v>1</v>
      </c>
      <c r="J385" t="s">
        <v>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AD385" s="7" t="s">
        <v>2027</v>
      </c>
      <c r="AE385" s="9">
        <v>11</v>
      </c>
    </row>
    <row r="386" spans="1:31">
      <c r="A386">
        <v>770</v>
      </c>
      <c r="B386" t="s">
        <v>31</v>
      </c>
      <c r="C386" t="s">
        <v>2201</v>
      </c>
      <c r="D386" s="17" t="str">
        <f>IFERROR(VLOOKUP(Dati15_16[[#This Row],[Nome]]&amp;"*",Gazzetta15_16[Giocatore],1,FALSE),"")</f>
        <v>Pezzella G.</v>
      </c>
      <c r="E386" s="13">
        <f>IFERROR(Dati15_16[[#This Row],[Mf]]/Dati15_16[[#This Row],[Quota]],"")</f>
        <v>1.8333333333333333</v>
      </c>
      <c r="F386" s="13">
        <f>IFERROR(((Dati15_16[[#This Row],[Mf]]/Dati15_16[[#This Row],[Quota]])*Dati15_16[[#This Row],[Pg]])/38,"")</f>
        <v>0.43421052631578949</v>
      </c>
      <c r="G386" s="15">
        <f>IFERROR(Dati15_16[[#This Row],[Mf]]*Dati15_16[[#This Row],[Pg]],"")</f>
        <v>49.5</v>
      </c>
      <c r="H386" s="16">
        <f>IFERROR(Dati15_16[[#This Row],[Tot. punti]]/Dati15_16[[#This Row],[Quota]],"")</f>
        <v>16.5</v>
      </c>
      <c r="I386" s="14">
        <f>IFERROR(VLOOKUP($C386&amp;"*", Gazzetta15_16[], 2,0),"")</f>
        <v>3</v>
      </c>
      <c r="J386" t="s">
        <v>27</v>
      </c>
      <c r="K386">
        <v>9</v>
      </c>
      <c r="L386">
        <v>5.5</v>
      </c>
      <c r="M386">
        <v>5.5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AD386" s="7" t="s">
        <v>2028</v>
      </c>
      <c r="AE386" s="9">
        <v>5</v>
      </c>
    </row>
    <row r="387" spans="1:31">
      <c r="A387">
        <v>39</v>
      </c>
      <c r="B387" t="s">
        <v>17</v>
      </c>
      <c r="C387" t="s">
        <v>307</v>
      </c>
      <c r="D387" s="17" t="str">
        <f>IFERROR(VLOOKUP(Dati15_16[[#This Row],[Nome]]&amp;"*",Gazzetta15_16[Giocatore],1,FALSE),"")</f>
        <v>Pinilla M.</v>
      </c>
      <c r="E387" s="13">
        <f>IFERROR(Dati15_16[[#This Row],[Mf]]/Dati15_16[[#This Row],[Quota]],"")</f>
        <v>1.5475000000000001</v>
      </c>
      <c r="F387" s="13">
        <f>IFERROR(((Dati15_16[[#This Row],[Mf]]/Dati15_16[[#This Row],[Quota]])*Dati15_16[[#This Row],[Pg]])/38,"")</f>
        <v>0.81447368421052635</v>
      </c>
      <c r="G387" s="15">
        <f>IFERROR(Dati15_16[[#This Row],[Mf]]*Dati15_16[[#This Row],[Pg]],"")</f>
        <v>123.80000000000001</v>
      </c>
      <c r="H387" s="16">
        <f>IFERROR(Dati15_16[[#This Row],[Tot. punti]]/Dati15_16[[#This Row],[Quota]],"")</f>
        <v>30.950000000000003</v>
      </c>
      <c r="I387" s="14">
        <f>IFERROR(VLOOKUP($C387&amp;"*", Gazzetta15_16[], 2,0),"")</f>
        <v>4</v>
      </c>
      <c r="J387" t="s">
        <v>49</v>
      </c>
      <c r="K387">
        <v>20</v>
      </c>
      <c r="L387">
        <v>6.19</v>
      </c>
      <c r="M387">
        <v>5.83</v>
      </c>
      <c r="N387">
        <v>5</v>
      </c>
      <c r="O387">
        <v>0</v>
      </c>
      <c r="P387">
        <v>0</v>
      </c>
      <c r="Q387">
        <v>2</v>
      </c>
      <c r="R387">
        <v>0</v>
      </c>
      <c r="S387">
        <v>2</v>
      </c>
      <c r="T387">
        <v>2</v>
      </c>
      <c r="U387">
        <v>8</v>
      </c>
      <c r="V387">
        <v>1</v>
      </c>
      <c r="W387">
        <v>0</v>
      </c>
      <c r="AD387" s="7" t="s">
        <v>2029</v>
      </c>
      <c r="AE387" s="9">
        <v>3</v>
      </c>
    </row>
    <row r="388" spans="1:31">
      <c r="A388">
        <v>598</v>
      </c>
      <c r="B388" t="s">
        <v>22</v>
      </c>
      <c r="C388" t="s">
        <v>341</v>
      </c>
      <c r="D388" s="17" t="str">
        <f>IFERROR(VLOOKUP(Dati15_16[[#This Row],[Nome]]&amp;"*",Gazzetta15_16[Giocatore],1,FALSE),"")</f>
        <v>Pinzi G.</v>
      </c>
      <c r="E388" s="13">
        <f>IFERROR(Dati15_16[[#This Row],[Mf]]/Dati15_16[[#This Row],[Quota]],"")</f>
        <v>1.385</v>
      </c>
      <c r="F388" s="13">
        <f>IFERROR(((Dati15_16[[#This Row],[Mf]]/Dati15_16[[#This Row],[Quota]])*Dati15_16[[#This Row],[Pg]])/38,"")</f>
        <v>0.65605263157894733</v>
      </c>
      <c r="G388" s="15">
        <f>IFERROR(Dati15_16[[#This Row],[Mf]]*Dati15_16[[#This Row],[Pg]],"")</f>
        <v>99.72</v>
      </c>
      <c r="H388" s="16">
        <f>IFERROR(Dati15_16[[#This Row],[Tot. punti]]/Dati15_16[[#This Row],[Quota]],"")</f>
        <v>24.93</v>
      </c>
      <c r="I388" s="14">
        <f>IFERROR(VLOOKUP($C388&amp;"*", Gazzetta15_16[], 2,0),"")</f>
        <v>4</v>
      </c>
      <c r="J388" t="s">
        <v>65</v>
      </c>
      <c r="K388">
        <v>18</v>
      </c>
      <c r="L388">
        <v>5.54</v>
      </c>
      <c r="M388">
        <v>5.75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AD388" s="7" t="s">
        <v>2030</v>
      </c>
      <c r="AE388" s="9">
        <v>4</v>
      </c>
    </row>
    <row r="389" spans="1:31">
      <c r="A389">
        <v>586</v>
      </c>
      <c r="B389" t="s">
        <v>31</v>
      </c>
      <c r="C389" t="s">
        <v>213</v>
      </c>
      <c r="D389" s="17" t="str">
        <f>IFERROR(VLOOKUP(Dati15_16[[#This Row],[Nome]]&amp;"*",Gazzetta15_16[Giocatore],1,FALSE),"")</f>
        <v>Piris I.</v>
      </c>
      <c r="E389" s="13">
        <f>IFERROR(Dati15_16[[#This Row],[Mf]]/Dati15_16[[#This Row],[Quota]],"")</f>
        <v>1.1000000000000001</v>
      </c>
      <c r="F389" s="13">
        <f>IFERROR(((Dati15_16[[#This Row],[Mf]]/Dati15_16[[#This Row],[Quota]])*Dati15_16[[#This Row],[Pg]])/38,"")</f>
        <v>0.78157894736842115</v>
      </c>
      <c r="G389" s="15">
        <f>IFERROR(Dati15_16[[#This Row],[Mf]]*Dati15_16[[#This Row],[Pg]],"")</f>
        <v>148.5</v>
      </c>
      <c r="H389" s="16">
        <f>IFERROR(Dati15_16[[#This Row],[Tot. punti]]/Dati15_16[[#This Row],[Quota]],"")</f>
        <v>29.7</v>
      </c>
      <c r="I389" s="14">
        <f>IFERROR(VLOOKUP($C389&amp;"*", Gazzetta15_16[], 2,0),"")</f>
        <v>5</v>
      </c>
      <c r="J389" t="s">
        <v>30</v>
      </c>
      <c r="K389">
        <v>27</v>
      </c>
      <c r="L389">
        <v>5.5</v>
      </c>
      <c r="M389">
        <v>5.6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</v>
      </c>
      <c r="V389">
        <v>0</v>
      </c>
      <c r="W389">
        <v>0</v>
      </c>
      <c r="AD389" s="7" t="s">
        <v>2031</v>
      </c>
      <c r="AE389" s="9">
        <v>1</v>
      </c>
    </row>
    <row r="390" spans="1:31">
      <c r="A390">
        <v>422</v>
      </c>
      <c r="B390" t="s">
        <v>31</v>
      </c>
      <c r="C390" t="s">
        <v>600</v>
      </c>
      <c r="D390" s="17" t="str">
        <f>IFERROR(VLOOKUP(Dati15_16[[#This Row],[Nome]]&amp;"*",Gazzetta15_16[Giocatore],1,FALSE),"")</f>
        <v>Pirrello R.</v>
      </c>
      <c r="E390" s="13">
        <f>IFERROR(Dati15_16[[#This Row],[Mf]]/Dati15_16[[#This Row],[Quota]],"")</f>
        <v>0</v>
      </c>
      <c r="F390" s="13">
        <f>IFERROR(((Dati15_16[[#This Row],[Mf]]/Dati15_16[[#This Row],[Quota]])*Dati15_16[[#This Row],[Pg]])/38,"")</f>
        <v>0</v>
      </c>
      <c r="G390" s="15">
        <f>IFERROR(Dati15_16[[#This Row],[Mf]]*Dati15_16[[#This Row],[Pg]],"")</f>
        <v>0</v>
      </c>
      <c r="H390" s="16">
        <f>IFERROR(Dati15_16[[#This Row],[Tot. punti]]/Dati15_16[[#This Row],[Quota]],"")</f>
        <v>0</v>
      </c>
      <c r="I390" s="14">
        <f>IFERROR(VLOOKUP($C390&amp;"*", Gazzetta15_16[], 2,0),"")</f>
        <v>1</v>
      </c>
      <c r="J390" t="s">
        <v>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AD390" s="7" t="s">
        <v>2032</v>
      </c>
      <c r="AE390" s="9">
        <v>12</v>
      </c>
    </row>
    <row r="391" spans="1:31">
      <c r="A391">
        <v>619</v>
      </c>
      <c r="B391" t="s">
        <v>31</v>
      </c>
      <c r="C391" t="s">
        <v>2200</v>
      </c>
      <c r="D391" s="17" t="str">
        <f>IFERROR(VLOOKUP(Dati15_16[[#This Row],[Nome]]&amp;"*",Gazzetta15_16[Giocatore],1,FALSE),"")</f>
        <v>Pisano E.</v>
      </c>
      <c r="E391" s="13">
        <f>IFERROR(Dati15_16[[#This Row],[Mf]]/Dati15_16[[#This Row],[Quota]],"")</f>
        <v>0.51500000000000001</v>
      </c>
      <c r="F391" s="13">
        <f>IFERROR(((Dati15_16[[#This Row],[Mf]]/Dati15_16[[#This Row],[Quota]])*Dati15_16[[#This Row],[Pg]])/38,"")</f>
        <v>0.46078947368421058</v>
      </c>
      <c r="G391" s="15">
        <f>IFERROR(Dati15_16[[#This Row],[Mf]]*Dati15_16[[#This Row],[Pg]],"")</f>
        <v>210.12</v>
      </c>
      <c r="H391" s="16">
        <f>IFERROR(Dati15_16[[#This Row],[Tot. punti]]/Dati15_16[[#This Row],[Quota]],"")</f>
        <v>17.510000000000002</v>
      </c>
      <c r="I391" s="14">
        <f>IFERROR(VLOOKUP($C391&amp;"*", Gazzetta15_16[], 2,0),"")</f>
        <v>12</v>
      </c>
      <c r="J391" t="s">
        <v>101</v>
      </c>
      <c r="K391">
        <v>34</v>
      </c>
      <c r="L391">
        <v>6.18</v>
      </c>
      <c r="M391">
        <v>5.84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</v>
      </c>
      <c r="V391">
        <v>0</v>
      </c>
      <c r="W391">
        <v>0</v>
      </c>
      <c r="AD391" s="7" t="s">
        <v>2033</v>
      </c>
      <c r="AE391" s="9">
        <v>11</v>
      </c>
    </row>
    <row r="392" spans="1:31">
      <c r="A392">
        <v>155</v>
      </c>
      <c r="B392" t="s">
        <v>17</v>
      </c>
      <c r="C392" t="s">
        <v>420</v>
      </c>
      <c r="D392" s="17" t="str">
        <f>IFERROR(VLOOKUP(Dati15_16[[#This Row],[Nome]]&amp;"*",Gazzetta15_16[Giocatore],1,FALSE),"")</f>
        <v>Piu A.</v>
      </c>
      <c r="E392" s="13">
        <f>IFERROR(Dati15_16[[#This Row],[Mf]]/Dati15_16[[#This Row],[Quota]],"")</f>
        <v>1.4375</v>
      </c>
      <c r="F392" s="13">
        <f>IFERROR(((Dati15_16[[#This Row],[Mf]]/Dati15_16[[#This Row],[Quota]])*Dati15_16[[#This Row],[Pg]])/38,"")</f>
        <v>0.37828947368421051</v>
      </c>
      <c r="G392" s="15">
        <f>IFERROR(Dati15_16[[#This Row],[Mf]]*Dati15_16[[#This Row],[Pg]],"")</f>
        <v>57.5</v>
      </c>
      <c r="H392" s="16">
        <f>IFERROR(Dati15_16[[#This Row],[Tot. punti]]/Dati15_16[[#This Row],[Quota]],"")</f>
        <v>14.375</v>
      </c>
      <c r="I392" s="14">
        <f>IFERROR(VLOOKUP($C392&amp;"*", Gazzetta15_16[], 2,0),"")</f>
        <v>4</v>
      </c>
      <c r="J392" t="s">
        <v>19</v>
      </c>
      <c r="K392">
        <v>10</v>
      </c>
      <c r="L392">
        <v>5.75</v>
      </c>
      <c r="M392">
        <v>5.75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AD392" s="7" t="s">
        <v>2034</v>
      </c>
      <c r="AE392" s="9">
        <v>4</v>
      </c>
    </row>
    <row r="393" spans="1:31">
      <c r="A393">
        <v>469</v>
      </c>
      <c r="B393" t="s">
        <v>22</v>
      </c>
      <c r="C393" t="s">
        <v>117</v>
      </c>
      <c r="D393" s="17" t="str">
        <f>IFERROR(VLOOKUP(Dati15_16[[#This Row],[Nome]]&amp;"*",Gazzetta15_16[Giocatore],1,FALSE),"")</f>
        <v>Pjanic M.</v>
      </c>
      <c r="E393" s="13">
        <f>IFERROR(Dati15_16[[#This Row],[Mf]]/Dati15_16[[#This Row],[Quota]],"")</f>
        <v>0.28230769230769232</v>
      </c>
      <c r="F393" s="13">
        <f>IFERROR(((Dati15_16[[#This Row],[Mf]]/Dati15_16[[#This Row],[Quota]])*Dati15_16[[#This Row],[Pg]])/38,"")</f>
        <v>0.24516194331983804</v>
      </c>
      <c r="G393" s="15">
        <f>IFERROR(Dati15_16[[#This Row],[Mf]]*Dati15_16[[#This Row],[Pg]],"")</f>
        <v>242.22</v>
      </c>
      <c r="H393" s="16">
        <f>IFERROR(Dati15_16[[#This Row],[Tot. punti]]/Dati15_16[[#This Row],[Quota]],"")</f>
        <v>9.3161538461538456</v>
      </c>
      <c r="I393" s="14">
        <f>IFERROR(VLOOKUP($C393&amp;"*", Gazzetta15_16[], 2,0),"")</f>
        <v>26</v>
      </c>
      <c r="J393" t="s">
        <v>42</v>
      </c>
      <c r="K393">
        <v>33</v>
      </c>
      <c r="L393">
        <v>7.34</v>
      </c>
      <c r="M393">
        <v>6.34</v>
      </c>
      <c r="N393">
        <v>9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10</v>
      </c>
      <c r="U393">
        <v>10</v>
      </c>
      <c r="V393">
        <v>1</v>
      </c>
      <c r="W393">
        <v>1</v>
      </c>
      <c r="AD393" s="7" t="s">
        <v>2035</v>
      </c>
      <c r="AE393" s="9">
        <v>4</v>
      </c>
    </row>
    <row r="394" spans="1:31">
      <c r="A394">
        <v>303</v>
      </c>
      <c r="B394" t="s">
        <v>22</v>
      </c>
      <c r="C394" t="s">
        <v>72</v>
      </c>
      <c r="D394" s="17" t="str">
        <f>IFERROR(VLOOKUP(Dati15_16[[#This Row],[Nome]]&amp;"*",Gazzetta15_16[Giocatore],1,FALSE),"")</f>
        <v>Pogba P.</v>
      </c>
      <c r="E394" s="13">
        <f>IFERROR(Dati15_16[[#This Row],[Mf]]/Dati15_16[[#This Row],[Quota]],"")</f>
        <v>0.26444444444444443</v>
      </c>
      <c r="F394" s="13">
        <f>IFERROR(((Dati15_16[[#This Row],[Mf]]/Dati15_16[[#This Row],[Quota]])*Dati15_16[[#This Row],[Pg]])/38,"")</f>
        <v>0.24356725146198829</v>
      </c>
      <c r="G394" s="15">
        <f>IFERROR(Dati15_16[[#This Row],[Mf]]*Dati15_16[[#This Row],[Pg]],"")</f>
        <v>249.89999999999998</v>
      </c>
      <c r="H394" s="16">
        <f>IFERROR(Dati15_16[[#This Row],[Tot. punti]]/Dati15_16[[#This Row],[Quota]],"")</f>
        <v>9.2555555555555546</v>
      </c>
      <c r="I394" s="14">
        <f>IFERROR(VLOOKUP($C394&amp;"*", Gazzetta15_16[], 2,0),"")</f>
        <v>27</v>
      </c>
      <c r="J394" t="s">
        <v>57</v>
      </c>
      <c r="K394">
        <v>35</v>
      </c>
      <c r="L394">
        <v>7.14</v>
      </c>
      <c r="M394">
        <v>6.4</v>
      </c>
      <c r="N394">
        <v>7</v>
      </c>
      <c r="O394">
        <v>0</v>
      </c>
      <c r="P394">
        <v>0</v>
      </c>
      <c r="Q394">
        <v>2</v>
      </c>
      <c r="R394">
        <v>1</v>
      </c>
      <c r="S394">
        <v>1</v>
      </c>
      <c r="T394">
        <v>10</v>
      </c>
      <c r="U394">
        <v>10</v>
      </c>
      <c r="V394">
        <v>0</v>
      </c>
      <c r="W394">
        <v>0</v>
      </c>
      <c r="AD394" s="7" t="s">
        <v>2036</v>
      </c>
      <c r="AE394" s="9">
        <v>4</v>
      </c>
    </row>
    <row r="395" spans="1:31">
      <c r="A395">
        <v>374</v>
      </c>
      <c r="B395" t="s">
        <v>22</v>
      </c>
      <c r="C395" t="s">
        <v>340</v>
      </c>
      <c r="D395" s="17" t="str">
        <f>IFERROR(VLOOKUP(Dati15_16[[#This Row],[Nome]]&amp;"*",Gazzetta15_16[Giocatore],1,FALSE),"")</f>
        <v>Poli A.</v>
      </c>
      <c r="E395" s="13">
        <f>IFERROR(Dati15_16[[#This Row],[Mf]]/Dati15_16[[#This Row],[Quota]],"")</f>
        <v>1.42</v>
      </c>
      <c r="F395" s="13">
        <f>IFERROR(((Dati15_16[[#This Row],[Mf]]/Dati15_16[[#This Row],[Quota]])*Dati15_16[[#This Row],[Pg]])/38,"")</f>
        <v>0.67263157894736836</v>
      </c>
      <c r="G395" s="15">
        <f>IFERROR(Dati15_16[[#This Row],[Mf]]*Dati15_16[[#This Row],[Pg]],"")</f>
        <v>102.24</v>
      </c>
      <c r="H395" s="16">
        <f>IFERROR(Dati15_16[[#This Row],[Tot. punti]]/Dati15_16[[#This Row],[Quota]],"")</f>
        <v>25.56</v>
      </c>
      <c r="I395" s="14">
        <f>IFERROR(VLOOKUP($C395&amp;"*", Gazzetta15_16[], 2,0),"")</f>
        <v>4</v>
      </c>
      <c r="J395" t="s">
        <v>21</v>
      </c>
      <c r="K395">
        <v>18</v>
      </c>
      <c r="L395">
        <v>5.68</v>
      </c>
      <c r="M395">
        <v>5.73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AD395" s="7" t="s">
        <v>2037</v>
      </c>
      <c r="AE395" s="9">
        <v>2</v>
      </c>
    </row>
    <row r="396" spans="1:31">
      <c r="A396">
        <v>75</v>
      </c>
      <c r="B396" t="s">
        <v>31</v>
      </c>
      <c r="C396" t="s">
        <v>2199</v>
      </c>
      <c r="D396" s="17" t="str">
        <f>IFERROR(VLOOKUP(Dati15_16[[#This Row],[Nome]]&amp;"*",Gazzetta15_16[Giocatore],1,FALSE),"")</f>
        <v>Poli F.</v>
      </c>
      <c r="E396" s="13">
        <f>IFERROR(Dati15_16[[#This Row],[Mf]]/Dati15_16[[#This Row],[Quota]],"")</f>
        <v>1.8499999999999999</v>
      </c>
      <c r="F396" s="13">
        <f>IFERROR(((Dati15_16[[#This Row],[Mf]]/Dati15_16[[#This Row],[Quota]])*Dati15_16[[#This Row],[Pg]])/38,"")</f>
        <v>0.48684210526315791</v>
      </c>
      <c r="G396" s="15">
        <f>IFERROR(Dati15_16[[#This Row],[Mf]]*Dati15_16[[#This Row],[Pg]],"")</f>
        <v>55.5</v>
      </c>
      <c r="H396" s="16">
        <f>IFERROR(Dati15_16[[#This Row],[Tot. punti]]/Dati15_16[[#This Row],[Quota]],"")</f>
        <v>18.5</v>
      </c>
      <c r="I396" s="14">
        <f>IFERROR(VLOOKUP($C396&amp;"*", Gazzetta15_16[], 2,0),"")</f>
        <v>3</v>
      </c>
      <c r="J396" t="s">
        <v>52</v>
      </c>
      <c r="K396">
        <v>10</v>
      </c>
      <c r="L396">
        <v>5.55</v>
      </c>
      <c r="M396">
        <v>5.8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AD396" s="7" t="s">
        <v>2038</v>
      </c>
      <c r="AE396" s="9">
        <v>5</v>
      </c>
    </row>
    <row r="397" spans="1:31">
      <c r="A397">
        <v>536</v>
      </c>
      <c r="B397" t="s">
        <v>17</v>
      </c>
      <c r="C397" t="s">
        <v>193</v>
      </c>
      <c r="D397" s="17" t="str">
        <f>IFERROR(VLOOKUP(Dati15_16[[#This Row],[Nome]]&amp;"*",Gazzetta15_16[Giocatore],1,FALSE),"")</f>
        <v>Politano M.</v>
      </c>
      <c r="E397" s="13">
        <f>IFERROR(Dati15_16[[#This Row],[Mf]]/Dati15_16[[#This Row],[Quota]],"")</f>
        <v>0.52923076923076917</v>
      </c>
      <c r="F397" s="13">
        <f>IFERROR(((Dati15_16[[#This Row],[Mf]]/Dati15_16[[#This Row],[Quota]])*Dati15_16[[#This Row],[Pg]])/38,"")</f>
        <v>0.38995951417004049</v>
      </c>
      <c r="G397" s="15">
        <f>IFERROR(Dati15_16[[#This Row],[Mf]]*Dati15_16[[#This Row],[Pg]],"")</f>
        <v>192.64</v>
      </c>
      <c r="H397" s="16">
        <f>IFERROR(Dati15_16[[#This Row],[Tot. punti]]/Dati15_16[[#This Row],[Quota]],"")</f>
        <v>14.818461538461538</v>
      </c>
      <c r="I397" s="14">
        <f>IFERROR(VLOOKUP($C397&amp;"*", Gazzetta15_16[], 2,0),"")</f>
        <v>13</v>
      </c>
      <c r="J397" t="s">
        <v>46</v>
      </c>
      <c r="K397">
        <v>28</v>
      </c>
      <c r="L397">
        <v>6.88</v>
      </c>
      <c r="M397">
        <v>6.19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0</v>
      </c>
      <c r="W397">
        <v>0</v>
      </c>
      <c r="AD397" s="7" t="s">
        <v>2039</v>
      </c>
      <c r="AE397" s="9">
        <v>19</v>
      </c>
    </row>
    <row r="398" spans="1:31">
      <c r="A398">
        <v>512</v>
      </c>
      <c r="B398" t="s">
        <v>28</v>
      </c>
      <c r="C398" t="s">
        <v>611</v>
      </c>
      <c r="D398" s="17" t="str">
        <f>IFERROR(VLOOKUP(Dati15_16[[#This Row],[Nome]]&amp;"*",Gazzetta15_16[Giocatore],1,FALSE),"")</f>
        <v>Pomini A.</v>
      </c>
      <c r="E398" s="13">
        <f>IFERROR(Dati15_16[[#This Row],[Mf]]/Dati15_16[[#This Row],[Quota]],"")</f>
        <v>0</v>
      </c>
      <c r="F398" s="13">
        <f>IFERROR(((Dati15_16[[#This Row],[Mf]]/Dati15_16[[#This Row],[Quota]])*Dati15_16[[#This Row],[Pg]])/38,"")</f>
        <v>0</v>
      </c>
      <c r="G398" s="15">
        <f>IFERROR(Dati15_16[[#This Row],[Mf]]*Dati15_16[[#This Row],[Pg]],"")</f>
        <v>0</v>
      </c>
      <c r="H398" s="16">
        <f>IFERROR(Dati15_16[[#This Row],[Tot. punti]]/Dati15_16[[#This Row],[Quota]],"")</f>
        <v>0</v>
      </c>
      <c r="I398" s="14">
        <f>IFERROR(VLOOKUP($C398&amp;"*", Gazzetta15_16[], 2,0),"")</f>
        <v>1</v>
      </c>
      <c r="J398" t="s">
        <v>46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AD398" s="7" t="s">
        <v>2040</v>
      </c>
      <c r="AE398" s="9">
        <v>15</v>
      </c>
    </row>
    <row r="399" spans="1:31">
      <c r="A399">
        <v>723</v>
      </c>
      <c r="B399" t="s">
        <v>17</v>
      </c>
      <c r="C399" t="s">
        <v>632</v>
      </c>
      <c r="D399" s="17" t="str">
        <f>IFERROR(VLOOKUP(Dati15_16[[#This Row],[Nome]]&amp;"*",Gazzetta15_16[Giocatore],1,FALSE),"")</f>
        <v>Ponce E.</v>
      </c>
      <c r="E399" s="13">
        <f>IFERROR(Dati15_16[[#This Row],[Mf]]/Dati15_16[[#This Row],[Quota]],"")</f>
        <v>0</v>
      </c>
      <c r="F399" s="13">
        <f>IFERROR(((Dati15_16[[#This Row],[Mf]]/Dati15_16[[#This Row],[Quota]])*Dati15_16[[#This Row],[Pg]])/38,"")</f>
        <v>0</v>
      </c>
      <c r="G399" s="15">
        <f>IFERROR(Dati15_16[[#This Row],[Mf]]*Dati15_16[[#This Row],[Pg]],"")</f>
        <v>0</v>
      </c>
      <c r="H399" s="16">
        <f>IFERROR(Dati15_16[[#This Row],[Tot. punti]]/Dati15_16[[#This Row],[Quota]],"")</f>
        <v>0</v>
      </c>
      <c r="I399" s="14">
        <f>IFERROR(VLOOKUP($C399&amp;"*", Gazzetta15_16[], 2,0),"")</f>
        <v>4</v>
      </c>
      <c r="J399" t="s">
        <v>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AD399" s="7" t="s">
        <v>2041</v>
      </c>
      <c r="AE399" s="9">
        <v>1</v>
      </c>
    </row>
    <row r="400" spans="1:31">
      <c r="A400">
        <v>599</v>
      </c>
      <c r="B400" t="s">
        <v>22</v>
      </c>
      <c r="C400" t="s">
        <v>622</v>
      </c>
      <c r="D400" s="17" t="str">
        <f>IFERROR(VLOOKUP(Dati15_16[[#This Row],[Nome]]&amp;"*",Gazzetta15_16[Giocatore],1,FALSE),"")</f>
        <v>Pontisso S.</v>
      </c>
      <c r="E400" s="13">
        <f>IFERROR(Dati15_16[[#This Row],[Mf]]/Dati15_16[[#This Row],[Quota]],"")</f>
        <v>0</v>
      </c>
      <c r="F400" s="13">
        <f>IFERROR(((Dati15_16[[#This Row],[Mf]]/Dati15_16[[#This Row],[Quota]])*Dati15_16[[#This Row],[Pg]])/38,"")</f>
        <v>0</v>
      </c>
      <c r="G400" s="15">
        <f>IFERROR(Dati15_16[[#This Row],[Mf]]*Dati15_16[[#This Row],[Pg]],"")</f>
        <v>0</v>
      </c>
      <c r="H400" s="16">
        <f>IFERROR(Dati15_16[[#This Row],[Tot. punti]]/Dati15_16[[#This Row],[Quota]],"")</f>
        <v>0</v>
      </c>
      <c r="I400" s="14">
        <f>IFERROR(VLOOKUP($C400&amp;"*", Gazzetta15_16[], 2,0),"")</f>
        <v>1</v>
      </c>
      <c r="J400" t="s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AD400" s="7" t="s">
        <v>2042</v>
      </c>
      <c r="AE400" s="9">
        <v>1</v>
      </c>
    </row>
    <row r="401" spans="1:31">
      <c r="A401">
        <v>728</v>
      </c>
      <c r="B401" t="s">
        <v>31</v>
      </c>
      <c r="C401" t="s">
        <v>636</v>
      </c>
      <c r="D401" s="17" t="str">
        <f>IFERROR(VLOOKUP(Dati15_16[[#This Row],[Nome]]&amp;"*",Gazzetta15_16[Giocatore],1,FALSE),"")</f>
        <v>Popa R.</v>
      </c>
      <c r="E401" s="13">
        <f>IFERROR(Dati15_16[[#This Row],[Mf]]/Dati15_16[[#This Row],[Quota]],"")</f>
        <v>0</v>
      </c>
      <c r="F401" s="13">
        <f>IFERROR(((Dati15_16[[#This Row],[Mf]]/Dati15_16[[#This Row],[Quota]])*Dati15_16[[#This Row],[Pg]])/38,"")</f>
        <v>0</v>
      </c>
      <c r="G401" s="15">
        <f>IFERROR(Dati15_16[[#This Row],[Mf]]*Dati15_16[[#This Row],[Pg]],"")</f>
        <v>0</v>
      </c>
      <c r="H401" s="16">
        <f>IFERROR(Dati15_16[[#This Row],[Tot. punti]]/Dati15_16[[#This Row],[Quota]],"")</f>
        <v>0</v>
      </c>
      <c r="I401" s="14">
        <f>IFERROR(VLOOKUP($C401&amp;"*", Gazzetta15_16[], 2,0),"")</f>
        <v>1</v>
      </c>
      <c r="J401" t="s">
        <v>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AD401" s="7" t="s">
        <v>2043</v>
      </c>
      <c r="AE401" s="9">
        <v>1</v>
      </c>
    </row>
    <row r="402" spans="1:31">
      <c r="A402">
        <v>87</v>
      </c>
      <c r="B402" t="s">
        <v>22</v>
      </c>
      <c r="C402" t="s">
        <v>492</v>
      </c>
      <c r="D402" s="17" t="str">
        <f>IFERROR(VLOOKUP(Dati15_16[[#This Row],[Nome]]&amp;"*",Gazzetta15_16[Giocatore],1,FALSE),"")</f>
        <v>Porcari F.</v>
      </c>
      <c r="E402" s="13">
        <f>IFERROR(Dati15_16[[#This Row],[Mf]]/Dati15_16[[#This Row],[Quota]],"")</f>
        <v>2.69</v>
      </c>
      <c r="F402" s="13">
        <f>IFERROR(((Dati15_16[[#This Row],[Mf]]/Dati15_16[[#This Row],[Quota]])*Dati15_16[[#This Row],[Pg]])/38,"")</f>
        <v>0.28315789473684211</v>
      </c>
      <c r="G402" s="15">
        <f>IFERROR(Dati15_16[[#This Row],[Mf]]*Dati15_16[[#This Row],[Pg]],"")</f>
        <v>21.52</v>
      </c>
      <c r="H402" s="16">
        <f>IFERROR(Dati15_16[[#This Row],[Tot. punti]]/Dati15_16[[#This Row],[Quota]],"")</f>
        <v>10.76</v>
      </c>
      <c r="I402" s="14">
        <f>IFERROR(VLOOKUP($C402&amp;"*", Gazzetta15_16[], 2,0),"")</f>
        <v>2</v>
      </c>
      <c r="J402" t="s">
        <v>52</v>
      </c>
      <c r="K402">
        <v>4</v>
      </c>
      <c r="L402">
        <v>5.38</v>
      </c>
      <c r="M402">
        <v>5.5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AD402" s="7" t="s">
        <v>2044</v>
      </c>
      <c r="AE402" s="9">
        <v>10</v>
      </c>
    </row>
    <row r="403" spans="1:31">
      <c r="A403">
        <v>800</v>
      </c>
      <c r="B403" t="s">
        <v>28</v>
      </c>
      <c r="C403" t="s">
        <v>545</v>
      </c>
      <c r="D403" s="17" t="str">
        <f>IFERROR(VLOOKUP(Dati15_16[[#This Row],[Nome]]&amp;"*",Gazzetta15_16[Giocatore],1,FALSE),"")</f>
        <v>Posavec J.</v>
      </c>
      <c r="E403" s="13">
        <f>IFERROR(Dati15_16[[#This Row],[Mf]]/Dati15_16[[#This Row],[Quota]],"")</f>
        <v>7</v>
      </c>
      <c r="F403" s="13">
        <f>IFERROR(((Dati15_16[[#This Row],[Mf]]/Dati15_16[[#This Row],[Quota]])*Dati15_16[[#This Row],[Pg]])/38,"")</f>
        <v>0.18421052631578946</v>
      </c>
      <c r="G403" s="15">
        <f>IFERROR(Dati15_16[[#This Row],[Mf]]*Dati15_16[[#This Row],[Pg]],"")</f>
        <v>7</v>
      </c>
      <c r="H403" s="16">
        <f>IFERROR(Dati15_16[[#This Row],[Tot. punti]]/Dati15_16[[#This Row],[Quota]],"")</f>
        <v>7</v>
      </c>
      <c r="I403" s="14">
        <f>IFERROR(VLOOKUP($C403&amp;"*", Gazzetta15_16[], 2,0),"")</f>
        <v>1</v>
      </c>
      <c r="J403" t="s">
        <v>27</v>
      </c>
      <c r="K403">
        <v>1</v>
      </c>
      <c r="L403">
        <v>7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AD403" s="7" t="s">
        <v>2045</v>
      </c>
      <c r="AE403" s="9">
        <v>10</v>
      </c>
    </row>
    <row r="404" spans="1:31">
      <c r="A404">
        <v>759</v>
      </c>
      <c r="B404" t="s">
        <v>31</v>
      </c>
      <c r="C404" t="s">
        <v>488</v>
      </c>
      <c r="D404" s="17" t="str">
        <f>IFERROR(VLOOKUP(Dati15_16[[#This Row],[Nome]]&amp;"*",Gazzetta15_16[Giocatore],1,FALSE),"")</f>
        <v>Pryima V.</v>
      </c>
      <c r="E404" s="13">
        <f>IFERROR(Dati15_16[[#This Row],[Mf]]/Dati15_16[[#This Row],[Quota]],"")</f>
        <v>1.8333333333333333</v>
      </c>
      <c r="F404" s="13">
        <f>IFERROR(((Dati15_16[[#This Row],[Mf]]/Dati15_16[[#This Row],[Quota]])*Dati15_16[[#This Row],[Pg]])/38,"")</f>
        <v>0.24122807017543857</v>
      </c>
      <c r="G404" s="15">
        <f>IFERROR(Dati15_16[[#This Row],[Mf]]*Dati15_16[[#This Row],[Pg]],"")</f>
        <v>27.5</v>
      </c>
      <c r="H404" s="16">
        <f>IFERROR(Dati15_16[[#This Row],[Tot. punti]]/Dati15_16[[#This Row],[Quota]],"")</f>
        <v>9.1666666666666661</v>
      </c>
      <c r="I404" s="14">
        <f>IFERROR(VLOOKUP($C404&amp;"*", Gazzetta15_16[], 2,0),"")</f>
        <v>3</v>
      </c>
      <c r="J404" t="s">
        <v>38</v>
      </c>
      <c r="K404">
        <v>5</v>
      </c>
      <c r="L404">
        <v>5.5</v>
      </c>
      <c r="M404">
        <v>5.62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AD404" s="7" t="s">
        <v>2046</v>
      </c>
      <c r="AE404" s="9">
        <v>6</v>
      </c>
    </row>
    <row r="405" spans="1:31">
      <c r="A405">
        <v>156</v>
      </c>
      <c r="B405" t="s">
        <v>17</v>
      </c>
      <c r="C405" t="s">
        <v>18</v>
      </c>
      <c r="D405" s="17" t="str">
        <f>IFERROR(VLOOKUP(Dati15_16[[#This Row],[Nome]]&amp;"*",Gazzetta15_16[Giocatore],1,FALSE),"")</f>
        <v>Pucciarelli M.</v>
      </c>
      <c r="E405" s="13">
        <f>IFERROR(Dati15_16[[#This Row],[Mf]]/Dati15_16[[#This Row],[Quota]],"")</f>
        <v>0.35944444444444446</v>
      </c>
      <c r="F405" s="13">
        <f>IFERROR(((Dati15_16[[#This Row],[Mf]]/Dati15_16[[#This Row],[Quota]])*Dati15_16[[#This Row],[Pg]])/38,"")</f>
        <v>0.35944444444444446</v>
      </c>
      <c r="G405" s="15">
        <f>IFERROR(Dati15_16[[#This Row],[Mf]]*Dati15_16[[#This Row],[Pg]],"")</f>
        <v>245.85999999999999</v>
      </c>
      <c r="H405" s="16">
        <f>IFERROR(Dati15_16[[#This Row],[Tot. punti]]/Dati15_16[[#This Row],[Quota]],"")</f>
        <v>13.658888888888889</v>
      </c>
      <c r="I405" s="14">
        <f>IFERROR(VLOOKUP($C405&amp;"*", Gazzetta15_16[], 2,0),"")</f>
        <v>18</v>
      </c>
      <c r="J405" t="s">
        <v>19</v>
      </c>
      <c r="K405">
        <v>38</v>
      </c>
      <c r="L405">
        <v>6.47</v>
      </c>
      <c r="M405">
        <v>5.97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0</v>
      </c>
      <c r="W405">
        <v>0</v>
      </c>
      <c r="AD405" s="7" t="s">
        <v>2047</v>
      </c>
      <c r="AE405" s="9">
        <v>4</v>
      </c>
    </row>
    <row r="406" spans="1:31">
      <c r="A406">
        <v>483</v>
      </c>
      <c r="B406" t="s">
        <v>28</v>
      </c>
      <c r="C406" t="s">
        <v>609</v>
      </c>
      <c r="D406" s="17" t="str">
        <f>IFERROR(VLOOKUP(Dati15_16[[#This Row],[Nome]]&amp;"*",Gazzetta15_16[Giocatore],1,FALSE),"")</f>
        <v>Puggioni C.</v>
      </c>
      <c r="E406" s="13">
        <f>IFERROR(Dati15_16[[#This Row],[Mf]]/Dati15_16[[#This Row],[Quota]],"")</f>
        <v>0</v>
      </c>
      <c r="F406" s="13">
        <f>IFERROR(((Dati15_16[[#This Row],[Mf]]/Dati15_16[[#This Row],[Quota]])*Dati15_16[[#This Row],[Pg]])/38,"")</f>
        <v>0</v>
      </c>
      <c r="G406" s="15">
        <f>IFERROR(Dati15_16[[#This Row],[Mf]]*Dati15_16[[#This Row],[Pg]],"")</f>
        <v>0</v>
      </c>
      <c r="H406" s="16">
        <f>IFERROR(Dati15_16[[#This Row],[Tot. punti]]/Dati15_16[[#This Row],[Quota]],"")</f>
        <v>0</v>
      </c>
      <c r="I406" s="14">
        <f>IFERROR(VLOOKUP($C406&amp;"*", Gazzetta15_16[], 2,0),"")</f>
        <v>1</v>
      </c>
      <c r="J406" t="s">
        <v>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AD406" s="7" t="s">
        <v>2048</v>
      </c>
      <c r="AE406" s="9">
        <v>15</v>
      </c>
    </row>
    <row r="407" spans="1:31">
      <c r="A407">
        <v>132</v>
      </c>
      <c r="B407" t="s">
        <v>28</v>
      </c>
      <c r="C407" t="s">
        <v>530</v>
      </c>
      <c r="D407" s="17" t="str">
        <f>IFERROR(VLOOKUP(Dati15_16[[#This Row],[Nome]]&amp;"*",Gazzetta15_16[Giocatore],1,FALSE),"")</f>
        <v>Pugliesi M.</v>
      </c>
      <c r="E407" s="13">
        <f>IFERROR(Dati15_16[[#This Row],[Mf]]/Dati15_16[[#This Row],[Quota]],"")</f>
        <v>5.5</v>
      </c>
      <c r="F407" s="13">
        <f>IFERROR(((Dati15_16[[#This Row],[Mf]]/Dati15_16[[#This Row],[Quota]])*Dati15_16[[#This Row],[Pg]])/38,"")</f>
        <v>0.14473684210526316</v>
      </c>
      <c r="G407" s="15">
        <f>IFERROR(Dati15_16[[#This Row],[Mf]]*Dati15_16[[#This Row],[Pg]],"")</f>
        <v>5.5</v>
      </c>
      <c r="H407" s="16">
        <f>IFERROR(Dati15_16[[#This Row],[Tot. punti]]/Dati15_16[[#This Row],[Quota]],"")</f>
        <v>5.5</v>
      </c>
      <c r="I407" s="14">
        <f>IFERROR(VLOOKUP($C407&amp;"*", Gazzetta15_16[], 2,0),"")</f>
        <v>1</v>
      </c>
      <c r="J407" t="s">
        <v>19</v>
      </c>
      <c r="K407">
        <v>1</v>
      </c>
      <c r="L407">
        <v>5.5</v>
      </c>
      <c r="M407">
        <v>6.5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AD407" s="7" t="s">
        <v>2049</v>
      </c>
      <c r="AE407" s="9">
        <v>4</v>
      </c>
    </row>
    <row r="408" spans="1:31">
      <c r="A408">
        <v>644</v>
      </c>
      <c r="B408" t="s">
        <v>22</v>
      </c>
      <c r="C408" t="s">
        <v>396</v>
      </c>
      <c r="D408" s="17" t="str">
        <f>IFERROR(VLOOKUP(Dati15_16[[#This Row],[Nome]]&amp;"*",Gazzetta15_16[Giocatore],1,FALSE),"")</f>
        <v>Pulgar E.</v>
      </c>
      <c r="E408" s="13">
        <f>IFERROR(Dati15_16[[#This Row],[Mf]]/Dati15_16[[#This Row],[Quota]],"")</f>
        <v>1.3975</v>
      </c>
      <c r="F408" s="13">
        <f>IFERROR(((Dati15_16[[#This Row],[Mf]]/Dati15_16[[#This Row],[Quota]])*Dati15_16[[#This Row],[Pg]])/38,"")</f>
        <v>0.47809210526315793</v>
      </c>
      <c r="G408" s="15">
        <f>IFERROR(Dati15_16[[#This Row],[Mf]]*Dati15_16[[#This Row],[Pg]],"")</f>
        <v>72.67</v>
      </c>
      <c r="H408" s="16">
        <f>IFERROR(Dati15_16[[#This Row],[Tot. punti]]/Dati15_16[[#This Row],[Quota]],"")</f>
        <v>18.1675</v>
      </c>
      <c r="I408" s="14">
        <f>IFERROR(VLOOKUP($C408&amp;"*", Gazzetta15_16[], 2,0),"")</f>
        <v>4</v>
      </c>
      <c r="J408" t="s">
        <v>89</v>
      </c>
      <c r="K408">
        <v>13</v>
      </c>
      <c r="L408">
        <v>5.59</v>
      </c>
      <c r="M408">
        <v>5.68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AD408" s="7" t="s">
        <v>2050</v>
      </c>
      <c r="AE408" s="9">
        <v>4</v>
      </c>
    </row>
    <row r="409" spans="1:31">
      <c r="A409">
        <v>568</v>
      </c>
      <c r="B409" t="s">
        <v>17</v>
      </c>
      <c r="C409" t="s">
        <v>134</v>
      </c>
      <c r="D409" s="17" t="str">
        <f>IFERROR(VLOOKUP(Dati15_16[[#This Row],[Nome]]&amp;"*",Gazzetta15_16[Giocatore],1,FALSE),"")</f>
        <v>Quagliarella F.</v>
      </c>
      <c r="E409" s="13">
        <f>IFERROR(Dati15_16[[#This Row],[Mf]]/Dati15_16[[#This Row],[Quota]],"")</f>
        <v>0.33799999999999997</v>
      </c>
      <c r="F409" s="13">
        <f>IFERROR(((Dati15_16[[#This Row],[Mf]]/Dati15_16[[#This Row],[Quota]])*Dati15_16[[#This Row],[Pg]])/38,"")</f>
        <v>0.2846315789473684</v>
      </c>
      <c r="G409" s="15">
        <f>IFERROR(Dati15_16[[#This Row],[Mf]]*Dati15_16[[#This Row],[Pg]],"")</f>
        <v>216.32</v>
      </c>
      <c r="H409" s="16">
        <f>IFERROR(Dati15_16[[#This Row],[Tot. punti]]/Dati15_16[[#This Row],[Quota]],"")</f>
        <v>10.815999999999999</v>
      </c>
      <c r="I409" s="14">
        <f>IFERROR(VLOOKUP($C409&amp;"*", Gazzetta15_16[], 2,0),"")</f>
        <v>20</v>
      </c>
      <c r="J409" t="s">
        <v>44</v>
      </c>
      <c r="K409">
        <v>32</v>
      </c>
      <c r="L409">
        <v>6.76</v>
      </c>
      <c r="M409">
        <v>6</v>
      </c>
      <c r="N409">
        <v>7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AD409" s="7" t="s">
        <v>2051</v>
      </c>
      <c r="AE409" s="9">
        <v>10</v>
      </c>
    </row>
    <row r="410" spans="1:31">
      <c r="A410">
        <v>437</v>
      </c>
      <c r="B410" t="s">
        <v>22</v>
      </c>
      <c r="C410" t="s">
        <v>161</v>
      </c>
      <c r="D410" s="17" t="str">
        <f>IFERROR(VLOOKUP(Dati15_16[[#This Row],[Nome]]&amp;"*",Gazzetta15_16[Giocatore],1,FALSE),"")</f>
        <v>Quaison R.</v>
      </c>
      <c r="E410" s="13">
        <f>IFERROR(Dati15_16[[#This Row],[Mf]]/Dati15_16[[#This Row],[Quota]],"")</f>
        <v>0.59299999999999997</v>
      </c>
      <c r="F410" s="13">
        <f>IFERROR(((Dati15_16[[#This Row],[Mf]]/Dati15_16[[#This Row],[Quota]])*Dati15_16[[#This Row],[Pg]])/38,"")</f>
        <v>0.46815789473684211</v>
      </c>
      <c r="G410" s="15">
        <f>IFERROR(Dati15_16[[#This Row],[Mf]]*Dati15_16[[#This Row],[Pg]],"")</f>
        <v>177.89999999999998</v>
      </c>
      <c r="H410" s="16">
        <f>IFERROR(Dati15_16[[#This Row],[Tot. punti]]/Dati15_16[[#This Row],[Quota]],"")</f>
        <v>17.79</v>
      </c>
      <c r="I410" s="14">
        <f>IFERROR(VLOOKUP($C410&amp;"*", Gazzetta15_16[], 2,0),"")</f>
        <v>10</v>
      </c>
      <c r="J410" t="s">
        <v>27</v>
      </c>
      <c r="K410">
        <v>30</v>
      </c>
      <c r="L410">
        <v>5.93</v>
      </c>
      <c r="M410">
        <v>5.81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5</v>
      </c>
      <c r="V410">
        <v>0</v>
      </c>
      <c r="W410">
        <v>0</v>
      </c>
      <c r="AD410" s="7" t="s">
        <v>2052</v>
      </c>
      <c r="AE410" s="9">
        <v>1</v>
      </c>
    </row>
    <row r="411" spans="1:31">
      <c r="A411">
        <v>118</v>
      </c>
      <c r="B411" t="s">
        <v>22</v>
      </c>
      <c r="C411" t="s">
        <v>221</v>
      </c>
      <c r="D411" s="17" t="str">
        <f>IFERROR(VLOOKUP(Dati15_16[[#This Row],[Nome]]&amp;"*",Gazzetta15_16[Giocatore],1,FALSE),"")</f>
        <v>Radovanovic I.</v>
      </c>
      <c r="E411" s="13">
        <f>IFERROR(Dati15_16[[#This Row],[Mf]]/Dati15_16[[#This Row],[Quota]],"")</f>
        <v>1.1439999999999999</v>
      </c>
      <c r="F411" s="13">
        <f>IFERROR(((Dati15_16[[#This Row],[Mf]]/Dati15_16[[#This Row],[Quota]])*Dati15_16[[#This Row],[Pg]])/38,"")</f>
        <v>0.78273684210526306</v>
      </c>
      <c r="G411" s="15">
        <f>IFERROR(Dati15_16[[#This Row],[Mf]]*Dati15_16[[#This Row],[Pg]],"")</f>
        <v>148.72</v>
      </c>
      <c r="H411" s="16">
        <f>IFERROR(Dati15_16[[#This Row],[Tot. punti]]/Dati15_16[[#This Row],[Quota]],"")</f>
        <v>29.744</v>
      </c>
      <c r="I411" s="14">
        <f>IFERROR(VLOOKUP($C411&amp;"*", Gazzetta15_16[], 2,0),"")</f>
        <v>5</v>
      </c>
      <c r="J411" t="s">
        <v>65</v>
      </c>
      <c r="K411">
        <v>26</v>
      </c>
      <c r="L411">
        <v>5.72</v>
      </c>
      <c r="M411">
        <v>5.86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AD411" s="7" t="s">
        <v>2053</v>
      </c>
      <c r="AE411" s="9">
        <v>23</v>
      </c>
    </row>
    <row r="412" spans="1:31">
      <c r="A412">
        <v>329</v>
      </c>
      <c r="B412" t="s">
        <v>31</v>
      </c>
      <c r="C412" t="s">
        <v>394</v>
      </c>
      <c r="D412" s="17" t="str">
        <f>IFERROR(VLOOKUP(Dati15_16[[#This Row],[Nome]]&amp;"*",Gazzetta15_16[Giocatore],1,FALSE),"")</f>
        <v>Radu S.</v>
      </c>
      <c r="E412" s="13">
        <f>IFERROR(Dati15_16[[#This Row],[Mf]]/Dati15_16[[#This Row],[Quota]],"")</f>
        <v>1.395</v>
      </c>
      <c r="F412" s="13">
        <f>IFERROR(((Dati15_16[[#This Row],[Mf]]/Dati15_16[[#This Row],[Quota]])*Dati15_16[[#This Row],[Pg]])/38,"")</f>
        <v>0.47723684210526318</v>
      </c>
      <c r="G412" s="15">
        <f>IFERROR(Dati15_16[[#This Row],[Mf]]*Dati15_16[[#This Row],[Pg]],"")</f>
        <v>72.540000000000006</v>
      </c>
      <c r="H412" s="16">
        <f>IFERROR(Dati15_16[[#This Row],[Tot. punti]]/Dati15_16[[#This Row],[Quota]],"")</f>
        <v>18.135000000000002</v>
      </c>
      <c r="I412" s="14">
        <f>IFERROR(VLOOKUP($C412&amp;"*", Gazzetta15_16[], 2,0),"")</f>
        <v>4</v>
      </c>
      <c r="J412" t="s">
        <v>74</v>
      </c>
      <c r="K412">
        <v>13</v>
      </c>
      <c r="L412">
        <v>5.58</v>
      </c>
      <c r="M412">
        <v>5.69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3</v>
      </c>
      <c r="V412">
        <v>1</v>
      </c>
      <c r="W412">
        <v>0</v>
      </c>
      <c r="AD412" s="7" t="s">
        <v>2054</v>
      </c>
      <c r="AE412" s="9">
        <v>20</v>
      </c>
    </row>
    <row r="413" spans="1:31">
      <c r="A413">
        <v>3</v>
      </c>
      <c r="B413" t="s">
        <v>28</v>
      </c>
      <c r="C413" t="s">
        <v>527</v>
      </c>
      <c r="D413" s="17" t="str">
        <f>IFERROR(VLOOKUP(Dati15_16[[#This Row],[Nome]]&amp;"*",Gazzetta15_16[Giocatore],1,FALSE),"")</f>
        <v>Radunovic B.</v>
      </c>
      <c r="E413" s="13">
        <f>IFERROR(Dati15_16[[#This Row],[Mf]]/Dati15_16[[#This Row],[Quota]],"")</f>
        <v>5</v>
      </c>
      <c r="F413" s="13">
        <f>IFERROR(((Dati15_16[[#This Row],[Mf]]/Dati15_16[[#This Row],[Quota]])*Dati15_16[[#This Row],[Pg]])/38,"")</f>
        <v>0.13157894736842105</v>
      </c>
      <c r="G413" s="15">
        <f>IFERROR(Dati15_16[[#This Row],[Mf]]*Dati15_16[[#This Row],[Pg]],"")</f>
        <v>5</v>
      </c>
      <c r="H413" s="16">
        <f>IFERROR(Dati15_16[[#This Row],[Tot. punti]]/Dati15_16[[#This Row],[Quota]],"")</f>
        <v>5</v>
      </c>
      <c r="I413" s="14">
        <f>IFERROR(VLOOKUP($C413&amp;"*", Gazzetta15_16[], 2,0),"")</f>
        <v>1</v>
      </c>
      <c r="J413" t="s">
        <v>49</v>
      </c>
      <c r="K413">
        <v>1</v>
      </c>
      <c r="L413">
        <v>5</v>
      </c>
      <c r="M413">
        <v>6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AD413" s="7" t="s">
        <v>2055</v>
      </c>
      <c r="AE413" s="9">
        <v>1</v>
      </c>
    </row>
    <row r="414" spans="1:31">
      <c r="A414">
        <v>611</v>
      </c>
      <c r="B414" t="s">
        <v>28</v>
      </c>
      <c r="C414" t="s">
        <v>402</v>
      </c>
      <c r="D414" s="17" t="str">
        <f>IFERROR(VLOOKUP(Dati15_16[[#This Row],[Nome]]&amp;"*",Gazzetta15_16[Giocatore],1,FALSE),"")</f>
        <v>Rafael C.</v>
      </c>
      <c r="E414" s="13">
        <f>IFERROR(Dati15_16[[#This Row],[Mf]]/Dati15_16[[#This Row],[Quota]],"")</f>
        <v>4.12</v>
      </c>
      <c r="F414" s="13">
        <f>IFERROR(((Dati15_16[[#This Row],[Mf]]/Dati15_16[[#This Row],[Quota]])*Dati15_16[[#This Row],[Pg]])/38,"")</f>
        <v>1.3010526315789472</v>
      </c>
      <c r="G414" s="15">
        <f>IFERROR(Dati15_16[[#This Row],[Mf]]*Dati15_16[[#This Row],[Pg]],"")</f>
        <v>49.44</v>
      </c>
      <c r="H414" s="16">
        <f>IFERROR(Dati15_16[[#This Row],[Tot. punti]]/Dati15_16[[#This Row],[Quota]],"")</f>
        <v>49.44</v>
      </c>
      <c r="I414" s="14">
        <f>IFERROR(VLOOKUP($C414&amp;"*", Gazzetta15_16[], 2,0),"")</f>
        <v>1</v>
      </c>
      <c r="J414" t="s">
        <v>101</v>
      </c>
      <c r="K414">
        <v>12</v>
      </c>
      <c r="L414">
        <v>4.12</v>
      </c>
      <c r="M414">
        <v>5.71</v>
      </c>
      <c r="N414">
        <v>0</v>
      </c>
      <c r="O414">
        <v>18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AD414" s="7" t="s">
        <v>2056</v>
      </c>
      <c r="AE414" s="9">
        <v>3</v>
      </c>
    </row>
    <row r="415" spans="1:31">
      <c r="A415">
        <v>16</v>
      </c>
      <c r="B415" t="s">
        <v>31</v>
      </c>
      <c r="C415" t="s">
        <v>332</v>
      </c>
      <c r="D415" s="17" t="str">
        <f>IFERROR(VLOOKUP(Dati15_16[[#This Row],[Nome]]&amp;"*",Gazzetta15_16[Giocatore],1,FALSE),"")</f>
        <v>Raimondi C.</v>
      </c>
      <c r="E415" s="13">
        <f>IFERROR(Dati15_16[[#This Row],[Mf]]/Dati15_16[[#This Row],[Quota]],"")</f>
        <v>1.4424999999999999</v>
      </c>
      <c r="F415" s="13">
        <f>IFERROR(((Dati15_16[[#This Row],[Mf]]/Dati15_16[[#This Row],[Quota]])*Dati15_16[[#This Row],[Pg]])/38,"")</f>
        <v>0.68328947368421045</v>
      </c>
      <c r="G415" s="15">
        <f>IFERROR(Dati15_16[[#This Row],[Mf]]*Dati15_16[[#This Row],[Pg]],"")</f>
        <v>103.85999999999999</v>
      </c>
      <c r="H415" s="16">
        <f>IFERROR(Dati15_16[[#This Row],[Tot. punti]]/Dati15_16[[#This Row],[Quota]],"")</f>
        <v>25.964999999999996</v>
      </c>
      <c r="I415" s="14">
        <f>IFERROR(VLOOKUP($C415&amp;"*", Gazzetta15_16[], 2,0),"")</f>
        <v>4</v>
      </c>
      <c r="J415" t="s">
        <v>49</v>
      </c>
      <c r="K415">
        <v>18</v>
      </c>
      <c r="L415">
        <v>5.77</v>
      </c>
      <c r="M415">
        <v>5.9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>
        <v>0</v>
      </c>
      <c r="AD415" s="7" t="s">
        <v>2057</v>
      </c>
      <c r="AE415" s="9">
        <v>4</v>
      </c>
    </row>
    <row r="416" spans="1:31">
      <c r="A416">
        <v>261</v>
      </c>
      <c r="B416" t="s">
        <v>31</v>
      </c>
      <c r="C416" t="s">
        <v>258</v>
      </c>
      <c r="D416" s="17" t="str">
        <f>IFERROR(VLOOKUP(Dati15_16[[#This Row],[Nome]]&amp;"*",Gazzetta15_16[Giocatore],1,FALSE),"")</f>
        <v>Ranocchia A.</v>
      </c>
      <c r="E416" s="13">
        <f>IFERROR(Dati15_16[[#This Row],[Mf]]/Dati15_16[[#This Row],[Quota]],"")</f>
        <v>1.3474999999999999</v>
      </c>
      <c r="F416" s="13">
        <f>IFERROR(((Dati15_16[[#This Row],[Mf]]/Dati15_16[[#This Row],[Quota]])*Dati15_16[[#This Row],[Pg]])/38,"")</f>
        <v>0.85105263157894728</v>
      </c>
      <c r="G416" s="15">
        <f>IFERROR(Dati15_16[[#This Row],[Mf]]*Dati15_16[[#This Row],[Pg]],"")</f>
        <v>129.35999999999999</v>
      </c>
      <c r="H416" s="16">
        <f>IFERROR(Dati15_16[[#This Row],[Tot. punti]]/Dati15_16[[#This Row],[Quota]],"")</f>
        <v>32.339999999999996</v>
      </c>
      <c r="I416" s="14">
        <f>IFERROR(VLOOKUP($C416&amp;"*", Gazzetta15_16[], 2,0),"")</f>
        <v>4</v>
      </c>
      <c r="J416" t="s">
        <v>44</v>
      </c>
      <c r="K416">
        <v>24</v>
      </c>
      <c r="L416">
        <v>5.39</v>
      </c>
      <c r="M416">
        <v>5.58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1</v>
      </c>
      <c r="W416">
        <v>0</v>
      </c>
      <c r="AD416" s="7" t="s">
        <v>2058</v>
      </c>
      <c r="AE416" s="9">
        <v>4</v>
      </c>
    </row>
    <row r="417" spans="1:31">
      <c r="A417">
        <v>186</v>
      </c>
      <c r="B417" t="s">
        <v>17</v>
      </c>
      <c r="C417" t="s">
        <v>381</v>
      </c>
      <c r="D417" s="17" t="str">
        <f>IFERROR(VLOOKUP(Dati15_16[[#This Row],[Nome]]&amp;"*",Gazzetta15_16[Giocatore],1,FALSE),"")</f>
        <v>Rebic A.</v>
      </c>
      <c r="E417" s="13">
        <f>IFERROR(Dati15_16[[#This Row],[Mf]]/Dati15_16[[#This Row],[Quota]],"")</f>
        <v>1.8833333333333335</v>
      </c>
      <c r="F417" s="13">
        <f>IFERROR(((Dati15_16[[#This Row],[Mf]]/Dati15_16[[#This Row],[Quota]])*Dati15_16[[#This Row],[Pg]])/38,"")</f>
        <v>0.69385964912280718</v>
      </c>
      <c r="G417" s="15">
        <f>IFERROR(Dati15_16[[#This Row],[Mf]]*Dati15_16[[#This Row],[Pg]],"")</f>
        <v>79.100000000000009</v>
      </c>
      <c r="H417" s="16">
        <f>IFERROR(Dati15_16[[#This Row],[Tot. punti]]/Dati15_16[[#This Row],[Quota]],"")</f>
        <v>26.366666666666671</v>
      </c>
      <c r="I417" s="14">
        <f>IFERROR(VLOOKUP($C417&amp;"*", Gazzetta15_16[], 2,0),"")</f>
        <v>3</v>
      </c>
      <c r="J417" t="s">
        <v>101</v>
      </c>
      <c r="K417">
        <v>14</v>
      </c>
      <c r="L417">
        <v>5.65</v>
      </c>
      <c r="M417">
        <v>5.58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0</v>
      </c>
      <c r="AD417" s="7" t="s">
        <v>2059</v>
      </c>
      <c r="AE417" s="9">
        <v>5</v>
      </c>
    </row>
    <row r="418" spans="1:31">
      <c r="A418">
        <v>490</v>
      </c>
      <c r="B418" t="s">
        <v>31</v>
      </c>
      <c r="C418" t="s">
        <v>370</v>
      </c>
      <c r="D418" s="17" t="str">
        <f>IFERROR(VLOOKUP(Dati15_16[[#This Row],[Nome]]&amp;"*",Gazzetta15_16[Giocatore],1,FALSE),"")</f>
        <v>Regini V.</v>
      </c>
      <c r="E418" s="13">
        <f>IFERROR(Dati15_16[[#This Row],[Mf]]/Dati15_16[[#This Row],[Quota]],"")</f>
        <v>1.33</v>
      </c>
      <c r="F418" s="13">
        <f>IFERROR(((Dati15_16[[#This Row],[Mf]]/Dati15_16[[#This Row],[Quota]])*Dati15_16[[#This Row],[Pg]])/38,"")</f>
        <v>0.52500000000000002</v>
      </c>
      <c r="G418" s="15">
        <f>IFERROR(Dati15_16[[#This Row],[Mf]]*Dati15_16[[#This Row],[Pg]],"")</f>
        <v>79.800000000000011</v>
      </c>
      <c r="H418" s="16">
        <f>IFERROR(Dati15_16[[#This Row],[Tot. punti]]/Dati15_16[[#This Row],[Quota]],"")</f>
        <v>19.950000000000003</v>
      </c>
      <c r="I418" s="14">
        <f>IFERROR(VLOOKUP($C418&amp;"*", Gazzetta15_16[], 2,0),"")</f>
        <v>4</v>
      </c>
      <c r="J418" t="s">
        <v>24</v>
      </c>
      <c r="K418">
        <v>15</v>
      </c>
      <c r="L418">
        <v>5.32</v>
      </c>
      <c r="M418">
        <v>5.39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AD418" s="7" t="s">
        <v>2060</v>
      </c>
      <c r="AE418" s="9">
        <v>1</v>
      </c>
    </row>
    <row r="419" spans="1:31">
      <c r="A419">
        <v>387</v>
      </c>
      <c r="B419" t="s">
        <v>28</v>
      </c>
      <c r="C419" t="s">
        <v>39</v>
      </c>
      <c r="D419" s="17" t="str">
        <f>IFERROR(VLOOKUP(Dati15_16[[#This Row],[Nome]]&amp;"*",Gazzetta15_16[Giocatore],1,FALSE),"")</f>
        <v>Reina J.</v>
      </c>
      <c r="E419" s="13">
        <f>IFERROR(Dati15_16[[#This Row],[Mf]]/Dati15_16[[#This Row],[Quota]],"")</f>
        <v>0.25428571428571428</v>
      </c>
      <c r="F419" s="13">
        <f>IFERROR(((Dati15_16[[#This Row],[Mf]]/Dati15_16[[#This Row],[Quota]])*Dati15_16[[#This Row],[Pg]])/38,"")</f>
        <v>0.24759398496240603</v>
      </c>
      <c r="G419" s="15">
        <f>IFERROR(Dati15_16[[#This Row],[Mf]]*Dati15_16[[#This Row],[Pg]],"")</f>
        <v>197.57999999999998</v>
      </c>
      <c r="H419" s="16">
        <f>IFERROR(Dati15_16[[#This Row],[Tot. punti]]/Dati15_16[[#This Row],[Quota]],"")</f>
        <v>9.4085714285714275</v>
      </c>
      <c r="I419" s="14">
        <f>IFERROR(VLOOKUP($C419&amp;"*", Gazzetta15_16[], 2,0),"")</f>
        <v>21</v>
      </c>
      <c r="J419" t="s">
        <v>24</v>
      </c>
      <c r="K419">
        <v>37</v>
      </c>
      <c r="L419">
        <v>5.34</v>
      </c>
      <c r="M419">
        <v>6.14</v>
      </c>
      <c r="N419">
        <v>0</v>
      </c>
      <c r="O419">
        <v>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AD419" s="7" t="s">
        <v>2061</v>
      </c>
      <c r="AE419" s="9">
        <v>12</v>
      </c>
    </row>
    <row r="420" spans="1:31">
      <c r="A420">
        <v>438</v>
      </c>
      <c r="B420" t="s">
        <v>22</v>
      </c>
      <c r="C420" t="s">
        <v>2198</v>
      </c>
      <c r="D420" s="17" t="str">
        <f>IFERROR(VLOOKUP(Dati15_16[[#This Row],[Nome]]&amp;"*",Gazzetta15_16[Giocatore],1,FALSE),"")</f>
        <v>Rigoni L.</v>
      </c>
      <c r="E420" s="13">
        <f>IFERROR(Dati15_16[[#This Row],[Mf]]/Dati15_16[[#This Row],[Quota]],"")</f>
        <v>0.39250000000000002</v>
      </c>
      <c r="F420" s="13">
        <f>IFERROR(((Dati15_16[[#This Row],[Mf]]/Dati15_16[[#This Row],[Quota]])*Dati15_16[[#This Row],[Pg]])/38,"")</f>
        <v>0.28921052631578947</v>
      </c>
      <c r="G420" s="15">
        <f>IFERROR(Dati15_16[[#This Row],[Mf]]*Dati15_16[[#This Row],[Pg]],"")</f>
        <v>175.84</v>
      </c>
      <c r="H420" s="16">
        <f>IFERROR(Dati15_16[[#This Row],[Tot. punti]]/Dati15_16[[#This Row],[Quota]],"")</f>
        <v>10.99</v>
      </c>
      <c r="I420" s="14">
        <f>IFERROR(VLOOKUP($C420&amp;"*", Gazzetta15_16[], 2,0),"")</f>
        <v>16</v>
      </c>
      <c r="J420" t="s">
        <v>70</v>
      </c>
      <c r="K420">
        <v>28</v>
      </c>
      <c r="L420">
        <v>6.28</v>
      </c>
      <c r="M420">
        <v>5.94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1</v>
      </c>
      <c r="W420">
        <v>0</v>
      </c>
      <c r="AD420" s="7" t="s">
        <v>2062</v>
      </c>
      <c r="AE420" s="9">
        <v>4</v>
      </c>
    </row>
    <row r="421" spans="1:31">
      <c r="A421">
        <v>119</v>
      </c>
      <c r="B421" t="s">
        <v>22</v>
      </c>
      <c r="C421" t="s">
        <v>2197</v>
      </c>
      <c r="D421" s="17" t="str">
        <f>IFERROR(VLOOKUP(Dati15_16[[#This Row],[Nome]]&amp;"*",Gazzetta15_16[Giocatore],1,FALSE),"")</f>
        <v>Rigoni N.</v>
      </c>
      <c r="E421" s="13">
        <f>IFERROR(Dati15_16[[#This Row],[Mf]]/Dati15_16[[#This Row],[Quota]],"")</f>
        <v>0.63300000000000001</v>
      </c>
      <c r="F421" s="13">
        <f>IFERROR(((Dati15_16[[#This Row],[Mf]]/Dati15_16[[#This Row],[Quota]])*Dati15_16[[#This Row],[Pg]])/38,"")</f>
        <v>0.46642105263157896</v>
      </c>
      <c r="G421" s="15">
        <f>IFERROR(Dati15_16[[#This Row],[Mf]]*Dati15_16[[#This Row],[Pg]],"")</f>
        <v>177.24</v>
      </c>
      <c r="H421" s="16">
        <f>IFERROR(Dati15_16[[#This Row],[Tot. punti]]/Dati15_16[[#This Row],[Quota]],"")</f>
        <v>17.724</v>
      </c>
      <c r="I421" s="14">
        <f>IFERROR(VLOOKUP($C421&amp;"*", Gazzetta15_16[], 2,0),"")</f>
        <v>10</v>
      </c>
      <c r="J421" t="s">
        <v>65</v>
      </c>
      <c r="K421">
        <v>28</v>
      </c>
      <c r="L421">
        <v>6.33</v>
      </c>
      <c r="M421">
        <v>6.1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</v>
      </c>
      <c r="V421">
        <v>0</v>
      </c>
      <c r="W421">
        <v>0</v>
      </c>
      <c r="AD421" s="7" t="s">
        <v>2063</v>
      </c>
      <c r="AE421" s="9">
        <v>26</v>
      </c>
    </row>
    <row r="422" spans="1:31">
      <c r="A422">
        <v>238</v>
      </c>
      <c r="B422" t="s">
        <v>22</v>
      </c>
      <c r="C422" t="s">
        <v>110</v>
      </c>
      <c r="D422" s="17" t="str">
        <f>IFERROR(VLOOKUP(Dati15_16[[#This Row],[Nome]]&amp;"*",Gazzetta15_16[Giocatore],1,FALSE),"")</f>
        <v>Rincon T.</v>
      </c>
      <c r="E422" s="13">
        <f>IFERROR(Dati15_16[[#This Row],[Mf]]/Dati15_16[[#This Row],[Quota]],"")</f>
        <v>0.40500000000000003</v>
      </c>
      <c r="F422" s="13">
        <f>IFERROR(((Dati15_16[[#This Row],[Mf]]/Dati15_16[[#This Row],[Quota]])*Dati15_16[[#This Row],[Pg]])/38,"")</f>
        <v>0.35171052631578947</v>
      </c>
      <c r="G422" s="15">
        <f>IFERROR(Dati15_16[[#This Row],[Mf]]*Dati15_16[[#This Row],[Pg]],"")</f>
        <v>213.84</v>
      </c>
      <c r="H422" s="16">
        <f>IFERROR(Dati15_16[[#This Row],[Tot. punti]]/Dati15_16[[#This Row],[Quota]],"")</f>
        <v>13.365</v>
      </c>
      <c r="I422" s="14">
        <f>IFERROR(VLOOKUP($C422&amp;"*", Gazzetta15_16[], 2,0),"")</f>
        <v>16</v>
      </c>
      <c r="J422" t="s">
        <v>70</v>
      </c>
      <c r="K422">
        <v>33</v>
      </c>
      <c r="L422">
        <v>6.48</v>
      </c>
      <c r="M422">
        <v>6.23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9</v>
      </c>
      <c r="V422">
        <v>0</v>
      </c>
      <c r="W422">
        <v>0</v>
      </c>
      <c r="AD422" s="7" t="s">
        <v>2064</v>
      </c>
      <c r="AE422" s="9">
        <v>27</v>
      </c>
    </row>
    <row r="423" spans="1:31">
      <c r="A423">
        <v>423</v>
      </c>
      <c r="B423" t="s">
        <v>31</v>
      </c>
      <c r="C423" t="s">
        <v>288</v>
      </c>
      <c r="D423" s="17" t="str">
        <f>IFERROR(VLOOKUP(Dati15_16[[#This Row],[Nome]]&amp;"*",Gazzetta15_16[Giocatore],1,FALSE),"")</f>
        <v>Rispoli A.</v>
      </c>
      <c r="E423" s="13">
        <f>IFERROR(Dati15_16[[#This Row],[Mf]]/Dati15_16[[#This Row],[Quota]],"")</f>
        <v>0.86571428571428566</v>
      </c>
      <c r="F423" s="13">
        <f>IFERROR(((Dati15_16[[#This Row],[Mf]]/Dati15_16[[#This Row],[Quota]])*Dati15_16[[#This Row],[Pg]])/38,"")</f>
        <v>0.50120300751879687</v>
      </c>
      <c r="G423" s="15">
        <f>IFERROR(Dati15_16[[#This Row],[Mf]]*Dati15_16[[#This Row],[Pg]],"")</f>
        <v>133.32</v>
      </c>
      <c r="H423" s="16">
        <f>IFERROR(Dati15_16[[#This Row],[Tot. punti]]/Dati15_16[[#This Row],[Quota]],"")</f>
        <v>19.045714285714286</v>
      </c>
      <c r="I423" s="14">
        <f>IFERROR(VLOOKUP($C423&amp;"*", Gazzetta15_16[], 2,0),"")</f>
        <v>7</v>
      </c>
      <c r="J423" t="s">
        <v>27</v>
      </c>
      <c r="K423">
        <v>22</v>
      </c>
      <c r="L423">
        <v>6.06</v>
      </c>
      <c r="M423">
        <v>5.92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3</v>
      </c>
      <c r="V423">
        <v>0</v>
      </c>
      <c r="W423">
        <v>0</v>
      </c>
      <c r="AD423" s="7" t="s">
        <v>2065</v>
      </c>
      <c r="AE423" s="9">
        <v>4</v>
      </c>
    </row>
    <row r="424" spans="1:31">
      <c r="A424">
        <v>60</v>
      </c>
      <c r="B424" t="s">
        <v>22</v>
      </c>
      <c r="C424" t="s">
        <v>273</v>
      </c>
      <c r="D424" s="17" t="str">
        <f>IFERROR(VLOOKUP(Dati15_16[[#This Row],[Nome]]&amp;"*",Gazzetta15_16[Giocatore],1,FALSE),"")</f>
        <v>Rizzo L.</v>
      </c>
      <c r="E424" s="13">
        <f>IFERROR(Dati15_16[[#This Row],[Mf]]/Dati15_16[[#This Row],[Quota]],"")</f>
        <v>1.4550000000000001</v>
      </c>
      <c r="F424" s="13">
        <f>IFERROR(((Dati15_16[[#This Row],[Mf]]/Dati15_16[[#This Row],[Quota]])*Dati15_16[[#This Row],[Pg]])/38,"")</f>
        <v>0.8806578947368422</v>
      </c>
      <c r="G424" s="15">
        <f>IFERROR(Dati15_16[[#This Row],[Mf]]*Dati15_16[[#This Row],[Pg]],"")</f>
        <v>133.86000000000001</v>
      </c>
      <c r="H424" s="16">
        <f>IFERROR(Dati15_16[[#This Row],[Tot. punti]]/Dati15_16[[#This Row],[Quota]],"")</f>
        <v>33.465000000000003</v>
      </c>
      <c r="I424" s="14">
        <f>IFERROR(VLOOKUP($C424&amp;"*", Gazzetta15_16[], 2,0),"")</f>
        <v>4</v>
      </c>
      <c r="J424" t="s">
        <v>89</v>
      </c>
      <c r="K424">
        <v>23</v>
      </c>
      <c r="L424">
        <v>5.82</v>
      </c>
      <c r="M424">
        <v>5.82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2</v>
      </c>
      <c r="V424">
        <v>1</v>
      </c>
      <c r="W424">
        <v>0</v>
      </c>
      <c r="AD424" s="7" t="s">
        <v>2066</v>
      </c>
      <c r="AE424" s="9">
        <v>3</v>
      </c>
    </row>
    <row r="425" spans="1:31">
      <c r="A425">
        <v>718</v>
      </c>
      <c r="B425" t="s">
        <v>17</v>
      </c>
      <c r="C425" t="s">
        <v>2196</v>
      </c>
      <c r="D425" s="17" t="str">
        <f>IFERROR(VLOOKUP(Dati15_16[[#This Row],[Nome]]&amp;"*",Gazzetta15_16[Giocatore],1,FALSE),"")</f>
        <v>Rodriguez A.</v>
      </c>
      <c r="E425" s="13">
        <f>IFERROR(Dati15_16[[#This Row],[Mf]]/Dati15_16[[#This Row],[Quota]],"")</f>
        <v>0</v>
      </c>
      <c r="F425" s="13">
        <f>IFERROR(((Dati15_16[[#This Row],[Mf]]/Dati15_16[[#This Row],[Quota]])*Dati15_16[[#This Row],[Pg]])/38,"")</f>
        <v>0</v>
      </c>
      <c r="G425" s="15">
        <f>IFERROR(Dati15_16[[#This Row],[Mf]]*Dati15_16[[#This Row],[Pg]],"")</f>
        <v>0</v>
      </c>
      <c r="H425" s="16">
        <f>IFERROR(Dati15_16[[#This Row],[Tot. punti]]/Dati15_16[[#This Row],[Quota]],"")</f>
        <v>0</v>
      </c>
      <c r="I425" s="14">
        <f>IFERROR(VLOOKUP($C425&amp;"*", Gazzetta15_16[], 2,0),"")</f>
        <v>4</v>
      </c>
      <c r="J425" t="s">
        <v>44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AD425" s="7" t="s">
        <v>2067</v>
      </c>
      <c r="AE425" s="9">
        <v>13</v>
      </c>
    </row>
    <row r="426" spans="1:31">
      <c r="A426">
        <v>167</v>
      </c>
      <c r="B426" t="s">
        <v>31</v>
      </c>
      <c r="C426" t="s">
        <v>2207</v>
      </c>
      <c r="D426" s="17" t="str">
        <f>IFERROR(VLOOKUP(Dati15_16[[#This Row],[Nome]]&amp;"*",Gazzetta15_16[Giocatore],1,FALSE),"")</f>
        <v>Rodriguez G.</v>
      </c>
      <c r="E426" s="13">
        <f>IFERROR(Dati15_16[[#This Row],[Mf]]/Dati15_16[[#This Row],[Quota]],"")</f>
        <v>0.45</v>
      </c>
      <c r="F426" s="13">
        <f>IFERROR(((Dati15_16[[#This Row],[Mf]]/Dati15_16[[#This Row],[Quota]])*Dati15_16[[#This Row],[Pg]])/38,"")</f>
        <v>0.41447368421052633</v>
      </c>
      <c r="G426" s="15">
        <f>IFERROR(Dati15_16[[#This Row],[Mf]]*Dati15_16[[#This Row],[Pg]],"")</f>
        <v>220.5</v>
      </c>
      <c r="H426" s="16">
        <f>IFERROR(Dati15_16[[#This Row],[Tot. punti]]/Dati15_16[[#This Row],[Quota]],"")</f>
        <v>15.75</v>
      </c>
      <c r="I426" s="14">
        <f>IFERROR(VLOOKUP($C426&amp;"*", Gazzetta15_16[], 2,0),"")</f>
        <v>14</v>
      </c>
      <c r="J426" t="s">
        <v>35</v>
      </c>
      <c r="K426">
        <v>35</v>
      </c>
      <c r="L426">
        <v>6.3</v>
      </c>
      <c r="M426">
        <v>6.06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>
        <v>0</v>
      </c>
      <c r="AD426" s="7" t="s">
        <v>2068</v>
      </c>
      <c r="AE426" s="9">
        <v>1</v>
      </c>
    </row>
    <row r="427" spans="1:31">
      <c r="A427">
        <v>460</v>
      </c>
      <c r="B427" t="s">
        <v>31</v>
      </c>
      <c r="C427" t="s">
        <v>97</v>
      </c>
      <c r="D427" s="17" t="str">
        <f>IFERROR(VLOOKUP(Dati15_16[[#This Row],[Nome]]&amp;"*",Gazzetta15_16[Giocatore],1,FALSE),"")</f>
        <v>Romagnoli A.</v>
      </c>
      <c r="E427" s="13">
        <f>IFERROR(Dati15_16[[#This Row],[Mf]]/Dati15_16[[#This Row],[Quota]],"")</f>
        <v>0.80428571428571427</v>
      </c>
      <c r="F427" s="13">
        <f>IFERROR(((Dati15_16[[#This Row],[Mf]]/Dati15_16[[#This Row],[Quota]])*Dati15_16[[#This Row],[Pg]])/38,"")</f>
        <v>0.71962406015037594</v>
      </c>
      <c r="G427" s="15">
        <f>IFERROR(Dati15_16[[#This Row],[Mf]]*Dati15_16[[#This Row],[Pg]],"")</f>
        <v>191.42</v>
      </c>
      <c r="H427" s="16">
        <f>IFERROR(Dati15_16[[#This Row],[Tot. punti]]/Dati15_16[[#This Row],[Quota]],"")</f>
        <v>27.345714285714283</v>
      </c>
      <c r="I427" s="14">
        <f>IFERROR(VLOOKUP($C427&amp;"*", Gazzetta15_16[], 2,0),"")</f>
        <v>7</v>
      </c>
      <c r="J427" t="s">
        <v>21</v>
      </c>
      <c r="K427">
        <v>34</v>
      </c>
      <c r="L427">
        <v>5.63</v>
      </c>
      <c r="M427">
        <v>5.78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</v>
      </c>
      <c r="V427">
        <v>1</v>
      </c>
      <c r="W427">
        <v>0</v>
      </c>
      <c r="AD427" s="7" t="s">
        <v>2069</v>
      </c>
      <c r="AE427" s="9">
        <v>4</v>
      </c>
    </row>
    <row r="428" spans="1:31">
      <c r="A428">
        <v>76</v>
      </c>
      <c r="B428" t="s">
        <v>31</v>
      </c>
      <c r="C428" t="s">
        <v>150</v>
      </c>
      <c r="D428" s="17" t="str">
        <f>IFERROR(VLOOKUP(Dati15_16[[#This Row],[Nome]]&amp;"*",Gazzetta15_16[Giocatore],1,FALSE),"")</f>
        <v>Romagnoli S.</v>
      </c>
      <c r="E428" s="13">
        <f>IFERROR(Dati15_16[[#This Row],[Mf]]/Dati15_16[[#This Row],[Quota]],"")</f>
        <v>0.82428571428571418</v>
      </c>
      <c r="F428" s="13">
        <f>IFERROR(((Dati15_16[[#This Row],[Mf]]/Dati15_16[[#This Row],[Quota]])*Dati15_16[[#This Row],[Pg]])/38,"")</f>
        <v>0.65075187969924797</v>
      </c>
      <c r="G428" s="15">
        <f>IFERROR(Dati15_16[[#This Row],[Mf]]*Dati15_16[[#This Row],[Pg]],"")</f>
        <v>173.1</v>
      </c>
      <c r="H428" s="16">
        <f>IFERROR(Dati15_16[[#This Row],[Tot. punti]]/Dati15_16[[#This Row],[Quota]],"")</f>
        <v>24.728571428571428</v>
      </c>
      <c r="I428" s="14">
        <f>IFERROR(VLOOKUP($C428&amp;"*", Gazzetta15_16[], 2,0),"")</f>
        <v>7</v>
      </c>
      <c r="J428" t="s">
        <v>52</v>
      </c>
      <c r="K428">
        <v>30</v>
      </c>
      <c r="L428">
        <v>5.77</v>
      </c>
      <c r="M428">
        <v>5.85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0</v>
      </c>
      <c r="AD428" s="7" t="s">
        <v>2070</v>
      </c>
      <c r="AE428" s="9">
        <v>1</v>
      </c>
    </row>
    <row r="429" spans="1:31">
      <c r="A429">
        <v>573</v>
      </c>
      <c r="B429" t="s">
        <v>28</v>
      </c>
      <c r="C429" t="s">
        <v>618</v>
      </c>
      <c r="D429" s="17" t="str">
        <f>IFERROR(VLOOKUP(Dati15_16[[#This Row],[Nome]]&amp;"*",Gazzetta15_16[Giocatore],1,FALSE),"")</f>
        <v>Romo R.</v>
      </c>
      <c r="E429" s="13">
        <f>IFERROR(Dati15_16[[#This Row],[Mf]]/Dati15_16[[#This Row],[Quota]],"")</f>
        <v>0</v>
      </c>
      <c r="F429" s="13">
        <f>IFERROR(((Dati15_16[[#This Row],[Mf]]/Dati15_16[[#This Row],[Quota]])*Dati15_16[[#This Row],[Pg]])/38,"")</f>
        <v>0</v>
      </c>
      <c r="G429" s="15">
        <f>IFERROR(Dati15_16[[#This Row],[Mf]]*Dati15_16[[#This Row],[Pg]],"")</f>
        <v>0</v>
      </c>
      <c r="H429" s="16">
        <f>IFERROR(Dati15_16[[#This Row],[Tot. punti]]/Dati15_16[[#This Row],[Quota]],"")</f>
        <v>0</v>
      </c>
      <c r="I429" s="14">
        <f>IFERROR(VLOOKUP($C429&amp;"*", Gazzetta15_16[], 2,0),"")</f>
        <v>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AD429" s="7" t="s">
        <v>2071</v>
      </c>
      <c r="AE429" s="9">
        <v>1</v>
      </c>
    </row>
    <row r="430" spans="1:31">
      <c r="A430">
        <v>621</v>
      </c>
      <c r="B430" t="s">
        <v>31</v>
      </c>
      <c r="C430" t="s">
        <v>436</v>
      </c>
      <c r="D430" s="17" t="str">
        <f>IFERROR(VLOOKUP(Dati15_16[[#This Row],[Nome]]&amp;"*",Gazzetta15_16[Giocatore],1,FALSE),"")</f>
        <v>Romulo S.</v>
      </c>
      <c r="E430" s="13">
        <f>IFERROR(Dati15_16[[#This Row],[Mf]]/Dati15_16[[#This Row],[Quota]],"")</f>
        <v>1.2</v>
      </c>
      <c r="F430" s="13">
        <f>IFERROR(((Dati15_16[[#This Row],[Mf]]/Dati15_16[[#This Row],[Quota]])*Dati15_16[[#This Row],[Pg]])/38,"")</f>
        <v>0.28421052631578947</v>
      </c>
      <c r="G430" s="15">
        <f>IFERROR(Dati15_16[[#This Row],[Mf]]*Dati15_16[[#This Row],[Pg]],"")</f>
        <v>54</v>
      </c>
      <c r="H430" s="16">
        <f>IFERROR(Dati15_16[[#This Row],[Tot. punti]]/Dati15_16[[#This Row],[Quota]],"")</f>
        <v>10.8</v>
      </c>
      <c r="I430" s="14">
        <f>IFERROR(VLOOKUP($C430&amp;"*", Gazzetta15_16[], 2,0),"")</f>
        <v>5</v>
      </c>
      <c r="J430" t="s">
        <v>101</v>
      </c>
      <c r="K430">
        <v>9</v>
      </c>
      <c r="L430">
        <v>6</v>
      </c>
      <c r="M430">
        <v>5.86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AD430" s="7" t="s">
        <v>2072</v>
      </c>
      <c r="AE430" s="9">
        <v>2</v>
      </c>
    </row>
    <row r="431" spans="1:31">
      <c r="A431">
        <v>168</v>
      </c>
      <c r="B431" t="s">
        <v>31</v>
      </c>
      <c r="C431" t="s">
        <v>151</v>
      </c>
      <c r="D431" s="17" t="str">
        <f>IFERROR(VLOOKUP(Dati15_16[[#This Row],[Nome]]&amp;"*",Gazzetta15_16[Giocatore],1,FALSE),"")</f>
        <v>Roncaglia F.</v>
      </c>
      <c r="E431" s="13">
        <f>IFERROR(Dati15_16[[#This Row],[Mf]]/Dati15_16[[#This Row],[Quota]],"")</f>
        <v>0.94833333333333336</v>
      </c>
      <c r="F431" s="13">
        <f>IFERROR(((Dati15_16[[#This Row],[Mf]]/Dati15_16[[#This Row],[Quota]])*Dati15_16[[#This Row],[Pg]])/38,"")</f>
        <v>0.74868421052631573</v>
      </c>
      <c r="G431" s="15">
        <f>IFERROR(Dati15_16[[#This Row],[Mf]]*Dati15_16[[#This Row],[Pg]],"")</f>
        <v>170.70000000000002</v>
      </c>
      <c r="H431" s="16">
        <f>IFERROR(Dati15_16[[#This Row],[Tot. punti]]/Dati15_16[[#This Row],[Quota]],"")</f>
        <v>28.450000000000003</v>
      </c>
      <c r="I431" s="14">
        <f>IFERROR(VLOOKUP($C431&amp;"*", Gazzetta15_16[], 2,0),"")</f>
        <v>6</v>
      </c>
      <c r="J431" t="s">
        <v>35</v>
      </c>
      <c r="K431">
        <v>30</v>
      </c>
      <c r="L431">
        <v>5.69</v>
      </c>
      <c r="M431">
        <v>5.74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AD431" s="7" t="s">
        <v>2073</v>
      </c>
      <c r="AE431" s="9">
        <v>1</v>
      </c>
    </row>
    <row r="432" spans="1:31">
      <c r="A432">
        <v>198</v>
      </c>
      <c r="B432" t="s">
        <v>31</v>
      </c>
      <c r="C432" t="s">
        <v>200</v>
      </c>
      <c r="D432" s="17" t="str">
        <f>IFERROR(VLOOKUP(Dati15_16[[#This Row],[Nome]]&amp;"*",Gazzetta15_16[Giocatore],1,FALSE),"")</f>
        <v>Rosi A.</v>
      </c>
      <c r="E432" s="13">
        <f>IFERROR(Dati15_16[[#This Row],[Mf]]/Dati15_16[[#This Row],[Quota]],"")</f>
        <v>1.1380000000000001</v>
      </c>
      <c r="F432" s="13">
        <f>IFERROR(((Dati15_16[[#This Row],[Mf]]/Dati15_16[[#This Row],[Quota]])*Dati15_16[[#This Row],[Pg]])/38,"")</f>
        <v>0.80857894736842117</v>
      </c>
      <c r="G432" s="15">
        <f>IFERROR(Dati15_16[[#This Row],[Mf]]*Dati15_16[[#This Row],[Pg]],"")</f>
        <v>153.63000000000002</v>
      </c>
      <c r="H432" s="16">
        <f>IFERROR(Dati15_16[[#This Row],[Tot. punti]]/Dati15_16[[#This Row],[Quota]],"")</f>
        <v>30.726000000000006</v>
      </c>
      <c r="I432" s="14">
        <f>IFERROR(VLOOKUP($C432&amp;"*", Gazzetta15_16[], 2,0),"")</f>
        <v>5</v>
      </c>
      <c r="J432" t="s">
        <v>38</v>
      </c>
      <c r="K432">
        <v>27</v>
      </c>
      <c r="L432">
        <v>5.69</v>
      </c>
      <c r="M432">
        <v>5.79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</v>
      </c>
      <c r="V432">
        <v>0</v>
      </c>
      <c r="W432">
        <v>0</v>
      </c>
      <c r="AD432" s="7" t="s">
        <v>2074</v>
      </c>
      <c r="AE432" s="9">
        <v>3</v>
      </c>
    </row>
    <row r="433" spans="1:31">
      <c r="A433">
        <v>54</v>
      </c>
      <c r="B433" t="s">
        <v>31</v>
      </c>
      <c r="C433" t="s">
        <v>168</v>
      </c>
      <c r="D433" s="17" t="str">
        <f>IFERROR(VLOOKUP(Dati15_16[[#This Row],[Nome]]&amp;"*",Gazzetta15_16[Giocatore],1,FALSE),"")</f>
        <v>Rossettini L.</v>
      </c>
      <c r="E433" s="13">
        <f>IFERROR(Dati15_16[[#This Row],[Mf]]/Dati15_16[[#This Row],[Quota]],"")</f>
        <v>0.74624999999999997</v>
      </c>
      <c r="F433" s="13">
        <f>IFERROR(((Dati15_16[[#This Row],[Mf]]/Dati15_16[[#This Row],[Quota]])*Dati15_16[[#This Row],[Pg]])/38,"")</f>
        <v>0.56950657894736845</v>
      </c>
      <c r="G433" s="15">
        <f>IFERROR(Dati15_16[[#This Row],[Mf]]*Dati15_16[[#This Row],[Pg]],"")</f>
        <v>173.13</v>
      </c>
      <c r="H433" s="16">
        <f>IFERROR(Dati15_16[[#This Row],[Tot. punti]]/Dati15_16[[#This Row],[Quota]],"")</f>
        <v>21.641249999999999</v>
      </c>
      <c r="I433" s="14">
        <f>IFERROR(VLOOKUP($C433&amp;"*", Gazzetta15_16[], 2,0),"")</f>
        <v>8</v>
      </c>
      <c r="J433" t="s">
        <v>89</v>
      </c>
      <c r="K433">
        <v>29</v>
      </c>
      <c r="L433">
        <v>5.97</v>
      </c>
      <c r="M433">
        <v>5.71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5</v>
      </c>
      <c r="V433">
        <v>0</v>
      </c>
      <c r="W433">
        <v>0</v>
      </c>
      <c r="AD433" s="7" t="s">
        <v>2075</v>
      </c>
      <c r="AE433" s="9">
        <v>18</v>
      </c>
    </row>
    <row r="434" spans="1:31">
      <c r="A434">
        <v>284</v>
      </c>
      <c r="B434" t="s">
        <v>28</v>
      </c>
      <c r="C434" t="s">
        <v>584</v>
      </c>
      <c r="D434" s="17" t="str">
        <f>IFERROR(VLOOKUP(Dati15_16[[#This Row],[Nome]]&amp;"*",Gazzetta15_16[Giocatore],1,FALSE),"")</f>
        <v>Rubinho</v>
      </c>
      <c r="E434" s="13">
        <f>IFERROR(Dati15_16[[#This Row],[Mf]]/Dati15_16[[#This Row],[Quota]],"")</f>
        <v>0</v>
      </c>
      <c r="F434" s="13">
        <f>IFERROR(((Dati15_16[[#This Row],[Mf]]/Dati15_16[[#This Row],[Quota]])*Dati15_16[[#This Row],[Pg]])/38,"")</f>
        <v>0</v>
      </c>
      <c r="G434" s="15">
        <f>IFERROR(Dati15_16[[#This Row],[Mf]]*Dati15_16[[#This Row],[Pg]],"")</f>
        <v>0</v>
      </c>
      <c r="H434" s="16">
        <f>IFERROR(Dati15_16[[#This Row],[Tot. punti]]/Dati15_16[[#This Row],[Quota]],"")</f>
        <v>0</v>
      </c>
      <c r="I434" s="14">
        <f>IFERROR(VLOOKUP($C434&amp;"*", Gazzetta15_16[], 2,0),"")</f>
        <v>1</v>
      </c>
      <c r="J434" t="s">
        <v>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AD434" s="7" t="s">
        <v>2076</v>
      </c>
      <c r="AE434" s="9">
        <v>1</v>
      </c>
    </row>
    <row r="435" spans="1:31">
      <c r="A435">
        <v>656</v>
      </c>
      <c r="B435" t="s">
        <v>31</v>
      </c>
      <c r="C435" t="s">
        <v>164</v>
      </c>
      <c r="D435" s="17" t="str">
        <f>IFERROR(VLOOKUP(Dati15_16[[#This Row],[Nome]]&amp;"*",Gazzetta15_16[Giocatore],1,FALSE),"")</f>
        <v>Rudiger A.</v>
      </c>
      <c r="E435" s="13">
        <f>IFERROR(Dati15_16[[#This Row],[Mf]]/Dati15_16[[#This Row],[Quota]],"")</f>
        <v>0.50416666666666665</v>
      </c>
      <c r="F435" s="13">
        <f>IFERROR(((Dati15_16[[#This Row],[Mf]]/Dati15_16[[#This Row],[Quota]])*Dati15_16[[#This Row],[Pg]])/38,"")</f>
        <v>0.39802631578947367</v>
      </c>
      <c r="G435" s="15">
        <f>IFERROR(Dati15_16[[#This Row],[Mf]]*Dati15_16[[#This Row],[Pg]],"")</f>
        <v>181.5</v>
      </c>
      <c r="H435" s="16">
        <f>IFERROR(Dati15_16[[#This Row],[Tot. punti]]/Dati15_16[[#This Row],[Quota]],"")</f>
        <v>15.125</v>
      </c>
      <c r="I435" s="14">
        <f>IFERROR(VLOOKUP($C435&amp;"*", Gazzetta15_16[], 2,0),"")</f>
        <v>12</v>
      </c>
      <c r="J435" t="s">
        <v>42</v>
      </c>
      <c r="K435">
        <v>30</v>
      </c>
      <c r="L435">
        <v>6.05</v>
      </c>
      <c r="M435">
        <v>5.92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AD435" s="7" t="s">
        <v>2077</v>
      </c>
      <c r="AE435" s="9">
        <v>1</v>
      </c>
    </row>
    <row r="436" spans="1:31">
      <c r="A436">
        <v>294</v>
      </c>
      <c r="B436" t="s">
        <v>31</v>
      </c>
      <c r="C436" t="s">
        <v>346</v>
      </c>
      <c r="D436" s="17" t="str">
        <f>IFERROR(VLOOKUP(Dati15_16[[#This Row],[Nome]]&amp;"*",Gazzetta15_16[Giocatore],1,FALSE),"")</f>
        <v>Rugani D.</v>
      </c>
      <c r="E436" s="13">
        <f>IFERROR(Dati15_16[[#This Row],[Mf]]/Dati15_16[[#This Row],[Quota]],"")</f>
        <v>1.214</v>
      </c>
      <c r="F436" s="13">
        <f>IFERROR(((Dati15_16[[#This Row],[Mf]]/Dati15_16[[#This Row],[Quota]])*Dati15_16[[#This Row],[Pg]])/38,"")</f>
        <v>0.54310526315789465</v>
      </c>
      <c r="G436" s="15">
        <f>IFERROR(Dati15_16[[#This Row],[Mf]]*Dati15_16[[#This Row],[Pg]],"")</f>
        <v>103.19</v>
      </c>
      <c r="H436" s="16">
        <f>IFERROR(Dati15_16[[#This Row],[Tot. punti]]/Dati15_16[[#This Row],[Quota]],"")</f>
        <v>20.637999999999998</v>
      </c>
      <c r="I436" s="14">
        <f>IFERROR(VLOOKUP($C436&amp;"*", Gazzetta15_16[], 2,0),"")</f>
        <v>5</v>
      </c>
      <c r="J436" t="s">
        <v>57</v>
      </c>
      <c r="K436">
        <v>17</v>
      </c>
      <c r="L436">
        <v>6.07</v>
      </c>
      <c r="M436">
        <v>6.13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AD436" s="7" t="s">
        <v>2078</v>
      </c>
      <c r="AE436" s="9">
        <v>4</v>
      </c>
    </row>
    <row r="437" spans="1:31">
      <c r="A437">
        <v>199</v>
      </c>
      <c r="B437" t="s">
        <v>31</v>
      </c>
      <c r="C437" t="s">
        <v>1417</v>
      </c>
      <c r="D437" s="17" t="str">
        <f>IFERROR(VLOOKUP(Dati15_16[[#This Row],[Nome]]&amp;"*",Gazzetta15_16[Giocatore],1,FALSE),"")</f>
        <v>Russo A.</v>
      </c>
      <c r="E437" s="13">
        <f>IFERROR(Dati15_16[[#This Row],[Mf]]/Dati15_16[[#This Row],[Quota]],"")</f>
        <v>1.9833333333333334</v>
      </c>
      <c r="F437" s="13">
        <f>IFERROR(((Dati15_16[[#This Row],[Mf]]/Dati15_16[[#This Row],[Quota]])*Dati15_16[[#This Row],[Pg]])/38,"")</f>
        <v>0.52192982456140358</v>
      </c>
      <c r="G437" s="15">
        <f>IFERROR(Dati15_16[[#This Row],[Mf]]*Dati15_16[[#This Row],[Pg]],"")</f>
        <v>59.5</v>
      </c>
      <c r="H437" s="16">
        <f>IFERROR(Dati15_16[[#This Row],[Tot. punti]]/Dati15_16[[#This Row],[Quota]],"")</f>
        <v>19.833333333333332</v>
      </c>
      <c r="I437" s="14">
        <f>IFERROR(VLOOKUP($C437&amp;"*", Gazzetta15_16[], 2,0),"")</f>
        <v>3</v>
      </c>
      <c r="J437" t="s">
        <v>38</v>
      </c>
      <c r="K437">
        <v>10</v>
      </c>
      <c r="L437">
        <v>5.95</v>
      </c>
      <c r="M437">
        <v>5.75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AD437" s="7" t="s">
        <v>2079</v>
      </c>
      <c r="AE437" s="9">
        <v>20</v>
      </c>
    </row>
    <row r="438" spans="1:31">
      <c r="A438">
        <v>791</v>
      </c>
      <c r="B438" t="s">
        <v>31</v>
      </c>
      <c r="C438" t="s">
        <v>453</v>
      </c>
      <c r="D438" s="17" t="str">
        <f>IFERROR(VLOOKUP(Dati15_16[[#This Row],[Nome]]&amp;"*",Gazzetta15_16[Giocatore],1,FALSE),"")</f>
        <v>Sabelli S.</v>
      </c>
      <c r="E438" s="13">
        <f>IFERROR(Dati15_16[[#This Row],[Mf]]/Dati15_16[[#This Row],[Quota]],"")</f>
        <v>1.59</v>
      </c>
      <c r="F438" s="13">
        <f>IFERROR(((Dati15_16[[#This Row],[Mf]]/Dati15_16[[#This Row],[Quota]])*Dati15_16[[#This Row],[Pg]])/38,"")</f>
        <v>0.29289473684210526</v>
      </c>
      <c r="G438" s="15">
        <f>IFERROR(Dati15_16[[#This Row],[Mf]]*Dati15_16[[#This Row],[Pg]],"")</f>
        <v>44.52</v>
      </c>
      <c r="H438" s="16">
        <f>IFERROR(Dati15_16[[#This Row],[Tot. punti]]/Dati15_16[[#This Row],[Quota]],"")</f>
        <v>11.13</v>
      </c>
      <c r="I438" s="14">
        <f>IFERROR(VLOOKUP($C438&amp;"*", Gazzetta15_16[], 2,0),"")</f>
        <v>4</v>
      </c>
      <c r="J438" t="s">
        <v>52</v>
      </c>
      <c r="K438">
        <v>7</v>
      </c>
      <c r="L438">
        <v>6.36</v>
      </c>
      <c r="M438">
        <v>6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AD438" s="7" t="s">
        <v>2080</v>
      </c>
      <c r="AE438" s="9">
        <v>10</v>
      </c>
    </row>
    <row r="439" spans="1:31">
      <c r="A439">
        <v>764</v>
      </c>
      <c r="B439" t="s">
        <v>17</v>
      </c>
      <c r="C439" t="s">
        <v>470</v>
      </c>
      <c r="D439" s="17" t="str">
        <f>IFERROR(VLOOKUP(Dati15_16[[#This Row],[Nome]]&amp;"*",Gazzetta15_16[Giocatore],1,FALSE),"")</f>
        <v>Sadiq U.</v>
      </c>
      <c r="E439" s="13">
        <f>IFERROR(Dati15_16[[#This Row],[Mf]]/Dati15_16[[#This Row],[Quota]],"")</f>
        <v>1.905</v>
      </c>
      <c r="F439" s="13">
        <f>IFERROR(((Dati15_16[[#This Row],[Mf]]/Dati15_16[[#This Row],[Quota]])*Dati15_16[[#This Row],[Pg]])/38,"")</f>
        <v>0.3007894736842105</v>
      </c>
      <c r="G439" s="15">
        <f>IFERROR(Dati15_16[[#This Row],[Mf]]*Dati15_16[[#This Row],[Pg]],"")</f>
        <v>45.72</v>
      </c>
      <c r="H439" s="16">
        <f>IFERROR(Dati15_16[[#This Row],[Tot. punti]]/Dati15_16[[#This Row],[Quota]],"")</f>
        <v>11.43</v>
      </c>
      <c r="I439" s="14">
        <f>IFERROR(VLOOKUP($C439&amp;"*", Gazzetta15_16[], 2,0),"")</f>
        <v>4</v>
      </c>
      <c r="J439" t="s">
        <v>42</v>
      </c>
      <c r="K439">
        <v>6</v>
      </c>
      <c r="L439">
        <v>7.62</v>
      </c>
      <c r="M439">
        <v>6.12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AD439" s="7" t="s">
        <v>2081</v>
      </c>
      <c r="AE439" s="9">
        <v>5</v>
      </c>
    </row>
    <row r="440" spans="1:31">
      <c r="A440">
        <v>630</v>
      </c>
      <c r="B440" t="s">
        <v>22</v>
      </c>
      <c r="C440" t="s">
        <v>280</v>
      </c>
      <c r="D440" s="17" t="str">
        <f>IFERROR(VLOOKUP(Dati15_16[[#This Row],[Nome]]&amp;"*",Gazzetta15_16[Giocatore],1,FALSE),"")</f>
        <v>Sala J.</v>
      </c>
      <c r="E440" s="13">
        <f>IFERROR(Dati15_16[[#This Row],[Mf]]/Dati15_16[[#This Row],[Quota]],"")</f>
        <v>1.8566666666666667</v>
      </c>
      <c r="F440" s="13">
        <f>IFERROR(((Dati15_16[[#This Row],[Mf]]/Dati15_16[[#This Row],[Quota]])*Dati15_16[[#This Row],[Pg]])/38,"")</f>
        <v>1.1237719298245614</v>
      </c>
      <c r="G440" s="15">
        <f>IFERROR(Dati15_16[[#This Row],[Mf]]*Dati15_16[[#This Row],[Pg]],"")</f>
        <v>128.11000000000001</v>
      </c>
      <c r="H440" s="16">
        <f>IFERROR(Dati15_16[[#This Row],[Tot. punti]]/Dati15_16[[#This Row],[Quota]],"")</f>
        <v>42.70333333333334</v>
      </c>
      <c r="I440" s="14">
        <f>IFERROR(VLOOKUP($C440&amp;"*", Gazzetta15_16[], 2,0),"")</f>
        <v>3</v>
      </c>
      <c r="J440" t="s">
        <v>44</v>
      </c>
      <c r="K440">
        <v>23</v>
      </c>
      <c r="L440">
        <v>5.57</v>
      </c>
      <c r="M440">
        <v>5.7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8</v>
      </c>
      <c r="V440">
        <v>0</v>
      </c>
      <c r="W440">
        <v>0</v>
      </c>
      <c r="AD440" s="7" t="s">
        <v>2082</v>
      </c>
      <c r="AE440" s="9">
        <v>4</v>
      </c>
    </row>
    <row r="441" spans="1:31">
      <c r="A441">
        <v>646</v>
      </c>
      <c r="B441" t="s">
        <v>17</v>
      </c>
      <c r="C441" t="s">
        <v>102</v>
      </c>
      <c r="D441" s="17" t="str">
        <f>IFERROR(VLOOKUP(Dati15_16[[#This Row],[Nome]]&amp;"*",Gazzetta15_16[Giocatore],1,FALSE),"")</f>
        <v>Salah M.</v>
      </c>
      <c r="E441" s="13">
        <f>IFERROR(Dati15_16[[#This Row],[Mf]]/Dati15_16[[#This Row],[Quota]],"")</f>
        <v>0.24225806451612902</v>
      </c>
      <c r="F441" s="13">
        <f>IFERROR(((Dati15_16[[#This Row],[Mf]]/Dati15_16[[#This Row],[Quota]])*Dati15_16[[#This Row],[Pg]])/38,"")</f>
        <v>0.21675721561969438</v>
      </c>
      <c r="G441" s="15">
        <f>IFERROR(Dati15_16[[#This Row],[Mf]]*Dati15_16[[#This Row],[Pg]],"")</f>
        <v>255.34</v>
      </c>
      <c r="H441" s="16">
        <f>IFERROR(Dati15_16[[#This Row],[Tot. punti]]/Dati15_16[[#This Row],[Quota]],"")</f>
        <v>8.2367741935483867</v>
      </c>
      <c r="I441" s="14">
        <f>IFERROR(VLOOKUP($C441&amp;"*", Gazzetta15_16[], 2,0),"")</f>
        <v>31</v>
      </c>
      <c r="J441" t="s">
        <v>42</v>
      </c>
      <c r="K441">
        <v>34</v>
      </c>
      <c r="L441">
        <v>7.51</v>
      </c>
      <c r="M441">
        <v>6.18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1</v>
      </c>
      <c r="V441">
        <v>1</v>
      </c>
      <c r="W441">
        <v>0</v>
      </c>
      <c r="AD441" s="7" t="s">
        <v>2083</v>
      </c>
      <c r="AE441" s="9">
        <v>1</v>
      </c>
    </row>
    <row r="442" spans="1:31">
      <c r="A442">
        <v>790</v>
      </c>
      <c r="B442" t="s">
        <v>31</v>
      </c>
      <c r="C442" t="s">
        <v>511</v>
      </c>
      <c r="D442" s="17" t="str">
        <f>IFERROR(VLOOKUP(Dati15_16[[#This Row],[Nome]]&amp;"*",Gazzetta15_16[Giocatore],1,FALSE),"")</f>
        <v>Samir</v>
      </c>
      <c r="E442" s="13">
        <f>IFERROR(Dati15_16[[#This Row],[Mf]]/Dati15_16[[#This Row],[Quota]],"")</f>
        <v>1.7075</v>
      </c>
      <c r="F442" s="13">
        <f>IFERROR(((Dati15_16[[#This Row],[Mf]]/Dati15_16[[#This Row],[Quota]])*Dati15_16[[#This Row],[Pg]])/38,"")</f>
        <v>0.13480263157894737</v>
      </c>
      <c r="G442" s="15">
        <f>IFERROR(Dati15_16[[#This Row],[Mf]]*Dati15_16[[#This Row],[Pg]],"")</f>
        <v>20.490000000000002</v>
      </c>
      <c r="H442" s="16">
        <f>IFERROR(Dati15_16[[#This Row],[Tot. punti]]/Dati15_16[[#This Row],[Quota]],"")</f>
        <v>5.1225000000000005</v>
      </c>
      <c r="I442" s="14">
        <f>IFERROR(VLOOKUP($C442&amp;"*", Gazzetta15_16[], 2,0),"")</f>
        <v>4</v>
      </c>
      <c r="J442" t="s">
        <v>101</v>
      </c>
      <c r="K442">
        <v>3</v>
      </c>
      <c r="L442">
        <v>6.83</v>
      </c>
      <c r="M442">
        <v>6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AD442" s="7" t="s">
        <v>2084</v>
      </c>
      <c r="AE442" s="9">
        <v>1</v>
      </c>
    </row>
    <row r="443" spans="1:31">
      <c r="A443">
        <v>209</v>
      </c>
      <c r="B443" t="s">
        <v>22</v>
      </c>
      <c r="C443" t="s">
        <v>183</v>
      </c>
      <c r="D443" s="17" t="str">
        <f>IFERROR(VLOOKUP(Dati15_16[[#This Row],[Nome]]&amp;"*",Gazzetta15_16[Giocatore],1,FALSE),"")</f>
        <v>Sammarco P.</v>
      </c>
      <c r="E443" s="13">
        <f>IFERROR(Dati15_16[[#This Row],[Mf]]/Dati15_16[[#This Row],[Quota]],"")</f>
        <v>0.63400000000000001</v>
      </c>
      <c r="F443" s="13">
        <f>IFERROR(((Dati15_16[[#This Row],[Mf]]/Dati15_16[[#This Row],[Quota]])*Dati15_16[[#This Row],[Pg]])/38,"")</f>
        <v>0.46715789473684205</v>
      </c>
      <c r="G443" s="15">
        <f>IFERROR(Dati15_16[[#This Row],[Mf]]*Dati15_16[[#This Row],[Pg]],"")</f>
        <v>177.51999999999998</v>
      </c>
      <c r="H443" s="16">
        <f>IFERROR(Dati15_16[[#This Row],[Tot. punti]]/Dati15_16[[#This Row],[Quota]],"")</f>
        <v>17.751999999999999</v>
      </c>
      <c r="I443" s="14">
        <f>IFERROR(VLOOKUP($C443&amp;"*", Gazzetta15_16[], 2,0),"")</f>
        <v>10</v>
      </c>
      <c r="J443" t="s">
        <v>38</v>
      </c>
      <c r="K443">
        <v>28</v>
      </c>
      <c r="L443">
        <v>6.34</v>
      </c>
      <c r="M443">
        <v>6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7</v>
      </c>
      <c r="V443">
        <v>0</v>
      </c>
      <c r="W443">
        <v>0</v>
      </c>
      <c r="AD443" s="7" t="s">
        <v>2085</v>
      </c>
      <c r="AE443" s="9">
        <v>4</v>
      </c>
    </row>
    <row r="444" spans="1:31">
      <c r="A444">
        <v>537</v>
      </c>
      <c r="B444" t="s">
        <v>17</v>
      </c>
      <c r="C444" t="s">
        <v>47</v>
      </c>
      <c r="D444" s="17" t="str">
        <f>IFERROR(VLOOKUP(Dati15_16[[#This Row],[Nome]]&amp;"*",Gazzetta15_16[Giocatore],1,FALSE),"")</f>
        <v>Sansone N.</v>
      </c>
      <c r="E444" s="13">
        <f>IFERROR(Dati15_16[[#This Row],[Mf]]/Dati15_16[[#This Row],[Quota]],"")</f>
        <v>0.31761904761904763</v>
      </c>
      <c r="F444" s="13">
        <f>IFERROR(((Dati15_16[[#This Row],[Mf]]/Dati15_16[[#This Row],[Quota]])*Dati15_16[[#This Row],[Pg]])/38,"")</f>
        <v>0.30926065162907274</v>
      </c>
      <c r="G444" s="15">
        <f>IFERROR(Dati15_16[[#This Row],[Mf]]*Dati15_16[[#This Row],[Pg]],"")</f>
        <v>246.79</v>
      </c>
      <c r="H444" s="16">
        <f>IFERROR(Dati15_16[[#This Row],[Tot. punti]]/Dati15_16[[#This Row],[Quota]],"")</f>
        <v>11.751904761904761</v>
      </c>
      <c r="I444" s="14">
        <f>IFERROR(VLOOKUP($C444&amp;"*", Gazzetta15_16[], 2,0),"")</f>
        <v>21</v>
      </c>
      <c r="J444" t="s">
        <v>46</v>
      </c>
      <c r="K444">
        <v>37</v>
      </c>
      <c r="L444">
        <v>6.67</v>
      </c>
      <c r="M444">
        <v>6.19</v>
      </c>
      <c r="N444">
        <v>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3</v>
      </c>
      <c r="U444">
        <v>8</v>
      </c>
      <c r="V444">
        <v>0</v>
      </c>
      <c r="W444">
        <v>0</v>
      </c>
      <c r="AD444" s="7" t="s">
        <v>2086</v>
      </c>
      <c r="AE444" s="9">
        <v>4</v>
      </c>
    </row>
    <row r="445" spans="1:31">
      <c r="A445">
        <v>262</v>
      </c>
      <c r="B445" t="s">
        <v>31</v>
      </c>
      <c r="C445" t="s">
        <v>398</v>
      </c>
      <c r="D445" s="17" t="str">
        <f>IFERROR(VLOOKUP(Dati15_16[[#This Row],[Nome]]&amp;"*",Gazzetta15_16[Giocatore],1,FALSE),"")</f>
        <v>Santon D.</v>
      </c>
      <c r="E445" s="13">
        <f>IFERROR(Dati15_16[[#This Row],[Mf]]/Dati15_16[[#This Row],[Quota]],"")</f>
        <v>1.88</v>
      </c>
      <c r="F445" s="13">
        <f>IFERROR(((Dati15_16[[#This Row],[Mf]]/Dati15_16[[#This Row],[Quota]])*Dati15_16[[#This Row],[Pg]])/38,"")</f>
        <v>0.5936842105263157</v>
      </c>
      <c r="G445" s="15">
        <f>IFERROR(Dati15_16[[#This Row],[Mf]]*Dati15_16[[#This Row],[Pg]],"")</f>
        <v>67.679999999999993</v>
      </c>
      <c r="H445" s="16">
        <f>IFERROR(Dati15_16[[#This Row],[Tot. punti]]/Dati15_16[[#This Row],[Quota]],"")</f>
        <v>22.56</v>
      </c>
      <c r="I445" s="14">
        <f>IFERROR(VLOOKUP($C445&amp;"*", Gazzetta15_16[], 2,0),"")</f>
        <v>3</v>
      </c>
      <c r="J445" t="s">
        <v>55</v>
      </c>
      <c r="K445">
        <v>12</v>
      </c>
      <c r="L445">
        <v>5.64</v>
      </c>
      <c r="M445">
        <v>5.68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AD445" s="7" t="s">
        <v>2087</v>
      </c>
      <c r="AE445" s="9">
        <v>3</v>
      </c>
    </row>
    <row r="446" spans="1:31">
      <c r="A446">
        <v>150</v>
      </c>
      <c r="B446" t="s">
        <v>22</v>
      </c>
      <c r="C446" t="s">
        <v>106</v>
      </c>
      <c r="D446" s="17" t="str">
        <f>IFERROR(VLOOKUP(Dati15_16[[#This Row],[Nome]]&amp;"*",Gazzetta15_16[Giocatore],1,FALSE),"")</f>
        <v>Saponara R.</v>
      </c>
      <c r="E446" s="13">
        <f>IFERROR(Dati15_16[[#This Row],[Mf]]/Dati15_16[[#This Row],[Quota]],"")</f>
        <v>0.35578947368421049</v>
      </c>
      <c r="F446" s="13">
        <f>IFERROR(((Dati15_16[[#This Row],[Mf]]/Dati15_16[[#This Row],[Quota]])*Dati15_16[[#This Row],[Pg]])/38,"")</f>
        <v>0.30897506925207752</v>
      </c>
      <c r="G446" s="15">
        <f>IFERROR(Dati15_16[[#This Row],[Mf]]*Dati15_16[[#This Row],[Pg]],"")</f>
        <v>223.07999999999998</v>
      </c>
      <c r="H446" s="16">
        <f>IFERROR(Dati15_16[[#This Row],[Tot. punti]]/Dati15_16[[#This Row],[Quota]],"")</f>
        <v>11.741052631578947</v>
      </c>
      <c r="I446" s="14">
        <f>IFERROR(VLOOKUP($C446&amp;"*", Gazzetta15_16[], 2,0),"")</f>
        <v>19</v>
      </c>
      <c r="J446" t="s">
        <v>19</v>
      </c>
      <c r="K446">
        <v>33</v>
      </c>
      <c r="L446">
        <v>6.76</v>
      </c>
      <c r="M446">
        <v>6.24</v>
      </c>
      <c r="N446">
        <v>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9</v>
      </c>
      <c r="U446">
        <v>6</v>
      </c>
      <c r="V446">
        <v>1</v>
      </c>
      <c r="W446">
        <v>0</v>
      </c>
      <c r="AD446" s="7" t="s">
        <v>2088</v>
      </c>
      <c r="AE446" s="9">
        <v>4</v>
      </c>
    </row>
    <row r="447" spans="1:31">
      <c r="A447">
        <v>108</v>
      </c>
      <c r="B447" t="s">
        <v>31</v>
      </c>
      <c r="C447" t="s">
        <v>457</v>
      </c>
      <c r="D447" s="17" t="str">
        <f>IFERROR(VLOOKUP(Dati15_16[[#This Row],[Nome]]&amp;"*",Gazzetta15_16[Giocatore],1,FALSE),"")</f>
        <v>Sardo G.</v>
      </c>
      <c r="E447" s="13">
        <f>IFERROR(Dati15_16[[#This Row],[Mf]]/Dati15_16[[#This Row],[Quota]],"")</f>
        <v>1.9733333333333334</v>
      </c>
      <c r="F447" s="13">
        <f>IFERROR(((Dati15_16[[#This Row],[Mf]]/Dati15_16[[#This Row],[Quota]])*Dati15_16[[#This Row],[Pg]])/38,"")</f>
        <v>0.31157894736842107</v>
      </c>
      <c r="G447" s="15">
        <f>IFERROR(Dati15_16[[#This Row],[Mf]]*Dati15_16[[#This Row],[Pg]],"")</f>
        <v>35.519999999999996</v>
      </c>
      <c r="H447" s="16">
        <f>IFERROR(Dati15_16[[#This Row],[Tot. punti]]/Dati15_16[[#This Row],[Quota]],"")</f>
        <v>11.839999999999998</v>
      </c>
      <c r="I447" s="14">
        <f>IFERROR(VLOOKUP($C447&amp;"*", Gazzetta15_16[], 2,0),"")</f>
        <v>3</v>
      </c>
      <c r="J447" t="s">
        <v>65</v>
      </c>
      <c r="K447">
        <v>6</v>
      </c>
      <c r="L447">
        <v>5.92</v>
      </c>
      <c r="M447">
        <v>5.67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AD447" s="7" t="s">
        <v>2089</v>
      </c>
      <c r="AE447" s="9">
        <v>21</v>
      </c>
    </row>
    <row r="448" spans="1:31">
      <c r="A448">
        <v>42</v>
      </c>
      <c r="B448" t="s">
        <v>28</v>
      </c>
      <c r="C448" t="s">
        <v>557</v>
      </c>
      <c r="D448" s="17" t="str">
        <f>IFERROR(VLOOKUP(Dati15_16[[#This Row],[Nome]]&amp;"*",Gazzetta15_16[Giocatore],1,FALSE),"")</f>
        <v>Sarr M.</v>
      </c>
      <c r="E448" s="13">
        <f>IFERROR(Dati15_16[[#This Row],[Mf]]/Dati15_16[[#This Row],[Quota]],"")</f>
        <v>0</v>
      </c>
      <c r="F448" s="13">
        <f>IFERROR(((Dati15_16[[#This Row],[Mf]]/Dati15_16[[#This Row],[Quota]])*Dati15_16[[#This Row],[Pg]])/38,"")</f>
        <v>0</v>
      </c>
      <c r="G448" s="15">
        <f>IFERROR(Dati15_16[[#This Row],[Mf]]*Dati15_16[[#This Row],[Pg]],"")</f>
        <v>0</v>
      </c>
      <c r="H448" s="16">
        <f>IFERROR(Dati15_16[[#This Row],[Tot. punti]]/Dati15_16[[#This Row],[Quota]],"")</f>
        <v>0</v>
      </c>
      <c r="I448" s="14">
        <f>IFERROR(VLOOKUP($C448&amp;"*", Gazzetta15_16[], 2,0),"")</f>
        <v>1</v>
      </c>
      <c r="J448" t="s">
        <v>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AD448" s="7" t="s">
        <v>2090</v>
      </c>
      <c r="AE448" s="9">
        <v>16</v>
      </c>
    </row>
    <row r="449" spans="1:31">
      <c r="A449">
        <v>97</v>
      </c>
      <c r="B449" t="s">
        <v>28</v>
      </c>
      <c r="C449" t="s">
        <v>503</v>
      </c>
      <c r="D449" s="17" t="str">
        <f>IFERROR(VLOOKUP(Dati15_16[[#This Row],[Nome]]&amp;"*",Gazzetta15_16[Giocatore],1,FALSE),"")</f>
        <v>Seculin A.</v>
      </c>
      <c r="E449" s="13">
        <f>IFERROR(Dati15_16[[#This Row],[Mf]]/Dati15_16[[#This Row],[Quota]],"")</f>
        <v>5.83</v>
      </c>
      <c r="F449" s="13">
        <f>IFERROR(((Dati15_16[[#This Row],[Mf]]/Dati15_16[[#This Row],[Quota]])*Dati15_16[[#This Row],[Pg]])/38,"")</f>
        <v>0.46026315789473687</v>
      </c>
      <c r="G449" s="15">
        <f>IFERROR(Dati15_16[[#This Row],[Mf]]*Dati15_16[[#This Row],[Pg]],"")</f>
        <v>17.490000000000002</v>
      </c>
      <c r="H449" s="16">
        <f>IFERROR(Dati15_16[[#This Row],[Tot. punti]]/Dati15_16[[#This Row],[Quota]],"")</f>
        <v>17.490000000000002</v>
      </c>
      <c r="I449" s="14">
        <f>IFERROR(VLOOKUP($C449&amp;"*", Gazzetta15_16[], 2,0),"")</f>
        <v>1</v>
      </c>
      <c r="J449" t="s">
        <v>65</v>
      </c>
      <c r="K449">
        <v>3</v>
      </c>
      <c r="L449">
        <v>5.83</v>
      </c>
      <c r="M449">
        <v>6.5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AD449" s="7" t="s">
        <v>2091</v>
      </c>
      <c r="AE449" s="9">
        <v>10</v>
      </c>
    </row>
    <row r="450" spans="1:31">
      <c r="A450">
        <v>159</v>
      </c>
      <c r="B450" t="s">
        <v>28</v>
      </c>
      <c r="C450" t="s">
        <v>566</v>
      </c>
      <c r="D450" s="17" t="str">
        <f>IFERROR(VLOOKUP(Dati15_16[[#This Row],[Nome]]&amp;"*",Gazzetta15_16[Giocatore],1,FALSE),"")</f>
        <v>Sepe L.</v>
      </c>
      <c r="E450" s="13">
        <f>IFERROR(Dati15_16[[#This Row],[Mf]]/Dati15_16[[#This Row],[Quota]],"")</f>
        <v>0</v>
      </c>
      <c r="F450" s="13">
        <f>IFERROR(((Dati15_16[[#This Row],[Mf]]/Dati15_16[[#This Row],[Quota]])*Dati15_16[[#This Row],[Pg]])/38,"")</f>
        <v>0</v>
      </c>
      <c r="G450" s="15">
        <f>IFERROR(Dati15_16[[#This Row],[Mf]]*Dati15_16[[#This Row],[Pg]],"")</f>
        <v>0</v>
      </c>
      <c r="H450" s="16">
        <f>IFERROR(Dati15_16[[#This Row],[Tot. punti]]/Dati15_16[[#This Row],[Quota]],"")</f>
        <v>0</v>
      </c>
      <c r="I450" s="14">
        <f>IFERROR(VLOOKUP($C450&amp;"*", Gazzetta15_16[], 2,0),"")</f>
        <v>3</v>
      </c>
      <c r="J450" t="s">
        <v>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AD450" s="7" t="s">
        <v>2092</v>
      </c>
      <c r="AE450" s="9">
        <v>16</v>
      </c>
    </row>
    <row r="451" spans="1:31">
      <c r="A451">
        <v>727</v>
      </c>
      <c r="B451" t="s">
        <v>22</v>
      </c>
      <c r="C451" t="s">
        <v>635</v>
      </c>
      <c r="D451" s="17" t="str">
        <f>IFERROR(VLOOKUP(Dati15_16[[#This Row],[Nome]]&amp;"*",Gazzetta15_16[Giocatore],1,FALSE),"")</f>
        <v>Serinelli L.</v>
      </c>
      <c r="E451" s="13">
        <f>IFERROR(Dati15_16[[#This Row],[Mf]]/Dati15_16[[#This Row],[Quota]],"")</f>
        <v>0</v>
      </c>
      <c r="F451" s="13">
        <f>IFERROR(((Dati15_16[[#This Row],[Mf]]/Dati15_16[[#This Row],[Quota]])*Dati15_16[[#This Row],[Pg]])/38,"")</f>
        <v>0</v>
      </c>
      <c r="G451" s="15">
        <f>IFERROR(Dati15_16[[#This Row],[Mf]]*Dati15_16[[#This Row],[Pg]],"")</f>
        <v>0</v>
      </c>
      <c r="H451" s="16">
        <f>IFERROR(Dati15_16[[#This Row],[Tot. punti]]/Dati15_16[[#This Row],[Quota]],"")</f>
        <v>0</v>
      </c>
      <c r="I451" s="14">
        <f>IFERROR(VLOOKUP($C451&amp;"*", Gazzetta15_16[], 2,0),"")</f>
        <v>1</v>
      </c>
      <c r="J451" t="s">
        <v>44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AD451" s="7" t="s">
        <v>2093</v>
      </c>
      <c r="AE451" s="9">
        <v>7</v>
      </c>
    </row>
    <row r="452" spans="1:31">
      <c r="A452">
        <v>637</v>
      </c>
      <c r="B452" t="s">
        <v>17</v>
      </c>
      <c r="C452" t="s">
        <v>195</v>
      </c>
      <c r="D452" s="17" t="str">
        <f>IFERROR(VLOOKUP(Dati15_16[[#This Row],[Nome]]&amp;"*",Gazzetta15_16[Giocatore],1,FALSE),"")</f>
        <v>Siligardi L.</v>
      </c>
      <c r="E452" s="13">
        <f>IFERROR(Dati15_16[[#This Row],[Mf]]/Dati15_16[[#This Row],[Quota]],"")</f>
        <v>0.55272727272727273</v>
      </c>
      <c r="F452" s="13">
        <f>IFERROR(((Dati15_16[[#This Row],[Mf]]/Dati15_16[[#This Row],[Quota]])*Dati15_16[[#This Row],[Pg]])/38,"")</f>
        <v>0.40727272727272729</v>
      </c>
      <c r="G452" s="15">
        <f>IFERROR(Dati15_16[[#This Row],[Mf]]*Dati15_16[[#This Row],[Pg]],"")</f>
        <v>170.24</v>
      </c>
      <c r="H452" s="16">
        <f>IFERROR(Dati15_16[[#This Row],[Tot. punti]]/Dati15_16[[#This Row],[Quota]],"")</f>
        <v>15.476363636363637</v>
      </c>
      <c r="I452" s="14">
        <f>IFERROR(VLOOKUP($C452&amp;"*", Gazzetta15_16[], 2,0),"")</f>
        <v>11</v>
      </c>
      <c r="J452" t="s">
        <v>101</v>
      </c>
      <c r="K452">
        <v>28</v>
      </c>
      <c r="L452">
        <v>6.08</v>
      </c>
      <c r="M452">
        <v>5.85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AD452" s="7" t="s">
        <v>2094</v>
      </c>
      <c r="AE452" s="9">
        <v>4</v>
      </c>
    </row>
    <row r="453" spans="1:31">
      <c r="A453">
        <v>492</v>
      </c>
      <c r="B453" t="s">
        <v>31</v>
      </c>
      <c r="C453" t="s">
        <v>246</v>
      </c>
      <c r="D453" s="17" t="str">
        <f>IFERROR(VLOOKUP(Dati15_16[[#This Row],[Nome]]&amp;"*",Gazzetta15_16[Giocatore],1,FALSE),"")</f>
        <v>Silvestre M.</v>
      </c>
      <c r="E453" s="13">
        <f>IFERROR(Dati15_16[[#This Row],[Mf]]/Dati15_16[[#This Row],[Quota]],"")</f>
        <v>1.365</v>
      </c>
      <c r="F453" s="13">
        <f>IFERROR(((Dati15_16[[#This Row],[Mf]]/Dati15_16[[#This Row],[Quota]])*Dati15_16[[#This Row],[Pg]])/38,"")</f>
        <v>0.89802631578947367</v>
      </c>
      <c r="G453" s="15">
        <f>IFERROR(Dati15_16[[#This Row],[Mf]]*Dati15_16[[#This Row],[Pg]],"")</f>
        <v>136.5</v>
      </c>
      <c r="H453" s="16">
        <f>IFERROR(Dati15_16[[#This Row],[Tot. punti]]/Dati15_16[[#This Row],[Quota]],"")</f>
        <v>34.125</v>
      </c>
      <c r="I453" s="14">
        <f>IFERROR(VLOOKUP($C453&amp;"*", Gazzetta15_16[], 2,0),"")</f>
        <v>4</v>
      </c>
      <c r="J453" t="s">
        <v>44</v>
      </c>
      <c r="K453">
        <v>25</v>
      </c>
      <c r="L453">
        <v>5.46</v>
      </c>
      <c r="M453">
        <v>5.6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0</v>
      </c>
      <c r="W453">
        <v>0</v>
      </c>
      <c r="AD453" s="7" t="s">
        <v>2095</v>
      </c>
      <c r="AE453" s="9">
        <v>4</v>
      </c>
    </row>
    <row r="454" spans="1:31">
      <c r="A454">
        <v>668</v>
      </c>
      <c r="B454" t="s">
        <v>22</v>
      </c>
      <c r="C454" t="s">
        <v>629</v>
      </c>
      <c r="D454" s="17" t="str">
        <f>IFERROR(VLOOKUP(Dati15_16[[#This Row],[Nome]]&amp;"*",Gazzetta15_16[Giocatore],1,FALSE),"")</f>
        <v>Silvestro V.</v>
      </c>
      <c r="E454" s="13">
        <f>IFERROR(Dati15_16[[#This Row],[Mf]]/Dati15_16[[#This Row],[Quota]],"")</f>
        <v>0</v>
      </c>
      <c r="F454" s="13">
        <f>IFERROR(((Dati15_16[[#This Row],[Mf]]/Dati15_16[[#This Row],[Quota]])*Dati15_16[[#This Row],[Pg]])/38,"")</f>
        <v>0</v>
      </c>
      <c r="G454" s="15">
        <f>IFERROR(Dati15_16[[#This Row],[Mf]]*Dati15_16[[#This Row],[Pg]],"")</f>
        <v>0</v>
      </c>
      <c r="H454" s="16">
        <f>IFERROR(Dati15_16[[#This Row],[Tot. punti]]/Dati15_16[[#This Row],[Quota]],"")</f>
        <v>0</v>
      </c>
      <c r="I454" s="14">
        <f>IFERROR(VLOOKUP($C454&amp;"*", Gazzetta15_16[], 2,0),"")</f>
        <v>1</v>
      </c>
      <c r="J454" t="s">
        <v>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AD454" s="7" t="s">
        <v>2096</v>
      </c>
      <c r="AE454" s="9">
        <v>14</v>
      </c>
    </row>
    <row r="455" spans="1:31">
      <c r="A455">
        <v>133</v>
      </c>
      <c r="B455" t="s">
        <v>28</v>
      </c>
      <c r="C455" t="s">
        <v>137</v>
      </c>
      <c r="D455" s="17" t="str">
        <f>IFERROR(VLOOKUP(Dati15_16[[#This Row],[Nome]]&amp;"*",Gazzetta15_16[Giocatore],1,FALSE),"")</f>
        <v>Skorupski L.</v>
      </c>
      <c r="E455" s="13">
        <f>IFERROR(Dati15_16[[#This Row],[Mf]]/Dati15_16[[#This Row],[Quota]],"")</f>
        <v>0.43090909090909091</v>
      </c>
      <c r="F455" s="13">
        <f>IFERROR(((Dati15_16[[#This Row],[Mf]]/Dati15_16[[#This Row],[Quota]])*Dati15_16[[#This Row],[Pg]])/38,"")</f>
        <v>0.35153110047846886</v>
      </c>
      <c r="G455" s="15">
        <f>IFERROR(Dati15_16[[#This Row],[Mf]]*Dati15_16[[#This Row],[Pg]],"")</f>
        <v>146.94</v>
      </c>
      <c r="H455" s="16">
        <f>IFERROR(Dati15_16[[#This Row],[Tot. punti]]/Dati15_16[[#This Row],[Quota]],"")</f>
        <v>13.358181818181817</v>
      </c>
      <c r="I455" s="14">
        <f>IFERROR(VLOOKUP($C455&amp;"*", Gazzetta15_16[], 2,0),"")</f>
        <v>11</v>
      </c>
      <c r="J455" t="s">
        <v>19</v>
      </c>
      <c r="K455">
        <v>31</v>
      </c>
      <c r="L455">
        <v>4.74</v>
      </c>
      <c r="M455">
        <v>6.16</v>
      </c>
      <c r="N455">
        <v>0</v>
      </c>
      <c r="O455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AD455" s="7" t="s">
        <v>2097</v>
      </c>
      <c r="AE455" s="9">
        <v>7</v>
      </c>
    </row>
    <row r="456" spans="1:31">
      <c r="A456">
        <v>798</v>
      </c>
      <c r="B456" t="s">
        <v>31</v>
      </c>
      <c r="C456" t="s">
        <v>512</v>
      </c>
      <c r="D456" s="17" t="str">
        <f>IFERROR(VLOOKUP(Dati15_16[[#This Row],[Nome]]&amp;"*",Gazzetta15_16[Giocatore],1,FALSE),"")</f>
        <v>Skriniar M.</v>
      </c>
      <c r="E456" s="13">
        <f>IFERROR(Dati15_16[[#This Row],[Mf]]/Dati15_16[[#This Row],[Quota]],"")</f>
        <v>1.5833333333333333</v>
      </c>
      <c r="F456" s="13">
        <f>IFERROR(((Dati15_16[[#This Row],[Mf]]/Dati15_16[[#This Row],[Quota]])*Dati15_16[[#This Row],[Pg]])/38,"")</f>
        <v>0.125</v>
      </c>
      <c r="G456" s="15">
        <f>IFERROR(Dati15_16[[#This Row],[Mf]]*Dati15_16[[#This Row],[Pg]],"")</f>
        <v>14.25</v>
      </c>
      <c r="H456" s="16">
        <f>IFERROR(Dati15_16[[#This Row],[Tot. punti]]/Dati15_16[[#This Row],[Quota]],"")</f>
        <v>4.75</v>
      </c>
      <c r="I456" s="14">
        <f>IFERROR(VLOOKUP($C456&amp;"*", Gazzetta15_16[], 2,0),"")</f>
        <v>3</v>
      </c>
      <c r="J456" t="s">
        <v>44</v>
      </c>
      <c r="K456">
        <v>3</v>
      </c>
      <c r="L456">
        <v>4.75</v>
      </c>
      <c r="M456">
        <v>5.25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AD456" s="7" t="s">
        <v>2098</v>
      </c>
      <c r="AE456" s="9">
        <v>7</v>
      </c>
    </row>
    <row r="457" spans="1:31">
      <c r="A457">
        <v>210</v>
      </c>
      <c r="B457" t="s">
        <v>22</v>
      </c>
      <c r="C457" t="s">
        <v>184</v>
      </c>
      <c r="D457" s="17" t="str">
        <f>IFERROR(VLOOKUP(Dati15_16[[#This Row],[Nome]]&amp;"*",Gazzetta15_16[Giocatore],1,FALSE),"")</f>
        <v>Soddimo D.</v>
      </c>
      <c r="E457" s="13">
        <f>IFERROR(Dati15_16[[#This Row],[Mf]]/Dati15_16[[#This Row],[Quota]],"")</f>
        <v>1.1960000000000002</v>
      </c>
      <c r="F457" s="13">
        <f>IFERROR(((Dati15_16[[#This Row],[Mf]]/Dati15_16[[#This Row],[Quota]])*Dati15_16[[#This Row],[Pg]])/38,"")</f>
        <v>0.88126315789473697</v>
      </c>
      <c r="G457" s="15">
        <f>IFERROR(Dati15_16[[#This Row],[Mf]]*Dati15_16[[#This Row],[Pg]],"")</f>
        <v>167.44</v>
      </c>
      <c r="H457" s="16">
        <f>IFERROR(Dati15_16[[#This Row],[Tot. punti]]/Dati15_16[[#This Row],[Quota]],"")</f>
        <v>33.488</v>
      </c>
      <c r="I457" s="14">
        <f>IFERROR(VLOOKUP($C457&amp;"*", Gazzetta15_16[], 2,0),"")</f>
        <v>5</v>
      </c>
      <c r="J457" t="s">
        <v>38</v>
      </c>
      <c r="K457">
        <v>28</v>
      </c>
      <c r="L457">
        <v>5.98</v>
      </c>
      <c r="M457">
        <v>5.98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9</v>
      </c>
      <c r="V457">
        <v>1</v>
      </c>
      <c r="W457">
        <v>0</v>
      </c>
      <c r="AD457" s="7" t="s">
        <v>2099</v>
      </c>
      <c r="AE457" s="9">
        <v>1</v>
      </c>
    </row>
    <row r="458" spans="1:31">
      <c r="A458">
        <v>413</v>
      </c>
      <c r="B458" t="s">
        <v>28</v>
      </c>
      <c r="C458" t="s">
        <v>78</v>
      </c>
      <c r="D458" s="17" t="str">
        <f>IFERROR(VLOOKUP(Dati15_16[[#This Row],[Nome]]&amp;"*",Gazzetta15_16[Giocatore],1,FALSE),"")</f>
        <v>Sorrentino S.</v>
      </c>
      <c r="E458" s="13">
        <f>IFERROR(Dati15_16[[#This Row],[Mf]]/Dati15_16[[#This Row],[Quota]],"")</f>
        <v>0.27882352941176469</v>
      </c>
      <c r="F458" s="13">
        <f>IFERROR(((Dati15_16[[#This Row],[Mf]]/Dati15_16[[#This Row],[Quota]])*Dati15_16[[#This Row],[Pg]])/38,"")</f>
        <v>0.25681114551083589</v>
      </c>
      <c r="G458" s="15">
        <f>IFERROR(Dati15_16[[#This Row],[Mf]]*Dati15_16[[#This Row],[Pg]],"")</f>
        <v>165.9</v>
      </c>
      <c r="H458" s="16">
        <f>IFERROR(Dati15_16[[#This Row],[Tot. punti]]/Dati15_16[[#This Row],[Quota]],"")</f>
        <v>9.7588235294117656</v>
      </c>
      <c r="I458" s="14">
        <f>IFERROR(VLOOKUP($C458&amp;"*", Gazzetta15_16[], 2,0),"")</f>
        <v>17</v>
      </c>
      <c r="J458" t="s">
        <v>27</v>
      </c>
      <c r="K458">
        <v>35</v>
      </c>
      <c r="L458">
        <v>4.74</v>
      </c>
      <c r="M458">
        <v>6.41</v>
      </c>
      <c r="N458">
        <v>0</v>
      </c>
      <c r="O458">
        <v>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AD458" s="7" t="s">
        <v>2100</v>
      </c>
      <c r="AE458" s="9">
        <v>5</v>
      </c>
    </row>
    <row r="459" spans="1:31">
      <c r="A459">
        <v>622</v>
      </c>
      <c r="B459" t="s">
        <v>31</v>
      </c>
      <c r="C459" t="s">
        <v>317</v>
      </c>
      <c r="D459" s="17" t="str">
        <f>IFERROR(VLOOKUP(Dati15_16[[#This Row],[Nome]]&amp;"*",Gazzetta15_16[Giocatore],1,FALSE),"")</f>
        <v>Souprayen S.</v>
      </c>
      <c r="E459" s="13">
        <f>IFERROR(Dati15_16[[#This Row],[Mf]]/Dati15_16[[#This Row],[Quota]],"")</f>
        <v>1.86</v>
      </c>
      <c r="F459" s="13">
        <f>IFERROR(((Dati15_16[[#This Row],[Mf]]/Dati15_16[[#This Row],[Quota]])*Dati15_16[[#This Row],[Pg]])/38,"")</f>
        <v>0.97894736842105268</v>
      </c>
      <c r="G459" s="15">
        <f>IFERROR(Dati15_16[[#This Row],[Mf]]*Dati15_16[[#This Row],[Pg]],"")</f>
        <v>111.6</v>
      </c>
      <c r="H459" s="16">
        <f>IFERROR(Dati15_16[[#This Row],[Tot. punti]]/Dati15_16[[#This Row],[Quota]],"")</f>
        <v>37.199999999999996</v>
      </c>
      <c r="I459" s="14">
        <f>IFERROR(VLOOKUP($C459&amp;"*", Gazzetta15_16[], 2,0),"")</f>
        <v>3</v>
      </c>
      <c r="J459" t="s">
        <v>101</v>
      </c>
      <c r="K459">
        <v>20</v>
      </c>
      <c r="L459">
        <v>5.58</v>
      </c>
      <c r="M459">
        <v>5.75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1</v>
      </c>
      <c r="W459">
        <v>0</v>
      </c>
      <c r="AD459" s="7" t="s">
        <v>2101</v>
      </c>
      <c r="AE459" s="9">
        <v>6</v>
      </c>
    </row>
    <row r="460" spans="1:31">
      <c r="A460">
        <v>78</v>
      </c>
      <c r="B460" t="s">
        <v>31</v>
      </c>
      <c r="C460" t="s">
        <v>380</v>
      </c>
      <c r="D460" s="17" t="str">
        <f>IFERROR(VLOOKUP(Dati15_16[[#This Row],[Nome]]&amp;"*",Gazzetta15_16[Giocatore],1,FALSE),"")</f>
        <v>Spolli N.</v>
      </c>
      <c r="E460" s="13">
        <f>IFERROR(Dati15_16[[#This Row],[Mf]]/Dati15_16[[#This Row],[Quota]],"")</f>
        <v>1.3925000000000001</v>
      </c>
      <c r="F460" s="13">
        <f>IFERROR(((Dati15_16[[#This Row],[Mf]]/Dati15_16[[#This Row],[Quota]])*Dati15_16[[#This Row],[Pg]])/38,"")</f>
        <v>0.51302631578947366</v>
      </c>
      <c r="G460" s="15">
        <f>IFERROR(Dati15_16[[#This Row],[Mf]]*Dati15_16[[#This Row],[Pg]],"")</f>
        <v>77.98</v>
      </c>
      <c r="H460" s="16">
        <f>IFERROR(Dati15_16[[#This Row],[Tot. punti]]/Dati15_16[[#This Row],[Quota]],"")</f>
        <v>19.495000000000001</v>
      </c>
      <c r="I460" s="14">
        <f>IFERROR(VLOOKUP($C460&amp;"*", Gazzetta15_16[], 2,0),"")</f>
        <v>4</v>
      </c>
      <c r="J460" t="s">
        <v>65</v>
      </c>
      <c r="K460">
        <v>14</v>
      </c>
      <c r="L460">
        <v>5.57</v>
      </c>
      <c r="M460">
        <v>5.82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1</v>
      </c>
      <c r="W460">
        <v>0</v>
      </c>
      <c r="AD460" s="7" t="s">
        <v>2102</v>
      </c>
      <c r="AE460" s="9">
        <v>5</v>
      </c>
    </row>
    <row r="461" spans="1:31">
      <c r="A461">
        <v>4</v>
      </c>
      <c r="B461" t="s">
        <v>28</v>
      </c>
      <c r="C461" t="s">
        <v>48</v>
      </c>
      <c r="D461" s="17" t="str">
        <f>IFERROR(VLOOKUP(Dati15_16[[#This Row],[Nome]]&amp;"*",Gazzetta15_16[Giocatore],1,FALSE),"")</f>
        <v>Sportiello M.</v>
      </c>
      <c r="E461" s="13">
        <f>IFERROR(Dati15_16[[#This Row],[Mf]]/Dati15_16[[#This Row],[Quota]],"")</f>
        <v>0.27684210526315789</v>
      </c>
      <c r="F461" s="13">
        <f>IFERROR(((Dati15_16[[#This Row],[Mf]]/Dati15_16[[#This Row],[Quota]])*Dati15_16[[#This Row],[Pg]])/38,"")</f>
        <v>0.26227146814404434</v>
      </c>
      <c r="G461" s="15">
        <f>IFERROR(Dati15_16[[#This Row],[Mf]]*Dati15_16[[#This Row],[Pg]],"")</f>
        <v>189.35999999999999</v>
      </c>
      <c r="H461" s="16">
        <f>IFERROR(Dati15_16[[#This Row],[Tot. punti]]/Dati15_16[[#This Row],[Quota]],"")</f>
        <v>9.9663157894736827</v>
      </c>
      <c r="I461" s="14">
        <f>IFERROR(VLOOKUP($C461&amp;"*", Gazzetta15_16[], 2,0),"")</f>
        <v>19</v>
      </c>
      <c r="J461" t="s">
        <v>49</v>
      </c>
      <c r="K461">
        <v>36</v>
      </c>
      <c r="L461">
        <v>5.26</v>
      </c>
      <c r="M461">
        <v>6.24</v>
      </c>
      <c r="N461">
        <v>0</v>
      </c>
      <c r="O461">
        <v>43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AD461" s="7" t="s">
        <v>2103</v>
      </c>
      <c r="AE461" s="9">
        <v>8</v>
      </c>
    </row>
    <row r="462" spans="1:31">
      <c r="A462">
        <v>17</v>
      </c>
      <c r="B462" t="s">
        <v>31</v>
      </c>
      <c r="C462" t="s">
        <v>361</v>
      </c>
      <c r="D462" s="17" t="str">
        <f>IFERROR(VLOOKUP(Dati15_16[[#This Row],[Nome]]&amp;"*",Gazzetta15_16[Giocatore],1,FALSE),"")</f>
        <v>Stendardo G.</v>
      </c>
      <c r="E462" s="13">
        <f>IFERROR(Dati15_16[[#This Row],[Mf]]/Dati15_16[[#This Row],[Quota]],"")</f>
        <v>1.5</v>
      </c>
      <c r="F462" s="13">
        <f>IFERROR(((Dati15_16[[#This Row],[Mf]]/Dati15_16[[#This Row],[Quota]])*Dati15_16[[#This Row],[Pg]])/38,"")</f>
        <v>0.59210526315789469</v>
      </c>
      <c r="G462" s="15">
        <f>IFERROR(Dati15_16[[#This Row],[Mf]]*Dati15_16[[#This Row],[Pg]],"")</f>
        <v>90</v>
      </c>
      <c r="H462" s="16">
        <f>IFERROR(Dati15_16[[#This Row],[Tot. punti]]/Dati15_16[[#This Row],[Quota]],"")</f>
        <v>22.5</v>
      </c>
      <c r="I462" s="14">
        <f>IFERROR(VLOOKUP($C462&amp;"*", Gazzetta15_16[], 2,0),"")</f>
        <v>4</v>
      </c>
      <c r="J462" t="s">
        <v>49</v>
      </c>
      <c r="K462">
        <v>15</v>
      </c>
      <c r="L462">
        <v>6</v>
      </c>
      <c r="M462">
        <v>5.92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1</v>
      </c>
      <c r="W462">
        <v>0</v>
      </c>
      <c r="AD462" s="7" t="s">
        <v>2104</v>
      </c>
      <c r="AE462" s="9">
        <v>1</v>
      </c>
    </row>
    <row r="463" spans="1:31">
      <c r="A463">
        <v>43</v>
      </c>
      <c r="B463" t="s">
        <v>28</v>
      </c>
      <c r="C463" t="s">
        <v>558</v>
      </c>
      <c r="D463" s="17" t="str">
        <f>IFERROR(VLOOKUP(Dati15_16[[#This Row],[Nome]]&amp;"*",Gazzetta15_16[Giocatore],1,FALSE),"")</f>
        <v>Stojanovic D.</v>
      </c>
      <c r="E463" s="13">
        <f>IFERROR(Dati15_16[[#This Row],[Mf]]/Dati15_16[[#This Row],[Quota]],"")</f>
        <v>0</v>
      </c>
      <c r="F463" s="13">
        <f>IFERROR(((Dati15_16[[#This Row],[Mf]]/Dati15_16[[#This Row],[Quota]])*Dati15_16[[#This Row],[Pg]])/38,"")</f>
        <v>0</v>
      </c>
      <c r="G463" s="15">
        <f>IFERROR(Dati15_16[[#This Row],[Mf]]*Dati15_16[[#This Row],[Pg]],"")</f>
        <v>0</v>
      </c>
      <c r="H463" s="16">
        <f>IFERROR(Dati15_16[[#This Row],[Tot. punti]]/Dati15_16[[#This Row],[Quota]],"")</f>
        <v>0</v>
      </c>
      <c r="I463" s="14">
        <f>IFERROR(VLOOKUP($C463&amp;"*", Gazzetta15_16[], 2,0),"")</f>
        <v>1</v>
      </c>
      <c r="J463" t="s">
        <v>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AD463" s="7" t="s">
        <v>2105</v>
      </c>
      <c r="AE463" s="9">
        <v>12</v>
      </c>
    </row>
    <row r="464" spans="1:31">
      <c r="A464">
        <v>395</v>
      </c>
      <c r="B464" t="s">
        <v>31</v>
      </c>
      <c r="C464" t="s">
        <v>479</v>
      </c>
      <c r="D464" s="17" t="str">
        <f>IFERROR(VLOOKUP(Dati15_16[[#This Row],[Nome]]&amp;"*",Gazzetta15_16[Giocatore],1,FALSE),"")</f>
        <v>Strinic I.</v>
      </c>
      <c r="E464" s="13">
        <f>IFERROR(Dati15_16[[#This Row],[Mf]]/Dati15_16[[#This Row],[Quota]],"")</f>
        <v>1.96</v>
      </c>
      <c r="F464" s="13">
        <f>IFERROR(((Dati15_16[[#This Row],[Mf]]/Dati15_16[[#This Row],[Quota]])*Dati15_16[[#This Row],[Pg]])/38,"")</f>
        <v>0.25789473684210529</v>
      </c>
      <c r="G464" s="15">
        <f>IFERROR(Dati15_16[[#This Row],[Mf]]*Dati15_16[[#This Row],[Pg]],"")</f>
        <v>29.4</v>
      </c>
      <c r="H464" s="16">
        <f>IFERROR(Dati15_16[[#This Row],[Tot. punti]]/Dati15_16[[#This Row],[Quota]],"")</f>
        <v>9.7999999999999989</v>
      </c>
      <c r="I464" s="14">
        <f>IFERROR(VLOOKUP($C464&amp;"*", Gazzetta15_16[], 2,0),"")</f>
        <v>3</v>
      </c>
      <c r="J464" t="s">
        <v>24</v>
      </c>
      <c r="K464">
        <v>5</v>
      </c>
      <c r="L464">
        <v>5.88</v>
      </c>
      <c r="M464">
        <v>5.88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AD464" s="7" t="s">
        <v>2106</v>
      </c>
      <c r="AE464" s="9">
        <v>5</v>
      </c>
    </row>
    <row r="465" spans="1:31">
      <c r="A465">
        <v>470</v>
      </c>
      <c r="B465" t="s">
        <v>22</v>
      </c>
      <c r="C465" t="s">
        <v>482</v>
      </c>
      <c r="D465" s="17" t="str">
        <f>IFERROR(VLOOKUP(Dati15_16[[#This Row],[Nome]]&amp;"*",Gazzetta15_16[Giocatore],1,FALSE),"")</f>
        <v>Strootman K.</v>
      </c>
      <c r="E465" s="13">
        <f>IFERROR(Dati15_16[[#This Row],[Mf]]/Dati15_16[[#This Row],[Quota]],"")</f>
        <v>1.3</v>
      </c>
      <c r="F465" s="13">
        <f>IFERROR(((Dati15_16[[#This Row],[Mf]]/Dati15_16[[#This Row],[Quota]])*Dati15_16[[#This Row],[Pg]])/38,"")</f>
        <v>0.17105263157894737</v>
      </c>
      <c r="G465" s="15">
        <f>IFERROR(Dati15_16[[#This Row],[Mf]]*Dati15_16[[#This Row],[Pg]],"")</f>
        <v>32.5</v>
      </c>
      <c r="H465" s="16">
        <f>IFERROR(Dati15_16[[#This Row],[Tot. punti]]/Dati15_16[[#This Row],[Quota]],"")</f>
        <v>6.5</v>
      </c>
      <c r="I465" s="14">
        <f>IFERROR(VLOOKUP($C465&amp;"*", Gazzetta15_16[], 2,0),"")</f>
        <v>5</v>
      </c>
      <c r="J465" t="s">
        <v>42</v>
      </c>
      <c r="K465">
        <v>5</v>
      </c>
      <c r="L465">
        <v>6.5</v>
      </c>
      <c r="M465">
        <v>6.33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AD465" s="7" t="s">
        <v>2107</v>
      </c>
      <c r="AE465" s="9">
        <v>3</v>
      </c>
    </row>
    <row r="466" spans="1:31">
      <c r="A466">
        <v>424</v>
      </c>
      <c r="B466" t="s">
        <v>31</v>
      </c>
      <c r="C466" t="s">
        <v>289</v>
      </c>
      <c r="D466" s="17" t="str">
        <f>IFERROR(VLOOKUP(Dati15_16[[#This Row],[Nome]]&amp;"*",Gazzetta15_16[Giocatore],1,FALSE),"")</f>
        <v>Struna A.</v>
      </c>
      <c r="E466" s="13">
        <f>IFERROR(Dati15_16[[#This Row],[Mf]]/Dati15_16[[#This Row],[Quota]],"")</f>
        <v>1.3125</v>
      </c>
      <c r="F466" s="13">
        <f>IFERROR(((Dati15_16[[#This Row],[Mf]]/Dati15_16[[#This Row],[Quota]])*Dati15_16[[#This Row],[Pg]])/38,"")</f>
        <v>0.75986842105263153</v>
      </c>
      <c r="G466" s="15">
        <f>IFERROR(Dati15_16[[#This Row],[Mf]]*Dati15_16[[#This Row],[Pg]],"")</f>
        <v>115.5</v>
      </c>
      <c r="H466" s="16">
        <f>IFERROR(Dati15_16[[#This Row],[Tot. punti]]/Dati15_16[[#This Row],[Quota]],"")</f>
        <v>28.875</v>
      </c>
      <c r="I466" s="14">
        <f>IFERROR(VLOOKUP($C466&amp;"*", Gazzetta15_16[], 2,0),"")</f>
        <v>4</v>
      </c>
      <c r="J466" t="s">
        <v>27</v>
      </c>
      <c r="K466">
        <v>22</v>
      </c>
      <c r="L466">
        <v>5.25</v>
      </c>
      <c r="M466">
        <v>5.39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</v>
      </c>
      <c r="V466">
        <v>1</v>
      </c>
      <c r="W466">
        <v>0</v>
      </c>
      <c r="AD466" s="7" t="s">
        <v>2108</v>
      </c>
      <c r="AE466" s="9">
        <v>4</v>
      </c>
    </row>
    <row r="467" spans="1:31">
      <c r="A467">
        <v>305</v>
      </c>
      <c r="B467" t="s">
        <v>22</v>
      </c>
      <c r="C467" t="s">
        <v>325</v>
      </c>
      <c r="D467" s="17" t="str">
        <f>IFERROR(VLOOKUP(Dati15_16[[#This Row],[Nome]]&amp;"*",Gazzetta15_16[Giocatore],1,FALSE),"")</f>
        <v>Sturaro S.</v>
      </c>
      <c r="E467" s="13">
        <f>IFERROR(Dati15_16[[#This Row],[Mf]]/Dati15_16[[#This Row],[Quota]],"")</f>
        <v>1.4550000000000001</v>
      </c>
      <c r="F467" s="13">
        <f>IFERROR(((Dati15_16[[#This Row],[Mf]]/Dati15_16[[#This Row],[Quota]])*Dati15_16[[#This Row],[Pg]])/38,"")</f>
        <v>0.72750000000000004</v>
      </c>
      <c r="G467" s="15">
        <f>IFERROR(Dati15_16[[#This Row],[Mf]]*Dati15_16[[#This Row],[Pg]],"")</f>
        <v>110.58000000000001</v>
      </c>
      <c r="H467" s="16">
        <f>IFERROR(Dati15_16[[#This Row],[Tot. punti]]/Dati15_16[[#This Row],[Quota]],"")</f>
        <v>27.645000000000003</v>
      </c>
      <c r="I467" s="14">
        <f>IFERROR(VLOOKUP($C467&amp;"*", Gazzetta15_16[], 2,0),"")</f>
        <v>4</v>
      </c>
      <c r="J467" t="s">
        <v>57</v>
      </c>
      <c r="K467">
        <v>19</v>
      </c>
      <c r="L467">
        <v>5.82</v>
      </c>
      <c r="M467">
        <v>5.82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0</v>
      </c>
      <c r="AD467" s="7" t="s">
        <v>2109</v>
      </c>
      <c r="AE467" s="9">
        <v>4</v>
      </c>
    </row>
    <row r="468" spans="1:31">
      <c r="A468">
        <v>18</v>
      </c>
      <c r="B468" t="s">
        <v>31</v>
      </c>
      <c r="C468" t="s">
        <v>430</v>
      </c>
      <c r="D468" s="17" t="str">
        <f>IFERROR(VLOOKUP(Dati15_16[[#This Row],[Nome]]&amp;"*",Gazzetta15_16[Giocatore],1,FALSE),"")</f>
        <v>Suagher E.</v>
      </c>
      <c r="E468" s="13">
        <f>IFERROR(Dati15_16[[#This Row],[Mf]]/Dati15_16[[#This Row],[Quota]],"")</f>
        <v>1.405</v>
      </c>
      <c r="F468" s="13">
        <f>IFERROR(((Dati15_16[[#This Row],[Mf]]/Dati15_16[[#This Row],[Quota]])*Dati15_16[[#This Row],[Pg]])/38,"")</f>
        <v>0.33276315789473682</v>
      </c>
      <c r="G468" s="15">
        <f>IFERROR(Dati15_16[[#This Row],[Mf]]*Dati15_16[[#This Row],[Pg]],"")</f>
        <v>50.58</v>
      </c>
      <c r="H468" s="16">
        <f>IFERROR(Dati15_16[[#This Row],[Tot. punti]]/Dati15_16[[#This Row],[Quota]],"")</f>
        <v>12.645</v>
      </c>
      <c r="I468" s="14">
        <f>IFERROR(VLOOKUP($C468&amp;"*", Gazzetta15_16[], 2,0),"")</f>
        <v>4</v>
      </c>
      <c r="J468" t="s">
        <v>52</v>
      </c>
      <c r="K468">
        <v>9</v>
      </c>
      <c r="L468">
        <v>5.62</v>
      </c>
      <c r="M468">
        <v>6.06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AD468" s="7" t="s">
        <v>2110</v>
      </c>
      <c r="AE468" s="9">
        <v>3</v>
      </c>
    </row>
    <row r="469" spans="1:31">
      <c r="A469">
        <v>375</v>
      </c>
      <c r="B469" t="s">
        <v>22</v>
      </c>
      <c r="C469" t="s">
        <v>315</v>
      </c>
      <c r="D469" s="17" t="str">
        <f>IFERROR(VLOOKUP(Dati15_16[[#This Row],[Nome]]&amp;"*",Gazzetta15_16[Giocatore],1,FALSE),"")</f>
        <v>Suso</v>
      </c>
      <c r="E469" s="13">
        <f>IFERROR(Dati15_16[[#This Row],[Mf]]/Dati15_16[[#This Row],[Quota]],"")</f>
        <v>0.4375</v>
      </c>
      <c r="F469" s="13">
        <f>IFERROR(((Dati15_16[[#This Row],[Mf]]/Dati15_16[[#This Row],[Quota]])*Dati15_16[[#This Row],[Pg]])/38,"")</f>
        <v>0.23026315789473684</v>
      </c>
      <c r="G469" s="15">
        <f>IFERROR(Dati15_16[[#This Row],[Mf]]*Dati15_16[[#This Row],[Pg]],"")</f>
        <v>140</v>
      </c>
      <c r="H469" s="16">
        <f>IFERROR(Dati15_16[[#This Row],[Tot. punti]]/Dati15_16[[#This Row],[Quota]],"")</f>
        <v>8.75</v>
      </c>
      <c r="I469" s="14">
        <f>IFERROR(VLOOKUP($C469&amp;"*", Gazzetta15_16[], 2,0),"")</f>
        <v>16</v>
      </c>
      <c r="J469" t="s">
        <v>70</v>
      </c>
      <c r="K469">
        <v>20</v>
      </c>
      <c r="L469">
        <v>7</v>
      </c>
      <c r="M469">
        <v>6.15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4</v>
      </c>
      <c r="V469">
        <v>0</v>
      </c>
      <c r="W469">
        <v>0</v>
      </c>
      <c r="AD469" s="7" t="s">
        <v>2111</v>
      </c>
      <c r="AE469" s="9">
        <v>31</v>
      </c>
    </row>
    <row r="470" spans="1:31">
      <c r="A470">
        <v>453</v>
      </c>
      <c r="B470" t="s">
        <v>28</v>
      </c>
      <c r="C470" t="s">
        <v>96</v>
      </c>
      <c r="D470" s="17" t="str">
        <f>IFERROR(VLOOKUP(Dati15_16[[#This Row],[Nome]]&amp;"*",Gazzetta15_16[Giocatore],1,FALSE),"")</f>
        <v>Szczesny W.</v>
      </c>
      <c r="E470" s="13">
        <f>IFERROR(Dati15_16[[#This Row],[Mf]]/Dati15_16[[#This Row],[Quota]],"")</f>
        <v>0.24714285714285716</v>
      </c>
      <c r="F470" s="13">
        <f>IFERROR(((Dati15_16[[#This Row],[Mf]]/Dati15_16[[#This Row],[Quota]])*Dati15_16[[#This Row],[Pg]])/38,"")</f>
        <v>0.2211278195488722</v>
      </c>
      <c r="G470" s="15">
        <f>IFERROR(Dati15_16[[#This Row],[Mf]]*Dati15_16[[#This Row],[Pg]],"")</f>
        <v>176.46</v>
      </c>
      <c r="H470" s="16">
        <f>IFERROR(Dati15_16[[#This Row],[Tot. punti]]/Dati15_16[[#This Row],[Quota]],"")</f>
        <v>8.4028571428571439</v>
      </c>
      <c r="I470" s="14">
        <f>IFERROR(VLOOKUP($C470&amp;"*", Gazzetta15_16[], 2,0),"")</f>
        <v>21</v>
      </c>
      <c r="J470" t="s">
        <v>42</v>
      </c>
      <c r="K470">
        <v>34</v>
      </c>
      <c r="L470">
        <v>5.19</v>
      </c>
      <c r="M470">
        <v>6.21</v>
      </c>
      <c r="N470">
        <v>0</v>
      </c>
      <c r="O470">
        <v>34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AD470" s="7" t="s">
        <v>2112</v>
      </c>
      <c r="AE470" s="9">
        <v>4</v>
      </c>
    </row>
    <row r="471" spans="1:31">
      <c r="A471">
        <v>241</v>
      </c>
      <c r="B471" t="s">
        <v>22</v>
      </c>
      <c r="C471" t="s">
        <v>257</v>
      </c>
      <c r="D471" s="17" t="str">
        <f>IFERROR(VLOOKUP(Dati15_16[[#This Row],[Nome]]&amp;"*",Gazzetta15_16[Giocatore],1,FALSE),"")</f>
        <v>Tachtsidis P.</v>
      </c>
      <c r="E471" s="13">
        <f>IFERROR(Dati15_16[[#This Row],[Mf]]/Dati15_16[[#This Row],[Quota]],"")</f>
        <v>0.78</v>
      </c>
      <c r="F471" s="13">
        <f>IFERROR(((Dati15_16[[#This Row],[Mf]]/Dati15_16[[#This Row],[Quota]])*Dati15_16[[#This Row],[Pg]])/38,"")</f>
        <v>0.49263157894736836</v>
      </c>
      <c r="G471" s="15">
        <f>IFERROR(Dati15_16[[#This Row],[Mf]]*Dati15_16[[#This Row],[Pg]],"")</f>
        <v>149.76</v>
      </c>
      <c r="H471" s="16">
        <f>IFERROR(Dati15_16[[#This Row],[Tot. punti]]/Dati15_16[[#This Row],[Quota]],"")</f>
        <v>18.72</v>
      </c>
      <c r="I471" s="14">
        <f>IFERROR(VLOOKUP($C471&amp;"*", Gazzetta15_16[], 2,0),"")</f>
        <v>8</v>
      </c>
      <c r="J471" t="s">
        <v>70</v>
      </c>
      <c r="K471">
        <v>24</v>
      </c>
      <c r="L471">
        <v>6.24</v>
      </c>
      <c r="M471">
        <v>5.97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1</v>
      </c>
      <c r="AD471" s="7" t="s">
        <v>2113</v>
      </c>
      <c r="AE471" s="9">
        <v>10</v>
      </c>
    </row>
    <row r="472" spans="1:31">
      <c r="A472">
        <v>275</v>
      </c>
      <c r="B472" t="s">
        <v>22</v>
      </c>
      <c r="C472" t="s">
        <v>173</v>
      </c>
      <c r="D472" s="17" t="str">
        <f>IFERROR(VLOOKUP(Dati15_16[[#This Row],[Nome]]&amp;"*",Gazzetta15_16[Giocatore],1,FALSE),"")</f>
        <v>Taider S.</v>
      </c>
      <c r="E472" s="13">
        <f>IFERROR(Dati15_16[[#This Row],[Mf]]/Dati15_16[[#This Row],[Quota]],"")</f>
        <v>0.71625000000000005</v>
      </c>
      <c r="F472" s="13">
        <f>IFERROR(((Dati15_16[[#This Row],[Mf]]/Dati15_16[[#This Row],[Quota]])*Dati15_16[[#This Row],[Pg]])/38,"")</f>
        <v>0.54661184210526326</v>
      </c>
      <c r="G472" s="15">
        <f>IFERROR(Dati15_16[[#This Row],[Mf]]*Dati15_16[[#This Row],[Pg]],"")</f>
        <v>166.17000000000002</v>
      </c>
      <c r="H472" s="16">
        <f>IFERROR(Dati15_16[[#This Row],[Tot. punti]]/Dati15_16[[#This Row],[Quota]],"")</f>
        <v>20.771250000000002</v>
      </c>
      <c r="I472" s="14">
        <f>IFERROR(VLOOKUP($C472&amp;"*", Gazzetta15_16[], 2,0),"")</f>
        <v>8</v>
      </c>
      <c r="J472" t="s">
        <v>89</v>
      </c>
      <c r="K472">
        <v>29</v>
      </c>
      <c r="L472">
        <v>5.73</v>
      </c>
      <c r="M472">
        <v>5.8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0</v>
      </c>
      <c r="AD472" s="7" t="s">
        <v>2114</v>
      </c>
      <c r="AE472" s="9">
        <v>21</v>
      </c>
    </row>
    <row r="473" spans="1:31">
      <c r="A473">
        <v>160</v>
      </c>
      <c r="B473" t="s">
        <v>28</v>
      </c>
      <c r="C473" t="s">
        <v>34</v>
      </c>
      <c r="D473" s="17" t="str">
        <f>IFERROR(VLOOKUP(Dati15_16[[#This Row],[Nome]]&amp;"*",Gazzetta15_16[Giocatore],1,FALSE),"")</f>
        <v>Tatarusanu C.</v>
      </c>
      <c r="E473" s="13">
        <f>IFERROR(Dati15_16[[#This Row],[Mf]]/Dati15_16[[#This Row],[Quota]],"")</f>
        <v>0.31687500000000002</v>
      </c>
      <c r="F473" s="13">
        <f>IFERROR(((Dati15_16[[#This Row],[Mf]]/Dati15_16[[#This Row],[Quota]])*Dati15_16[[#This Row],[Pg]])/38,"")</f>
        <v>0.30853618421052631</v>
      </c>
      <c r="G473" s="15">
        <f>IFERROR(Dati15_16[[#This Row],[Mf]]*Dati15_16[[#This Row],[Pg]],"")</f>
        <v>187.59</v>
      </c>
      <c r="H473" s="16">
        <f>IFERROR(Dati15_16[[#This Row],[Tot. punti]]/Dati15_16[[#This Row],[Quota]],"")</f>
        <v>11.724375</v>
      </c>
      <c r="I473" s="14">
        <f>IFERROR(VLOOKUP($C473&amp;"*", Gazzetta15_16[], 2,0),"")</f>
        <v>16</v>
      </c>
      <c r="J473" t="s">
        <v>35</v>
      </c>
      <c r="K473">
        <v>37</v>
      </c>
      <c r="L473">
        <v>5.07</v>
      </c>
      <c r="M473">
        <v>6.15</v>
      </c>
      <c r="N473">
        <v>0</v>
      </c>
      <c r="O473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AD473" s="7" t="s">
        <v>2115</v>
      </c>
      <c r="AE473" s="9">
        <v>3</v>
      </c>
    </row>
    <row r="474" spans="1:31">
      <c r="A474">
        <v>716</v>
      </c>
      <c r="B474" t="s">
        <v>31</v>
      </c>
      <c r="C474" t="s">
        <v>306</v>
      </c>
      <c r="D474" s="17" t="str">
        <f>IFERROR(VLOOKUP(Dati15_16[[#This Row],[Nome]]&amp;"*",Gazzetta15_16[Giocatore],1,FALSE),"")</f>
        <v>Telles A.</v>
      </c>
      <c r="E474" s="13">
        <f>IFERROR(Dati15_16[[#This Row],[Mf]]/Dati15_16[[#This Row],[Quota]],"")</f>
        <v>1.8833333333333335</v>
      </c>
      <c r="F474" s="13">
        <f>IFERROR(((Dati15_16[[#This Row],[Mf]]/Dati15_16[[#This Row],[Quota]])*Dati15_16[[#This Row],[Pg]])/38,"")</f>
        <v>1.0407894736842107</v>
      </c>
      <c r="G474" s="15">
        <f>IFERROR(Dati15_16[[#This Row],[Mf]]*Dati15_16[[#This Row],[Pg]],"")</f>
        <v>118.65</v>
      </c>
      <c r="H474" s="16">
        <f>IFERROR(Dati15_16[[#This Row],[Tot. punti]]/Dati15_16[[#This Row],[Quota]],"")</f>
        <v>39.550000000000004</v>
      </c>
      <c r="I474" s="14">
        <f>IFERROR(VLOOKUP($C474&amp;"*", Gazzetta15_16[], 2,0),"")</f>
        <v>3</v>
      </c>
      <c r="J474" t="s">
        <v>55</v>
      </c>
      <c r="K474">
        <v>21</v>
      </c>
      <c r="L474">
        <v>5.65</v>
      </c>
      <c r="M474">
        <v>5.78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5</v>
      </c>
      <c r="V474">
        <v>1</v>
      </c>
      <c r="W474">
        <v>0</v>
      </c>
      <c r="AD474" s="7" t="s">
        <v>2116</v>
      </c>
      <c r="AE474" s="9">
        <v>19</v>
      </c>
    </row>
    <row r="475" spans="1:31">
      <c r="A475">
        <v>794</v>
      </c>
      <c r="B475" t="s">
        <v>17</v>
      </c>
      <c r="C475" t="s">
        <v>376</v>
      </c>
      <c r="D475" s="17" t="str">
        <f>IFERROR(VLOOKUP(Dati15_16[[#This Row],[Nome]]&amp;"*",Gazzetta15_16[Giocatore],1,FALSE),"")</f>
        <v>Tello C.</v>
      </c>
      <c r="E475" s="13">
        <f>IFERROR(Dati15_16[[#This Row],[Mf]]/Dati15_16[[#This Row],[Quota]],"")</f>
        <v>0.36833333333333335</v>
      </c>
      <c r="F475" s="13">
        <f>IFERROR(((Dati15_16[[#This Row],[Mf]]/Dati15_16[[#This Row],[Quota]])*Dati15_16[[#This Row],[Pg]])/38,"")</f>
        <v>0.14539473684210527</v>
      </c>
      <c r="G475" s="15">
        <f>IFERROR(Dati15_16[[#This Row],[Mf]]*Dati15_16[[#This Row],[Pg]],"")</f>
        <v>99.45</v>
      </c>
      <c r="H475" s="16">
        <f>IFERROR(Dati15_16[[#This Row],[Tot. punti]]/Dati15_16[[#This Row],[Quota]],"")</f>
        <v>5.5250000000000004</v>
      </c>
      <c r="I475" s="14">
        <f>IFERROR(VLOOKUP($C475&amp;"*", Gazzetta15_16[], 2,0),"")</f>
        <v>18</v>
      </c>
      <c r="J475" t="s">
        <v>35</v>
      </c>
      <c r="K475">
        <v>15</v>
      </c>
      <c r="L475">
        <v>6.63</v>
      </c>
      <c r="M475">
        <v>6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1</v>
      </c>
      <c r="V475">
        <v>0</v>
      </c>
      <c r="W475">
        <v>0</v>
      </c>
      <c r="AD475" s="7" t="s">
        <v>2117</v>
      </c>
      <c r="AE475" s="9">
        <v>3</v>
      </c>
    </row>
    <row r="476" spans="1:31">
      <c r="A476">
        <v>522</v>
      </c>
      <c r="B476" t="s">
        <v>31</v>
      </c>
      <c r="C476" t="s">
        <v>464</v>
      </c>
      <c r="D476" s="17" t="str">
        <f>IFERROR(VLOOKUP(Dati15_16[[#This Row],[Nome]]&amp;"*",Gazzetta15_16[Giocatore],1,FALSE),"")</f>
        <v>Terranova E.</v>
      </c>
      <c r="E476" s="13">
        <f>IFERROR(Dati15_16[[#This Row],[Mf]]/Dati15_16[[#This Row],[Quota]],"")</f>
        <v>1.9333333333333333</v>
      </c>
      <c r="F476" s="13">
        <f>IFERROR(((Dati15_16[[#This Row],[Mf]]/Dati15_16[[#This Row],[Quota]])*Dati15_16[[#This Row],[Pg]])/38,"")</f>
        <v>0.30526315789473685</v>
      </c>
      <c r="G476" s="15">
        <f>IFERROR(Dati15_16[[#This Row],[Mf]]*Dati15_16[[#This Row],[Pg]],"")</f>
        <v>34.799999999999997</v>
      </c>
      <c r="H476" s="16">
        <f>IFERROR(Dati15_16[[#This Row],[Tot. punti]]/Dati15_16[[#This Row],[Quota]],"")</f>
        <v>11.6</v>
      </c>
      <c r="I476" s="14">
        <f>IFERROR(VLOOKUP($C476&amp;"*", Gazzetta15_16[], 2,0),"")</f>
        <v>3</v>
      </c>
      <c r="J476" t="s">
        <v>46</v>
      </c>
      <c r="K476">
        <v>6</v>
      </c>
      <c r="L476">
        <v>5.8</v>
      </c>
      <c r="M476">
        <v>5.9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AD476" s="7" t="s">
        <v>2118</v>
      </c>
      <c r="AE476" s="9">
        <v>1</v>
      </c>
    </row>
    <row r="477" spans="1:31">
      <c r="A477">
        <v>606</v>
      </c>
      <c r="B477" t="s">
        <v>17</v>
      </c>
      <c r="C477" t="s">
        <v>61</v>
      </c>
      <c r="D477" s="17" t="str">
        <f>IFERROR(VLOOKUP(Dati15_16[[#This Row],[Nome]]&amp;"*",Gazzetta15_16[Giocatore],1,FALSE),"")</f>
        <v>Thereau C.</v>
      </c>
      <c r="E477" s="13">
        <f>IFERROR(Dati15_16[[#This Row],[Mf]]/Dati15_16[[#This Row],[Quota]],"")</f>
        <v>0.30608695652173912</v>
      </c>
      <c r="F477" s="13">
        <f>IFERROR(((Dati15_16[[#This Row],[Mf]]/Dati15_16[[#This Row],[Quota]])*Dati15_16[[#This Row],[Pg]])/38,"")</f>
        <v>0.28997711670480547</v>
      </c>
      <c r="G477" s="15">
        <f>IFERROR(Dati15_16[[#This Row],[Mf]]*Dati15_16[[#This Row],[Pg]],"")</f>
        <v>253.44</v>
      </c>
      <c r="H477" s="16">
        <f>IFERROR(Dati15_16[[#This Row],[Tot. punti]]/Dati15_16[[#This Row],[Quota]],"")</f>
        <v>11.019130434782609</v>
      </c>
      <c r="I477" s="14">
        <f>IFERROR(VLOOKUP($C477&amp;"*", Gazzetta15_16[], 2,0),"")</f>
        <v>23</v>
      </c>
      <c r="J477" t="s">
        <v>30</v>
      </c>
      <c r="K477">
        <v>36</v>
      </c>
      <c r="L477">
        <v>7.04</v>
      </c>
      <c r="M477">
        <v>6.07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2</v>
      </c>
      <c r="V477">
        <v>1</v>
      </c>
      <c r="W477">
        <v>0</v>
      </c>
      <c r="AD477" s="7" t="s">
        <v>2119</v>
      </c>
      <c r="AE477" s="9">
        <v>1</v>
      </c>
    </row>
    <row r="478" spans="1:31">
      <c r="A478">
        <v>695</v>
      </c>
      <c r="B478" t="s">
        <v>31</v>
      </c>
      <c r="C478" t="s">
        <v>268</v>
      </c>
      <c r="D478" s="17" t="str">
        <f>IFERROR(VLOOKUP(Dati15_16[[#This Row],[Nome]]&amp;"*",Gazzetta15_16[Giocatore],1,FALSE),"")</f>
        <v>Toloi R.</v>
      </c>
      <c r="E478" s="13">
        <f>IFERROR(Dati15_16[[#This Row],[Mf]]/Dati15_16[[#This Row],[Quota]],"")</f>
        <v>1.4325000000000001</v>
      </c>
      <c r="F478" s="13">
        <f>IFERROR(((Dati15_16[[#This Row],[Mf]]/Dati15_16[[#This Row],[Quota]])*Dati15_16[[#This Row],[Pg]])/38,"")</f>
        <v>0.90473684210526317</v>
      </c>
      <c r="G478" s="15">
        <f>IFERROR(Dati15_16[[#This Row],[Mf]]*Dati15_16[[#This Row],[Pg]],"")</f>
        <v>137.52000000000001</v>
      </c>
      <c r="H478" s="16">
        <f>IFERROR(Dati15_16[[#This Row],[Tot. punti]]/Dati15_16[[#This Row],[Quota]],"")</f>
        <v>34.380000000000003</v>
      </c>
      <c r="I478" s="14">
        <f>IFERROR(VLOOKUP($C478&amp;"*", Gazzetta15_16[], 2,0),"")</f>
        <v>4</v>
      </c>
      <c r="J478" t="s">
        <v>49</v>
      </c>
      <c r="K478">
        <v>24</v>
      </c>
      <c r="L478">
        <v>5.73</v>
      </c>
      <c r="M478">
        <v>5.85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1</v>
      </c>
      <c r="W478">
        <v>1</v>
      </c>
      <c r="AD478" s="7" t="s">
        <v>2120</v>
      </c>
      <c r="AE478" s="9">
        <v>3</v>
      </c>
    </row>
    <row r="479" spans="1:31">
      <c r="A479">
        <v>169</v>
      </c>
      <c r="B479" t="s">
        <v>31</v>
      </c>
      <c r="C479" t="s">
        <v>255</v>
      </c>
      <c r="D479" s="17" t="str">
        <f>IFERROR(VLOOKUP(Dati15_16[[#This Row],[Nome]]&amp;"*",Gazzetta15_16[Giocatore],1,FALSE),"")</f>
        <v>Tomovic N.</v>
      </c>
      <c r="E479" s="13">
        <f>IFERROR(Dati15_16[[#This Row],[Mf]]/Dati15_16[[#This Row],[Quota]],"")</f>
        <v>1.4</v>
      </c>
      <c r="F479" s="13">
        <f>IFERROR(((Dati15_16[[#This Row],[Mf]]/Dati15_16[[#This Row],[Quota]])*Dati15_16[[#This Row],[Pg]])/38,"")</f>
        <v>0.88421052631578934</v>
      </c>
      <c r="G479" s="15">
        <f>IFERROR(Dati15_16[[#This Row],[Mf]]*Dati15_16[[#This Row],[Pg]],"")</f>
        <v>134.39999999999998</v>
      </c>
      <c r="H479" s="16">
        <f>IFERROR(Dati15_16[[#This Row],[Tot. punti]]/Dati15_16[[#This Row],[Quota]],"")</f>
        <v>33.599999999999994</v>
      </c>
      <c r="I479" s="14">
        <f>IFERROR(VLOOKUP($C479&amp;"*", Gazzetta15_16[], 2,0),"")</f>
        <v>4</v>
      </c>
      <c r="J479" t="s">
        <v>35</v>
      </c>
      <c r="K479">
        <v>24</v>
      </c>
      <c r="L479">
        <v>5.6</v>
      </c>
      <c r="M479">
        <v>5.72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</v>
      </c>
      <c r="V479">
        <v>0</v>
      </c>
      <c r="W479">
        <v>0</v>
      </c>
      <c r="AD479" s="7" t="s">
        <v>2121</v>
      </c>
      <c r="AE479" s="9">
        <v>1</v>
      </c>
    </row>
    <row r="480" spans="1:31">
      <c r="A480">
        <v>144</v>
      </c>
      <c r="B480" t="s">
        <v>31</v>
      </c>
      <c r="C480" t="s">
        <v>224</v>
      </c>
      <c r="D480" s="17" t="str">
        <f>IFERROR(VLOOKUP(Dati15_16[[#This Row],[Nome]]&amp;"*",Gazzetta15_16[Giocatore],1,FALSE),"")</f>
        <v>Tonelli L.</v>
      </c>
      <c r="E480" s="13">
        <f>IFERROR(Dati15_16[[#This Row],[Mf]]/Dati15_16[[#This Row],[Quota]],"")</f>
        <v>0.6711111111111111</v>
      </c>
      <c r="F480" s="13">
        <f>IFERROR(((Dati15_16[[#This Row],[Mf]]/Dati15_16[[#This Row],[Quota]])*Dati15_16[[#This Row],[Pg]])/38,"")</f>
        <v>0.45918128654970758</v>
      </c>
      <c r="G480" s="15">
        <f>IFERROR(Dati15_16[[#This Row],[Mf]]*Dati15_16[[#This Row],[Pg]],"")</f>
        <v>157.04</v>
      </c>
      <c r="H480" s="16">
        <f>IFERROR(Dati15_16[[#This Row],[Tot. punti]]/Dati15_16[[#This Row],[Quota]],"")</f>
        <v>17.448888888888888</v>
      </c>
      <c r="I480" s="14">
        <f>IFERROR(VLOOKUP($C480&amp;"*", Gazzetta15_16[], 2,0),"")</f>
        <v>9</v>
      </c>
      <c r="J480" t="s">
        <v>19</v>
      </c>
      <c r="K480">
        <v>26</v>
      </c>
      <c r="L480">
        <v>6.04</v>
      </c>
      <c r="M480">
        <v>6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</v>
      </c>
      <c r="V480">
        <v>1</v>
      </c>
      <c r="W480">
        <v>0</v>
      </c>
      <c r="AD480" s="7" t="s">
        <v>2122</v>
      </c>
      <c r="AE480" s="9">
        <v>11</v>
      </c>
    </row>
    <row r="481" spans="1:31">
      <c r="A481">
        <v>700</v>
      </c>
      <c r="B481" t="s">
        <v>22</v>
      </c>
      <c r="C481" t="s">
        <v>295</v>
      </c>
      <c r="D481" s="17" t="str">
        <f>IFERROR(VLOOKUP(Dati15_16[[#This Row],[Nome]]&amp;"*",Gazzetta15_16[Giocatore],1,FALSE),"")</f>
        <v>Tonev A.</v>
      </c>
      <c r="E481" s="13">
        <f>IFERROR(Dati15_16[[#This Row],[Mf]]/Dati15_16[[#This Row],[Quota]],"")</f>
        <v>1.4350000000000001</v>
      </c>
      <c r="F481" s="13">
        <f>IFERROR(((Dati15_16[[#This Row],[Mf]]/Dati15_16[[#This Row],[Quota]])*Dati15_16[[#This Row],[Pg]])/38,"")</f>
        <v>0.83078947368421052</v>
      </c>
      <c r="G481" s="15">
        <f>IFERROR(Dati15_16[[#This Row],[Mf]]*Dati15_16[[#This Row],[Pg]],"")</f>
        <v>126.28</v>
      </c>
      <c r="H481" s="16">
        <f>IFERROR(Dati15_16[[#This Row],[Tot. punti]]/Dati15_16[[#This Row],[Quota]],"")</f>
        <v>31.57</v>
      </c>
      <c r="I481" s="14">
        <f>IFERROR(VLOOKUP($C481&amp;"*", Gazzetta15_16[], 2,0),"")</f>
        <v>4</v>
      </c>
      <c r="J481" t="s">
        <v>38</v>
      </c>
      <c r="K481">
        <v>22</v>
      </c>
      <c r="L481">
        <v>5.74</v>
      </c>
      <c r="M481">
        <v>5.74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AD481" s="7" t="s">
        <v>2123</v>
      </c>
      <c r="AE481" s="9">
        <v>4</v>
      </c>
    </row>
    <row r="482" spans="1:31">
      <c r="A482">
        <v>638</v>
      </c>
      <c r="B482" t="s">
        <v>17</v>
      </c>
      <c r="C482" t="s">
        <v>281</v>
      </c>
      <c r="D482" s="17" t="str">
        <f>IFERROR(VLOOKUP(Dati15_16[[#This Row],[Nome]]&amp;"*",Gazzetta15_16[Giocatore],1,FALSE),"")</f>
        <v>Toni L.</v>
      </c>
      <c r="E482" s="13">
        <f>IFERROR(Dati15_16[[#This Row],[Mf]]/Dati15_16[[#This Row],[Quota]],"")</f>
        <v>0.65400000000000003</v>
      </c>
      <c r="F482" s="13">
        <f>IFERROR(((Dati15_16[[#This Row],[Mf]]/Dati15_16[[#This Row],[Quota]])*Dati15_16[[#This Row],[Pg]])/38,"")</f>
        <v>0.39584210526315788</v>
      </c>
      <c r="G482" s="15">
        <f>IFERROR(Dati15_16[[#This Row],[Mf]]*Dati15_16[[#This Row],[Pg]],"")</f>
        <v>150.41999999999999</v>
      </c>
      <c r="H482" s="16">
        <f>IFERROR(Dati15_16[[#This Row],[Tot. punti]]/Dati15_16[[#This Row],[Quota]],"")</f>
        <v>15.041999999999998</v>
      </c>
      <c r="I482" s="14">
        <f>IFERROR(VLOOKUP($C482&amp;"*", Gazzetta15_16[], 2,0),"")</f>
        <v>10</v>
      </c>
      <c r="J482" t="s">
        <v>101</v>
      </c>
      <c r="K482">
        <v>23</v>
      </c>
      <c r="L482">
        <v>6.54</v>
      </c>
      <c r="M482">
        <v>5.96</v>
      </c>
      <c r="N482">
        <v>3</v>
      </c>
      <c r="O482">
        <v>0</v>
      </c>
      <c r="P482">
        <v>0</v>
      </c>
      <c r="Q482">
        <v>4</v>
      </c>
      <c r="R482">
        <v>3</v>
      </c>
      <c r="S482">
        <v>1</v>
      </c>
      <c r="T482">
        <v>0</v>
      </c>
      <c r="U482">
        <v>3</v>
      </c>
      <c r="V482">
        <v>0</v>
      </c>
      <c r="W482">
        <v>0</v>
      </c>
      <c r="AD482" s="7" t="s">
        <v>2124</v>
      </c>
      <c r="AE482" s="9">
        <v>1</v>
      </c>
    </row>
    <row r="483" spans="1:31">
      <c r="A483">
        <v>461</v>
      </c>
      <c r="B483" t="s">
        <v>31</v>
      </c>
      <c r="C483" t="s">
        <v>411</v>
      </c>
      <c r="D483" s="17" t="str">
        <f>IFERROR(VLOOKUP(Dati15_16[[#This Row],[Nome]]&amp;"*",Gazzetta15_16[Giocatore],1,FALSE),"")</f>
        <v>Torosidis V.</v>
      </c>
      <c r="E483" s="13">
        <f>IFERROR(Dati15_16[[#This Row],[Mf]]/Dati15_16[[#This Row],[Quota]],"")</f>
        <v>1.3574999999999999</v>
      </c>
      <c r="F483" s="13">
        <f>IFERROR(((Dati15_16[[#This Row],[Mf]]/Dati15_16[[#This Row],[Quota]])*Dati15_16[[#This Row],[Pg]])/38,"")</f>
        <v>0.39296052631578943</v>
      </c>
      <c r="G483" s="15">
        <f>IFERROR(Dati15_16[[#This Row],[Mf]]*Dati15_16[[#This Row],[Pg]],"")</f>
        <v>59.73</v>
      </c>
      <c r="H483" s="16">
        <f>IFERROR(Dati15_16[[#This Row],[Tot. punti]]/Dati15_16[[#This Row],[Quota]],"")</f>
        <v>14.932499999999999</v>
      </c>
      <c r="I483" s="14">
        <f>IFERROR(VLOOKUP($C483&amp;"*", Gazzetta15_16[], 2,0),"")</f>
        <v>4</v>
      </c>
      <c r="J483" t="s">
        <v>42</v>
      </c>
      <c r="K483">
        <v>11</v>
      </c>
      <c r="L483">
        <v>5.43</v>
      </c>
      <c r="M483">
        <v>5.5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AD483" s="7" t="s">
        <v>2125</v>
      </c>
      <c r="AE483" s="9">
        <v>11</v>
      </c>
    </row>
    <row r="484" spans="1:31">
      <c r="A484">
        <v>480</v>
      </c>
      <c r="B484" t="s">
        <v>17</v>
      </c>
      <c r="C484" t="s">
        <v>395</v>
      </c>
      <c r="D484" s="17" t="str">
        <f>IFERROR(VLOOKUP(Dati15_16[[#This Row],[Nome]]&amp;"*",Gazzetta15_16[Giocatore],1,FALSE),"")</f>
        <v>Totti F.</v>
      </c>
      <c r="E484" s="13">
        <f>IFERROR(Dati15_16[[#This Row],[Mf]]/Dati15_16[[#This Row],[Quota]],"")</f>
        <v>0.60923076923076924</v>
      </c>
      <c r="F484" s="13">
        <f>IFERROR(((Dati15_16[[#This Row],[Mf]]/Dati15_16[[#This Row],[Quota]])*Dati15_16[[#This Row],[Pg]])/38,"")</f>
        <v>0.20842105263157895</v>
      </c>
      <c r="G484" s="15">
        <f>IFERROR(Dati15_16[[#This Row],[Mf]]*Dati15_16[[#This Row],[Pg]],"")</f>
        <v>102.96</v>
      </c>
      <c r="H484" s="16">
        <f>IFERROR(Dati15_16[[#This Row],[Tot. punti]]/Dati15_16[[#This Row],[Quota]],"")</f>
        <v>7.92</v>
      </c>
      <c r="I484" s="14">
        <f>IFERROR(VLOOKUP($C484&amp;"*", Gazzetta15_16[], 2,0),"")</f>
        <v>13</v>
      </c>
      <c r="J484" t="s">
        <v>42</v>
      </c>
      <c r="K484">
        <v>13</v>
      </c>
      <c r="L484">
        <v>7.92</v>
      </c>
      <c r="M484">
        <v>6.54</v>
      </c>
      <c r="N484">
        <v>4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3</v>
      </c>
      <c r="U484">
        <v>3</v>
      </c>
      <c r="V484">
        <v>0</v>
      </c>
      <c r="W484">
        <v>0</v>
      </c>
      <c r="AD484" s="7" t="s">
        <v>2126</v>
      </c>
      <c r="AE484" s="9">
        <v>3</v>
      </c>
    </row>
    <row r="485" spans="1:31">
      <c r="A485">
        <v>448</v>
      </c>
      <c r="B485" t="s">
        <v>17</v>
      </c>
      <c r="C485" t="s">
        <v>131</v>
      </c>
      <c r="D485" s="17" t="str">
        <f>IFERROR(VLOOKUP(Dati15_16[[#This Row],[Nome]]&amp;"*",Gazzetta15_16[Giocatore],1,FALSE),"")</f>
        <v>Trajkovski A.</v>
      </c>
      <c r="E485" s="13">
        <f>IFERROR(Dati15_16[[#This Row],[Mf]]/Dati15_16[[#This Row],[Quota]],"")</f>
        <v>0.59699999999999998</v>
      </c>
      <c r="F485" s="13">
        <f>IFERROR(((Dati15_16[[#This Row],[Mf]]/Dati15_16[[#This Row],[Quota]])*Dati15_16[[#This Row],[Pg]])/38,"")</f>
        <v>0.50273684210526315</v>
      </c>
      <c r="G485" s="15">
        <f>IFERROR(Dati15_16[[#This Row],[Mf]]*Dati15_16[[#This Row],[Pg]],"")</f>
        <v>191.04</v>
      </c>
      <c r="H485" s="16">
        <f>IFERROR(Dati15_16[[#This Row],[Tot. punti]]/Dati15_16[[#This Row],[Quota]],"")</f>
        <v>19.103999999999999</v>
      </c>
      <c r="I485" s="14">
        <f>IFERROR(VLOOKUP($C485&amp;"*", Gazzetta15_16[], 2,0),"")</f>
        <v>10</v>
      </c>
      <c r="J485" t="s">
        <v>27</v>
      </c>
      <c r="K485">
        <v>32</v>
      </c>
      <c r="L485">
        <v>5.97</v>
      </c>
      <c r="M485">
        <v>5.68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AD485" s="7" t="s">
        <v>2127</v>
      </c>
      <c r="AE485" s="9">
        <v>5</v>
      </c>
    </row>
    <row r="486" spans="1:31">
      <c r="A486">
        <v>789</v>
      </c>
      <c r="B486" t="s">
        <v>17</v>
      </c>
      <c r="C486" t="s">
        <v>448</v>
      </c>
      <c r="D486" s="17" t="str">
        <f>IFERROR(VLOOKUP(Dati15_16[[#This Row],[Nome]]&amp;"*",Gazzetta15_16[Giocatore],1,FALSE),"")</f>
        <v>Trotta M.</v>
      </c>
      <c r="E486" s="13">
        <f>IFERROR(Dati15_16[[#This Row],[Mf]]/Dati15_16[[#This Row],[Quota]],"")</f>
        <v>0.77500000000000002</v>
      </c>
      <c r="F486" s="13">
        <f>IFERROR(((Dati15_16[[#This Row],[Mf]]/Dati15_16[[#This Row],[Quota]])*Dati15_16[[#This Row],[Pg]])/38,"")</f>
        <v>0.16315789473684211</v>
      </c>
      <c r="G486" s="15">
        <f>IFERROR(Dati15_16[[#This Row],[Mf]]*Dati15_16[[#This Row],[Pg]],"")</f>
        <v>49.6</v>
      </c>
      <c r="H486" s="16">
        <f>IFERROR(Dati15_16[[#This Row],[Tot. punti]]/Dati15_16[[#This Row],[Quota]],"")</f>
        <v>6.2</v>
      </c>
      <c r="I486" s="14">
        <f>IFERROR(VLOOKUP($C486&amp;"*", Gazzetta15_16[], 2,0),"")</f>
        <v>8</v>
      </c>
      <c r="J486" t="s">
        <v>46</v>
      </c>
      <c r="K486">
        <v>8</v>
      </c>
      <c r="L486">
        <v>6.2</v>
      </c>
      <c r="M486">
        <v>5.6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AD486" s="7" t="s">
        <v>2128</v>
      </c>
      <c r="AE486" s="9">
        <v>20</v>
      </c>
    </row>
    <row r="487" spans="1:31">
      <c r="A487">
        <v>471</v>
      </c>
      <c r="B487" t="s">
        <v>22</v>
      </c>
      <c r="C487" t="s">
        <v>507</v>
      </c>
      <c r="D487" s="17" t="str">
        <f>IFERROR(VLOOKUP(Dati15_16[[#This Row],[Nome]]&amp;"*",Gazzetta15_16[Giocatore],1,FALSE),"")</f>
        <v>Ucan S.</v>
      </c>
      <c r="E487" s="13">
        <f>IFERROR(Dati15_16[[#This Row],[Mf]]/Dati15_16[[#This Row],[Quota]],"")</f>
        <v>1.5625</v>
      </c>
      <c r="F487" s="13">
        <f>IFERROR(((Dati15_16[[#This Row],[Mf]]/Dati15_16[[#This Row],[Quota]])*Dati15_16[[#This Row],[Pg]])/38,"")</f>
        <v>0.12335526315789473</v>
      </c>
      <c r="G487" s="15">
        <f>IFERROR(Dati15_16[[#This Row],[Mf]]*Dati15_16[[#This Row],[Pg]],"")</f>
        <v>18.75</v>
      </c>
      <c r="H487" s="16">
        <f>IFERROR(Dati15_16[[#This Row],[Tot. punti]]/Dati15_16[[#This Row],[Quota]],"")</f>
        <v>4.6875</v>
      </c>
      <c r="I487" s="14">
        <f>IFERROR(VLOOKUP($C487&amp;"*", Gazzetta15_16[], 2,0),"")</f>
        <v>4</v>
      </c>
      <c r="J487" t="s">
        <v>42</v>
      </c>
      <c r="K487">
        <v>3</v>
      </c>
      <c r="L487">
        <v>6.25</v>
      </c>
      <c r="M487">
        <v>6.25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AD487" s="7" t="s">
        <v>2129</v>
      </c>
      <c r="AE487" s="9">
        <v>17</v>
      </c>
    </row>
    <row r="488" spans="1:31">
      <c r="A488">
        <v>705</v>
      </c>
      <c r="B488" t="s">
        <v>22</v>
      </c>
      <c r="C488" t="s">
        <v>355</v>
      </c>
      <c r="D488" s="17" t="str">
        <f>IFERROR(VLOOKUP(Dati15_16[[#This Row],[Nome]]&amp;"*",Gazzetta15_16[Giocatore],1,FALSE),"")</f>
        <v>Vainqueur W.</v>
      </c>
      <c r="E488" s="13">
        <f>IFERROR(Dati15_16[[#This Row],[Mf]]/Dati15_16[[#This Row],[Quota]],"")</f>
        <v>1.52</v>
      </c>
      <c r="F488" s="13">
        <f>IFERROR(((Dati15_16[[#This Row],[Mf]]/Dati15_16[[#This Row],[Quota]])*Dati15_16[[#This Row],[Pg]])/38,"")</f>
        <v>0.64</v>
      </c>
      <c r="G488" s="15">
        <f>IFERROR(Dati15_16[[#This Row],[Mf]]*Dati15_16[[#This Row],[Pg]],"")</f>
        <v>97.28</v>
      </c>
      <c r="H488" s="16">
        <f>IFERROR(Dati15_16[[#This Row],[Tot. punti]]/Dati15_16[[#This Row],[Quota]],"")</f>
        <v>24.32</v>
      </c>
      <c r="I488" s="14">
        <f>IFERROR(VLOOKUP($C488&amp;"*", Gazzetta15_16[], 2,0),"")</f>
        <v>4</v>
      </c>
      <c r="J488" t="s">
        <v>42</v>
      </c>
      <c r="K488">
        <v>16</v>
      </c>
      <c r="L488">
        <v>6.08</v>
      </c>
      <c r="M488">
        <v>6.04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3</v>
      </c>
      <c r="V488">
        <v>0</v>
      </c>
      <c r="W488">
        <v>0</v>
      </c>
      <c r="AD488" s="7" t="s">
        <v>2130</v>
      </c>
      <c r="AE488" s="9">
        <v>3</v>
      </c>
    </row>
    <row r="489" spans="1:31">
      <c r="A489">
        <v>405</v>
      </c>
      <c r="B489" t="s">
        <v>22</v>
      </c>
      <c r="C489" t="s">
        <v>462</v>
      </c>
      <c r="D489" s="17" t="str">
        <f>IFERROR(VLOOKUP(Dati15_16[[#This Row],[Nome]]&amp;"*",Gazzetta15_16[Giocatore],1,FALSE),"")</f>
        <v>Valdifiori M.</v>
      </c>
      <c r="E489" s="13">
        <f>IFERROR(Dati15_16[[#This Row],[Mf]]/Dati15_16[[#This Row],[Quota]],"")</f>
        <v>1.7233333333333334</v>
      </c>
      <c r="F489" s="13">
        <f>IFERROR(((Dati15_16[[#This Row],[Mf]]/Dati15_16[[#This Row],[Quota]])*Dati15_16[[#This Row],[Pg]])/38,"")</f>
        <v>0.27210526315789474</v>
      </c>
      <c r="G489" s="15">
        <f>IFERROR(Dati15_16[[#This Row],[Mf]]*Dati15_16[[#This Row],[Pg]],"")</f>
        <v>31.02</v>
      </c>
      <c r="H489" s="16">
        <f>IFERROR(Dati15_16[[#This Row],[Tot. punti]]/Dati15_16[[#This Row],[Quota]],"")</f>
        <v>10.34</v>
      </c>
      <c r="I489" s="14">
        <f>IFERROR(VLOOKUP($C489&amp;"*", Gazzetta15_16[], 2,0),"")</f>
        <v>3</v>
      </c>
      <c r="J489" t="s">
        <v>24</v>
      </c>
      <c r="K489">
        <v>6</v>
      </c>
      <c r="L489">
        <v>5.17</v>
      </c>
      <c r="M489">
        <v>5.42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0</v>
      </c>
      <c r="AD489" s="7" t="s">
        <v>2131</v>
      </c>
      <c r="AE489" s="9">
        <v>4</v>
      </c>
    </row>
    <row r="490" spans="1:31">
      <c r="A490">
        <v>449</v>
      </c>
      <c r="B490" t="s">
        <v>17</v>
      </c>
      <c r="C490" t="s">
        <v>59</v>
      </c>
      <c r="D490" s="17" t="str">
        <f>IFERROR(VLOOKUP(Dati15_16[[#This Row],[Nome]]&amp;"*",Gazzetta15_16[Giocatore],1,FALSE),"")</f>
        <v>Vazquez F.</v>
      </c>
      <c r="E490" s="13">
        <f>IFERROR(Dati15_16[[#This Row],[Mf]]/Dati15_16[[#This Row],[Quota]],"")</f>
        <v>0.26269230769230767</v>
      </c>
      <c r="F490" s="13">
        <f>IFERROR(((Dati15_16[[#This Row],[Mf]]/Dati15_16[[#This Row],[Quota]])*Dati15_16[[#This Row],[Pg]])/38,"")</f>
        <v>0.24886639676113356</v>
      </c>
      <c r="G490" s="15">
        <f>IFERROR(Dati15_16[[#This Row],[Mf]]*Dati15_16[[#This Row],[Pg]],"")</f>
        <v>245.88</v>
      </c>
      <c r="H490" s="16">
        <f>IFERROR(Dati15_16[[#This Row],[Tot. punti]]/Dati15_16[[#This Row],[Quota]],"")</f>
        <v>9.4569230769230774</v>
      </c>
      <c r="I490" s="14">
        <f>IFERROR(VLOOKUP($C490&amp;"*", Gazzetta15_16[], 2,0),"")</f>
        <v>26</v>
      </c>
      <c r="J490" t="s">
        <v>27</v>
      </c>
      <c r="K490">
        <v>36</v>
      </c>
      <c r="L490">
        <v>6.83</v>
      </c>
      <c r="M490">
        <v>6.21</v>
      </c>
      <c r="N490">
        <v>7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4</v>
      </c>
      <c r="U490">
        <v>11</v>
      </c>
      <c r="V490">
        <v>0</v>
      </c>
      <c r="W490">
        <v>0</v>
      </c>
      <c r="AD490" s="7" t="s">
        <v>2132</v>
      </c>
      <c r="AE490" s="9">
        <v>19</v>
      </c>
    </row>
    <row r="491" spans="1:31">
      <c r="A491">
        <v>181</v>
      </c>
      <c r="B491" t="s">
        <v>22</v>
      </c>
      <c r="C491" t="s">
        <v>153</v>
      </c>
      <c r="D491" s="17" t="str">
        <f>IFERROR(VLOOKUP(Dati15_16[[#This Row],[Nome]]&amp;"*",Gazzetta15_16[Giocatore],1,FALSE),"")</f>
        <v>Vecino M.</v>
      </c>
      <c r="E491" s="13">
        <f>IFERROR(Dati15_16[[#This Row],[Mf]]/Dati15_16[[#This Row],[Quota]],"")</f>
        <v>0.48000000000000004</v>
      </c>
      <c r="F491" s="13">
        <f>IFERROR(((Dati15_16[[#This Row],[Mf]]/Dati15_16[[#This Row],[Quota]])*Dati15_16[[#This Row],[Pg]])/38,"")</f>
        <v>0.37894736842105264</v>
      </c>
      <c r="G491" s="15">
        <f>IFERROR(Dati15_16[[#This Row],[Mf]]*Dati15_16[[#This Row],[Pg]],"")</f>
        <v>187.20000000000002</v>
      </c>
      <c r="H491" s="16">
        <f>IFERROR(Dati15_16[[#This Row],[Tot. punti]]/Dati15_16[[#This Row],[Quota]],"")</f>
        <v>14.400000000000002</v>
      </c>
      <c r="I491" s="14">
        <f>IFERROR(VLOOKUP($C491&amp;"*", Gazzetta15_16[], 2,0),"")</f>
        <v>13</v>
      </c>
      <c r="J491" t="s">
        <v>35</v>
      </c>
      <c r="K491">
        <v>30</v>
      </c>
      <c r="L491">
        <v>6.24</v>
      </c>
      <c r="M491">
        <v>6.14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8</v>
      </c>
      <c r="V491">
        <v>0</v>
      </c>
      <c r="W491">
        <v>0</v>
      </c>
      <c r="AD491" s="7" t="s">
        <v>2133</v>
      </c>
      <c r="AE491" s="9">
        <v>4</v>
      </c>
    </row>
    <row r="492" spans="1:31">
      <c r="A492">
        <v>376</v>
      </c>
      <c r="B492" t="s">
        <v>22</v>
      </c>
      <c r="C492" t="s">
        <v>443</v>
      </c>
      <c r="D492" s="17" t="str">
        <f>IFERROR(VLOOKUP(Dati15_16[[#This Row],[Nome]]&amp;"*",Gazzetta15_16[Giocatore],1,FALSE),"")</f>
        <v>Verdi S.</v>
      </c>
      <c r="E492" s="13">
        <f>IFERROR(Dati15_16[[#This Row],[Mf]]/Dati15_16[[#This Row],[Quota]],"")</f>
        <v>0.91111111111111098</v>
      </c>
      <c r="F492" s="13">
        <f>IFERROR(((Dati15_16[[#This Row],[Mf]]/Dati15_16[[#This Row],[Quota]])*Dati15_16[[#This Row],[Pg]])/38,"")</f>
        <v>0.19181286549707599</v>
      </c>
      <c r="G492" s="15">
        <f>IFERROR(Dati15_16[[#This Row],[Mf]]*Dati15_16[[#This Row],[Pg]],"")</f>
        <v>65.599999999999994</v>
      </c>
      <c r="H492" s="16">
        <f>IFERROR(Dati15_16[[#This Row],[Tot. punti]]/Dati15_16[[#This Row],[Quota]],"")</f>
        <v>7.2888888888888879</v>
      </c>
      <c r="I492" s="14">
        <f>IFERROR(VLOOKUP($C492&amp;"*", Gazzetta15_16[], 2,0),"")</f>
        <v>9</v>
      </c>
      <c r="J492" t="s">
        <v>52</v>
      </c>
      <c r="K492">
        <v>8</v>
      </c>
      <c r="L492">
        <v>8.1999999999999993</v>
      </c>
      <c r="M492">
        <v>6.5</v>
      </c>
      <c r="N492">
        <v>1</v>
      </c>
      <c r="O492">
        <v>0</v>
      </c>
      <c r="P492">
        <v>0</v>
      </c>
      <c r="Q492">
        <v>2</v>
      </c>
      <c r="R492">
        <v>2</v>
      </c>
      <c r="S492">
        <v>0</v>
      </c>
      <c r="T492">
        <v>0</v>
      </c>
      <c r="U492">
        <v>1</v>
      </c>
      <c r="V492">
        <v>0</v>
      </c>
      <c r="W492">
        <v>0</v>
      </c>
      <c r="AD492" s="7" t="s">
        <v>2134</v>
      </c>
      <c r="AE492" s="9">
        <v>1</v>
      </c>
    </row>
    <row r="493" spans="1:31">
      <c r="A493">
        <v>427</v>
      </c>
      <c r="B493" t="s">
        <v>31</v>
      </c>
      <c r="C493" t="s">
        <v>424</v>
      </c>
      <c r="D493" s="17" t="str">
        <f>IFERROR(VLOOKUP(Dati15_16[[#This Row],[Nome]]&amp;"*",Gazzetta15_16[Giocatore],1,FALSE),"")</f>
        <v>Vitiello R.</v>
      </c>
      <c r="E493" s="13">
        <f>IFERROR(Dati15_16[[#This Row],[Mf]]/Dati15_16[[#This Row],[Quota]],"")</f>
        <v>1.6666666666666667</v>
      </c>
      <c r="F493" s="13">
        <f>IFERROR(((Dati15_16[[#This Row],[Mf]]/Dati15_16[[#This Row],[Quota]])*Dati15_16[[#This Row],[Pg]])/38,"")</f>
        <v>0.43859649122807021</v>
      </c>
      <c r="G493" s="15">
        <f>IFERROR(Dati15_16[[#This Row],[Mf]]*Dati15_16[[#This Row],[Pg]],"")</f>
        <v>50</v>
      </c>
      <c r="H493" s="16">
        <f>IFERROR(Dati15_16[[#This Row],[Tot. punti]]/Dati15_16[[#This Row],[Quota]],"")</f>
        <v>16.666666666666668</v>
      </c>
      <c r="I493" s="14">
        <f>IFERROR(VLOOKUP($C493&amp;"*", Gazzetta15_16[], 2,0),"")</f>
        <v>3</v>
      </c>
      <c r="J493" t="s">
        <v>27</v>
      </c>
      <c r="K493">
        <v>10</v>
      </c>
      <c r="L493">
        <v>5</v>
      </c>
      <c r="M493">
        <v>5.56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</v>
      </c>
      <c r="W493">
        <v>1</v>
      </c>
      <c r="AD493" s="7" t="s">
        <v>2135</v>
      </c>
      <c r="AE493" s="9">
        <v>3</v>
      </c>
    </row>
    <row r="494" spans="1:31">
      <c r="A494">
        <v>563</v>
      </c>
      <c r="B494" t="s">
        <v>22</v>
      </c>
      <c r="C494" t="s">
        <v>121</v>
      </c>
      <c r="D494" s="17" t="str">
        <f>IFERROR(VLOOKUP(Dati15_16[[#This Row],[Nome]]&amp;"*",Gazzetta15_16[Giocatore],1,FALSE),"")</f>
        <v>Vives G.</v>
      </c>
      <c r="E494" s="13">
        <f>IFERROR(Dati15_16[[#This Row],[Mf]]/Dati15_16[[#This Row],[Quota]],"")</f>
        <v>0.73</v>
      </c>
      <c r="F494" s="13">
        <f>IFERROR(((Dati15_16[[#This Row],[Mf]]/Dati15_16[[#This Row],[Quota]])*Dati15_16[[#This Row],[Pg]])/38,"")</f>
        <v>0.63394736842105259</v>
      </c>
      <c r="G494" s="15">
        <f>IFERROR(Dati15_16[[#This Row],[Mf]]*Dati15_16[[#This Row],[Pg]],"")</f>
        <v>192.72</v>
      </c>
      <c r="H494" s="16">
        <f>IFERROR(Dati15_16[[#This Row],[Tot. punti]]/Dati15_16[[#This Row],[Quota]],"")</f>
        <v>24.09</v>
      </c>
      <c r="I494" s="14">
        <f>IFERROR(VLOOKUP($C494&amp;"*", Gazzetta15_16[], 2,0),"")</f>
        <v>8</v>
      </c>
      <c r="J494" t="s">
        <v>81</v>
      </c>
      <c r="K494">
        <v>33</v>
      </c>
      <c r="L494">
        <v>5.84</v>
      </c>
      <c r="M494">
        <v>5.89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9</v>
      </c>
      <c r="V494">
        <v>1</v>
      </c>
      <c r="W494">
        <v>0</v>
      </c>
      <c r="AD494" s="7" t="s">
        <v>2136</v>
      </c>
      <c r="AE494" s="9">
        <v>5</v>
      </c>
    </row>
    <row r="495" spans="1:31">
      <c r="A495">
        <v>631</v>
      </c>
      <c r="B495" t="s">
        <v>22</v>
      </c>
      <c r="C495" t="s">
        <v>330</v>
      </c>
      <c r="D495" s="17" t="str">
        <f>IFERROR(VLOOKUP(Dati15_16[[#This Row],[Nome]]&amp;"*",Gazzetta15_16[Giocatore],1,FALSE),"")</f>
        <v>Viviani F.</v>
      </c>
      <c r="E495" s="13">
        <f>IFERROR(Dati15_16[[#This Row],[Mf]]/Dati15_16[[#This Row],[Quota]],"")</f>
        <v>0.74888888888888894</v>
      </c>
      <c r="F495" s="13">
        <f>IFERROR(((Dati15_16[[#This Row],[Mf]]/Dati15_16[[#This Row],[Quota]])*Dati15_16[[#This Row],[Pg]])/38,"")</f>
        <v>0.37444444444444447</v>
      </c>
      <c r="G495" s="15">
        <f>IFERROR(Dati15_16[[#This Row],[Mf]]*Dati15_16[[#This Row],[Pg]],"")</f>
        <v>128.06</v>
      </c>
      <c r="H495" s="16">
        <f>IFERROR(Dati15_16[[#This Row],[Tot. punti]]/Dati15_16[[#This Row],[Quota]],"")</f>
        <v>14.228888888888889</v>
      </c>
      <c r="I495" s="14">
        <f>IFERROR(VLOOKUP($C495&amp;"*", Gazzetta15_16[], 2,0),"")</f>
        <v>9</v>
      </c>
      <c r="J495" t="s">
        <v>101</v>
      </c>
      <c r="K495">
        <v>19</v>
      </c>
      <c r="L495">
        <v>6.74</v>
      </c>
      <c r="M495">
        <v>6.11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4</v>
      </c>
      <c r="V495">
        <v>1</v>
      </c>
      <c r="W495">
        <v>0</v>
      </c>
      <c r="AD495" s="7" t="s">
        <v>2137</v>
      </c>
      <c r="AE495" s="9">
        <v>4</v>
      </c>
    </row>
    <row r="496" spans="1:31">
      <c r="A496">
        <v>484</v>
      </c>
      <c r="B496" t="s">
        <v>28</v>
      </c>
      <c r="C496" t="s">
        <v>43</v>
      </c>
      <c r="D496" s="17" t="str">
        <f>IFERROR(VLOOKUP(Dati15_16[[#This Row],[Nome]]&amp;"*",Gazzetta15_16[Giocatore],1,FALSE),"")</f>
        <v>Viviano E.</v>
      </c>
      <c r="E496" s="13">
        <f>IFERROR(Dati15_16[[#This Row],[Mf]]/Dati15_16[[#This Row],[Quota]],"")</f>
        <v>0.24333333333333335</v>
      </c>
      <c r="F496" s="13">
        <f>IFERROR(((Dati15_16[[#This Row],[Mf]]/Dati15_16[[#This Row],[Quota]])*Dati15_16[[#This Row],[Pg]])/38,"")</f>
        <v>0.23692982456140352</v>
      </c>
      <c r="G496" s="15">
        <f>IFERROR(Dati15_16[[#This Row],[Mf]]*Dati15_16[[#This Row],[Pg]],"")</f>
        <v>189.07000000000002</v>
      </c>
      <c r="H496" s="16">
        <f>IFERROR(Dati15_16[[#This Row],[Tot. punti]]/Dati15_16[[#This Row],[Quota]],"")</f>
        <v>9.0033333333333339</v>
      </c>
      <c r="I496" s="14">
        <f>IFERROR(VLOOKUP($C496&amp;"*", Gazzetta15_16[], 2,0),"")</f>
        <v>21</v>
      </c>
      <c r="J496" t="s">
        <v>44</v>
      </c>
      <c r="K496">
        <v>37</v>
      </c>
      <c r="L496">
        <v>5.1100000000000003</v>
      </c>
      <c r="M496">
        <v>6.32</v>
      </c>
      <c r="N496">
        <v>0</v>
      </c>
      <c r="O496">
        <v>56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AD496" s="7" t="s">
        <v>2138</v>
      </c>
      <c r="AE496" s="9">
        <v>4</v>
      </c>
    </row>
    <row r="497" spans="1:31">
      <c r="A497">
        <v>523</v>
      </c>
      <c r="B497" t="s">
        <v>31</v>
      </c>
      <c r="C497" t="s">
        <v>83</v>
      </c>
      <c r="D497" s="17" t="str">
        <f>IFERROR(VLOOKUP(Dati15_16[[#This Row],[Nome]]&amp;"*",Gazzetta15_16[Giocatore],1,FALSE),"")</f>
        <v>Vrsaljko S.</v>
      </c>
      <c r="E497" s="13">
        <f>IFERROR(Dati15_16[[#This Row],[Mf]]/Dati15_16[[#This Row],[Quota]],"")</f>
        <v>0.5033333333333333</v>
      </c>
      <c r="F497" s="13">
        <f>IFERROR(((Dati15_16[[#This Row],[Mf]]/Dati15_16[[#This Row],[Quota]])*Dati15_16[[#This Row],[Pg]])/38,"")</f>
        <v>0.46359649122807017</v>
      </c>
      <c r="G497" s="15">
        <f>IFERROR(Dati15_16[[#This Row],[Mf]]*Dati15_16[[#This Row],[Pg]],"")</f>
        <v>211.4</v>
      </c>
      <c r="H497" s="16">
        <f>IFERROR(Dati15_16[[#This Row],[Tot. punti]]/Dati15_16[[#This Row],[Quota]],"")</f>
        <v>17.616666666666667</v>
      </c>
      <c r="I497" s="14">
        <f>IFERROR(VLOOKUP($C497&amp;"*", Gazzetta15_16[], 2,0),"")</f>
        <v>12</v>
      </c>
      <c r="J497" t="s">
        <v>46</v>
      </c>
      <c r="K497">
        <v>35</v>
      </c>
      <c r="L497">
        <v>6.04</v>
      </c>
      <c r="M497">
        <v>6.07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8</v>
      </c>
      <c r="V497">
        <v>1</v>
      </c>
      <c r="W497">
        <v>0</v>
      </c>
      <c r="AD497" s="7" t="s">
        <v>2139</v>
      </c>
      <c r="AE497" s="9">
        <v>4</v>
      </c>
    </row>
    <row r="498" spans="1:31">
      <c r="A498">
        <v>587</v>
      </c>
      <c r="B498" t="s">
        <v>31</v>
      </c>
      <c r="C498" t="s">
        <v>304</v>
      </c>
      <c r="D498" s="17" t="str">
        <f>IFERROR(VLOOKUP(Dati15_16[[#This Row],[Nome]]&amp;"*",Gazzetta15_16[Giocatore],1,FALSE),"")</f>
        <v>Wague M.</v>
      </c>
      <c r="E498" s="13">
        <f>IFERROR(Dati15_16[[#This Row],[Mf]]/Dati15_16[[#This Row],[Quota]],"")</f>
        <v>1.375</v>
      </c>
      <c r="F498" s="13">
        <f>IFERROR(((Dati15_16[[#This Row],[Mf]]/Dati15_16[[#This Row],[Quota]])*Dati15_16[[#This Row],[Pg]])/38,"")</f>
        <v>0.75986842105263153</v>
      </c>
      <c r="G498" s="15">
        <f>IFERROR(Dati15_16[[#This Row],[Mf]]*Dati15_16[[#This Row],[Pg]],"")</f>
        <v>115.5</v>
      </c>
      <c r="H498" s="16">
        <f>IFERROR(Dati15_16[[#This Row],[Tot. punti]]/Dati15_16[[#This Row],[Quota]],"")</f>
        <v>28.875</v>
      </c>
      <c r="I498" s="14">
        <f>IFERROR(VLOOKUP($C498&amp;"*", Gazzetta15_16[], 2,0),"")</f>
        <v>4</v>
      </c>
      <c r="J498" t="s">
        <v>30</v>
      </c>
      <c r="K498">
        <v>21</v>
      </c>
      <c r="L498">
        <v>5.5</v>
      </c>
      <c r="M498">
        <v>5.68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1</v>
      </c>
      <c r="W498">
        <v>0</v>
      </c>
      <c r="AD498" s="7" t="s">
        <v>2140</v>
      </c>
      <c r="AE498" s="9">
        <v>16</v>
      </c>
    </row>
    <row r="499" spans="1:31">
      <c r="A499">
        <v>588</v>
      </c>
      <c r="B499" t="s">
        <v>31</v>
      </c>
      <c r="C499" t="s">
        <v>214</v>
      </c>
      <c r="D499" s="17" t="str">
        <f>IFERROR(VLOOKUP(Dati15_16[[#This Row],[Nome]]&amp;"*",Gazzetta15_16[Giocatore],1,FALSE),"")</f>
        <v>Widmer S.</v>
      </c>
      <c r="E499" s="13">
        <f>IFERROR(Dati15_16[[#This Row],[Mf]]/Dati15_16[[#This Row],[Quota]],"")</f>
        <v>0.67333333333333334</v>
      </c>
      <c r="F499" s="13">
        <f>IFERROR(((Dati15_16[[#This Row],[Mf]]/Dati15_16[[#This Row],[Quota]])*Dati15_16[[#This Row],[Pg]])/38,"")</f>
        <v>0.47842105263157891</v>
      </c>
      <c r="G499" s="15">
        <f>IFERROR(Dati15_16[[#This Row],[Mf]]*Dati15_16[[#This Row],[Pg]],"")</f>
        <v>163.61999999999998</v>
      </c>
      <c r="H499" s="16">
        <f>IFERROR(Dati15_16[[#This Row],[Tot. punti]]/Dati15_16[[#This Row],[Quota]],"")</f>
        <v>18.179999999999996</v>
      </c>
      <c r="I499" s="14">
        <f>IFERROR(VLOOKUP($C499&amp;"*", Gazzetta15_16[], 2,0),"")</f>
        <v>9</v>
      </c>
      <c r="J499" t="s">
        <v>30</v>
      </c>
      <c r="K499">
        <v>27</v>
      </c>
      <c r="L499">
        <v>6.06</v>
      </c>
      <c r="M499">
        <v>6.06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4</v>
      </c>
      <c r="V499">
        <v>0</v>
      </c>
      <c r="W499">
        <v>0</v>
      </c>
      <c r="AD499" s="7" t="s">
        <v>2141</v>
      </c>
      <c r="AE499" s="9">
        <v>21</v>
      </c>
    </row>
    <row r="500" spans="1:31">
      <c r="A500">
        <v>623</v>
      </c>
      <c r="B500" t="s">
        <v>31</v>
      </c>
      <c r="C500" t="s">
        <v>624</v>
      </c>
      <c r="D500" s="17" t="str">
        <f>IFERROR(VLOOKUP(Dati15_16[[#This Row],[Nome]]&amp;"*",Gazzetta15_16[Giocatore],1,FALSE),"")</f>
        <v>Winck C.</v>
      </c>
      <c r="E500" s="13">
        <f>IFERROR(Dati15_16[[#This Row],[Mf]]/Dati15_16[[#This Row],[Quota]],"")</f>
        <v>0</v>
      </c>
      <c r="F500" s="13">
        <f>IFERROR(((Dati15_16[[#This Row],[Mf]]/Dati15_16[[#This Row],[Quota]])*Dati15_16[[#This Row],[Pg]])/38,"")</f>
        <v>0</v>
      </c>
      <c r="G500" s="15">
        <f>IFERROR(Dati15_16[[#This Row],[Mf]]*Dati15_16[[#This Row],[Pg]],"")</f>
        <v>0</v>
      </c>
      <c r="H500" s="16">
        <f>IFERROR(Dati15_16[[#This Row],[Tot. punti]]/Dati15_16[[#This Row],[Quota]],"")</f>
        <v>0</v>
      </c>
      <c r="I500" s="14">
        <f>IFERROR(VLOOKUP($C500&amp;"*", Gazzetta15_16[], 2,0),"")</f>
        <v>4</v>
      </c>
      <c r="J500" t="s">
        <v>101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AD500" s="7" t="s">
        <v>2142</v>
      </c>
      <c r="AE500" s="9">
        <v>8</v>
      </c>
    </row>
    <row r="501" spans="1:31">
      <c r="A501">
        <v>504</v>
      </c>
      <c r="B501" t="s">
        <v>22</v>
      </c>
      <c r="C501" t="s">
        <v>191</v>
      </c>
      <c r="D501" s="17" t="str">
        <f>IFERROR(VLOOKUP(Dati15_16[[#This Row],[Nome]]&amp;"*",Gazzetta15_16[Giocatore],1,FALSE),"")</f>
        <v>Wszolek P.</v>
      </c>
      <c r="E501" s="13">
        <f>IFERROR(Dati15_16[[#This Row],[Mf]]/Dati15_16[[#This Row],[Quota]],"")</f>
        <v>0.8342857142857143</v>
      </c>
      <c r="F501" s="13">
        <f>IFERROR(((Dati15_16[[#This Row],[Mf]]/Dati15_16[[#This Row],[Quota]])*Dati15_16[[#This Row],[Pg]])/38,"")</f>
        <v>0.61473684210526314</v>
      </c>
      <c r="G501" s="15">
        <f>IFERROR(Dati15_16[[#This Row],[Mf]]*Dati15_16[[#This Row],[Pg]],"")</f>
        <v>163.51999999999998</v>
      </c>
      <c r="H501" s="16">
        <f>IFERROR(Dati15_16[[#This Row],[Tot. punti]]/Dati15_16[[#This Row],[Quota]],"")</f>
        <v>23.359999999999996</v>
      </c>
      <c r="I501" s="14">
        <f>IFERROR(VLOOKUP($C501&amp;"*", Gazzetta15_16[], 2,0),"")</f>
        <v>7</v>
      </c>
      <c r="J501" t="s">
        <v>101</v>
      </c>
      <c r="K501">
        <v>28</v>
      </c>
      <c r="L501">
        <v>5.84</v>
      </c>
      <c r="M501">
        <v>5.84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4</v>
      </c>
      <c r="V501">
        <v>1</v>
      </c>
      <c r="W501">
        <v>0</v>
      </c>
      <c r="AD501" s="7" t="s">
        <v>2143</v>
      </c>
      <c r="AE501" s="9">
        <v>8</v>
      </c>
    </row>
    <row r="502" spans="1:31">
      <c r="A502">
        <v>364</v>
      </c>
      <c r="B502" t="s">
        <v>31</v>
      </c>
      <c r="C502" t="s">
        <v>207</v>
      </c>
      <c r="D502" s="17" t="str">
        <f>IFERROR(VLOOKUP(Dati15_16[[#This Row],[Nome]]&amp;"*",Gazzetta15_16[Giocatore],1,FALSE),"")</f>
        <v>Zaccardo C.</v>
      </c>
      <c r="E502" s="13">
        <f>IFERROR(Dati15_16[[#This Row],[Mf]]/Dati15_16[[#This Row],[Quota]],"")</f>
        <v>0.67333333333333334</v>
      </c>
      <c r="F502" s="13">
        <f>IFERROR(((Dati15_16[[#This Row],[Mf]]/Dati15_16[[#This Row],[Quota]])*Dati15_16[[#This Row],[Pg]])/38,"")</f>
        <v>0.47842105263157891</v>
      </c>
      <c r="G502" s="15">
        <f>IFERROR(Dati15_16[[#This Row],[Mf]]*Dati15_16[[#This Row],[Pg]],"")</f>
        <v>163.61999999999998</v>
      </c>
      <c r="H502" s="16">
        <f>IFERROR(Dati15_16[[#This Row],[Tot. punti]]/Dati15_16[[#This Row],[Quota]],"")</f>
        <v>18.179999999999996</v>
      </c>
      <c r="I502" s="14">
        <f>IFERROR(VLOOKUP($C502&amp;"*", Gazzetta15_16[], 2,0),"")</f>
        <v>9</v>
      </c>
      <c r="J502" t="s">
        <v>52</v>
      </c>
      <c r="K502">
        <v>27</v>
      </c>
      <c r="L502">
        <v>6.06</v>
      </c>
      <c r="M502">
        <v>6.02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AD502" s="7" t="s">
        <v>2144</v>
      </c>
      <c r="AE502" s="9">
        <v>3</v>
      </c>
    </row>
    <row r="503" spans="1:31">
      <c r="A503">
        <v>653</v>
      </c>
      <c r="B503" t="s">
        <v>31</v>
      </c>
      <c r="C503" t="s">
        <v>331</v>
      </c>
      <c r="D503" s="17" t="str">
        <f>IFERROR(VLOOKUP(Dati15_16[[#This Row],[Nome]]&amp;"*",Gazzetta15_16[Giocatore],1,FALSE),"")</f>
        <v>Zambelli M.</v>
      </c>
      <c r="E503" s="13">
        <f>IFERROR(Dati15_16[[#This Row],[Mf]]/Dati15_16[[#This Row],[Quota]],"")</f>
        <v>1.3975</v>
      </c>
      <c r="F503" s="13">
        <f>IFERROR(((Dati15_16[[#This Row],[Mf]]/Dati15_16[[#This Row],[Quota]])*Dati15_16[[#This Row],[Pg]])/38,"")</f>
        <v>0.69874999999999998</v>
      </c>
      <c r="G503" s="15">
        <f>IFERROR(Dati15_16[[#This Row],[Mf]]*Dati15_16[[#This Row],[Pg]],"")</f>
        <v>106.21</v>
      </c>
      <c r="H503" s="16">
        <f>IFERROR(Dati15_16[[#This Row],[Tot. punti]]/Dati15_16[[#This Row],[Quota]],"")</f>
        <v>26.552499999999998</v>
      </c>
      <c r="I503" s="14">
        <f>IFERROR(VLOOKUP($C503&amp;"*", Gazzetta15_16[], 2,0),"")</f>
        <v>4</v>
      </c>
      <c r="J503" t="s">
        <v>19</v>
      </c>
      <c r="K503">
        <v>19</v>
      </c>
      <c r="L503">
        <v>5.59</v>
      </c>
      <c r="M503">
        <v>5.69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AD503" s="7" t="s">
        <v>2145</v>
      </c>
      <c r="AE503" s="9">
        <v>16</v>
      </c>
    </row>
    <row r="504" spans="1:31">
      <c r="A504">
        <v>365</v>
      </c>
      <c r="B504" t="s">
        <v>31</v>
      </c>
      <c r="C504" t="s">
        <v>352</v>
      </c>
      <c r="D504" s="17" t="str">
        <f>IFERROR(VLOOKUP(Dati15_16[[#This Row],[Nome]]&amp;"*",Gazzetta15_16[Giocatore],1,FALSE),"")</f>
        <v>Zapata C.</v>
      </c>
      <c r="E504" s="13">
        <f>IFERROR(Dati15_16[[#This Row],[Mf]]/Dati15_16[[#This Row],[Quota]],"")</f>
        <v>1.8966666666666667</v>
      </c>
      <c r="F504" s="13">
        <f>IFERROR(((Dati15_16[[#This Row],[Mf]]/Dati15_16[[#This Row],[Quota]])*Dati15_16[[#This Row],[Pg]])/38,"")</f>
        <v>0.79859649122807019</v>
      </c>
      <c r="G504" s="15">
        <f>IFERROR(Dati15_16[[#This Row],[Mf]]*Dati15_16[[#This Row],[Pg]],"")</f>
        <v>91.04</v>
      </c>
      <c r="H504" s="16">
        <f>IFERROR(Dati15_16[[#This Row],[Tot. punti]]/Dati15_16[[#This Row],[Quota]],"")</f>
        <v>30.346666666666668</v>
      </c>
      <c r="I504" s="14">
        <f>IFERROR(VLOOKUP($C504&amp;"*", Gazzetta15_16[], 2,0),"")</f>
        <v>3</v>
      </c>
      <c r="J504" t="s">
        <v>21</v>
      </c>
      <c r="K504">
        <v>16</v>
      </c>
      <c r="L504">
        <v>5.69</v>
      </c>
      <c r="M504">
        <v>5.62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>
        <v>0</v>
      </c>
      <c r="AD504" s="7" t="s">
        <v>2146</v>
      </c>
      <c r="AE504" s="9">
        <v>3</v>
      </c>
    </row>
    <row r="505" spans="1:31">
      <c r="A505">
        <v>608</v>
      </c>
      <c r="B505" t="s">
        <v>17</v>
      </c>
      <c r="C505" t="s">
        <v>251</v>
      </c>
      <c r="D505" s="17" t="str">
        <f>IFERROR(VLOOKUP(Dati15_16[[#This Row],[Nome]]&amp;"*",Gazzetta15_16[Giocatore],1,FALSE),"")</f>
        <v>Zapata D.</v>
      </c>
      <c r="E505" s="13">
        <f>IFERROR(Dati15_16[[#This Row],[Mf]]/Dati15_16[[#This Row],[Quota]],"")</f>
        <v>0.54153846153846152</v>
      </c>
      <c r="F505" s="13">
        <f>IFERROR(((Dati15_16[[#This Row],[Mf]]/Dati15_16[[#This Row],[Quota]])*Dati15_16[[#This Row],[Pg]])/38,"")</f>
        <v>0.35627530364372467</v>
      </c>
      <c r="G505" s="15">
        <f>IFERROR(Dati15_16[[#This Row],[Mf]]*Dati15_16[[#This Row],[Pg]],"")</f>
        <v>176</v>
      </c>
      <c r="H505" s="16">
        <f>IFERROR(Dati15_16[[#This Row],[Tot. punti]]/Dati15_16[[#This Row],[Quota]],"")</f>
        <v>13.538461538461538</v>
      </c>
      <c r="I505" s="14">
        <f>IFERROR(VLOOKUP($C505&amp;"*", Gazzetta15_16[], 2,0),"")</f>
        <v>13</v>
      </c>
      <c r="J505" t="s">
        <v>30</v>
      </c>
      <c r="K505">
        <v>25</v>
      </c>
      <c r="L505">
        <v>7.04</v>
      </c>
      <c r="M505">
        <v>6.06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6</v>
      </c>
      <c r="V505">
        <v>0</v>
      </c>
      <c r="W505">
        <v>0</v>
      </c>
      <c r="AD505" s="7" t="s">
        <v>2147</v>
      </c>
      <c r="AE505" s="9">
        <v>18</v>
      </c>
    </row>
    <row r="506" spans="1:31">
      <c r="A506">
        <v>554</v>
      </c>
      <c r="B506" t="s">
        <v>31</v>
      </c>
      <c r="C506" t="s">
        <v>250</v>
      </c>
      <c r="D506" s="17" t="str">
        <f>IFERROR(VLOOKUP(Dati15_16[[#This Row],[Nome]]&amp;"*",Gazzetta15_16[Giocatore],1,FALSE),"")</f>
        <v>Zappacosta D.</v>
      </c>
      <c r="E506" s="13">
        <f>IFERROR(Dati15_16[[#This Row],[Mf]]/Dati15_16[[#This Row],[Quota]],"")</f>
        <v>0.85428571428571431</v>
      </c>
      <c r="F506" s="13">
        <f>IFERROR(((Dati15_16[[#This Row],[Mf]]/Dati15_16[[#This Row],[Quota]])*Dati15_16[[#This Row],[Pg]])/38,"")</f>
        <v>0.56203007518796999</v>
      </c>
      <c r="G506" s="15">
        <f>IFERROR(Dati15_16[[#This Row],[Mf]]*Dati15_16[[#This Row],[Pg]],"")</f>
        <v>149.5</v>
      </c>
      <c r="H506" s="16">
        <f>IFERROR(Dati15_16[[#This Row],[Tot. punti]]/Dati15_16[[#This Row],[Quota]],"")</f>
        <v>21.357142857142858</v>
      </c>
      <c r="I506" s="14">
        <f>IFERROR(VLOOKUP($C506&amp;"*", Gazzetta15_16[], 2,0),"")</f>
        <v>7</v>
      </c>
      <c r="J506" t="s">
        <v>81</v>
      </c>
      <c r="K506">
        <v>25</v>
      </c>
      <c r="L506">
        <v>5.98</v>
      </c>
      <c r="M506">
        <v>5.86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3</v>
      </c>
      <c r="V506">
        <v>0</v>
      </c>
      <c r="W506">
        <v>0</v>
      </c>
      <c r="AD506" s="7" t="s">
        <v>2148</v>
      </c>
      <c r="AE506" s="9">
        <v>3</v>
      </c>
    </row>
    <row r="507" spans="1:31">
      <c r="A507">
        <v>191</v>
      </c>
      <c r="B507" t="s">
        <v>28</v>
      </c>
      <c r="C507" t="s">
        <v>493</v>
      </c>
      <c r="D507" s="17" t="str">
        <f>IFERROR(VLOOKUP(Dati15_16[[#This Row],[Nome]]&amp;"*",Gazzetta15_16[Giocatore],1,FALSE),"")</f>
        <v>Zappino M.</v>
      </c>
      <c r="E507" s="13">
        <f>IFERROR(Dati15_16[[#This Row],[Mf]]/Dati15_16[[#This Row],[Quota]],"")</f>
        <v>2.25</v>
      </c>
      <c r="F507" s="13">
        <f>IFERROR(((Dati15_16[[#This Row],[Mf]]/Dati15_16[[#This Row],[Quota]])*Dati15_16[[#This Row],[Pg]])/38,"")</f>
        <v>0.23684210526315788</v>
      </c>
      <c r="G507" s="15">
        <f>IFERROR(Dati15_16[[#This Row],[Mf]]*Dati15_16[[#This Row],[Pg]],"")</f>
        <v>9</v>
      </c>
      <c r="H507" s="16">
        <f>IFERROR(Dati15_16[[#This Row],[Tot. punti]]/Dati15_16[[#This Row],[Quota]],"")</f>
        <v>9</v>
      </c>
      <c r="I507" s="14">
        <f>IFERROR(VLOOKUP($C507&amp;"*", Gazzetta15_16[], 2,0),"")</f>
        <v>1</v>
      </c>
      <c r="J507" t="s">
        <v>38</v>
      </c>
      <c r="K507">
        <v>4</v>
      </c>
      <c r="L507">
        <v>2.25</v>
      </c>
      <c r="M507">
        <v>5.75</v>
      </c>
      <c r="N507">
        <v>0</v>
      </c>
      <c r="O507">
        <v>14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AD507" s="7" t="s">
        <v>2149</v>
      </c>
      <c r="AE507" s="9">
        <v>23</v>
      </c>
    </row>
    <row r="508" spans="1:31">
      <c r="A508">
        <v>792</v>
      </c>
      <c r="B508" t="s">
        <v>17</v>
      </c>
      <c r="C508" t="s">
        <v>375</v>
      </c>
      <c r="D508" s="17" t="str">
        <f>IFERROR(VLOOKUP(Dati15_16[[#This Row],[Nome]]&amp;"*",Gazzetta15_16[Giocatore],1,FALSE),"")</f>
        <v>Zarate M.</v>
      </c>
      <c r="E508" s="13">
        <f>IFERROR(Dati15_16[[#This Row],[Mf]]/Dati15_16[[#This Row],[Quota]],"")</f>
        <v>0.42062500000000003</v>
      </c>
      <c r="F508" s="13">
        <f>IFERROR(((Dati15_16[[#This Row],[Mf]]/Dati15_16[[#This Row],[Quota]])*Dati15_16[[#This Row],[Pg]])/38,"")</f>
        <v>0.16603618421052632</v>
      </c>
      <c r="G508" s="15">
        <f>IFERROR(Dati15_16[[#This Row],[Mf]]*Dati15_16[[#This Row],[Pg]],"")</f>
        <v>100.95</v>
      </c>
      <c r="H508" s="16">
        <f>IFERROR(Dati15_16[[#This Row],[Tot. punti]]/Dati15_16[[#This Row],[Quota]],"")</f>
        <v>6.3093750000000002</v>
      </c>
      <c r="I508" s="14">
        <f>IFERROR(VLOOKUP($C508&amp;"*", Gazzetta15_16[], 2,0),"")</f>
        <v>16</v>
      </c>
      <c r="J508" t="s">
        <v>35</v>
      </c>
      <c r="K508">
        <v>15</v>
      </c>
      <c r="L508">
        <v>6.73</v>
      </c>
      <c r="M508">
        <v>6.19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1</v>
      </c>
      <c r="W508">
        <v>0</v>
      </c>
      <c r="AD508" s="7" t="s">
        <v>2150</v>
      </c>
      <c r="AE508" s="9">
        <v>4</v>
      </c>
    </row>
    <row r="509" spans="1:31">
      <c r="A509">
        <v>315</v>
      </c>
      <c r="B509" t="s">
        <v>17</v>
      </c>
      <c r="C509" t="s">
        <v>326</v>
      </c>
      <c r="D509" s="17" t="str">
        <f>IFERROR(VLOOKUP(Dati15_16[[#This Row],[Nome]]&amp;"*",Gazzetta15_16[Giocatore],1,FALSE),"")</f>
        <v>Zaza S.</v>
      </c>
      <c r="E509" s="13">
        <f>IFERROR(Dati15_16[[#This Row],[Mf]]/Dati15_16[[#This Row],[Quota]],"")</f>
        <v>1.1316666666666666</v>
      </c>
      <c r="F509" s="13">
        <f>IFERROR(((Dati15_16[[#This Row],[Mf]]/Dati15_16[[#This Row],[Quota]])*Dati15_16[[#This Row],[Pg]])/38,"")</f>
        <v>0.5658333333333333</v>
      </c>
      <c r="G509" s="15">
        <f>IFERROR(Dati15_16[[#This Row],[Mf]]*Dati15_16[[#This Row],[Pg]],"")</f>
        <v>129.01</v>
      </c>
      <c r="H509" s="16">
        <f>IFERROR(Dati15_16[[#This Row],[Tot. punti]]/Dati15_16[[#This Row],[Quota]],"")</f>
        <v>21.501666666666665</v>
      </c>
      <c r="I509" s="14">
        <f>IFERROR(VLOOKUP($C509&amp;"*", Gazzetta15_16[], 2,0),"")</f>
        <v>6</v>
      </c>
      <c r="J509" t="s">
        <v>57</v>
      </c>
      <c r="K509">
        <v>19</v>
      </c>
      <c r="L509">
        <v>6.79</v>
      </c>
      <c r="M509">
        <v>5.96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1</v>
      </c>
      <c r="W509">
        <v>0</v>
      </c>
      <c r="AD509" s="7" t="s">
        <v>2151</v>
      </c>
      <c r="AE509" s="9">
        <v>4</v>
      </c>
    </row>
    <row r="510" spans="1:31">
      <c r="A510">
        <v>152</v>
      </c>
      <c r="B510" t="s">
        <v>22</v>
      </c>
      <c r="C510" t="s">
        <v>67</v>
      </c>
      <c r="D510" s="17" t="str">
        <f>IFERROR(VLOOKUP(Dati15_16[[#This Row],[Nome]]&amp;"*",Gazzetta15_16[Giocatore],1,FALSE),"")</f>
        <v>Zielinski P.</v>
      </c>
      <c r="E510" s="13">
        <f>IFERROR(Dati15_16[[#This Row],[Mf]]/Dati15_16[[#This Row],[Quota]],"")</f>
        <v>0.36666666666666664</v>
      </c>
      <c r="F510" s="13">
        <f>IFERROR(((Dati15_16[[#This Row],[Mf]]/Dati15_16[[#This Row],[Quota]])*Dati15_16[[#This Row],[Pg]])/38,"")</f>
        <v>0.33771929824561403</v>
      </c>
      <c r="G510" s="15">
        <f>IFERROR(Dati15_16[[#This Row],[Mf]]*Dati15_16[[#This Row],[Pg]],"")</f>
        <v>231</v>
      </c>
      <c r="H510" s="16">
        <f>IFERROR(Dati15_16[[#This Row],[Tot. punti]]/Dati15_16[[#This Row],[Quota]],"")</f>
        <v>12.833333333333334</v>
      </c>
      <c r="I510" s="14">
        <f>IFERROR(VLOOKUP($C510&amp;"*", Gazzetta15_16[], 2,0),"")</f>
        <v>18</v>
      </c>
      <c r="J510" t="s">
        <v>19</v>
      </c>
      <c r="K510">
        <v>35</v>
      </c>
      <c r="L510">
        <v>6.6</v>
      </c>
      <c r="M510">
        <v>6.16</v>
      </c>
      <c r="N510">
        <v>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5</v>
      </c>
      <c r="V510">
        <v>1</v>
      </c>
      <c r="W510">
        <v>0</v>
      </c>
      <c r="AD510" s="7" t="s">
        <v>2152</v>
      </c>
      <c r="AE510" s="9">
        <v>9</v>
      </c>
    </row>
    <row r="511" spans="1:31">
      <c r="A511">
        <v>61</v>
      </c>
      <c r="B511" t="s">
        <v>22</v>
      </c>
      <c r="C511" t="s">
        <v>2190</v>
      </c>
      <c r="D511" s="17" t="str">
        <f>IFERROR(VLOOKUP(Dati15_16[[#This Row],[Nome]]&amp;"*",Gazzetta15_16[Giocatore],1,FALSE),"")</f>
        <v>Zuculini F.</v>
      </c>
      <c r="E511" s="13">
        <f>IFERROR(Dati15_16[[#This Row],[Mf]]/Dati15_16[[#This Row],[Quota]],"")</f>
        <v>2</v>
      </c>
      <c r="F511" s="13">
        <f>IFERROR(((Dati15_16[[#This Row],[Mf]]/Dati15_16[[#This Row],[Quota]])*Dati15_16[[#This Row],[Pg]])/38,"")</f>
        <v>5.2631578947368418E-2</v>
      </c>
      <c r="G511" s="15">
        <f>IFERROR(Dati15_16[[#This Row],[Mf]]*Dati15_16[[#This Row],[Pg]],"")</f>
        <v>6</v>
      </c>
      <c r="H511" s="16">
        <f>IFERROR(Dati15_16[[#This Row],[Tot. punti]]/Dati15_16[[#This Row],[Quota]],"")</f>
        <v>2</v>
      </c>
      <c r="I511" s="14">
        <f>IFERROR(VLOOKUP($C511&amp;"*", Gazzetta15_16[], 2,0),"")</f>
        <v>3</v>
      </c>
      <c r="J511" t="s">
        <v>89</v>
      </c>
      <c r="K511">
        <v>1</v>
      </c>
      <c r="L511">
        <v>6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AD511" s="7" t="s">
        <v>2153</v>
      </c>
      <c r="AE511" s="9">
        <v>4</v>
      </c>
    </row>
    <row r="512" spans="1:31">
      <c r="A512">
        <v>493</v>
      </c>
      <c r="B512" t="s">
        <v>31</v>
      </c>
      <c r="C512" t="s">
        <v>247</v>
      </c>
      <c r="D512" s="17" t="str">
        <f>IFERROR(VLOOKUP(Dati15_16[[#This Row],[Nome]]&amp;"*",Gazzetta15_16[Giocatore],1,FALSE),"")</f>
        <v>Zukanovic E.</v>
      </c>
      <c r="E512" s="13">
        <f>IFERROR(Dati15_16[[#This Row],[Mf]]/Dati15_16[[#This Row],[Quota]],"")</f>
        <v>0.84428571428571431</v>
      </c>
      <c r="F512" s="13">
        <f>IFERROR(((Dati15_16[[#This Row],[Mf]]/Dati15_16[[#This Row],[Quota]])*Dati15_16[[#This Row],[Pg]])/38,"")</f>
        <v>0.55545112781954886</v>
      </c>
      <c r="G512" s="15">
        <f>IFERROR(Dati15_16[[#This Row],[Mf]]*Dati15_16[[#This Row],[Pg]],"")</f>
        <v>147.75</v>
      </c>
      <c r="H512" s="16">
        <f>IFERROR(Dati15_16[[#This Row],[Tot. punti]]/Dati15_16[[#This Row],[Quota]],"")</f>
        <v>21.107142857142858</v>
      </c>
      <c r="I512" s="14">
        <f>IFERROR(VLOOKUP($C512&amp;"*", Gazzetta15_16[], 2,0),"")</f>
        <v>7</v>
      </c>
      <c r="J512" t="s">
        <v>42</v>
      </c>
      <c r="K512">
        <v>25</v>
      </c>
      <c r="L512">
        <v>5.91</v>
      </c>
      <c r="M512">
        <v>5.76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7</v>
      </c>
      <c r="V512">
        <v>1</v>
      </c>
      <c r="W512">
        <v>1</v>
      </c>
      <c r="AD512" s="7" t="s">
        <v>2154</v>
      </c>
      <c r="AE512" s="9">
        <v>10</v>
      </c>
    </row>
    <row r="513" spans="1:31">
      <c r="A513">
        <v>396</v>
      </c>
      <c r="B513" t="s">
        <v>31</v>
      </c>
      <c r="C513" t="s">
        <v>433</v>
      </c>
      <c r="D513" s="17" t="str">
        <f>IFERROR(VLOOKUP(Dati15_16[[#This Row],[Nome]]&amp;"*",Gazzetta15_16[Giocatore],1,FALSE),"")</f>
        <v>Zuniga J.</v>
      </c>
      <c r="E513" s="13">
        <f>IFERROR(Dati15_16[[#This Row],[Mf]]/Dati15_16[[#This Row],[Quota]],"")</f>
        <v>1.1439999999999999</v>
      </c>
      <c r="F513" s="13">
        <f>IFERROR(((Dati15_16[[#This Row],[Mf]]/Dati15_16[[#This Row],[Quota]])*Dati15_16[[#This Row],[Pg]])/38,"")</f>
        <v>0.2709473684210526</v>
      </c>
      <c r="G513" s="15">
        <f>IFERROR(Dati15_16[[#This Row],[Mf]]*Dati15_16[[#This Row],[Pg]],"")</f>
        <v>51.48</v>
      </c>
      <c r="H513" s="16">
        <f>IFERROR(Dati15_16[[#This Row],[Tot. punti]]/Dati15_16[[#This Row],[Quota]],"")</f>
        <v>10.295999999999999</v>
      </c>
      <c r="I513" s="14">
        <f>IFERROR(VLOOKUP($C513&amp;"*", Gazzetta15_16[], 2,0),"")</f>
        <v>5</v>
      </c>
      <c r="J513" t="s">
        <v>89</v>
      </c>
      <c r="K513">
        <v>9</v>
      </c>
      <c r="L513">
        <v>5.72</v>
      </c>
      <c r="M513">
        <v>5.61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AD513" s="7" t="s">
        <v>2155</v>
      </c>
      <c r="AE513" s="9">
        <v>4</v>
      </c>
    </row>
    <row r="514" spans="1:31">
      <c r="I514" s="14"/>
      <c r="AD514" s="7" t="s">
        <v>2156</v>
      </c>
      <c r="AE514" s="9">
        <v>13</v>
      </c>
    </row>
    <row r="515" spans="1:31">
      <c r="I515" s="14"/>
      <c r="AD515" s="7" t="s">
        <v>2157</v>
      </c>
      <c r="AE515" s="9">
        <v>10</v>
      </c>
    </row>
    <row r="516" spans="1:31">
      <c r="I516" s="14"/>
      <c r="AD516" s="7" t="s">
        <v>2158</v>
      </c>
      <c r="AE516" s="9">
        <v>8</v>
      </c>
    </row>
    <row r="517" spans="1:31">
      <c r="I517" s="14"/>
      <c r="AD517" s="7" t="s">
        <v>2159</v>
      </c>
      <c r="AE517" s="9">
        <v>4</v>
      </c>
    </row>
    <row r="518" spans="1:31">
      <c r="I518" s="14"/>
      <c r="AD518" s="7" t="s">
        <v>2160</v>
      </c>
      <c r="AE518" s="9">
        <v>4</v>
      </c>
    </row>
    <row r="519" spans="1:31">
      <c r="I519" s="14"/>
      <c r="AD519" s="7" t="s">
        <v>2161</v>
      </c>
      <c r="AE519" s="9">
        <v>3</v>
      </c>
    </row>
    <row r="520" spans="1:31">
      <c r="I520" s="14"/>
      <c r="AD520" s="7" t="s">
        <v>2162</v>
      </c>
      <c r="AE520" s="9">
        <v>20</v>
      </c>
    </row>
    <row r="521" spans="1:31">
      <c r="I521" s="14"/>
      <c r="AD521" s="7" t="s">
        <v>2163</v>
      </c>
      <c r="AE521" s="9">
        <v>26</v>
      </c>
    </row>
    <row r="522" spans="1:31">
      <c r="I522" s="14"/>
      <c r="AD522" s="7" t="s">
        <v>2164</v>
      </c>
      <c r="AE522" s="9">
        <v>13</v>
      </c>
    </row>
    <row r="523" spans="1:31">
      <c r="I523" s="14"/>
      <c r="AD523" s="7" t="s">
        <v>2165</v>
      </c>
      <c r="AE523" s="9">
        <v>9</v>
      </c>
    </row>
    <row r="524" spans="1:31">
      <c r="I524" s="14"/>
      <c r="AD524" s="7" t="s">
        <v>2166</v>
      </c>
      <c r="AE524" s="9">
        <v>3</v>
      </c>
    </row>
    <row r="525" spans="1:31">
      <c r="I525" s="14"/>
      <c r="AD525" s="7" t="s">
        <v>2167</v>
      </c>
      <c r="AE525" s="9">
        <v>8</v>
      </c>
    </row>
    <row r="526" spans="1:31">
      <c r="I526" s="14"/>
      <c r="AD526" s="7" t="s">
        <v>2168</v>
      </c>
      <c r="AE526" s="9">
        <v>9</v>
      </c>
    </row>
    <row r="527" spans="1:31">
      <c r="I527" s="14"/>
      <c r="AD527" s="7" t="s">
        <v>2169</v>
      </c>
      <c r="AE527" s="9">
        <v>21</v>
      </c>
    </row>
    <row r="528" spans="1:31">
      <c r="I528" s="14"/>
      <c r="AD528" s="7" t="s">
        <v>2170</v>
      </c>
      <c r="AE528" s="9">
        <v>12</v>
      </c>
    </row>
    <row r="529" spans="9:31">
      <c r="I529" s="14"/>
      <c r="AD529" s="7" t="s">
        <v>2171</v>
      </c>
      <c r="AE529" s="9">
        <v>4</v>
      </c>
    </row>
    <row r="530" spans="9:31">
      <c r="I530" s="14"/>
      <c r="AD530" s="7" t="s">
        <v>2172</v>
      </c>
      <c r="AE530" s="9">
        <v>9</v>
      </c>
    </row>
    <row r="531" spans="9:31">
      <c r="I531" s="14"/>
      <c r="AD531" s="7" t="s">
        <v>2173</v>
      </c>
      <c r="AE531" s="9">
        <v>4</v>
      </c>
    </row>
    <row r="532" spans="9:31">
      <c r="I532" s="14"/>
      <c r="AD532" s="7" t="s">
        <v>2174</v>
      </c>
      <c r="AE532" s="9">
        <v>7</v>
      </c>
    </row>
    <row r="533" spans="9:31">
      <c r="I533" s="14"/>
      <c r="AD533" s="7" t="s">
        <v>2175</v>
      </c>
      <c r="AE533" s="9">
        <v>9</v>
      </c>
    </row>
    <row r="534" spans="9:31">
      <c r="I534" s="14"/>
      <c r="AD534" s="7" t="s">
        <v>2176</v>
      </c>
      <c r="AE534" s="9">
        <v>4</v>
      </c>
    </row>
    <row r="535" spans="9:31">
      <c r="I535" s="14"/>
      <c r="AD535" s="7" t="s">
        <v>2177</v>
      </c>
      <c r="AE535" s="9">
        <v>3</v>
      </c>
    </row>
    <row r="536" spans="9:31">
      <c r="I536" s="14"/>
      <c r="AD536" s="7" t="s">
        <v>2178</v>
      </c>
      <c r="AE536" s="9">
        <v>13</v>
      </c>
    </row>
    <row r="537" spans="9:31">
      <c r="I537" s="14"/>
      <c r="AD537" s="7" t="s">
        <v>2179</v>
      </c>
      <c r="AE537" s="9">
        <v>7</v>
      </c>
    </row>
    <row r="538" spans="9:31">
      <c r="I538" s="14"/>
      <c r="AD538" s="7" t="s">
        <v>2180</v>
      </c>
      <c r="AE538" s="9">
        <v>1</v>
      </c>
    </row>
    <row r="539" spans="9:31">
      <c r="I539" s="14"/>
      <c r="AD539" s="7" t="s">
        <v>2181</v>
      </c>
      <c r="AE539" s="9">
        <v>16</v>
      </c>
    </row>
    <row r="540" spans="9:31">
      <c r="I540" s="14"/>
      <c r="AD540" s="7" t="s">
        <v>2182</v>
      </c>
      <c r="AE540" s="9">
        <v>6</v>
      </c>
    </row>
    <row r="541" spans="9:31">
      <c r="I541" s="14"/>
      <c r="AD541" s="7" t="s">
        <v>2183</v>
      </c>
      <c r="AE541" s="9">
        <v>18</v>
      </c>
    </row>
    <row r="542" spans="9:31">
      <c r="I542" s="14"/>
      <c r="AD542" s="7" t="s">
        <v>2184</v>
      </c>
      <c r="AE542" s="9">
        <v>3</v>
      </c>
    </row>
    <row r="543" spans="9:31">
      <c r="I543" s="14"/>
      <c r="AD543" s="7" t="s">
        <v>2185</v>
      </c>
      <c r="AE543" s="9">
        <v>7</v>
      </c>
    </row>
    <row r="544" spans="9:31">
      <c r="I544" s="14"/>
      <c r="AD544" s="7" t="s">
        <v>2186</v>
      </c>
      <c r="AE544" s="9">
        <v>5</v>
      </c>
    </row>
    <row r="545" spans="9:31">
      <c r="I545" s="14"/>
      <c r="AE545" s="8"/>
    </row>
    <row r="546" spans="9:31">
      <c r="I546" s="14"/>
      <c r="AE546" s="8"/>
    </row>
    <row r="547" spans="9:31">
      <c r="I547" s="14"/>
      <c r="AE547" s="8"/>
    </row>
    <row r="548" spans="9:31">
      <c r="I548" s="14"/>
      <c r="AE548" s="8"/>
    </row>
    <row r="549" spans="9:31">
      <c r="I549" s="14"/>
      <c r="AE549" s="8"/>
    </row>
    <row r="550" spans="9:31">
      <c r="I550" s="14"/>
      <c r="AE550" s="8"/>
    </row>
    <row r="551" spans="9:31">
      <c r="I551" s="14"/>
      <c r="AE551" s="8"/>
    </row>
    <row r="552" spans="9:31">
      <c r="I552" s="14"/>
      <c r="AE552" s="8"/>
    </row>
    <row r="553" spans="9:31">
      <c r="I553" s="14"/>
      <c r="AE553" s="8"/>
    </row>
    <row r="554" spans="9:31">
      <c r="I554" s="14"/>
      <c r="AE554" s="8"/>
    </row>
    <row r="555" spans="9:31">
      <c r="I555" s="14"/>
      <c r="AE555" s="8"/>
    </row>
    <row r="556" spans="9:31">
      <c r="I556" s="14"/>
      <c r="AE556" s="8"/>
    </row>
    <row r="557" spans="9:31">
      <c r="I557" s="14"/>
      <c r="AE557" s="8"/>
    </row>
    <row r="558" spans="9:31">
      <c r="I558" s="14"/>
      <c r="AE558" s="8"/>
    </row>
    <row r="559" spans="9:31">
      <c r="I559" s="14"/>
      <c r="AE559" s="8"/>
    </row>
    <row r="560" spans="9:31">
      <c r="I560" s="14"/>
      <c r="AE560" s="8"/>
    </row>
    <row r="561" spans="9:31">
      <c r="I561" s="14"/>
      <c r="AE561" s="8"/>
    </row>
    <row r="562" spans="9:31">
      <c r="I562" s="14"/>
      <c r="AE562" s="8"/>
    </row>
    <row r="563" spans="9:31">
      <c r="I563" s="14"/>
      <c r="AE563" s="8"/>
    </row>
    <row r="564" spans="9:31">
      <c r="I564" s="14"/>
      <c r="AE564" s="8"/>
    </row>
    <row r="565" spans="9:31">
      <c r="I565" s="14"/>
      <c r="AE565" s="8"/>
    </row>
    <row r="566" spans="9:31">
      <c r="I566" s="14"/>
      <c r="AE566" s="8"/>
    </row>
    <row r="567" spans="9:31">
      <c r="I567" s="14"/>
      <c r="AE567" s="8"/>
    </row>
    <row r="568" spans="9:31">
      <c r="I568" s="14"/>
      <c r="AE568" s="8"/>
    </row>
    <row r="569" spans="9:31">
      <c r="I569" s="14"/>
      <c r="AE569" s="8"/>
    </row>
    <row r="570" spans="9:31">
      <c r="I570" s="14"/>
      <c r="AE570" s="8"/>
    </row>
    <row r="571" spans="9:31">
      <c r="I571" s="14"/>
      <c r="AE571" s="8"/>
    </row>
    <row r="572" spans="9:31">
      <c r="I572" s="14"/>
      <c r="AE572" s="8"/>
    </row>
    <row r="573" spans="9:31">
      <c r="I573" s="14"/>
      <c r="AE573" s="8"/>
    </row>
    <row r="574" spans="9:31">
      <c r="I574" s="14"/>
      <c r="AE574" s="8"/>
    </row>
    <row r="575" spans="9:31">
      <c r="I575" s="14"/>
      <c r="AE575" s="8"/>
    </row>
    <row r="576" spans="9:31">
      <c r="I576" s="14"/>
      <c r="AE576" s="8"/>
    </row>
    <row r="577" spans="9:31">
      <c r="I577" s="14"/>
      <c r="AE577" s="8"/>
    </row>
    <row r="578" spans="9:31">
      <c r="I578" s="14"/>
      <c r="AE578" s="8"/>
    </row>
    <row r="579" spans="9:31">
      <c r="I579" s="14"/>
      <c r="AE579" s="8"/>
    </row>
    <row r="580" spans="9:31">
      <c r="I580" s="14"/>
      <c r="AE580" s="8"/>
    </row>
    <row r="581" spans="9:31">
      <c r="I581" s="14"/>
      <c r="AE581" s="8"/>
    </row>
    <row r="582" spans="9:31">
      <c r="I582" s="14"/>
      <c r="AE582" s="8"/>
    </row>
    <row r="583" spans="9:31">
      <c r="I583" s="14"/>
      <c r="AE583" s="8"/>
    </row>
    <row r="584" spans="9:31">
      <c r="I584" s="14"/>
      <c r="AE584" s="8"/>
    </row>
    <row r="585" spans="9:31">
      <c r="I585" s="14"/>
      <c r="AE585" s="8"/>
    </row>
    <row r="586" spans="9:31">
      <c r="I586" s="14"/>
      <c r="AE586" s="8"/>
    </row>
    <row r="587" spans="9:31">
      <c r="I587" s="14"/>
      <c r="AE587" s="8"/>
    </row>
    <row r="588" spans="9:31">
      <c r="I588" s="14"/>
      <c r="AE588" s="8"/>
    </row>
    <row r="589" spans="9:31">
      <c r="I589" s="14"/>
      <c r="AE589" s="8"/>
    </row>
    <row r="590" spans="9:31">
      <c r="I590" s="14"/>
      <c r="AE590" s="8"/>
    </row>
    <row r="591" spans="9:31">
      <c r="I591" s="14"/>
      <c r="AE591" s="8"/>
    </row>
    <row r="592" spans="9:31">
      <c r="I592" s="14"/>
      <c r="AE592" s="8"/>
    </row>
    <row r="593" spans="9:31">
      <c r="I593" s="14"/>
      <c r="AE593" s="8"/>
    </row>
    <row r="594" spans="9:31">
      <c r="I594" s="14"/>
      <c r="AE594" s="8"/>
    </row>
    <row r="595" spans="9:31">
      <c r="I595" s="14"/>
      <c r="AE595" s="8"/>
    </row>
    <row r="596" spans="9:31">
      <c r="I596" s="14"/>
      <c r="AE596" s="8"/>
    </row>
    <row r="597" spans="9:31">
      <c r="I597" s="14"/>
      <c r="AE597" s="8"/>
    </row>
    <row r="598" spans="9:31">
      <c r="I598" s="14"/>
      <c r="AE598" s="8"/>
    </row>
    <row r="599" spans="9:31">
      <c r="I599" s="14"/>
      <c r="AE599" s="8"/>
    </row>
    <row r="600" spans="9:31">
      <c r="AE600" s="8"/>
    </row>
    <row r="601" spans="9:31">
      <c r="AE601" s="8"/>
    </row>
    <row r="602" spans="9:31">
      <c r="AE602" s="8"/>
    </row>
    <row r="603" spans="9:31">
      <c r="AE603" s="8"/>
    </row>
    <row r="604" spans="9:31">
      <c r="AE604" s="8"/>
    </row>
    <row r="605" spans="9:31">
      <c r="AE605" s="8"/>
    </row>
    <row r="606" spans="9:31">
      <c r="AE606" s="8"/>
    </row>
    <row r="607" spans="9:31">
      <c r="AE607" s="8"/>
    </row>
    <row r="608" spans="9:31">
      <c r="AE608" s="8"/>
    </row>
    <row r="609" spans="31:31">
      <c r="AE609" s="8"/>
    </row>
    <row r="610" spans="31:31">
      <c r="AE610" s="8"/>
    </row>
    <row r="611" spans="31:31">
      <c r="AE611" s="8"/>
    </row>
    <row r="612" spans="31:31">
      <c r="AE612" s="8"/>
    </row>
    <row r="613" spans="31:31">
      <c r="AE613" s="8"/>
    </row>
    <row r="614" spans="31:31">
      <c r="AE614" s="8"/>
    </row>
    <row r="615" spans="31:31">
      <c r="AE615" s="8"/>
    </row>
    <row r="616" spans="31:31">
      <c r="AE616" s="8"/>
    </row>
    <row r="617" spans="31:31">
      <c r="AE617" s="8"/>
    </row>
    <row r="618" spans="31:31">
      <c r="AE618" s="8"/>
    </row>
    <row r="619" spans="31:31">
      <c r="AE619" s="8"/>
    </row>
    <row r="620" spans="31:31">
      <c r="AE620" s="8"/>
    </row>
    <row r="621" spans="31:31">
      <c r="AE621" s="8"/>
    </row>
    <row r="622" spans="31:31">
      <c r="AE622" s="8"/>
    </row>
    <row r="623" spans="31:31">
      <c r="AE623" s="8"/>
    </row>
    <row r="624" spans="31:31">
      <c r="AE624" s="8"/>
    </row>
    <row r="625" spans="31:31">
      <c r="AE625" s="8"/>
    </row>
    <row r="626" spans="31:31">
      <c r="AE626" s="8"/>
    </row>
    <row r="627" spans="31:31">
      <c r="AE627" s="8"/>
    </row>
    <row r="628" spans="31:31">
      <c r="AE628" s="8"/>
    </row>
    <row r="629" spans="31:31">
      <c r="AE629" s="8"/>
    </row>
    <row r="630" spans="31:31">
      <c r="AE630" s="8"/>
    </row>
    <row r="631" spans="31:31">
      <c r="AE631" s="8"/>
    </row>
    <row r="632" spans="31:31">
      <c r="AE632" s="8"/>
    </row>
    <row r="633" spans="31:31">
      <c r="AE633" s="8"/>
    </row>
    <row r="634" spans="31:31">
      <c r="AE634" s="8"/>
    </row>
    <row r="635" spans="31:31">
      <c r="AE635" s="8"/>
    </row>
    <row r="636" spans="31:31">
      <c r="AE636" s="8"/>
    </row>
    <row r="637" spans="31:31">
      <c r="AE637" s="8"/>
    </row>
    <row r="638" spans="31:31">
      <c r="AE638" s="8"/>
    </row>
    <row r="639" spans="31:31">
      <c r="AE639" s="8"/>
    </row>
    <row r="640" spans="31:31">
      <c r="AE640" s="8"/>
    </row>
    <row r="641" spans="31:31">
      <c r="AE641" s="8"/>
    </row>
    <row r="642" spans="31:31">
      <c r="AE642" s="8"/>
    </row>
    <row r="643" spans="31:31">
      <c r="AE643" s="8"/>
    </row>
    <row r="644" spans="31:31">
      <c r="AE644" s="8"/>
    </row>
    <row r="645" spans="31:31">
      <c r="AE645" s="8"/>
    </row>
    <row r="646" spans="31:31">
      <c r="AE646" s="8"/>
    </row>
    <row r="647" spans="31:31">
      <c r="AE647" s="8"/>
    </row>
    <row r="648" spans="31:31">
      <c r="AE648" s="8"/>
    </row>
    <row r="649" spans="31:31">
      <c r="AE649" s="8"/>
    </row>
    <row r="650" spans="31:31">
      <c r="AE650" s="8"/>
    </row>
    <row r="651" spans="31:31">
      <c r="AE651" s="8"/>
    </row>
    <row r="652" spans="31:31">
      <c r="AE652" s="8"/>
    </row>
    <row r="653" spans="31:31">
      <c r="AE653" s="8"/>
    </row>
    <row r="654" spans="31:31">
      <c r="AE654" s="8"/>
    </row>
    <row r="655" spans="31:31">
      <c r="AE655" s="8"/>
    </row>
    <row r="656" spans="31:31">
      <c r="AE656" s="8"/>
    </row>
    <row r="657" spans="31:31">
      <c r="AE657" s="8"/>
    </row>
    <row r="658" spans="31:31">
      <c r="AE658" s="8"/>
    </row>
    <row r="659" spans="31:31">
      <c r="AE659" s="8"/>
    </row>
    <row r="660" spans="31:31">
      <c r="AE660" s="8"/>
    </row>
    <row r="661" spans="31:31">
      <c r="AE661" s="8"/>
    </row>
    <row r="662" spans="31:31">
      <c r="AE662" s="8"/>
    </row>
    <row r="663" spans="31:31">
      <c r="AE663" s="8"/>
    </row>
    <row r="664" spans="31:31">
      <c r="AE664" s="8"/>
    </row>
    <row r="665" spans="31:31">
      <c r="AE665" s="8"/>
    </row>
    <row r="666" spans="31:31">
      <c r="AE666" s="8"/>
    </row>
    <row r="667" spans="31:31">
      <c r="AE667" s="8"/>
    </row>
    <row r="668" spans="31:31">
      <c r="AE668" s="8"/>
    </row>
    <row r="669" spans="31:31">
      <c r="AE669" s="8"/>
    </row>
    <row r="670" spans="31:31">
      <c r="AE670" s="8"/>
    </row>
    <row r="671" spans="31:31">
      <c r="AE671" s="8"/>
    </row>
    <row r="672" spans="31:31">
      <c r="AE672" s="8"/>
    </row>
    <row r="673" spans="31:31">
      <c r="AE673" s="8"/>
    </row>
    <row r="674" spans="31:31">
      <c r="AE674" s="8"/>
    </row>
    <row r="675" spans="31:31">
      <c r="AE675" s="8"/>
    </row>
    <row r="676" spans="31:31">
      <c r="AE676" s="8"/>
    </row>
    <row r="677" spans="31:31">
      <c r="AE677" s="8"/>
    </row>
    <row r="678" spans="31:31">
      <c r="AE678" s="8"/>
    </row>
    <row r="679" spans="31:31">
      <c r="AE679" s="8"/>
    </row>
    <row r="680" spans="31:31">
      <c r="AE680" s="8"/>
    </row>
    <row r="681" spans="31:31">
      <c r="AE681" s="8"/>
    </row>
    <row r="682" spans="31:31">
      <c r="AE682" s="8"/>
    </row>
    <row r="683" spans="31:31">
      <c r="AE683" s="8"/>
    </row>
    <row r="684" spans="31:31">
      <c r="AE684" s="8"/>
    </row>
    <row r="685" spans="31:31">
      <c r="AE685" s="8"/>
    </row>
    <row r="686" spans="31:31">
      <c r="AE686" s="8"/>
    </row>
    <row r="687" spans="31:31">
      <c r="AE687" s="8"/>
    </row>
    <row r="688" spans="31:31">
      <c r="AE688" s="8"/>
    </row>
    <row r="689" spans="31:31">
      <c r="AE689" s="8"/>
    </row>
    <row r="690" spans="31:31">
      <c r="AE690" s="8"/>
    </row>
    <row r="691" spans="31:31">
      <c r="AE691" s="8"/>
    </row>
    <row r="692" spans="31:31">
      <c r="AE692" s="8"/>
    </row>
    <row r="693" spans="31:31">
      <c r="AE693" s="8"/>
    </row>
    <row r="694" spans="31:31">
      <c r="AE694" s="8"/>
    </row>
    <row r="695" spans="31:31">
      <c r="AE695" s="8"/>
    </row>
    <row r="696" spans="31:31">
      <c r="AE696" s="8"/>
    </row>
    <row r="697" spans="31:31">
      <c r="AE697" s="8"/>
    </row>
    <row r="698" spans="31:31">
      <c r="AE698" s="8"/>
    </row>
    <row r="699" spans="31:31">
      <c r="AE699" s="8"/>
    </row>
    <row r="700" spans="31:31">
      <c r="AE700" s="8"/>
    </row>
    <row r="701" spans="31:31">
      <c r="AE701" s="8"/>
    </row>
    <row r="702" spans="31:31">
      <c r="AE702" s="8"/>
    </row>
    <row r="703" spans="31:31">
      <c r="AE703" s="8"/>
    </row>
    <row r="704" spans="31:31">
      <c r="AE704" s="8"/>
    </row>
    <row r="705" spans="31:31">
      <c r="AE705" s="8"/>
    </row>
    <row r="706" spans="31:31">
      <c r="AE706" s="8"/>
    </row>
    <row r="707" spans="31:31">
      <c r="AE707" s="8"/>
    </row>
    <row r="708" spans="31:31">
      <c r="AE708" s="8"/>
    </row>
    <row r="709" spans="31:31">
      <c r="AE709" s="8"/>
    </row>
    <row r="710" spans="31:31">
      <c r="AE710" s="8"/>
    </row>
    <row r="711" spans="31:31">
      <c r="AE711" s="8"/>
    </row>
    <row r="712" spans="31:31">
      <c r="AE712" s="8"/>
    </row>
    <row r="713" spans="31:31">
      <c r="AE713" s="8"/>
    </row>
    <row r="714" spans="31:31">
      <c r="AE714" s="8"/>
    </row>
    <row r="715" spans="31:31">
      <c r="AE715" s="8"/>
    </row>
    <row r="716" spans="31:31">
      <c r="AE716" s="8"/>
    </row>
    <row r="717" spans="31:31">
      <c r="AE717" s="8"/>
    </row>
    <row r="718" spans="31:31">
      <c r="AE718" s="8"/>
    </row>
    <row r="719" spans="31:31">
      <c r="AE719" s="8"/>
    </row>
    <row r="720" spans="31:31">
      <c r="AE720" s="8"/>
    </row>
    <row r="721" spans="31:31">
      <c r="AE721" s="8"/>
    </row>
    <row r="722" spans="31:31">
      <c r="AE722" s="8"/>
    </row>
    <row r="723" spans="31:31">
      <c r="AE723" s="8"/>
    </row>
    <row r="724" spans="31:31">
      <c r="AE724" s="8"/>
    </row>
    <row r="725" spans="31:31">
      <c r="AE725" s="8"/>
    </row>
    <row r="726" spans="31:31">
      <c r="AE726" s="8"/>
    </row>
    <row r="727" spans="31:31">
      <c r="AE727" s="8"/>
    </row>
    <row r="728" spans="31:31">
      <c r="AE728" s="8"/>
    </row>
    <row r="729" spans="31:31">
      <c r="AE729" s="8"/>
    </row>
    <row r="730" spans="31:31">
      <c r="AE730" s="8"/>
    </row>
    <row r="731" spans="31:31">
      <c r="AE731" s="8"/>
    </row>
    <row r="732" spans="31:31">
      <c r="AE732" s="8"/>
    </row>
    <row r="733" spans="31:31">
      <c r="AE733" s="8"/>
    </row>
    <row r="734" spans="31:31">
      <c r="AE734" s="8"/>
    </row>
    <row r="735" spans="31:31">
      <c r="AE735" s="8"/>
    </row>
    <row r="736" spans="31:31">
      <c r="AE736" s="8"/>
    </row>
    <row r="737" spans="31:31">
      <c r="AE737" s="8"/>
    </row>
    <row r="738" spans="31:31">
      <c r="AE738" s="8"/>
    </row>
    <row r="739" spans="31:31">
      <c r="AE739" s="8"/>
    </row>
    <row r="740" spans="31:31">
      <c r="AE740" s="8"/>
    </row>
    <row r="741" spans="31:31">
      <c r="AE741" s="8"/>
    </row>
    <row r="742" spans="31:31">
      <c r="AE742" s="8"/>
    </row>
    <row r="743" spans="31:31">
      <c r="AE743" s="8"/>
    </row>
    <row r="744" spans="31:31">
      <c r="AE744" s="8"/>
    </row>
    <row r="745" spans="31:31">
      <c r="AE745" s="8"/>
    </row>
    <row r="746" spans="31:31">
      <c r="AE746" s="8"/>
    </row>
    <row r="747" spans="31:31">
      <c r="AE747" s="8"/>
    </row>
    <row r="748" spans="31:31">
      <c r="AE748" s="8"/>
    </row>
    <row r="749" spans="31:31">
      <c r="AE749" s="8"/>
    </row>
    <row r="750" spans="31:31">
      <c r="AE750" s="8"/>
    </row>
    <row r="751" spans="31:31">
      <c r="AE751" s="8"/>
    </row>
    <row r="752" spans="31:31">
      <c r="AE752" s="8"/>
    </row>
    <row r="753" spans="31:31">
      <c r="AE753" s="8"/>
    </row>
    <row r="754" spans="31:31">
      <c r="AE754" s="8"/>
    </row>
    <row r="755" spans="31:31">
      <c r="AE755" s="8"/>
    </row>
    <row r="756" spans="31:31">
      <c r="AE756" s="8"/>
    </row>
    <row r="757" spans="31:31">
      <c r="AE757" s="8"/>
    </row>
    <row r="758" spans="31:31">
      <c r="AE758" s="8"/>
    </row>
    <row r="759" spans="31:31">
      <c r="AE759" s="8"/>
    </row>
    <row r="760" spans="31:31">
      <c r="AE760" s="8"/>
    </row>
    <row r="761" spans="31:31">
      <c r="AE761" s="8"/>
    </row>
    <row r="762" spans="31:31">
      <c r="AE762" s="8"/>
    </row>
    <row r="763" spans="31:31">
      <c r="AE763" s="8"/>
    </row>
    <row r="764" spans="31:31">
      <c r="AE764" s="8"/>
    </row>
    <row r="765" spans="31:31">
      <c r="AE765" s="8"/>
    </row>
    <row r="766" spans="31:31">
      <c r="AE766" s="8"/>
    </row>
    <row r="767" spans="31:31">
      <c r="AE767" s="8"/>
    </row>
    <row r="768" spans="31:31">
      <c r="AE768" s="8"/>
    </row>
    <row r="769" spans="31:31">
      <c r="AE769" s="8"/>
    </row>
    <row r="770" spans="31:31">
      <c r="AE770" s="8"/>
    </row>
    <row r="771" spans="31:31">
      <c r="AE771" s="8"/>
    </row>
  </sheetData>
  <phoneticPr fontId="4" type="noConversion"/>
  <conditionalFormatting sqref="AD772:AD1048576 C1:C1048576">
    <cfRule type="duplicateValues" dxfId="88" priority="3"/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/>
  </sheetPr>
  <dimension ref="A1:Z799"/>
  <sheetViews>
    <sheetView zoomScale="51" zoomScaleNormal="51" workbookViewId="0">
      <selection activeCell="Y1" sqref="Y1:Z1"/>
    </sheetView>
  </sheetViews>
  <sheetFormatPr defaultRowHeight="14.5"/>
  <cols>
    <col min="3" max="3" width="18" bestFit="1" customWidth="1"/>
    <col min="4" max="4" width="25.36328125" style="17" bestFit="1" customWidth="1"/>
    <col min="5" max="5" width="20.26953125" style="12" bestFit="1" customWidth="1"/>
    <col min="6" max="6" width="32.36328125" style="12" bestFit="1" customWidth="1"/>
    <col min="7" max="7" width="21.08984375" style="12" bestFit="1" customWidth="1"/>
    <col min="8" max="8" width="23.453125" style="12" bestFit="1" customWidth="1"/>
    <col min="9" max="9" width="16.81640625" style="12" bestFit="1" customWidth="1"/>
    <col min="10" max="10" width="12.453125" customWidth="1"/>
    <col min="31" max="31" width="16.7265625" bestFit="1" customWidth="1"/>
    <col min="32" max="32" width="7.7265625" bestFit="1" customWidth="1"/>
    <col min="33" max="33" width="32.54296875" bestFit="1" customWidth="1"/>
    <col min="34" max="34" width="23.6328125" bestFit="1" customWidth="1"/>
  </cols>
  <sheetData>
    <row r="1" spans="1:26">
      <c r="A1" s="3" t="s">
        <v>0</v>
      </c>
      <c r="B1" s="3" t="s">
        <v>1</v>
      </c>
      <c r="C1" s="3" t="s">
        <v>2</v>
      </c>
      <c r="D1" s="25" t="s">
        <v>2212</v>
      </c>
      <c r="E1" s="25" t="s">
        <v>2210</v>
      </c>
      <c r="F1" s="25" t="s">
        <v>2214</v>
      </c>
      <c r="G1" s="25" t="s">
        <v>2213</v>
      </c>
      <c r="H1" s="25" t="s">
        <v>2211</v>
      </c>
      <c r="I1" s="25" t="s">
        <v>2209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Y1" s="28" t="s">
        <v>2208</v>
      </c>
      <c r="Z1" s="28" t="s">
        <v>2187</v>
      </c>
    </row>
    <row r="2" spans="1:26">
      <c r="A2" s="2">
        <v>647</v>
      </c>
      <c r="B2" s="2" t="s">
        <v>17</v>
      </c>
      <c r="C2" s="2" t="s">
        <v>149</v>
      </c>
      <c r="D2" s="17" t="str">
        <f>IFERROR(VLOOKUP(Dati16_17[[#This Row],[Nome]]&amp;"*",Gazzetta16_17[Giocatore],1,FALSE),"")</f>
        <v>Dzeko E.</v>
      </c>
      <c r="E2" s="13">
        <f>IFERROR(Dati16_17[[#This Row],[Mf]]/Dati16_17[[#This Row],[Quota]],0)</f>
        <v>0.19500000000000001</v>
      </c>
      <c r="F2" s="13">
        <f>IFERROR(Dati16_17[[#This Row],[Mf/Quota]]*Dati16_17[[#This Row],[Pg]]/38,0)</f>
        <v>0.18986842105263158</v>
      </c>
      <c r="G2" s="15">
        <f>IF(Dati16_17[[#This Row],[Mf]]*Dati16_17[[#This Row],[Pg]]=0,0,Dati16_17[[#This Row],[Mf]]*Dati16_17[[#This Row],[Pg]])</f>
        <v>331.89000000000004</v>
      </c>
      <c r="H2" s="20">
        <f>IFERROR(Dati16_17[[#This Row],[Tot. punti]]/Dati16_17[[#This Row],[Quota]],0)</f>
        <v>7.2150000000000007</v>
      </c>
      <c r="I2" s="12">
        <f>IFERROR(VLOOKUP(Dati16_17[[#This Row],[Nome]]&amp;"*",Gazzetta16_17[],2,FALSE),0)</f>
        <v>46</v>
      </c>
      <c r="J2" s="2" t="s">
        <v>42</v>
      </c>
      <c r="K2" s="2">
        <v>37</v>
      </c>
      <c r="L2" s="2">
        <v>6.62</v>
      </c>
      <c r="M2" s="2">
        <v>8.9700000000000006</v>
      </c>
      <c r="N2" s="2">
        <v>28</v>
      </c>
      <c r="O2" s="2">
        <v>0</v>
      </c>
      <c r="P2" s="2">
        <v>0</v>
      </c>
      <c r="Q2" s="2">
        <v>3</v>
      </c>
      <c r="R2" s="2">
        <v>1</v>
      </c>
      <c r="S2" s="2">
        <v>2</v>
      </c>
      <c r="T2" s="2">
        <v>8</v>
      </c>
      <c r="U2" s="2">
        <v>4</v>
      </c>
      <c r="V2" s="2">
        <v>0</v>
      </c>
      <c r="W2" s="2">
        <v>0</v>
      </c>
      <c r="Y2" s="18" t="s">
        <v>1646</v>
      </c>
      <c r="Z2">
        <v>4</v>
      </c>
    </row>
    <row r="3" spans="1:26">
      <c r="A3" s="2">
        <v>410</v>
      </c>
      <c r="B3" s="2" t="s">
        <v>17</v>
      </c>
      <c r="C3" s="2" t="s">
        <v>114</v>
      </c>
      <c r="D3" s="17" t="str">
        <f>IFERROR(VLOOKUP(Dati16_17[[#This Row],[Nome]]&amp;"*",Gazzetta16_17[Giocatore],1,FALSE),"")</f>
        <v>Mertens D.</v>
      </c>
      <c r="E3" s="13">
        <f>IFERROR(Dati16_17[[#This Row],[Mf]]/Dati16_17[[#This Row],[Quota]],0)</f>
        <v>0.19142857142857145</v>
      </c>
      <c r="F3" s="13">
        <f>IFERROR(Dati16_17[[#This Row],[Mf/Quota]]*Dati16_17[[#This Row],[Pg]]/38,0)</f>
        <v>0.17631578947368423</v>
      </c>
      <c r="G3" s="15">
        <f>IF(Dati16_17[[#This Row],[Mf]]*Dati16_17[[#This Row],[Pg]]=0,0,Dati16_17[[#This Row],[Mf]]*Dati16_17[[#This Row],[Pg]])</f>
        <v>328.3</v>
      </c>
      <c r="H3" s="20">
        <f>IFERROR(Dati16_17[[#This Row],[Tot. punti]]/Dati16_17[[#This Row],[Quota]],0)</f>
        <v>6.7</v>
      </c>
      <c r="I3" s="12">
        <f>IFERROR(VLOOKUP(Dati16_17[[#This Row],[Nome]]&amp;"*",Gazzetta16_17[],2,FALSE),0)</f>
        <v>49</v>
      </c>
      <c r="J3" s="2" t="s">
        <v>24</v>
      </c>
      <c r="K3" s="2">
        <v>35</v>
      </c>
      <c r="L3" s="2">
        <v>6.85</v>
      </c>
      <c r="M3" s="2">
        <v>9.3800000000000008</v>
      </c>
      <c r="N3" s="2">
        <v>26</v>
      </c>
      <c r="O3" s="2">
        <v>0</v>
      </c>
      <c r="P3" s="2">
        <v>0</v>
      </c>
      <c r="Q3" s="2">
        <v>3</v>
      </c>
      <c r="R3" s="2">
        <v>2</v>
      </c>
      <c r="S3" s="2">
        <v>1</v>
      </c>
      <c r="T3" s="2">
        <v>8</v>
      </c>
      <c r="U3" s="2">
        <v>6</v>
      </c>
      <c r="V3" s="2">
        <v>0</v>
      </c>
      <c r="W3" s="2">
        <v>0</v>
      </c>
      <c r="Y3" s="18" t="s">
        <v>1648</v>
      </c>
      <c r="Z3">
        <v>18</v>
      </c>
    </row>
    <row r="4" spans="1:26">
      <c r="A4" s="2">
        <v>408</v>
      </c>
      <c r="B4" s="2" t="s">
        <v>17</v>
      </c>
      <c r="C4" s="2" t="s">
        <v>77</v>
      </c>
      <c r="D4" s="17" t="str">
        <f>IFERROR(VLOOKUP(Dati16_17[[#This Row],[Nome]]&amp;"*",Gazzetta16_17[Giocatore],1,FALSE),"")</f>
        <v>Higuain G.</v>
      </c>
      <c r="E4" s="13">
        <f>IFERROR(Dati16_17[[#This Row],[Mf]]/Dati16_17[[#This Row],[Quota]],0)</f>
        <v>0.19976190476190478</v>
      </c>
      <c r="F4" s="13">
        <f>IFERROR(Dati16_17[[#This Row],[Mf/Quota]]*Dati16_17[[#This Row],[Pg]]/38,0)</f>
        <v>0.19976190476190478</v>
      </c>
      <c r="G4" s="15">
        <f>IF(Dati16_17[[#This Row],[Mf]]*Dati16_17[[#This Row],[Pg]]=0,0,Dati16_17[[#This Row],[Mf]]*Dati16_17[[#This Row],[Pg]])</f>
        <v>318.82000000000005</v>
      </c>
      <c r="H4" s="20">
        <f>IFERROR(Dati16_17[[#This Row],[Tot. punti]]/Dati16_17[[#This Row],[Quota]],0)</f>
        <v>7.5909523809523822</v>
      </c>
      <c r="I4" s="12">
        <f>IFERROR(VLOOKUP(Dati16_17[[#This Row],[Nome]]&amp;"*",Gazzetta16_17[],2,FALSE),0)</f>
        <v>42</v>
      </c>
      <c r="J4" s="2" t="s">
        <v>57</v>
      </c>
      <c r="K4" s="2">
        <v>38</v>
      </c>
      <c r="L4" s="2">
        <v>6.43</v>
      </c>
      <c r="M4" s="2">
        <v>8.39</v>
      </c>
      <c r="N4" s="2">
        <v>24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0</v>
      </c>
      <c r="Y4" s="18" t="s">
        <v>2215</v>
      </c>
      <c r="Z4">
        <v>9</v>
      </c>
    </row>
    <row r="5" spans="1:26">
      <c r="A5" s="2">
        <v>409</v>
      </c>
      <c r="B5" s="2" t="s">
        <v>17</v>
      </c>
      <c r="C5" s="2" t="s">
        <v>40</v>
      </c>
      <c r="D5" s="17" t="str">
        <f>IFERROR(VLOOKUP(Dati16_17[[#This Row],[Nome]]&amp;"*",Gazzetta16_17[Giocatore],1,FALSE),"")</f>
        <v>Insigne L.</v>
      </c>
      <c r="E5" s="13">
        <f>IFERROR(Dati16_17[[#This Row],[Mf]]/Dati16_17[[#This Row],[Quota]],0)</f>
        <v>0.18863636363636366</v>
      </c>
      <c r="F5" s="13">
        <f>IFERROR(Dati16_17[[#This Row],[Mf/Quota]]*Dati16_17[[#This Row],[Pg]]/38,0)</f>
        <v>0.18367224880382776</v>
      </c>
      <c r="G5" s="15">
        <f>IF(Dati16_17[[#This Row],[Mf]]*Dati16_17[[#This Row],[Pg]]=0,0,Dati16_17[[#This Row],[Mf]]*Dati16_17[[#This Row],[Pg]])</f>
        <v>307.10000000000002</v>
      </c>
      <c r="H5" s="20">
        <f>IFERROR(Dati16_17[[#This Row],[Tot. punti]]/Dati16_17[[#This Row],[Quota]],0)</f>
        <v>6.9795454545454554</v>
      </c>
      <c r="I5" s="12">
        <f>IFERROR(VLOOKUP(Dati16_17[[#This Row],[Nome]]&amp;"*",Gazzetta16_17[],2,FALSE),0)</f>
        <v>44</v>
      </c>
      <c r="J5" s="2" t="s">
        <v>24</v>
      </c>
      <c r="K5" s="2">
        <v>37</v>
      </c>
      <c r="L5" s="2">
        <v>6.65</v>
      </c>
      <c r="M5" s="2">
        <v>8.3000000000000007</v>
      </c>
      <c r="N5" s="2">
        <v>16</v>
      </c>
      <c r="O5" s="2">
        <v>0</v>
      </c>
      <c r="P5" s="2">
        <v>0</v>
      </c>
      <c r="Q5" s="2">
        <v>2</v>
      </c>
      <c r="R5" s="2">
        <v>2</v>
      </c>
      <c r="S5" s="2">
        <v>0</v>
      </c>
      <c r="T5" s="2">
        <v>8</v>
      </c>
      <c r="U5" s="2">
        <v>2</v>
      </c>
      <c r="V5" s="2">
        <v>0</v>
      </c>
      <c r="W5" s="2">
        <v>0</v>
      </c>
      <c r="Y5" s="18" t="s">
        <v>1650</v>
      </c>
      <c r="Z5">
        <v>7</v>
      </c>
    </row>
    <row r="6" spans="1:26">
      <c r="A6" s="2">
        <v>26</v>
      </c>
      <c r="B6" s="2" t="s">
        <v>22</v>
      </c>
      <c r="C6" s="2" t="s">
        <v>87</v>
      </c>
      <c r="D6" s="17" t="str">
        <f>IFERROR(VLOOKUP(Dati16_17[[#This Row],[Nome]]&amp;"*",Gazzetta16_17[Giocatore],1,FALSE),"")</f>
        <v>Gomez A.</v>
      </c>
      <c r="E6" s="13">
        <f>IFERROR(Dati16_17[[#This Row],[Mf]]/Dati16_17[[#This Row],[Quota]],0)</f>
        <v>0.21102564102564103</v>
      </c>
      <c r="F6" s="13">
        <f>IFERROR(Dati16_17[[#This Row],[Mf/Quota]]*Dati16_17[[#This Row],[Pg]]/38,0)</f>
        <v>0.205472334682861</v>
      </c>
      <c r="G6" s="15">
        <f>IF(Dati16_17[[#This Row],[Mf]]*Dati16_17[[#This Row],[Pg]]=0,0,Dati16_17[[#This Row],[Mf]]*Dati16_17[[#This Row],[Pg]])</f>
        <v>304.51</v>
      </c>
      <c r="H6" s="20">
        <f>IFERROR(Dati16_17[[#This Row],[Tot. punti]]/Dati16_17[[#This Row],[Quota]],0)</f>
        <v>7.8079487179487179</v>
      </c>
      <c r="I6" s="12">
        <f>IFERROR(VLOOKUP(Dati16_17[[#This Row],[Nome]]&amp;"*",Gazzetta16_17[],2,FALSE),0)</f>
        <v>39</v>
      </c>
      <c r="J6" s="2" t="s">
        <v>49</v>
      </c>
      <c r="K6" s="2">
        <v>37</v>
      </c>
      <c r="L6" s="2">
        <v>6.74</v>
      </c>
      <c r="M6" s="2">
        <v>8.23</v>
      </c>
      <c r="N6" s="2">
        <v>14</v>
      </c>
      <c r="O6" s="2">
        <v>0</v>
      </c>
      <c r="P6" s="2">
        <v>0</v>
      </c>
      <c r="Q6" s="2">
        <v>2</v>
      </c>
      <c r="R6" s="2">
        <v>2</v>
      </c>
      <c r="S6" s="2">
        <v>0</v>
      </c>
      <c r="T6" s="2">
        <v>10</v>
      </c>
      <c r="U6" s="2">
        <v>6</v>
      </c>
      <c r="V6" s="2">
        <v>0</v>
      </c>
      <c r="W6" s="2">
        <v>0</v>
      </c>
      <c r="Y6" s="18" t="s">
        <v>2216</v>
      </c>
      <c r="Z6">
        <v>4</v>
      </c>
    </row>
    <row r="7" spans="1:26">
      <c r="A7" s="2">
        <v>441</v>
      </c>
      <c r="B7" s="2" t="s">
        <v>17</v>
      </c>
      <c r="C7" s="2" t="s">
        <v>80</v>
      </c>
      <c r="D7" s="17" t="str">
        <f>IFERROR(VLOOKUP(Dati16_17[[#This Row],[Nome]]&amp;"*",Gazzetta16_17[Giocatore],1,FALSE),"")</f>
        <v>Belotti A.</v>
      </c>
      <c r="E7" s="13">
        <f>IFERROR(Dati16_17[[#This Row],[Mf]]/Dati16_17[[#This Row],[Quota]],0)</f>
        <v>0.21349999999999997</v>
      </c>
      <c r="F7" s="13">
        <f>IFERROR(Dati16_17[[#This Row],[Mf/Quota]]*Dati16_17[[#This Row],[Pg]]/38,0)</f>
        <v>0.19664473684210523</v>
      </c>
      <c r="G7" s="15">
        <f>IF(Dati16_17[[#This Row],[Mf]]*Dati16_17[[#This Row],[Pg]]=0,0,Dati16_17[[#This Row],[Mf]]*Dati16_17[[#This Row],[Pg]])</f>
        <v>298.89999999999998</v>
      </c>
      <c r="H7" s="20">
        <f>IFERROR(Dati16_17[[#This Row],[Tot. punti]]/Dati16_17[[#This Row],[Quota]],0)</f>
        <v>7.4724999999999993</v>
      </c>
      <c r="I7" s="12">
        <f>IFERROR(VLOOKUP(Dati16_17[[#This Row],[Nome]]&amp;"*",Gazzetta16_17[],2,FALSE),0)</f>
        <v>40</v>
      </c>
      <c r="J7" s="2" t="s">
        <v>81</v>
      </c>
      <c r="K7" s="2">
        <v>35</v>
      </c>
      <c r="L7" s="2">
        <v>6.56</v>
      </c>
      <c r="M7" s="2">
        <v>8.5399999999999991</v>
      </c>
      <c r="N7" s="2">
        <v>24</v>
      </c>
      <c r="O7" s="2">
        <v>0</v>
      </c>
      <c r="P7" s="2">
        <v>0</v>
      </c>
      <c r="Q7" s="2">
        <v>5</v>
      </c>
      <c r="R7" s="2">
        <v>2</v>
      </c>
      <c r="S7" s="2">
        <v>3</v>
      </c>
      <c r="T7" s="2">
        <v>3</v>
      </c>
      <c r="U7" s="2">
        <v>5</v>
      </c>
      <c r="V7" s="2">
        <v>0</v>
      </c>
      <c r="W7" s="2">
        <v>0</v>
      </c>
      <c r="Y7" s="18" t="s">
        <v>1651</v>
      </c>
      <c r="Z7">
        <v>4</v>
      </c>
    </row>
    <row r="8" spans="1:26">
      <c r="A8" s="2">
        <v>785</v>
      </c>
      <c r="B8" s="2" t="s">
        <v>17</v>
      </c>
      <c r="C8" s="2" t="s">
        <v>388</v>
      </c>
      <c r="D8" s="17" t="str">
        <f>IFERROR(VLOOKUP(Dati16_17[[#This Row],[Nome]]&amp;"*",Gazzetta16_17[Giocatore],1,FALSE),"")</f>
        <v>Immobile C.</v>
      </c>
      <c r="E8" s="13">
        <f>IFERROR(Dati16_17[[#This Row],[Mf]]/Dati16_17[[#This Row],[Quota]],0)</f>
        <v>0.21230769230769228</v>
      </c>
      <c r="F8" s="13">
        <f>IFERROR(Dati16_17[[#This Row],[Mf/Quota]]*Dati16_17[[#This Row],[Pg]]/38,0)</f>
        <v>0.20113360323886637</v>
      </c>
      <c r="G8" s="15">
        <f>IF(Dati16_17[[#This Row],[Mf]]*Dati16_17[[#This Row],[Pg]]=0,0,Dati16_17[[#This Row],[Mf]]*Dati16_17[[#This Row],[Pg]])</f>
        <v>298.08</v>
      </c>
      <c r="H8" s="20">
        <f>IFERROR(Dati16_17[[#This Row],[Tot. punti]]/Dati16_17[[#This Row],[Quota]],0)</f>
        <v>7.6430769230769231</v>
      </c>
      <c r="I8" s="12">
        <f>IFERROR(VLOOKUP(Dati16_17[[#This Row],[Nome]]&amp;"*",Gazzetta16_17[],2,FALSE),0)</f>
        <v>39</v>
      </c>
      <c r="J8" s="2" t="s">
        <v>74</v>
      </c>
      <c r="K8" s="2">
        <v>36</v>
      </c>
      <c r="L8" s="2">
        <v>6.38</v>
      </c>
      <c r="M8" s="2">
        <v>8.2799999999999994</v>
      </c>
      <c r="N8" s="2">
        <v>17</v>
      </c>
      <c r="O8" s="2">
        <v>0</v>
      </c>
      <c r="P8" s="2">
        <v>0</v>
      </c>
      <c r="Q8" s="2">
        <v>6</v>
      </c>
      <c r="R8" s="2">
        <v>6</v>
      </c>
      <c r="S8" s="2">
        <v>0</v>
      </c>
      <c r="T8" s="2">
        <v>2</v>
      </c>
      <c r="U8" s="2">
        <v>5</v>
      </c>
      <c r="V8" s="2">
        <v>0</v>
      </c>
      <c r="W8" s="2">
        <v>0</v>
      </c>
      <c r="Y8" s="18" t="s">
        <v>1652</v>
      </c>
      <c r="Z8">
        <v>4</v>
      </c>
    </row>
    <row r="9" spans="1:26">
      <c r="A9" s="2">
        <v>406</v>
      </c>
      <c r="B9" s="2" t="s">
        <v>17</v>
      </c>
      <c r="C9" s="2" t="s">
        <v>25</v>
      </c>
      <c r="D9" s="17" t="str">
        <f>IFERROR(VLOOKUP(Dati16_17[[#This Row],[Nome]]&amp;"*",Gazzetta16_17[Giocatore],1,FALSE),"")</f>
        <v>Callejon J.</v>
      </c>
      <c r="E9" s="13">
        <f>IFERROR(Dati16_17[[#This Row],[Mf]]/Dati16_17[[#This Row],[Quota]],0)</f>
        <v>0.23696969696969697</v>
      </c>
      <c r="F9" s="13">
        <f>IFERROR(Dati16_17[[#This Row],[Mf/Quota]]*Dati16_17[[#This Row],[Pg]]/38,0)</f>
        <v>0.23073365231259968</v>
      </c>
      <c r="G9" s="15">
        <f>IF(Dati16_17[[#This Row],[Mf]]*Dati16_17[[#This Row],[Pg]]=0,0,Dati16_17[[#This Row],[Mf]]*Dati16_17[[#This Row],[Pg]])</f>
        <v>289.34000000000003</v>
      </c>
      <c r="H9" s="20">
        <f>IFERROR(Dati16_17[[#This Row],[Tot. punti]]/Dati16_17[[#This Row],[Quota]],0)</f>
        <v>8.7678787878787894</v>
      </c>
      <c r="I9" s="12">
        <f>IFERROR(VLOOKUP(Dati16_17[[#This Row],[Nome]]&amp;"*",Gazzetta16_17[],2,FALSE),0)</f>
        <v>33</v>
      </c>
      <c r="J9" s="2" t="s">
        <v>24</v>
      </c>
      <c r="K9" s="2">
        <v>37</v>
      </c>
      <c r="L9" s="2">
        <v>6.42</v>
      </c>
      <c r="M9" s="2">
        <v>7.82</v>
      </c>
      <c r="N9" s="2">
        <v>14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12</v>
      </c>
      <c r="U9" s="2">
        <v>2</v>
      </c>
      <c r="V9" s="2">
        <v>1</v>
      </c>
      <c r="W9" s="2">
        <v>0</v>
      </c>
      <c r="Y9" s="18" t="s">
        <v>2217</v>
      </c>
      <c r="Z9">
        <v>7</v>
      </c>
    </row>
    <row r="10" spans="1:26">
      <c r="A10" s="2">
        <v>402</v>
      </c>
      <c r="B10" s="2" t="s">
        <v>22</v>
      </c>
      <c r="C10" s="2" t="s">
        <v>23</v>
      </c>
      <c r="D10" s="17" t="str">
        <f>IFERROR(VLOOKUP(Dati16_17[[#This Row],[Nome]]&amp;"*",Gazzetta16_17[Giocatore],1,FALSE),"")</f>
        <v>Hamsik M.</v>
      </c>
      <c r="E10" s="13">
        <f>IFERROR(Dati16_17[[#This Row],[Mf]]/Dati16_17[[#This Row],[Quota]],0)</f>
        <v>0.24866666666666667</v>
      </c>
      <c r="F10" s="13">
        <f>IFERROR(Dati16_17[[#This Row],[Mf/Quota]]*Dati16_17[[#This Row],[Pg]]/38,0)</f>
        <v>0.24866666666666667</v>
      </c>
      <c r="G10" s="15">
        <f>IF(Dati16_17[[#This Row],[Mf]]*Dati16_17[[#This Row],[Pg]]=0,0,Dati16_17[[#This Row],[Mf]]*Dati16_17[[#This Row],[Pg]])</f>
        <v>283.48</v>
      </c>
      <c r="H10" s="20">
        <f>IFERROR(Dati16_17[[#This Row],[Tot. punti]]/Dati16_17[[#This Row],[Quota]],0)</f>
        <v>9.4493333333333336</v>
      </c>
      <c r="I10" s="12">
        <f>IFERROR(VLOOKUP(Dati16_17[[#This Row],[Nome]]&amp;"*",Gazzetta16_17[],2,FALSE),0)</f>
        <v>30</v>
      </c>
      <c r="J10" s="2" t="s">
        <v>24</v>
      </c>
      <c r="K10" s="2">
        <v>38</v>
      </c>
      <c r="L10" s="2">
        <v>6.39</v>
      </c>
      <c r="M10" s="2">
        <v>7.46</v>
      </c>
      <c r="N10" s="2">
        <v>12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1</v>
      </c>
      <c r="V10" s="2">
        <v>0</v>
      </c>
      <c r="W10" s="2">
        <v>0</v>
      </c>
      <c r="Y10" s="18" t="s">
        <v>1655</v>
      </c>
      <c r="Z10">
        <v>11</v>
      </c>
    </row>
    <row r="11" spans="1:26">
      <c r="A11" s="2">
        <v>277</v>
      </c>
      <c r="B11" s="2" t="s">
        <v>17</v>
      </c>
      <c r="C11" s="2" t="s">
        <v>111</v>
      </c>
      <c r="D11" s="17" t="str">
        <f>IFERROR(VLOOKUP(Dati16_17[[#This Row],[Nome]]&amp;"*",Gazzetta16_17[Giocatore],1,FALSE),"")</f>
        <v>Icardi M.</v>
      </c>
      <c r="E11" s="13">
        <f>IFERROR(Dati16_17[[#This Row],[Mf]]/Dati16_17[[#This Row],[Quota]],0)</f>
        <v>0.22378378378378377</v>
      </c>
      <c r="F11" s="13">
        <f>IFERROR(Dati16_17[[#This Row],[Mf/Quota]]*Dati16_17[[#This Row],[Pg]]/38,0)</f>
        <v>0.20022759601706969</v>
      </c>
      <c r="G11" s="15">
        <f>IF(Dati16_17[[#This Row],[Mf]]*Dati16_17[[#This Row],[Pg]]=0,0,Dati16_17[[#This Row],[Mf]]*Dati16_17[[#This Row],[Pg]])</f>
        <v>281.52</v>
      </c>
      <c r="H11" s="20">
        <f>IFERROR(Dati16_17[[#This Row],[Tot. punti]]/Dati16_17[[#This Row],[Quota]],0)</f>
        <v>7.6086486486486482</v>
      </c>
      <c r="I11" s="12">
        <f>IFERROR(VLOOKUP(Dati16_17[[#This Row],[Nome]]&amp;"*",Gazzetta16_17[],2,FALSE),0)</f>
        <v>37</v>
      </c>
      <c r="J11" s="2" t="s">
        <v>55</v>
      </c>
      <c r="K11" s="2">
        <v>34</v>
      </c>
      <c r="L11" s="2">
        <v>6.21</v>
      </c>
      <c r="M11" s="2">
        <v>8.2799999999999994</v>
      </c>
      <c r="N11" s="2">
        <v>21</v>
      </c>
      <c r="O11" s="2">
        <v>0</v>
      </c>
      <c r="P11" s="2">
        <v>0</v>
      </c>
      <c r="Q11" s="2">
        <v>4</v>
      </c>
      <c r="R11" s="2">
        <v>3</v>
      </c>
      <c r="S11" s="2">
        <v>1</v>
      </c>
      <c r="T11" s="2">
        <v>4</v>
      </c>
      <c r="U11" s="2">
        <v>1</v>
      </c>
      <c r="V11" s="2">
        <v>0</v>
      </c>
      <c r="W11" s="2">
        <v>1</v>
      </c>
      <c r="Y11" s="18" t="s">
        <v>2218</v>
      </c>
      <c r="Z11">
        <v>10</v>
      </c>
    </row>
    <row r="12" spans="1:26">
      <c r="A12" s="2">
        <v>467</v>
      </c>
      <c r="B12" s="2" t="s">
        <v>22</v>
      </c>
      <c r="C12" s="2" t="s">
        <v>82</v>
      </c>
      <c r="D12" s="17" t="str">
        <f>IFERROR(VLOOKUP(Dati16_17[[#This Row],[Nome]]&amp;"*",Gazzetta16_17[Giocatore],1,FALSE),"")</f>
        <v>Nainggolan R.</v>
      </c>
      <c r="E12" s="13">
        <f>IFERROR(Dati16_17[[#This Row],[Mf]]/Dati16_17[[#This Row],[Quota]],0)</f>
        <v>0.25586206896551722</v>
      </c>
      <c r="F12" s="13">
        <f>IFERROR(Dati16_17[[#This Row],[Mf/Quota]]*Dati16_17[[#This Row],[Pg]]/38,0)</f>
        <v>0.24912885662431938</v>
      </c>
      <c r="G12" s="15">
        <f>IF(Dati16_17[[#This Row],[Mf]]*Dati16_17[[#This Row],[Pg]]=0,0,Dati16_17[[#This Row],[Mf]]*Dati16_17[[#This Row],[Pg]])</f>
        <v>274.54000000000002</v>
      </c>
      <c r="H12" s="20">
        <f>IFERROR(Dati16_17[[#This Row],[Tot. punti]]/Dati16_17[[#This Row],[Quota]],0)</f>
        <v>9.4668965517241386</v>
      </c>
      <c r="I12" s="12">
        <f>IFERROR(VLOOKUP(Dati16_17[[#This Row],[Nome]]&amp;"*",Gazzetta16_17[],2,FALSE),0)</f>
        <v>29</v>
      </c>
      <c r="J12" s="2" t="s">
        <v>42</v>
      </c>
      <c r="K12" s="2">
        <v>37</v>
      </c>
      <c r="L12" s="2">
        <v>6.47</v>
      </c>
      <c r="M12" s="2">
        <v>7.42</v>
      </c>
      <c r="N12" s="2">
        <v>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2</v>
      </c>
      <c r="V12" s="2">
        <v>0</v>
      </c>
      <c r="W12" s="2">
        <v>0</v>
      </c>
      <c r="Y12" s="18" t="s">
        <v>1657</v>
      </c>
      <c r="Z12">
        <v>16</v>
      </c>
    </row>
    <row r="13" spans="1:26">
      <c r="A13" s="2">
        <v>722</v>
      </c>
      <c r="B13" s="2" t="s">
        <v>17</v>
      </c>
      <c r="C13" s="2" t="s">
        <v>217</v>
      </c>
      <c r="D13" s="17" t="str">
        <f>IFERROR(VLOOKUP(Dati16_17[[#This Row],[Nome]]&amp;"*",Gazzetta16_17[Giocatore],1,FALSE),"")</f>
        <v>Borriello M.</v>
      </c>
      <c r="E13" s="13">
        <f>IFERROR(Dati16_17[[#This Row],[Mf]]/Dati16_17[[#This Row],[Quota]],0)</f>
        <v>0.27629629629629632</v>
      </c>
      <c r="F13" s="13">
        <f>IFERROR(Dati16_17[[#This Row],[Mf/Quota]]*Dati16_17[[#This Row],[Pg]]/38,0)</f>
        <v>0.2617543859649123</v>
      </c>
      <c r="G13" s="15">
        <f>IF(Dati16_17[[#This Row],[Mf]]*Dati16_17[[#This Row],[Pg]]=0,0,Dati16_17[[#This Row],[Mf]]*Dati16_17[[#This Row],[Pg]])</f>
        <v>268.56</v>
      </c>
      <c r="H13" s="20">
        <f>IFERROR(Dati16_17[[#This Row],[Tot. punti]]/Dati16_17[[#This Row],[Quota]],0)</f>
        <v>9.9466666666666672</v>
      </c>
      <c r="I13" s="12">
        <f>IFERROR(VLOOKUP(Dati16_17[[#This Row],[Nome]]&amp;"*",Gazzetta16_17[],2,FALSE),0)</f>
        <v>27</v>
      </c>
      <c r="J13" s="2" t="s">
        <v>654</v>
      </c>
      <c r="K13" s="2">
        <v>36</v>
      </c>
      <c r="L13" s="2">
        <v>6.21</v>
      </c>
      <c r="M13" s="2">
        <v>7.46</v>
      </c>
      <c r="N13" s="2">
        <v>15</v>
      </c>
      <c r="O13" s="2">
        <v>0</v>
      </c>
      <c r="P13" s="2">
        <v>0</v>
      </c>
      <c r="Q13" s="2">
        <v>2</v>
      </c>
      <c r="R13" s="2">
        <v>1</v>
      </c>
      <c r="S13" s="2">
        <v>1</v>
      </c>
      <c r="T13" s="2">
        <v>1</v>
      </c>
      <c r="U13" s="2">
        <v>4</v>
      </c>
      <c r="V13" s="2">
        <v>0</v>
      </c>
      <c r="W13" s="2">
        <v>1</v>
      </c>
      <c r="Y13" s="18" t="s">
        <v>2219</v>
      </c>
      <c r="Z13">
        <v>2</v>
      </c>
    </row>
    <row r="14" spans="1:26">
      <c r="A14" s="2">
        <v>532</v>
      </c>
      <c r="B14" s="2" t="s">
        <v>17</v>
      </c>
      <c r="C14" s="2" t="s">
        <v>231</v>
      </c>
      <c r="D14" s="17" t="str">
        <f>IFERROR(VLOOKUP(Dati16_17[[#This Row],[Nome]]&amp;"*",Gazzetta16_17[Giocatore],1,FALSE),"")</f>
        <v>Falcinelli D.</v>
      </c>
      <c r="E14" s="13">
        <f>IFERROR(Dati16_17[[#This Row],[Mf]]/Dati16_17[[#This Row],[Quota]],0)</f>
        <v>0.27884615384615385</v>
      </c>
      <c r="F14" s="13">
        <f>IFERROR(Dati16_17[[#This Row],[Mf/Quota]]*Dati16_17[[#This Row],[Pg]]/38,0)</f>
        <v>0.26417004048582998</v>
      </c>
      <c r="G14" s="15">
        <f>IF(Dati16_17[[#This Row],[Mf]]*Dati16_17[[#This Row],[Pg]]=0,0,Dati16_17[[#This Row],[Mf]]*Dati16_17[[#This Row],[Pg]])</f>
        <v>261</v>
      </c>
      <c r="H14" s="20">
        <f>IFERROR(Dati16_17[[#This Row],[Tot. punti]]/Dati16_17[[#This Row],[Quota]],0)</f>
        <v>10.038461538461538</v>
      </c>
      <c r="I14" s="12">
        <f>IFERROR(VLOOKUP(Dati16_17[[#This Row],[Nome]]&amp;"*",Gazzetta16_17[],2,FALSE),0)</f>
        <v>26</v>
      </c>
      <c r="J14" s="2" t="s">
        <v>656</v>
      </c>
      <c r="K14" s="2">
        <v>36</v>
      </c>
      <c r="L14" s="2">
        <v>6.21</v>
      </c>
      <c r="M14" s="2">
        <v>7.25</v>
      </c>
      <c r="N14" s="2">
        <v>11</v>
      </c>
      <c r="O14" s="2">
        <v>0</v>
      </c>
      <c r="P14" s="2">
        <v>0</v>
      </c>
      <c r="Q14" s="2">
        <v>2</v>
      </c>
      <c r="R14" s="2">
        <v>2</v>
      </c>
      <c r="S14" s="2">
        <v>0</v>
      </c>
      <c r="T14" s="2">
        <v>2</v>
      </c>
      <c r="U14" s="2">
        <v>7</v>
      </c>
      <c r="V14" s="2">
        <v>0</v>
      </c>
      <c r="W14" s="2">
        <v>0</v>
      </c>
      <c r="Y14" s="18" t="s">
        <v>1658</v>
      </c>
      <c r="Z14">
        <v>16</v>
      </c>
    </row>
    <row r="15" spans="1:26">
      <c r="A15" s="2">
        <v>568</v>
      </c>
      <c r="B15" s="2" t="s">
        <v>17</v>
      </c>
      <c r="C15" s="2" t="s">
        <v>134</v>
      </c>
      <c r="D15" s="17" t="str">
        <f>IFERROR(VLOOKUP(Dati16_17[[#This Row],[Nome]]&amp;"*",Gazzetta16_17[Giocatore],1,FALSE),"")</f>
        <v>Quagliarella F.</v>
      </c>
      <c r="E15" s="13">
        <f>IFERROR(Dati16_17[[#This Row],[Mf]]/Dati16_17[[#This Row],[Quota]],0)</f>
        <v>0.26037037037037036</v>
      </c>
      <c r="F15" s="13">
        <f>IFERROR(Dati16_17[[#This Row],[Mf/Quota]]*Dati16_17[[#This Row],[Pg]]/38,0)</f>
        <v>0.25351851851851853</v>
      </c>
      <c r="G15" s="15">
        <f>IF(Dati16_17[[#This Row],[Mf]]*Dati16_17[[#This Row],[Pg]]=0,0,Dati16_17[[#This Row],[Mf]]*Dati16_17[[#This Row],[Pg]])</f>
        <v>260.11</v>
      </c>
      <c r="H15" s="20">
        <f>IFERROR(Dati16_17[[#This Row],[Tot. punti]]/Dati16_17[[#This Row],[Quota]],0)</f>
        <v>9.6337037037037039</v>
      </c>
      <c r="I15" s="12">
        <f>IFERROR(VLOOKUP(Dati16_17[[#This Row],[Nome]]&amp;"*",Gazzetta16_17[],2,FALSE),0)</f>
        <v>27</v>
      </c>
      <c r="J15" s="2" t="s">
        <v>44</v>
      </c>
      <c r="K15" s="2">
        <v>37</v>
      </c>
      <c r="L15" s="2">
        <v>6.06</v>
      </c>
      <c r="M15" s="2">
        <v>7.03</v>
      </c>
      <c r="N15" s="2">
        <v>9</v>
      </c>
      <c r="O15" s="2">
        <v>0</v>
      </c>
      <c r="P15" s="2">
        <v>0</v>
      </c>
      <c r="Q15" s="2">
        <v>4</v>
      </c>
      <c r="R15" s="2">
        <v>3</v>
      </c>
      <c r="S15" s="2">
        <v>1</v>
      </c>
      <c r="T15" s="2">
        <v>3</v>
      </c>
      <c r="U15" s="2">
        <v>2</v>
      </c>
      <c r="V15" s="2">
        <v>0</v>
      </c>
      <c r="W15" s="2">
        <v>0</v>
      </c>
      <c r="Y15" s="18" t="s">
        <v>1660</v>
      </c>
      <c r="Z15">
        <v>7</v>
      </c>
    </row>
    <row r="16" spans="1:26">
      <c r="A16" s="2">
        <v>704</v>
      </c>
      <c r="B16" s="2" t="s">
        <v>22</v>
      </c>
      <c r="C16" s="2" t="s">
        <v>103</v>
      </c>
      <c r="D16" s="17" t="str">
        <f>IFERROR(VLOOKUP(Dati16_17[[#This Row],[Nome]]&amp;"*",Gazzetta16_17[Giocatore],1,FALSE),"")</f>
        <v>Perisic I.</v>
      </c>
      <c r="E16" s="13">
        <f>IFERROR(Dati16_17[[#This Row],[Mf]]/Dati16_17[[#This Row],[Quota]],0)</f>
        <v>0.25678571428571428</v>
      </c>
      <c r="F16" s="13">
        <f>IFERROR(Dati16_17[[#This Row],[Mf/Quota]]*Dati16_17[[#This Row],[Pg]]/38,0)</f>
        <v>0.24327067669172933</v>
      </c>
      <c r="G16" s="15">
        <f>IF(Dati16_17[[#This Row],[Mf]]*Dati16_17[[#This Row],[Pg]]=0,0,Dati16_17[[#This Row],[Mf]]*Dati16_17[[#This Row],[Pg]])</f>
        <v>258.84000000000003</v>
      </c>
      <c r="H16" s="20">
        <f>IFERROR(Dati16_17[[#This Row],[Tot. punti]]/Dati16_17[[#This Row],[Quota]],0)</f>
        <v>9.2442857142857147</v>
      </c>
      <c r="I16" s="12">
        <f>IFERROR(VLOOKUP(Dati16_17[[#This Row],[Nome]]&amp;"*",Gazzetta16_17[],2,FALSE),0)</f>
        <v>28</v>
      </c>
      <c r="J16" s="2" t="s">
        <v>55</v>
      </c>
      <c r="K16" s="2">
        <v>36</v>
      </c>
      <c r="L16" s="2">
        <v>6.14</v>
      </c>
      <c r="M16" s="2">
        <v>7.19</v>
      </c>
      <c r="N16" s="2">
        <v>11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7</v>
      </c>
      <c r="U16" s="2">
        <v>2</v>
      </c>
      <c r="V16" s="2">
        <v>1</v>
      </c>
      <c r="W16" s="2">
        <v>0</v>
      </c>
      <c r="Y16" s="18" t="s">
        <v>2220</v>
      </c>
      <c r="Z16">
        <v>8</v>
      </c>
    </row>
    <row r="17" spans="1:26">
      <c r="A17" s="2">
        <v>608</v>
      </c>
      <c r="B17" s="2" t="s">
        <v>17</v>
      </c>
      <c r="C17" s="2" t="s">
        <v>251</v>
      </c>
      <c r="D17" s="17" t="str">
        <f>IFERROR(VLOOKUP(Dati16_17[[#This Row],[Nome]]&amp;"*",Gazzetta16_17[Giocatore],1,FALSE),"")</f>
        <v>Zapata D.</v>
      </c>
      <c r="E17" s="13">
        <f>IFERROR(Dati16_17[[#This Row],[Mf]]/Dati16_17[[#This Row],[Quota]],0)</f>
        <v>0.29521739130434782</v>
      </c>
      <c r="F17" s="13">
        <f>IFERROR(Dati16_17[[#This Row],[Mf/Quota]]*Dati16_17[[#This Row],[Pg]]/38,0)</f>
        <v>0.29521739130434782</v>
      </c>
      <c r="G17" s="15">
        <f>IF(Dati16_17[[#This Row],[Mf]]*Dati16_17[[#This Row],[Pg]]=0,0,Dati16_17[[#This Row],[Mf]]*Dati16_17[[#This Row],[Pg]])</f>
        <v>258.02</v>
      </c>
      <c r="H17" s="20">
        <f>IFERROR(Dati16_17[[#This Row],[Tot. punti]]/Dati16_17[[#This Row],[Quota]],0)</f>
        <v>11.218260869565217</v>
      </c>
      <c r="I17" s="12">
        <f>IFERROR(VLOOKUP(Dati16_17[[#This Row],[Nome]]&amp;"*",Gazzetta16_17[],2,FALSE),0)</f>
        <v>23</v>
      </c>
      <c r="J17" s="2" t="s">
        <v>30</v>
      </c>
      <c r="K17" s="2">
        <v>38</v>
      </c>
      <c r="L17" s="2">
        <v>5.99</v>
      </c>
      <c r="M17" s="2">
        <v>6.79</v>
      </c>
      <c r="N17" s="2">
        <v>9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2</v>
      </c>
      <c r="U17" s="2">
        <v>3</v>
      </c>
      <c r="V17" s="2">
        <v>0</v>
      </c>
      <c r="W17" s="2">
        <v>0</v>
      </c>
      <c r="Y17" s="18" t="s">
        <v>2221</v>
      </c>
      <c r="Z17">
        <v>9</v>
      </c>
    </row>
    <row r="18" spans="1:26">
      <c r="A18" s="2">
        <v>345</v>
      </c>
      <c r="B18" s="2" t="s">
        <v>17</v>
      </c>
      <c r="C18" s="2" t="s">
        <v>142</v>
      </c>
      <c r="D18" s="17" t="str">
        <f>IFERROR(VLOOKUP(Dati16_17[[#This Row],[Nome]]&amp;"*",Gazzetta16_17[Giocatore],1,FALSE),"")</f>
        <v>Keita B.</v>
      </c>
      <c r="E18" s="13">
        <f>IFERROR(Dati16_17[[#This Row],[Mf]]/Dati16_17[[#This Row],[Quota]],0)</f>
        <v>0.2463636363636364</v>
      </c>
      <c r="F18" s="13">
        <f>IFERROR(Dati16_17[[#This Row],[Mf/Quota]]*Dati16_17[[#This Row],[Pg]]/38,0)</f>
        <v>0.20098086124401918</v>
      </c>
      <c r="G18" s="15">
        <f>IF(Dati16_17[[#This Row],[Mf]]*Dati16_17[[#This Row],[Pg]]=0,0,Dati16_17[[#This Row],[Mf]]*Dati16_17[[#This Row],[Pg]])</f>
        <v>252.03000000000003</v>
      </c>
      <c r="H18" s="20">
        <f>IFERROR(Dati16_17[[#This Row],[Tot. punti]]/Dati16_17[[#This Row],[Quota]],0)</f>
        <v>7.6372727272727285</v>
      </c>
      <c r="I18" s="12">
        <f>IFERROR(VLOOKUP(Dati16_17[[#This Row],[Nome]]&amp;"*",Gazzetta16_17[],2,FALSE),0)</f>
        <v>33</v>
      </c>
      <c r="J18" s="2" t="s">
        <v>74</v>
      </c>
      <c r="K18" s="2">
        <v>31</v>
      </c>
      <c r="L18" s="2">
        <v>6.55</v>
      </c>
      <c r="M18" s="2">
        <v>8.1300000000000008</v>
      </c>
      <c r="N18" s="2">
        <v>14</v>
      </c>
      <c r="O18" s="2">
        <v>0</v>
      </c>
      <c r="P18" s="2">
        <v>0</v>
      </c>
      <c r="Q18" s="2">
        <v>2</v>
      </c>
      <c r="R18" s="2">
        <v>2</v>
      </c>
      <c r="S18" s="2">
        <v>0</v>
      </c>
      <c r="T18" s="2">
        <v>4</v>
      </c>
      <c r="U18" s="2">
        <v>4</v>
      </c>
      <c r="V18" s="2">
        <v>1</v>
      </c>
      <c r="W18" s="2">
        <v>0</v>
      </c>
      <c r="Y18" s="18" t="s">
        <v>2222</v>
      </c>
      <c r="Z18">
        <v>2</v>
      </c>
    </row>
    <row r="19" spans="1:26">
      <c r="A19" s="2">
        <v>475</v>
      </c>
      <c r="B19" s="2" t="s">
        <v>17</v>
      </c>
      <c r="C19" s="2" t="s">
        <v>290</v>
      </c>
      <c r="D19" s="17" t="str">
        <f>IFERROR(VLOOKUP(Dati16_17[[#This Row],[Nome]]&amp;"*",Gazzetta16_17[Giocatore],1,FALSE),"")</f>
        <v/>
      </c>
      <c r="E19" s="13">
        <f>IFERROR(Dati16_17[[#This Row],[Mf]]/Dati16_17[[#This Row],[Quota]],0)</f>
        <v>0</v>
      </c>
      <c r="F19" s="13">
        <f>IFERROR(Dati16_17[[#This Row],[Mf/Quota]]*Dati16_17[[#This Row],[Pg]]/38,0)</f>
        <v>0</v>
      </c>
      <c r="G19" s="15">
        <f>IF(Dati16_17[[#This Row],[Mf]]*Dati16_17[[#This Row],[Pg]]=0,0,Dati16_17[[#This Row],[Mf]]*Dati16_17[[#This Row],[Pg]])</f>
        <v>251.65</v>
      </c>
      <c r="H19" s="20">
        <f>IFERROR(Dati16_17[[#This Row],[Tot. punti]]/Dati16_17[[#This Row],[Quota]],0)</f>
        <v>0</v>
      </c>
      <c r="I19" s="12">
        <f>IFERROR(VLOOKUP(Dati16_17[[#This Row],[Nome]]&amp;"*",Gazzetta16_17[],2,FALSE),0)</f>
        <v>0</v>
      </c>
      <c r="J19" s="2" t="s">
        <v>81</v>
      </c>
      <c r="K19" s="2">
        <v>35</v>
      </c>
      <c r="L19" s="2">
        <v>6.07</v>
      </c>
      <c r="M19" s="2">
        <v>7.19</v>
      </c>
      <c r="N19" s="2">
        <v>10</v>
      </c>
      <c r="O19" s="2">
        <v>0</v>
      </c>
      <c r="P19" s="2">
        <v>0</v>
      </c>
      <c r="Q19" s="2">
        <v>3</v>
      </c>
      <c r="R19" s="2">
        <v>2</v>
      </c>
      <c r="S19" s="2">
        <v>1</v>
      </c>
      <c r="T19" s="2">
        <v>6</v>
      </c>
      <c r="U19" s="2">
        <v>2</v>
      </c>
      <c r="V19" s="2">
        <v>0</v>
      </c>
      <c r="W19" s="2">
        <v>0</v>
      </c>
      <c r="Y19" s="18" t="s">
        <v>1661</v>
      </c>
      <c r="Z19">
        <v>5</v>
      </c>
    </row>
    <row r="20" spans="1:26">
      <c r="A20" s="2">
        <v>332</v>
      </c>
      <c r="B20" s="2" t="s">
        <v>22</v>
      </c>
      <c r="C20" s="2" t="s">
        <v>156</v>
      </c>
      <c r="D20" s="17" t="str">
        <f>IFERROR(VLOOKUP(Dati16_17[[#This Row],[Nome]]&amp;"*",Gazzetta16_17[Giocatore],1,FALSE),"")</f>
        <v>Candreva A.</v>
      </c>
      <c r="E20" s="13">
        <f>IFERROR(Dati16_17[[#This Row],[Mf]]/Dati16_17[[#This Row],[Quota]],0)</f>
        <v>0.34842105263157896</v>
      </c>
      <c r="F20" s="13">
        <f>IFERROR(Dati16_17[[#This Row],[Mf/Quota]]*Dati16_17[[#This Row],[Pg]]/38,0)</f>
        <v>0.34842105263157896</v>
      </c>
      <c r="G20" s="15">
        <f>IF(Dati16_17[[#This Row],[Mf]]*Dati16_17[[#This Row],[Pg]]=0,0,Dati16_17[[#This Row],[Mf]]*Dati16_17[[#This Row],[Pg]])</f>
        <v>251.56</v>
      </c>
      <c r="H20" s="20">
        <f>IFERROR(Dati16_17[[#This Row],[Tot. punti]]/Dati16_17[[#This Row],[Quota]],0)</f>
        <v>13.24</v>
      </c>
      <c r="I20" s="12">
        <f>IFERROR(VLOOKUP(Dati16_17[[#This Row],[Nome]]&amp;"*",Gazzetta16_17[],2,FALSE),0)</f>
        <v>19</v>
      </c>
      <c r="J20" s="2" t="s">
        <v>55</v>
      </c>
      <c r="K20" s="2">
        <v>38</v>
      </c>
      <c r="L20" s="2">
        <v>6.01</v>
      </c>
      <c r="M20" s="2">
        <v>6.62</v>
      </c>
      <c r="N20" s="2">
        <v>6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9</v>
      </c>
      <c r="U20" s="2">
        <v>2</v>
      </c>
      <c r="V20" s="2">
        <v>0</v>
      </c>
      <c r="W20" s="2">
        <v>0</v>
      </c>
      <c r="Y20" s="18" t="s">
        <v>1662</v>
      </c>
      <c r="Z20">
        <v>20</v>
      </c>
    </row>
    <row r="21" spans="1:26">
      <c r="A21" s="2">
        <v>1943</v>
      </c>
      <c r="B21" s="2" t="s">
        <v>17</v>
      </c>
      <c r="C21" s="2" t="s">
        <v>993</v>
      </c>
      <c r="D21" s="17" t="str">
        <f>IFERROR(VLOOKUP(Dati16_17[[#This Row],[Nome]]&amp;"*",Gazzetta16_17[Giocatore],1,FALSE),"")</f>
        <v>Nestorovski I.</v>
      </c>
      <c r="E21" s="13">
        <f>IFERROR(Dati16_17[[#This Row],[Mf]]/Dati16_17[[#This Row],[Quota]],0)</f>
        <v>0.35421052631578948</v>
      </c>
      <c r="F21" s="13">
        <f>IFERROR(Dati16_17[[#This Row],[Mf/Quota]]*Dati16_17[[#This Row],[Pg]]/38,0)</f>
        <v>0.34488919667590023</v>
      </c>
      <c r="G21" s="15">
        <f>IF(Dati16_17[[#This Row],[Mf]]*Dati16_17[[#This Row],[Pg]]=0,0,Dati16_17[[#This Row],[Mf]]*Dati16_17[[#This Row],[Pg]])</f>
        <v>249.01000000000002</v>
      </c>
      <c r="H21" s="20">
        <f>IFERROR(Dati16_17[[#This Row],[Tot. punti]]/Dati16_17[[#This Row],[Quota]],0)</f>
        <v>13.105789473684212</v>
      </c>
      <c r="I21" s="12">
        <f>IFERROR(VLOOKUP(Dati16_17[[#This Row],[Nome]]&amp;"*",Gazzetta16_17[],2,FALSE),0)</f>
        <v>19</v>
      </c>
      <c r="J21" s="2" t="s">
        <v>27</v>
      </c>
      <c r="K21" s="2">
        <v>37</v>
      </c>
      <c r="L21" s="2">
        <v>5.85</v>
      </c>
      <c r="M21" s="2">
        <v>6.73</v>
      </c>
      <c r="N21" s="2">
        <v>10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2</v>
      </c>
      <c r="U21" s="2">
        <v>5</v>
      </c>
      <c r="V21" s="2">
        <v>0</v>
      </c>
      <c r="W21" s="2">
        <v>0</v>
      </c>
      <c r="Y21" s="18" t="s">
        <v>2223</v>
      </c>
      <c r="Z21">
        <v>6</v>
      </c>
    </row>
    <row r="22" spans="1:26">
      <c r="A22" s="2">
        <v>646</v>
      </c>
      <c r="B22" s="2" t="s">
        <v>17</v>
      </c>
      <c r="C22" s="2" t="s">
        <v>102</v>
      </c>
      <c r="D22" s="17" t="str">
        <f>IFERROR(VLOOKUP(Dati16_17[[#This Row],[Nome]]&amp;"*",Gazzetta16_17[Giocatore],1,FALSE),"")</f>
        <v>Salah M.</v>
      </c>
      <c r="E22" s="13">
        <f>IFERROR(Dati16_17[[#This Row],[Mf]]/Dati16_17[[#This Row],[Quota]],0)</f>
        <v>0.25093749999999998</v>
      </c>
      <c r="F22" s="13">
        <f>IFERROR(Dati16_17[[#This Row],[Mf/Quota]]*Dati16_17[[#This Row],[Pg]]/38,0)</f>
        <v>0.20471217105263156</v>
      </c>
      <c r="G22" s="15">
        <f>IF(Dati16_17[[#This Row],[Mf]]*Dati16_17[[#This Row],[Pg]]=0,0,Dati16_17[[#This Row],[Mf]]*Dati16_17[[#This Row],[Pg]])</f>
        <v>248.92999999999998</v>
      </c>
      <c r="H22" s="20">
        <f>IFERROR(Dati16_17[[#This Row],[Tot. punti]]/Dati16_17[[#This Row],[Quota]],0)</f>
        <v>7.7790624999999993</v>
      </c>
      <c r="I22" s="12">
        <f>IFERROR(VLOOKUP(Dati16_17[[#This Row],[Nome]]&amp;"*",Gazzetta16_17[],2,FALSE),0)</f>
        <v>32</v>
      </c>
      <c r="J22" s="2" t="s">
        <v>42</v>
      </c>
      <c r="K22" s="2">
        <v>31</v>
      </c>
      <c r="L22" s="2">
        <v>6.29</v>
      </c>
      <c r="M22" s="2">
        <v>8.0299999999999994</v>
      </c>
      <c r="N22" s="2">
        <v>15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10</v>
      </c>
      <c r="U22" s="2">
        <v>2</v>
      </c>
      <c r="V22" s="2">
        <v>0</v>
      </c>
      <c r="W22" s="2">
        <v>0</v>
      </c>
      <c r="Y22" s="18" t="s">
        <v>2224</v>
      </c>
      <c r="Z22">
        <v>5</v>
      </c>
    </row>
    <row r="23" spans="1:26">
      <c r="A23" s="2">
        <v>152</v>
      </c>
      <c r="B23" s="2" t="s">
        <v>22</v>
      </c>
      <c r="C23" s="2" t="s">
        <v>67</v>
      </c>
      <c r="D23" s="17" t="str">
        <f>IFERROR(VLOOKUP(Dati16_17[[#This Row],[Nome]]&amp;"*",Gazzetta16_17[Giocatore],1,FALSE),"")</f>
        <v>Zielinski P.</v>
      </c>
      <c r="E23" s="13">
        <f>IFERROR(Dati16_17[[#This Row],[Mf]]/Dati16_17[[#This Row],[Quota]],0)</f>
        <v>0.31363636363636366</v>
      </c>
      <c r="F23" s="13">
        <f>IFERROR(Dati16_17[[#This Row],[Mf/Quota]]*Dati16_17[[#This Row],[Pg]]/38,0)</f>
        <v>0.2971291866028708</v>
      </c>
      <c r="G23" s="15">
        <f>IF(Dati16_17[[#This Row],[Mf]]*Dati16_17[[#This Row],[Pg]]=0,0,Dati16_17[[#This Row],[Mf]]*Dati16_17[[#This Row],[Pg]])</f>
        <v>248.4</v>
      </c>
      <c r="H23" s="20">
        <f>IFERROR(Dati16_17[[#This Row],[Tot. punti]]/Dati16_17[[#This Row],[Quota]],0)</f>
        <v>11.290909090909091</v>
      </c>
      <c r="I23" s="12">
        <f>IFERROR(VLOOKUP(Dati16_17[[#This Row],[Nome]]&amp;"*",Gazzetta16_17[],2,FALSE),0)</f>
        <v>22</v>
      </c>
      <c r="J23" s="2" t="s">
        <v>24</v>
      </c>
      <c r="K23" s="2">
        <v>36</v>
      </c>
      <c r="L23" s="2">
        <v>6.34</v>
      </c>
      <c r="M23" s="2">
        <v>6.9</v>
      </c>
      <c r="N23" s="2">
        <v>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4</v>
      </c>
      <c r="V23" s="2">
        <v>0</v>
      </c>
      <c r="W23" s="2">
        <v>0</v>
      </c>
      <c r="Y23" s="18" t="s">
        <v>2225</v>
      </c>
      <c r="Z23">
        <v>1</v>
      </c>
    </row>
    <row r="24" spans="1:26">
      <c r="A24" s="2">
        <v>309</v>
      </c>
      <c r="B24" s="2" t="s">
        <v>17</v>
      </c>
      <c r="C24" s="2" t="s">
        <v>93</v>
      </c>
      <c r="D24" s="17" t="str">
        <f>IFERROR(VLOOKUP(Dati16_17[[#This Row],[Nome]]&amp;"*",Gazzetta16_17[Giocatore],1,FALSE),"")</f>
        <v>Dybala P.</v>
      </c>
      <c r="E24" s="13">
        <f>IFERROR(Dati16_17[[#This Row],[Mf]]/Dati16_17[[#This Row],[Quota]],0)</f>
        <v>0.23969696969696971</v>
      </c>
      <c r="F24" s="13">
        <f>IFERROR(Dati16_17[[#This Row],[Mf/Quota]]*Dati16_17[[#This Row],[Pg]]/38,0)</f>
        <v>0.1955422647527911</v>
      </c>
      <c r="G24" s="15">
        <f>IF(Dati16_17[[#This Row],[Mf]]*Dati16_17[[#This Row],[Pg]]=0,0,Dati16_17[[#This Row],[Mf]]*Dati16_17[[#This Row],[Pg]])</f>
        <v>245.21</v>
      </c>
      <c r="H24" s="20">
        <f>IFERROR(Dati16_17[[#This Row],[Tot. punti]]/Dati16_17[[#This Row],[Quota]],0)</f>
        <v>7.4306060606060607</v>
      </c>
      <c r="I24" s="12">
        <f>IFERROR(VLOOKUP(Dati16_17[[#This Row],[Nome]]&amp;"*",Gazzetta16_17[],2,FALSE),0)</f>
        <v>33</v>
      </c>
      <c r="J24" s="2" t="s">
        <v>57</v>
      </c>
      <c r="K24" s="2">
        <v>31</v>
      </c>
      <c r="L24" s="2">
        <v>6.57</v>
      </c>
      <c r="M24" s="2">
        <v>7.91</v>
      </c>
      <c r="N24" s="2">
        <v>8</v>
      </c>
      <c r="O24" s="2">
        <v>0</v>
      </c>
      <c r="P24" s="2">
        <v>0</v>
      </c>
      <c r="Q24" s="2">
        <v>3</v>
      </c>
      <c r="R24" s="2">
        <v>3</v>
      </c>
      <c r="S24" s="2">
        <v>0</v>
      </c>
      <c r="T24" s="2">
        <v>7</v>
      </c>
      <c r="U24" s="2">
        <v>2</v>
      </c>
      <c r="V24" s="2">
        <v>0</v>
      </c>
      <c r="W24" s="2">
        <v>0</v>
      </c>
      <c r="Y24" s="18" t="s">
        <v>1663</v>
      </c>
      <c r="Z24">
        <v>7</v>
      </c>
    </row>
    <row r="25" spans="1:26">
      <c r="A25" s="2">
        <v>513</v>
      </c>
      <c r="B25" s="2" t="s">
        <v>31</v>
      </c>
      <c r="C25" s="2" t="s">
        <v>60</v>
      </c>
      <c r="D25" s="17" t="str">
        <f>IFERROR(VLOOKUP(Dati16_17[[#This Row],[Nome]]&amp;"*",Gazzetta16_17[Giocatore],1,FALSE),"")</f>
        <v>Acerbi F.</v>
      </c>
      <c r="E25" s="13">
        <f>IFERROR(Dati16_17[[#This Row],[Mf]]/Dati16_17[[#This Row],[Quota]],0)</f>
        <v>0.35833333333333334</v>
      </c>
      <c r="F25" s="13">
        <f>IFERROR(Dati16_17[[#This Row],[Mf/Quota]]*Dati16_17[[#This Row],[Pg]]/38,0)</f>
        <v>0.35833333333333334</v>
      </c>
      <c r="G25" s="15">
        <f>IF(Dati16_17[[#This Row],[Mf]]*Dati16_17[[#This Row],[Pg]]=0,0,Dati16_17[[#This Row],[Mf]]*Dati16_17[[#This Row],[Pg]])</f>
        <v>245.1</v>
      </c>
      <c r="H25" s="20">
        <f>IFERROR(Dati16_17[[#This Row],[Tot. punti]]/Dati16_17[[#This Row],[Quota]],0)</f>
        <v>13.616666666666667</v>
      </c>
      <c r="I25" s="12">
        <f>IFERROR(VLOOKUP(Dati16_17[[#This Row],[Nome]]&amp;"*",Gazzetta16_17[],2,FALSE),0)</f>
        <v>18</v>
      </c>
      <c r="J25" s="2" t="s">
        <v>46</v>
      </c>
      <c r="K25" s="2">
        <v>38</v>
      </c>
      <c r="L25" s="2">
        <v>6.16</v>
      </c>
      <c r="M25" s="2">
        <v>6.45</v>
      </c>
      <c r="N25" s="2">
        <v>3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Y25" s="18" t="s">
        <v>1664</v>
      </c>
      <c r="Z25">
        <v>4</v>
      </c>
    </row>
    <row r="26" spans="1:26">
      <c r="A26" s="2">
        <v>335</v>
      </c>
      <c r="B26" s="2" t="s">
        <v>22</v>
      </c>
      <c r="C26" s="2" t="s">
        <v>73</v>
      </c>
      <c r="D26" s="17" t="str">
        <f>IFERROR(VLOOKUP(Dati16_17[[#This Row],[Nome]]&amp;"*",Gazzetta16_17[Giocatore],1,FALSE),"")</f>
        <v/>
      </c>
      <c r="E26" s="13">
        <f>IFERROR(Dati16_17[[#This Row],[Mf]]/Dati16_17[[#This Row],[Quota]],0)</f>
        <v>0</v>
      </c>
      <c r="F26" s="13">
        <f>IFERROR(Dati16_17[[#This Row],[Mf/Quota]]*Dati16_17[[#This Row],[Pg]]/38,0)</f>
        <v>0</v>
      </c>
      <c r="G26" s="15">
        <f>IF(Dati16_17[[#This Row],[Mf]]*Dati16_17[[#This Row],[Pg]]=0,0,Dati16_17[[#This Row],[Mf]]*Dati16_17[[#This Row],[Pg]])</f>
        <v>243.35999999999999</v>
      </c>
      <c r="H26" s="20">
        <f>IFERROR(Dati16_17[[#This Row],[Tot. punti]]/Dati16_17[[#This Row],[Quota]],0)</f>
        <v>0</v>
      </c>
      <c r="I26" s="12">
        <f>IFERROR(VLOOKUP(Dati16_17[[#This Row],[Nome]]&amp;"*",Gazzetta16_17[],2,FALSE),0)</f>
        <v>0</v>
      </c>
      <c r="J26" s="2" t="s">
        <v>74</v>
      </c>
      <c r="K26" s="2">
        <v>36</v>
      </c>
      <c r="L26" s="2">
        <v>6.28</v>
      </c>
      <c r="M26" s="2">
        <v>6.76</v>
      </c>
      <c r="N26" s="2">
        <v>3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8</v>
      </c>
      <c r="U26" s="2">
        <v>5</v>
      </c>
      <c r="V26" s="2">
        <v>0</v>
      </c>
      <c r="W26" s="2">
        <v>0</v>
      </c>
      <c r="Y26" s="18" t="s">
        <v>1665</v>
      </c>
      <c r="Z26">
        <v>4</v>
      </c>
    </row>
    <row r="27" spans="1:26">
      <c r="A27" s="2">
        <v>556</v>
      </c>
      <c r="B27" s="2" t="s">
        <v>22</v>
      </c>
      <c r="C27" s="2" t="s">
        <v>86</v>
      </c>
      <c r="D27" s="17" t="str">
        <f>IFERROR(VLOOKUP(Dati16_17[[#This Row],[Nome]]&amp;"*",Gazzetta16_17[Giocatore],1,FALSE),"")</f>
        <v>Baselli D.</v>
      </c>
      <c r="E27" s="13">
        <f>IFERROR(Dati16_17[[#This Row],[Mf]]/Dati16_17[[#This Row],[Quota]],0)</f>
        <v>0.38235294117647056</v>
      </c>
      <c r="F27" s="13">
        <f>IFERROR(Dati16_17[[#This Row],[Mf/Quota]]*Dati16_17[[#This Row],[Pg]]/38,0)</f>
        <v>0.37229102167182659</v>
      </c>
      <c r="G27" s="15">
        <f>IF(Dati16_17[[#This Row],[Mf]]*Dati16_17[[#This Row],[Pg]]=0,0,Dati16_17[[#This Row],[Mf]]*Dati16_17[[#This Row],[Pg]])</f>
        <v>240.5</v>
      </c>
      <c r="H27" s="20">
        <f>IFERROR(Dati16_17[[#This Row],[Tot. punti]]/Dati16_17[[#This Row],[Quota]],0)</f>
        <v>14.147058823529411</v>
      </c>
      <c r="I27" s="12">
        <f>IFERROR(VLOOKUP(Dati16_17[[#This Row],[Nome]]&amp;"*",Gazzetta16_17[],2,FALSE),0)</f>
        <v>17</v>
      </c>
      <c r="J27" s="2" t="s">
        <v>81</v>
      </c>
      <c r="K27" s="2">
        <v>37</v>
      </c>
      <c r="L27" s="2">
        <v>5.97</v>
      </c>
      <c r="M27" s="2">
        <v>6.5</v>
      </c>
      <c r="N27" s="2">
        <v>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6</v>
      </c>
      <c r="V27" s="2">
        <v>0</v>
      </c>
      <c r="W27" s="2">
        <v>0</v>
      </c>
      <c r="Y27" s="18" t="s">
        <v>2226</v>
      </c>
      <c r="Z27">
        <v>8</v>
      </c>
    </row>
    <row r="28" spans="1:26">
      <c r="A28" s="2">
        <v>2061</v>
      </c>
      <c r="B28" s="2" t="s">
        <v>17</v>
      </c>
      <c r="C28" s="2" t="s">
        <v>744</v>
      </c>
      <c r="D28" s="17" t="str">
        <f>IFERROR(VLOOKUP(Dati16_17[[#This Row],[Nome]]&amp;"*",Gazzetta16_17[Giocatore],1,FALSE),"")</f>
        <v>Simeone G.</v>
      </c>
      <c r="E28" s="13">
        <f>IFERROR(Dati16_17[[#This Row],[Mf]]/Dati16_17[[#This Row],[Quota]],0)</f>
        <v>0.37944444444444447</v>
      </c>
      <c r="F28" s="13">
        <f>IFERROR(Dati16_17[[#This Row],[Mf/Quota]]*Dati16_17[[#This Row],[Pg]]/38,0)</f>
        <v>0.34948830409356729</v>
      </c>
      <c r="G28" s="15">
        <f>IF(Dati16_17[[#This Row],[Mf]]*Dati16_17[[#This Row],[Pg]]=0,0,Dati16_17[[#This Row],[Mf]]*Dati16_17[[#This Row],[Pg]])</f>
        <v>239.05</v>
      </c>
      <c r="H28" s="20">
        <f>IFERROR(Dati16_17[[#This Row],[Tot. punti]]/Dati16_17[[#This Row],[Quota]],0)</f>
        <v>13.280555555555557</v>
      </c>
      <c r="I28" s="12">
        <f>IFERROR(VLOOKUP(Dati16_17[[#This Row],[Nome]]&amp;"*",Gazzetta16_17[],2,FALSE),0)</f>
        <v>18</v>
      </c>
      <c r="J28" s="2" t="s">
        <v>70</v>
      </c>
      <c r="K28" s="2">
        <v>35</v>
      </c>
      <c r="L28" s="2">
        <v>5.9</v>
      </c>
      <c r="M28" s="2">
        <v>6.83</v>
      </c>
      <c r="N28" s="2">
        <v>11</v>
      </c>
      <c r="O28" s="2">
        <v>0</v>
      </c>
      <c r="P28" s="2">
        <v>0</v>
      </c>
      <c r="Q28" s="2">
        <v>2</v>
      </c>
      <c r="R28" s="2">
        <v>1</v>
      </c>
      <c r="S28" s="2">
        <v>1</v>
      </c>
      <c r="T28" s="2">
        <v>1</v>
      </c>
      <c r="U28" s="2">
        <v>3</v>
      </c>
      <c r="V28" s="2">
        <v>0</v>
      </c>
      <c r="W28" s="2">
        <v>0</v>
      </c>
      <c r="Y28" s="18" t="s">
        <v>2227</v>
      </c>
      <c r="Z28">
        <v>1</v>
      </c>
    </row>
    <row r="29" spans="1:26">
      <c r="A29" s="2">
        <v>111</v>
      </c>
      <c r="B29" s="2" t="s">
        <v>22</v>
      </c>
      <c r="C29" s="2" t="s">
        <v>66</v>
      </c>
      <c r="D29" s="17" t="str">
        <f>IFERROR(VLOOKUP(Dati16_17[[#This Row],[Nome]]&amp;"*",Gazzetta16_17[Giocatore],1,FALSE),"")</f>
        <v>Birsa V.</v>
      </c>
      <c r="E29" s="13">
        <f>IFERROR(Dati16_17[[#This Row],[Mf]]/Dati16_17[[#This Row],[Quota]],0)</f>
        <v>0.34150000000000003</v>
      </c>
      <c r="F29" s="13">
        <f>IFERROR(Dati16_17[[#This Row],[Mf/Quota]]*Dati16_17[[#This Row],[Pg]]/38,0)</f>
        <v>0.31453947368421054</v>
      </c>
      <c r="G29" s="15">
        <f>IF(Dati16_17[[#This Row],[Mf]]*Dati16_17[[#This Row],[Pg]]=0,0,Dati16_17[[#This Row],[Mf]]*Dati16_17[[#This Row],[Pg]])</f>
        <v>239.05</v>
      </c>
      <c r="H29" s="20">
        <f>IFERROR(Dati16_17[[#This Row],[Tot. punti]]/Dati16_17[[#This Row],[Quota]],0)</f>
        <v>11.952500000000001</v>
      </c>
      <c r="I29" s="12">
        <f>IFERROR(VLOOKUP(Dati16_17[[#This Row],[Nome]]&amp;"*",Gazzetta16_17[],2,FALSE),0)</f>
        <v>20</v>
      </c>
      <c r="J29" s="2" t="s">
        <v>65</v>
      </c>
      <c r="K29" s="2">
        <v>35</v>
      </c>
      <c r="L29" s="2">
        <v>6.13</v>
      </c>
      <c r="M29" s="2">
        <v>6.83</v>
      </c>
      <c r="N29" s="2">
        <v>7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9</v>
      </c>
      <c r="U29" s="2">
        <v>5</v>
      </c>
      <c r="V29" s="2">
        <v>0</v>
      </c>
      <c r="W29" s="2">
        <v>0</v>
      </c>
      <c r="Y29" s="18" t="s">
        <v>1668</v>
      </c>
      <c r="Z29">
        <v>7</v>
      </c>
    </row>
    <row r="30" spans="1:26">
      <c r="A30" s="2">
        <v>1974</v>
      </c>
      <c r="B30" s="2" t="s">
        <v>17</v>
      </c>
      <c r="C30" s="2" t="s">
        <v>706</v>
      </c>
      <c r="D30" s="17" t="str">
        <f>IFERROR(VLOOKUP(Dati16_17[[#This Row],[Nome]]&amp;"*",Gazzetta16_17[Giocatore],1,FALSE),"")</f>
        <v>Schick P.</v>
      </c>
      <c r="E30" s="13">
        <f>IFERROR(Dati16_17[[#This Row],[Mf]]/Dati16_17[[#This Row],[Quota]],0)</f>
        <v>0.32391304347826089</v>
      </c>
      <c r="F30" s="13">
        <f>IFERROR(Dati16_17[[#This Row],[Mf/Quota]]*Dati16_17[[#This Row],[Pg]]/38,0)</f>
        <v>0.2727688787185355</v>
      </c>
      <c r="G30" s="15">
        <f>IF(Dati16_17[[#This Row],[Mf]]*Dati16_17[[#This Row],[Pg]]=0,0,Dati16_17[[#This Row],[Mf]]*Dati16_17[[#This Row],[Pg]])</f>
        <v>238.4</v>
      </c>
      <c r="H30" s="20">
        <f>IFERROR(Dati16_17[[#This Row],[Tot. punti]]/Dati16_17[[#This Row],[Quota]],0)</f>
        <v>10.365217391304348</v>
      </c>
      <c r="I30" s="12">
        <f>IFERROR(VLOOKUP(Dati16_17[[#This Row],[Nome]]&amp;"*",Gazzetta16_17[],2,FALSE),0)</f>
        <v>23</v>
      </c>
      <c r="J30" s="2" t="s">
        <v>44</v>
      </c>
      <c r="K30" s="2">
        <v>32</v>
      </c>
      <c r="L30" s="2">
        <v>6.24</v>
      </c>
      <c r="M30" s="2">
        <v>7.45</v>
      </c>
      <c r="N30" s="2">
        <v>11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2</v>
      </c>
      <c r="V30" s="2">
        <v>0</v>
      </c>
      <c r="W30" s="2">
        <v>0</v>
      </c>
      <c r="Y30" s="18" t="s">
        <v>1670</v>
      </c>
      <c r="Z30">
        <v>11</v>
      </c>
    </row>
    <row r="31" spans="1:26">
      <c r="A31" s="2">
        <v>28</v>
      </c>
      <c r="B31" s="2" t="s">
        <v>22</v>
      </c>
      <c r="C31" s="2" t="s">
        <v>127</v>
      </c>
      <c r="D31" s="17" t="str">
        <f>IFERROR(VLOOKUP(Dati16_17[[#This Row],[Nome]]&amp;"*",Gazzetta16_17[Giocatore],1,FALSE),"")</f>
        <v>Kurtic J.</v>
      </c>
      <c r="E31" s="13">
        <f>IFERROR(Dati16_17[[#This Row],[Mf]]/Dati16_17[[#This Row],[Quota]],0)</f>
        <v>0.42866666666666664</v>
      </c>
      <c r="F31" s="13">
        <f>IFERROR(Dati16_17[[#This Row],[Mf/Quota]]*Dati16_17[[#This Row],[Pg]]/38,0)</f>
        <v>0.41738596491228064</v>
      </c>
      <c r="G31" s="15">
        <f>IF(Dati16_17[[#This Row],[Mf]]*Dati16_17[[#This Row],[Pg]]=0,0,Dati16_17[[#This Row],[Mf]]*Dati16_17[[#This Row],[Pg]])</f>
        <v>237.91</v>
      </c>
      <c r="H31" s="20">
        <f>IFERROR(Dati16_17[[#This Row],[Tot. punti]]/Dati16_17[[#This Row],[Quota]],0)</f>
        <v>15.860666666666667</v>
      </c>
      <c r="I31" s="12">
        <f>IFERROR(VLOOKUP(Dati16_17[[#This Row],[Nome]]&amp;"*",Gazzetta16_17[],2,FALSE),0)</f>
        <v>15</v>
      </c>
      <c r="J31" s="2" t="s">
        <v>49</v>
      </c>
      <c r="K31" s="2">
        <v>37</v>
      </c>
      <c r="L31" s="2">
        <v>5.99</v>
      </c>
      <c r="M31" s="2">
        <v>6.43</v>
      </c>
      <c r="N31" s="2">
        <v>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7</v>
      </c>
      <c r="V31" s="2">
        <v>0</v>
      </c>
      <c r="W31" s="2">
        <v>0</v>
      </c>
      <c r="Y31" s="18" t="s">
        <v>1671</v>
      </c>
      <c r="Z31">
        <v>2</v>
      </c>
    </row>
    <row r="32" spans="1:26">
      <c r="A32" s="2">
        <v>123</v>
      </c>
      <c r="B32" s="2" t="s">
        <v>17</v>
      </c>
      <c r="C32" s="2" t="s">
        <v>222</v>
      </c>
      <c r="D32" s="17" t="str">
        <f>IFERROR(VLOOKUP(Dati16_17[[#This Row],[Nome]]&amp;"*",Gazzetta16_17[Giocatore],1,FALSE),"")</f>
        <v>Inglese R.</v>
      </c>
      <c r="E32" s="13">
        <f>IFERROR(Dati16_17[[#This Row],[Mf]]/Dati16_17[[#This Row],[Quota]],0)</f>
        <v>0.31590909090909092</v>
      </c>
      <c r="F32" s="13">
        <f>IFERROR(Dati16_17[[#This Row],[Mf/Quota]]*Dati16_17[[#This Row],[Pg]]/38,0)</f>
        <v>0.28265550239234455</v>
      </c>
      <c r="G32" s="15">
        <f>IF(Dati16_17[[#This Row],[Mf]]*Dati16_17[[#This Row],[Pg]]=0,0,Dati16_17[[#This Row],[Mf]]*Dati16_17[[#This Row],[Pg]])</f>
        <v>236.3</v>
      </c>
      <c r="H32" s="20">
        <f>IFERROR(Dati16_17[[#This Row],[Tot. punti]]/Dati16_17[[#This Row],[Quota]],0)</f>
        <v>10.740909090909092</v>
      </c>
      <c r="I32" s="12">
        <f>IFERROR(VLOOKUP(Dati16_17[[#This Row],[Nome]]&amp;"*",Gazzetta16_17[],2,FALSE),0)</f>
        <v>22</v>
      </c>
      <c r="J32" s="2" t="s">
        <v>65</v>
      </c>
      <c r="K32" s="2">
        <v>34</v>
      </c>
      <c r="L32" s="2">
        <v>5.95</v>
      </c>
      <c r="M32" s="2">
        <v>6.95</v>
      </c>
      <c r="N32" s="2">
        <v>10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4</v>
      </c>
      <c r="U32" s="2">
        <v>0</v>
      </c>
      <c r="V32" s="2">
        <v>0</v>
      </c>
      <c r="W32" s="2">
        <v>0</v>
      </c>
      <c r="Y32" s="18" t="s">
        <v>1672</v>
      </c>
      <c r="Z32">
        <v>4</v>
      </c>
    </row>
    <row r="33" spans="1:26">
      <c r="A33" s="2">
        <v>383</v>
      </c>
      <c r="B33" s="2" t="s">
        <v>17</v>
      </c>
      <c r="C33" s="2" t="s">
        <v>595</v>
      </c>
      <c r="D33" s="17" t="str">
        <f>IFERROR(VLOOKUP(Dati16_17[[#This Row],[Nome]]&amp;"*",Gazzetta16_17[Giocatore],1,FALSE),"")</f>
        <v>Petagna A.</v>
      </c>
      <c r="E33" s="13">
        <f>IFERROR(Dati16_17[[#This Row],[Mf]]/Dati16_17[[#This Row],[Quota]],0)</f>
        <v>0.3855555555555556</v>
      </c>
      <c r="F33" s="13">
        <f>IFERROR(Dati16_17[[#This Row],[Mf/Quota]]*Dati16_17[[#This Row],[Pg]]/38,0)</f>
        <v>0.34497076023391815</v>
      </c>
      <c r="G33" s="15">
        <f>IF(Dati16_17[[#This Row],[Mf]]*Dati16_17[[#This Row],[Pg]]=0,0,Dati16_17[[#This Row],[Mf]]*Dati16_17[[#This Row],[Pg]])</f>
        <v>235.96</v>
      </c>
      <c r="H33" s="20">
        <f>IFERROR(Dati16_17[[#This Row],[Tot. punti]]/Dati16_17[[#This Row],[Quota]],0)</f>
        <v>13.10888888888889</v>
      </c>
      <c r="I33" s="12">
        <f>IFERROR(VLOOKUP(Dati16_17[[#This Row],[Nome]]&amp;"*",Gazzetta16_17[],2,FALSE),0)</f>
        <v>18</v>
      </c>
      <c r="J33" s="2" t="s">
        <v>49</v>
      </c>
      <c r="K33" s="2">
        <v>34</v>
      </c>
      <c r="L33" s="2">
        <v>6.33</v>
      </c>
      <c r="M33" s="2">
        <v>6.94</v>
      </c>
      <c r="N33" s="2">
        <v>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</v>
      </c>
      <c r="U33" s="2">
        <v>2</v>
      </c>
      <c r="V33" s="2">
        <v>0</v>
      </c>
      <c r="W33" s="2">
        <v>0</v>
      </c>
      <c r="Y33" s="18" t="s">
        <v>1673</v>
      </c>
      <c r="Z33">
        <v>19</v>
      </c>
    </row>
    <row r="34" spans="1:26">
      <c r="A34" s="2">
        <v>375</v>
      </c>
      <c r="B34" s="2" t="s">
        <v>22</v>
      </c>
      <c r="C34" s="2" t="s">
        <v>315</v>
      </c>
      <c r="D34" s="17" t="str">
        <f>IFERROR(VLOOKUP(Dati16_17[[#This Row],[Nome]]&amp;"*",Gazzetta16_17[Giocatore],1,FALSE),"")</f>
        <v>Suso</v>
      </c>
      <c r="E34" s="13">
        <f>IFERROR(Dati16_17[[#This Row],[Mf]]/Dati16_17[[#This Row],[Quota]],0)</f>
        <v>0.38388888888888889</v>
      </c>
      <c r="F34" s="13">
        <f>IFERROR(Dati16_17[[#This Row],[Mf/Quota]]*Dati16_17[[#This Row],[Pg]]/38,0)</f>
        <v>0.34347953216374266</v>
      </c>
      <c r="G34" s="15">
        <f>IF(Dati16_17[[#This Row],[Mf]]*Dati16_17[[#This Row],[Pg]]=0,0,Dati16_17[[#This Row],[Mf]]*Dati16_17[[#This Row],[Pg]])</f>
        <v>234.94</v>
      </c>
      <c r="H34" s="20">
        <f>IFERROR(Dati16_17[[#This Row],[Tot. punti]]/Dati16_17[[#This Row],[Quota]],0)</f>
        <v>13.052222222222222</v>
      </c>
      <c r="I34" s="12">
        <f>IFERROR(VLOOKUP(Dati16_17[[#This Row],[Nome]]&amp;"*",Gazzetta16_17[],2,FALSE),0)</f>
        <v>18</v>
      </c>
      <c r="J34" s="2" t="s">
        <v>21</v>
      </c>
      <c r="K34" s="2">
        <v>34</v>
      </c>
      <c r="L34" s="2">
        <v>6.28</v>
      </c>
      <c r="M34" s="2">
        <v>6.91</v>
      </c>
      <c r="N34" s="2">
        <v>7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6</v>
      </c>
      <c r="U34" s="2">
        <v>5</v>
      </c>
      <c r="V34" s="2">
        <v>0</v>
      </c>
      <c r="W34" s="2">
        <v>0</v>
      </c>
      <c r="Y34" s="18" t="s">
        <v>1674</v>
      </c>
      <c r="Z34">
        <v>20</v>
      </c>
    </row>
    <row r="35" spans="1:26">
      <c r="A35" s="2">
        <v>237</v>
      </c>
      <c r="B35" s="2" t="s">
        <v>22</v>
      </c>
      <c r="C35" s="2" t="s">
        <v>139</v>
      </c>
      <c r="D35" s="17" t="str">
        <f>IFERROR(VLOOKUP(Dati16_17[[#This Row],[Nome]]&amp;"*",Gazzetta16_17[Giocatore],1,FALSE),"")</f>
        <v>Perotti D.</v>
      </c>
      <c r="E35" s="13">
        <f>IFERROR(Dati16_17[[#This Row],[Mf]]/Dati16_17[[#This Row],[Quota]],0)</f>
        <v>0.34904761904761905</v>
      </c>
      <c r="F35" s="13">
        <f>IFERROR(Dati16_17[[#This Row],[Mf/Quota]]*Dati16_17[[#This Row],[Pg]]/38,0)</f>
        <v>0.29393483709273183</v>
      </c>
      <c r="G35" s="15">
        <f>IF(Dati16_17[[#This Row],[Mf]]*Dati16_17[[#This Row],[Pg]]=0,0,Dati16_17[[#This Row],[Mf]]*Dati16_17[[#This Row],[Pg]])</f>
        <v>234.56</v>
      </c>
      <c r="H35" s="20">
        <f>IFERROR(Dati16_17[[#This Row],[Tot. punti]]/Dati16_17[[#This Row],[Quota]],0)</f>
        <v>11.16952380952381</v>
      </c>
      <c r="I35" s="12">
        <f>IFERROR(VLOOKUP(Dati16_17[[#This Row],[Nome]]&amp;"*",Gazzetta16_17[],2,FALSE),0)</f>
        <v>21</v>
      </c>
      <c r="J35" s="2" t="s">
        <v>42</v>
      </c>
      <c r="K35" s="2">
        <v>32</v>
      </c>
      <c r="L35" s="2">
        <v>6.26</v>
      </c>
      <c r="M35" s="2">
        <v>7.33</v>
      </c>
      <c r="N35" s="2">
        <v>1</v>
      </c>
      <c r="O35" s="2">
        <v>0</v>
      </c>
      <c r="P35" s="2">
        <v>0</v>
      </c>
      <c r="Q35" s="2">
        <v>7</v>
      </c>
      <c r="R35" s="2">
        <v>7</v>
      </c>
      <c r="S35" s="2">
        <v>0</v>
      </c>
      <c r="T35" s="2">
        <v>6</v>
      </c>
      <c r="U35" s="2">
        <v>2</v>
      </c>
      <c r="V35" s="2">
        <v>0</v>
      </c>
      <c r="W35" s="2">
        <v>0</v>
      </c>
      <c r="Y35" s="18" t="s">
        <v>1675</v>
      </c>
      <c r="Z35">
        <v>11</v>
      </c>
    </row>
    <row r="36" spans="1:26">
      <c r="A36" s="2">
        <v>312</v>
      </c>
      <c r="B36" s="2" t="s">
        <v>17</v>
      </c>
      <c r="C36" s="2" t="s">
        <v>203</v>
      </c>
      <c r="D36" s="17" t="str">
        <f>IFERROR(VLOOKUP(Dati16_17[[#This Row],[Nome]]&amp;"*",Gazzetta16_17[Giocatore],1,FALSE),"")</f>
        <v>Mandzukic M.</v>
      </c>
      <c r="E36" s="13">
        <f>IFERROR(Dati16_17[[#This Row],[Mf]]/Dati16_17[[#This Row],[Quota]],0)</f>
        <v>0.2870833333333333</v>
      </c>
      <c r="F36" s="13">
        <f>IFERROR(Dati16_17[[#This Row],[Mf/Quota]]*Dati16_17[[#This Row],[Pg]]/38,0)</f>
        <v>0.25686403508771927</v>
      </c>
      <c r="G36" s="15">
        <f>IF(Dati16_17[[#This Row],[Mf]]*Dati16_17[[#This Row],[Pg]]=0,0,Dati16_17[[#This Row],[Mf]]*Dati16_17[[#This Row],[Pg]])</f>
        <v>234.26</v>
      </c>
      <c r="H36" s="20">
        <f>IFERROR(Dati16_17[[#This Row],[Tot. punti]]/Dati16_17[[#This Row],[Quota]],0)</f>
        <v>9.7608333333333324</v>
      </c>
      <c r="I36" s="12">
        <f>IFERROR(VLOOKUP(Dati16_17[[#This Row],[Nome]]&amp;"*",Gazzetta16_17[],2,FALSE),0)</f>
        <v>24</v>
      </c>
      <c r="J36" s="2" t="s">
        <v>57</v>
      </c>
      <c r="K36" s="2">
        <v>34</v>
      </c>
      <c r="L36" s="2">
        <v>6.25</v>
      </c>
      <c r="M36" s="2">
        <v>6.89</v>
      </c>
      <c r="N36" s="2">
        <v>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5</v>
      </c>
      <c r="V36" s="2">
        <v>0</v>
      </c>
      <c r="W36" s="2">
        <v>0</v>
      </c>
      <c r="Y36" s="18" t="s">
        <v>1676</v>
      </c>
      <c r="Z36">
        <v>8</v>
      </c>
    </row>
    <row r="37" spans="1:26">
      <c r="A37" s="2">
        <v>11</v>
      </c>
      <c r="B37" s="2" t="s">
        <v>31</v>
      </c>
      <c r="C37" s="2" t="s">
        <v>379</v>
      </c>
      <c r="D37" s="17" t="str">
        <f>IFERROR(VLOOKUP(Dati16_17[[#This Row],[Nome]]&amp;"*",Gazzetta16_17[Giocatore],1,FALSE),"")</f>
        <v>Conti A.</v>
      </c>
      <c r="E37" s="13">
        <f>IFERROR(Dati16_17[[#This Row],[Mf]]/Dati16_17[[#This Row],[Quota]],0)</f>
        <v>0.33714285714285713</v>
      </c>
      <c r="F37" s="13">
        <f>IFERROR(Dati16_17[[#This Row],[Mf/Quota]]*Dati16_17[[#This Row],[Pg]]/38,0)</f>
        <v>0.29278195488721803</v>
      </c>
      <c r="G37" s="15">
        <f>IF(Dati16_17[[#This Row],[Mf]]*Dati16_17[[#This Row],[Pg]]=0,0,Dati16_17[[#This Row],[Mf]]*Dati16_17[[#This Row],[Pg]])</f>
        <v>233.64000000000001</v>
      </c>
      <c r="H37" s="20">
        <f>IFERROR(Dati16_17[[#This Row],[Tot. punti]]/Dati16_17[[#This Row],[Quota]],0)</f>
        <v>11.125714285714286</v>
      </c>
      <c r="I37" s="12">
        <f>IFERROR(VLOOKUP(Dati16_17[[#This Row],[Nome]]&amp;"*",Gazzetta16_17[],2,FALSE),0)</f>
        <v>21</v>
      </c>
      <c r="J37" s="2" t="s">
        <v>49</v>
      </c>
      <c r="K37" s="2">
        <v>33</v>
      </c>
      <c r="L37" s="2">
        <v>6.39</v>
      </c>
      <c r="M37" s="2">
        <v>7.08</v>
      </c>
      <c r="N37" s="2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</v>
      </c>
      <c r="U37" s="2">
        <v>12</v>
      </c>
      <c r="V37" s="2">
        <v>0</v>
      </c>
      <c r="W37" s="2">
        <v>0</v>
      </c>
      <c r="Y37" s="18" t="s">
        <v>2228</v>
      </c>
      <c r="Z37">
        <v>8</v>
      </c>
    </row>
    <row r="38" spans="1:26">
      <c r="A38" s="2">
        <v>794</v>
      </c>
      <c r="B38" s="2" t="s">
        <v>22</v>
      </c>
      <c r="C38" s="2" t="s">
        <v>376</v>
      </c>
      <c r="D38" s="17" t="str">
        <f>IFERROR(VLOOKUP(Dati16_17[[#This Row],[Nome]]&amp;"*",Gazzetta16_17[Giocatore],1,FALSE),"")</f>
        <v>Tello C.</v>
      </c>
      <c r="E38" s="13">
        <f>IFERROR(Dati16_17[[#This Row],[Mf]]/Dati16_17[[#This Row],[Quota]],0)</f>
        <v>0.43200000000000005</v>
      </c>
      <c r="F38" s="13">
        <f>IFERROR(Dati16_17[[#This Row],[Mf/Quota]]*Dati16_17[[#This Row],[Pg]]/38,0)</f>
        <v>0.40926315789473688</v>
      </c>
      <c r="G38" s="15">
        <f>IF(Dati16_17[[#This Row],[Mf]]*Dati16_17[[#This Row],[Pg]]=0,0,Dati16_17[[#This Row],[Mf]]*Dati16_17[[#This Row],[Pg]])</f>
        <v>233.28000000000003</v>
      </c>
      <c r="H38" s="20">
        <f>IFERROR(Dati16_17[[#This Row],[Tot. punti]]/Dati16_17[[#This Row],[Quota]],0)</f>
        <v>15.552000000000001</v>
      </c>
      <c r="I38" s="12">
        <f>IFERROR(VLOOKUP(Dati16_17[[#This Row],[Nome]]&amp;"*",Gazzetta16_17[],2,FALSE),0)</f>
        <v>15</v>
      </c>
      <c r="J38" s="2" t="s">
        <v>35</v>
      </c>
      <c r="K38" s="2">
        <v>36</v>
      </c>
      <c r="L38" s="2">
        <v>5.98</v>
      </c>
      <c r="M38" s="2">
        <v>6.48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</v>
      </c>
      <c r="U38" s="2">
        <v>1</v>
      </c>
      <c r="V38" s="2">
        <v>0</v>
      </c>
      <c r="W38" s="2">
        <v>0</v>
      </c>
      <c r="Y38" s="18" t="s">
        <v>1677</v>
      </c>
      <c r="Z38">
        <v>6</v>
      </c>
    </row>
    <row r="39" spans="1:26">
      <c r="A39" s="2">
        <v>652</v>
      </c>
      <c r="B39" s="2" t="s">
        <v>17</v>
      </c>
      <c r="C39" s="2" t="s">
        <v>62</v>
      </c>
      <c r="D39" s="17" t="str">
        <f>IFERROR(VLOOKUP(Dati16_17[[#This Row],[Nome]]&amp;"*",Gazzetta16_17[Giocatore],1,FALSE),"")</f>
        <v>Kalinic N.</v>
      </c>
      <c r="E39" s="13">
        <f>IFERROR(Dati16_17[[#This Row],[Mf]]/Dati16_17[[#This Row],[Quota]],0)</f>
        <v>0.26962962962962966</v>
      </c>
      <c r="F39" s="13">
        <f>IFERROR(Dati16_17[[#This Row],[Mf/Quota]]*Dati16_17[[#This Row],[Pg]]/38,0)</f>
        <v>0.22705653021442498</v>
      </c>
      <c r="G39" s="15">
        <f>IF(Dati16_17[[#This Row],[Mf]]*Dati16_17[[#This Row],[Pg]]=0,0,Dati16_17[[#This Row],[Mf]]*Dati16_17[[#This Row],[Pg]])</f>
        <v>232.96</v>
      </c>
      <c r="H39" s="20">
        <f>IFERROR(Dati16_17[[#This Row],[Tot. punti]]/Dati16_17[[#This Row],[Quota]],0)</f>
        <v>8.6281481481481492</v>
      </c>
      <c r="I39" s="12">
        <f>IFERROR(VLOOKUP(Dati16_17[[#This Row],[Nome]]&amp;"*",Gazzetta16_17[],2,FALSE),0)</f>
        <v>27</v>
      </c>
      <c r="J39" s="2" t="s">
        <v>35</v>
      </c>
      <c r="K39" s="2">
        <v>32</v>
      </c>
      <c r="L39" s="2">
        <v>6.05</v>
      </c>
      <c r="M39" s="2">
        <v>7.28</v>
      </c>
      <c r="N39" s="2">
        <v>14</v>
      </c>
      <c r="O39" s="2">
        <v>0</v>
      </c>
      <c r="P39" s="2">
        <v>0</v>
      </c>
      <c r="Q39" s="2">
        <v>2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  <c r="W39" s="2">
        <v>0</v>
      </c>
      <c r="Y39" s="18" t="s">
        <v>1678</v>
      </c>
      <c r="Z39">
        <v>3</v>
      </c>
    </row>
    <row r="40" spans="1:26">
      <c r="A40" s="2">
        <v>2016</v>
      </c>
      <c r="B40" s="2" t="s">
        <v>31</v>
      </c>
      <c r="C40" s="2" t="s">
        <v>734</v>
      </c>
      <c r="D40" s="17" t="str">
        <f>IFERROR(VLOOKUP(Dati16_17[[#This Row],[Nome]]&amp;"*",Gazzetta16_17[Giocatore],1,FALSE),"")</f>
        <v>Fazio F.</v>
      </c>
      <c r="E40" s="13">
        <f>IFERROR(Dati16_17[[#This Row],[Mf]]/Dati16_17[[#This Row],[Quota]],0)</f>
        <v>0.44714285714285712</v>
      </c>
      <c r="F40" s="13">
        <f>IFERROR(Dati16_17[[#This Row],[Mf/Quota]]*Dati16_17[[#This Row],[Pg]]/38,0)</f>
        <v>0.43537593984962403</v>
      </c>
      <c r="G40" s="15">
        <f>IF(Dati16_17[[#This Row],[Mf]]*Dati16_17[[#This Row],[Pg]]=0,0,Dati16_17[[#This Row],[Mf]]*Dati16_17[[#This Row],[Pg]])</f>
        <v>231.62</v>
      </c>
      <c r="H40" s="20">
        <f>IFERROR(Dati16_17[[#This Row],[Tot. punti]]/Dati16_17[[#This Row],[Quota]],0)</f>
        <v>16.544285714285714</v>
      </c>
      <c r="I40" s="12">
        <f>IFERROR(VLOOKUP(Dati16_17[[#This Row],[Nome]]&amp;"*",Gazzetta16_17[],2,FALSE),0)</f>
        <v>14</v>
      </c>
      <c r="J40" s="2" t="s">
        <v>42</v>
      </c>
      <c r="K40" s="2">
        <v>37</v>
      </c>
      <c r="L40" s="2">
        <v>6.11</v>
      </c>
      <c r="M40" s="2">
        <v>6.26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3</v>
      </c>
      <c r="V40" s="2">
        <v>0</v>
      </c>
      <c r="W40" s="2">
        <v>0</v>
      </c>
      <c r="Y40" s="18" t="s">
        <v>2229</v>
      </c>
      <c r="Z40">
        <v>17</v>
      </c>
    </row>
    <row r="41" spans="1:26">
      <c r="A41" s="2">
        <v>507</v>
      </c>
      <c r="B41" s="2" t="s">
        <v>17</v>
      </c>
      <c r="C41" s="2" t="s">
        <v>132</v>
      </c>
      <c r="D41" s="17" t="str">
        <f>IFERROR(VLOOKUP(Dati16_17[[#This Row],[Nome]]&amp;"*",Gazzetta16_17[Giocatore],1,FALSE),"")</f>
        <v>Muriel L.</v>
      </c>
      <c r="E41" s="13">
        <f>IFERROR(Dati16_17[[#This Row],[Mf]]/Dati16_17[[#This Row],[Quota]],0)</f>
        <v>0.41333333333333333</v>
      </c>
      <c r="F41" s="13">
        <f>IFERROR(Dati16_17[[#This Row],[Mf/Quota]]*Dati16_17[[#This Row],[Pg]]/38,0)</f>
        <v>0.33719298245614032</v>
      </c>
      <c r="G41" s="15">
        <f>IF(Dati16_17[[#This Row],[Mf]]*Dati16_17[[#This Row],[Pg]]=0,0,Dati16_17[[#This Row],[Mf]]*Dati16_17[[#This Row],[Pg]])</f>
        <v>230.64000000000001</v>
      </c>
      <c r="H41" s="20">
        <f>IFERROR(Dati16_17[[#This Row],[Tot. punti]]/Dati16_17[[#This Row],[Quota]],0)</f>
        <v>12.813333333333334</v>
      </c>
      <c r="I41" s="12">
        <f>IFERROR(VLOOKUP(Dati16_17[[#This Row],[Nome]]&amp;"*",Gazzetta16_17[],2,FALSE),0)</f>
        <v>18</v>
      </c>
      <c r="J41" s="2" t="s">
        <v>44</v>
      </c>
      <c r="K41" s="2">
        <v>31</v>
      </c>
      <c r="L41" s="2">
        <v>6.31</v>
      </c>
      <c r="M41" s="2">
        <v>7.44</v>
      </c>
      <c r="N41" s="2">
        <v>7</v>
      </c>
      <c r="O41" s="2">
        <v>0</v>
      </c>
      <c r="P41" s="2">
        <v>0</v>
      </c>
      <c r="Q41" s="2">
        <v>4</v>
      </c>
      <c r="R41" s="2">
        <v>4</v>
      </c>
      <c r="S41" s="2">
        <v>0</v>
      </c>
      <c r="T41" s="2">
        <v>5</v>
      </c>
      <c r="U41" s="2">
        <v>4</v>
      </c>
      <c r="V41" s="2">
        <v>1</v>
      </c>
      <c r="W41" s="2">
        <v>0</v>
      </c>
      <c r="Y41" s="18" t="s">
        <v>2230</v>
      </c>
      <c r="Z41">
        <v>4</v>
      </c>
    </row>
    <row r="42" spans="1:26">
      <c r="A42" s="2">
        <v>478</v>
      </c>
      <c r="B42" s="2" t="s">
        <v>17</v>
      </c>
      <c r="C42" s="2" t="s">
        <v>230</v>
      </c>
      <c r="D42" s="17" t="str">
        <f>IFERROR(VLOOKUP(Dati16_17[[#This Row],[Nome]]&amp;"*",Gazzetta16_17[Giocatore],1,FALSE),"")</f>
        <v>Ljajic A.</v>
      </c>
      <c r="E42" s="13">
        <f>IFERROR(Dati16_17[[#This Row],[Mf]]/Dati16_17[[#This Row],[Quota]],0)</f>
        <v>0.30347826086956525</v>
      </c>
      <c r="F42" s="13">
        <f>IFERROR(Dati16_17[[#This Row],[Mf/Quota]]*Dati16_17[[#This Row],[Pg]]/38,0)</f>
        <v>0.2635469107551488</v>
      </c>
      <c r="G42" s="15">
        <f>IF(Dati16_17[[#This Row],[Mf]]*Dati16_17[[#This Row],[Pg]]=0,0,Dati16_17[[#This Row],[Mf]]*Dati16_17[[#This Row],[Pg]])</f>
        <v>230.34</v>
      </c>
      <c r="H42" s="20">
        <f>IFERROR(Dati16_17[[#This Row],[Tot. punti]]/Dati16_17[[#This Row],[Quota]],0)</f>
        <v>10.014782608695652</v>
      </c>
      <c r="I42" s="12">
        <f>IFERROR(VLOOKUP(Dati16_17[[#This Row],[Nome]]&amp;"*",Gazzetta16_17[],2,FALSE),0)</f>
        <v>23</v>
      </c>
      <c r="J42" s="2" t="s">
        <v>81</v>
      </c>
      <c r="K42" s="2">
        <v>33</v>
      </c>
      <c r="L42" s="2">
        <v>6.09</v>
      </c>
      <c r="M42" s="2">
        <v>6.98</v>
      </c>
      <c r="N42" s="2">
        <v>9</v>
      </c>
      <c r="O42" s="2">
        <v>0</v>
      </c>
      <c r="P42" s="2">
        <v>0</v>
      </c>
      <c r="Q42" s="2">
        <v>2</v>
      </c>
      <c r="R42" s="2">
        <v>1</v>
      </c>
      <c r="S42" s="2">
        <v>1</v>
      </c>
      <c r="T42" s="2">
        <v>5</v>
      </c>
      <c r="U42" s="2">
        <v>5</v>
      </c>
      <c r="V42" s="2">
        <v>0</v>
      </c>
      <c r="W42" s="2">
        <v>0</v>
      </c>
      <c r="Y42" s="18" t="s">
        <v>2231</v>
      </c>
      <c r="Z42">
        <v>9</v>
      </c>
    </row>
    <row r="43" spans="1:26">
      <c r="A43" s="2">
        <v>795</v>
      </c>
      <c r="B43" s="2" t="s">
        <v>17</v>
      </c>
      <c r="C43" s="2" t="s">
        <v>359</v>
      </c>
      <c r="D43" s="17" t="str">
        <f>IFERROR(VLOOKUP(Dati16_17[[#This Row],[Nome]]&amp;"*",Gazzetta16_17[Giocatore],1,FALSE),"")</f>
        <v>El Shaarawy S.</v>
      </c>
      <c r="E43" s="13">
        <f>IFERROR(Dati16_17[[#This Row],[Mf]]/Dati16_17[[#This Row],[Quota]],0)</f>
        <v>0.27307692307692305</v>
      </c>
      <c r="F43" s="13">
        <f>IFERROR(Dati16_17[[#This Row],[Mf/Quota]]*Dati16_17[[#This Row],[Pg]]/38,0)</f>
        <v>0.22995951417004046</v>
      </c>
      <c r="G43" s="15">
        <f>IF(Dati16_17[[#This Row],[Mf]]*Dati16_17[[#This Row],[Pg]]=0,0,Dati16_17[[#This Row],[Mf]]*Dati16_17[[#This Row],[Pg]])</f>
        <v>227.2</v>
      </c>
      <c r="H43" s="20">
        <f>IFERROR(Dati16_17[[#This Row],[Tot. punti]]/Dati16_17[[#This Row],[Quota]],0)</f>
        <v>8.7384615384615376</v>
      </c>
      <c r="I43" s="12">
        <f>IFERROR(VLOOKUP(Dati16_17[[#This Row],[Nome]]&amp;"*",Gazzetta16_17[],2,FALSE),0)</f>
        <v>26</v>
      </c>
      <c r="J43" s="2" t="s">
        <v>42</v>
      </c>
      <c r="K43" s="2">
        <v>32</v>
      </c>
      <c r="L43" s="2">
        <v>6.14</v>
      </c>
      <c r="M43" s="2">
        <v>7.1</v>
      </c>
      <c r="N43" s="2">
        <v>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</v>
      </c>
      <c r="U43" s="2">
        <v>0</v>
      </c>
      <c r="V43" s="2">
        <v>0</v>
      </c>
      <c r="W43" s="2">
        <v>0</v>
      </c>
      <c r="Y43" s="18" t="s">
        <v>2232</v>
      </c>
      <c r="Z43">
        <v>6</v>
      </c>
    </row>
    <row r="44" spans="1:26">
      <c r="A44" s="2">
        <v>506</v>
      </c>
      <c r="B44" s="2" t="s">
        <v>17</v>
      </c>
      <c r="C44" s="2" t="s">
        <v>118</v>
      </c>
      <c r="D44" s="17" t="str">
        <f>IFERROR(VLOOKUP(Dati16_17[[#This Row],[Nome]]&amp;"*",Gazzetta16_17[Giocatore],1,FALSE),"")</f>
        <v>Eder C.</v>
      </c>
      <c r="E44" s="13">
        <f>IFERROR(Dati16_17[[#This Row],[Mf]]/Dati16_17[[#This Row],[Quota]],0)</f>
        <v>0.2991304347826087</v>
      </c>
      <c r="F44" s="13">
        <f>IFERROR(Dati16_17[[#This Row],[Mf/Quota]]*Dati16_17[[#This Row],[Pg]]/38,0)</f>
        <v>0.25977116704805492</v>
      </c>
      <c r="G44" s="15">
        <f>IF(Dati16_17[[#This Row],[Mf]]*Dati16_17[[#This Row],[Pg]]=0,0,Dati16_17[[#This Row],[Mf]]*Dati16_17[[#This Row],[Pg]])</f>
        <v>227.04</v>
      </c>
      <c r="H44" s="20">
        <f>IFERROR(Dati16_17[[#This Row],[Tot. punti]]/Dati16_17[[#This Row],[Quota]],0)</f>
        <v>9.8713043478260865</v>
      </c>
      <c r="I44" s="12">
        <f>IFERROR(VLOOKUP(Dati16_17[[#This Row],[Nome]]&amp;"*",Gazzetta16_17[],2,FALSE),0)</f>
        <v>23</v>
      </c>
      <c r="J44" s="2" t="s">
        <v>55</v>
      </c>
      <c r="K44" s="2">
        <v>33</v>
      </c>
      <c r="L44" s="2">
        <v>6.03</v>
      </c>
      <c r="M44" s="2">
        <v>6.88</v>
      </c>
      <c r="N44" s="2">
        <v>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3</v>
      </c>
      <c r="V44" s="2">
        <v>0</v>
      </c>
      <c r="W44" s="2">
        <v>0</v>
      </c>
      <c r="Y44" s="18" t="s">
        <v>2233</v>
      </c>
      <c r="Z44">
        <v>6</v>
      </c>
    </row>
    <row r="45" spans="1:26">
      <c r="A45" s="2">
        <v>606</v>
      </c>
      <c r="B45" s="2" t="s">
        <v>17</v>
      </c>
      <c r="C45" s="2" t="s">
        <v>61</v>
      </c>
      <c r="D45" s="17" t="str">
        <f>IFERROR(VLOOKUP(Dati16_17[[#This Row],[Nome]]&amp;"*",Gazzetta16_17[Giocatore],1,FALSE),"")</f>
        <v>Thereau C.</v>
      </c>
      <c r="E45" s="13">
        <f>IFERROR(Dati16_17[[#This Row],[Mf]]/Dati16_17[[#This Row],[Quota]],0)</f>
        <v>0.3610526315789474</v>
      </c>
      <c r="F45" s="13">
        <f>IFERROR(Dati16_17[[#This Row],[Mf/Quota]]*Dati16_17[[#This Row],[Pg]]/38,0)</f>
        <v>0.31354570637119117</v>
      </c>
      <c r="G45" s="15">
        <f>IF(Dati16_17[[#This Row],[Mf]]*Dati16_17[[#This Row],[Pg]]=0,0,Dati16_17[[#This Row],[Mf]]*Dati16_17[[#This Row],[Pg]])</f>
        <v>226.38000000000002</v>
      </c>
      <c r="H45" s="20">
        <f>IFERROR(Dati16_17[[#This Row],[Tot. punti]]/Dati16_17[[#This Row],[Quota]],0)</f>
        <v>11.914736842105265</v>
      </c>
      <c r="I45" s="12">
        <f>IFERROR(VLOOKUP(Dati16_17[[#This Row],[Nome]]&amp;"*",Gazzetta16_17[],2,FALSE),0)</f>
        <v>19</v>
      </c>
      <c r="J45" s="2" t="s">
        <v>30</v>
      </c>
      <c r="K45" s="2">
        <v>33</v>
      </c>
      <c r="L45" s="2">
        <v>5.88</v>
      </c>
      <c r="M45" s="2">
        <v>6.86</v>
      </c>
      <c r="N45" s="2">
        <v>11</v>
      </c>
      <c r="O45" s="2">
        <v>0</v>
      </c>
      <c r="P45" s="2">
        <v>0</v>
      </c>
      <c r="Q45" s="2">
        <v>2</v>
      </c>
      <c r="R45" s="2">
        <v>1</v>
      </c>
      <c r="S45" s="2">
        <v>1</v>
      </c>
      <c r="T45" s="2">
        <v>1</v>
      </c>
      <c r="U45" s="2">
        <v>3</v>
      </c>
      <c r="V45" s="2">
        <v>0</v>
      </c>
      <c r="W45" s="2">
        <v>0</v>
      </c>
      <c r="Y45" s="18" t="s">
        <v>1681</v>
      </c>
      <c r="Z45">
        <v>11</v>
      </c>
    </row>
    <row r="46" spans="1:26">
      <c r="A46" s="2">
        <v>1858</v>
      </c>
      <c r="B46" s="2" t="s">
        <v>22</v>
      </c>
      <c r="C46" s="2" t="s">
        <v>662</v>
      </c>
      <c r="D46" s="17" t="str">
        <f>IFERROR(VLOOKUP(Dati16_17[[#This Row],[Nome]]&amp;"*",Gazzetta16_17[Giocatore],1,FALSE),"")</f>
        <v>Krejci L.</v>
      </c>
      <c r="E46" s="13">
        <f>IFERROR(Dati16_17[[#This Row],[Mf]]/Dati16_17[[#This Row],[Quota]],0)</f>
        <v>0.47000000000000003</v>
      </c>
      <c r="F46" s="13">
        <f>IFERROR(Dati16_17[[#This Row],[Mf/Quota]]*Dati16_17[[#This Row],[Pg]]/38,0)</f>
        <v>0.45763157894736844</v>
      </c>
      <c r="G46" s="15">
        <f>IF(Dati16_17[[#This Row],[Mf]]*Dati16_17[[#This Row],[Pg]]=0,0,Dati16_17[[#This Row],[Mf]]*Dati16_17[[#This Row],[Pg]])</f>
        <v>226.07000000000002</v>
      </c>
      <c r="H46" s="20">
        <f>IFERROR(Dati16_17[[#This Row],[Tot. punti]]/Dati16_17[[#This Row],[Quota]],0)</f>
        <v>17.39</v>
      </c>
      <c r="I46" s="12">
        <f>IFERROR(VLOOKUP(Dati16_17[[#This Row],[Nome]]&amp;"*",Gazzetta16_17[],2,FALSE),0)</f>
        <v>13</v>
      </c>
      <c r="J46" s="2" t="s">
        <v>89</v>
      </c>
      <c r="K46" s="2">
        <v>37</v>
      </c>
      <c r="L46" s="2">
        <v>5.86</v>
      </c>
      <c r="M46" s="2">
        <v>6.11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7</v>
      </c>
      <c r="U46" s="2">
        <v>2</v>
      </c>
      <c r="V46" s="2">
        <v>0</v>
      </c>
      <c r="W46" s="2">
        <v>0</v>
      </c>
      <c r="Y46" s="18" t="s">
        <v>1682</v>
      </c>
      <c r="Z46">
        <v>9</v>
      </c>
    </row>
    <row r="47" spans="1:26">
      <c r="A47" s="2">
        <v>184</v>
      </c>
      <c r="B47" s="2" t="s">
        <v>22</v>
      </c>
      <c r="C47" s="2" t="s">
        <v>107</v>
      </c>
      <c r="D47" s="17" t="str">
        <f>IFERROR(VLOOKUP(Dati16_17[[#This Row],[Nome]]&amp;"*",Gazzetta16_17[Giocatore],1,FALSE),"")</f>
        <v>Bernardeschi F.</v>
      </c>
      <c r="E47" s="13">
        <f>IFERROR(Dati16_17[[#This Row],[Mf]]/Dati16_17[[#This Row],[Quota]],0)</f>
        <v>0.32045454545454544</v>
      </c>
      <c r="F47" s="13">
        <f>IFERROR(Dati16_17[[#This Row],[Mf/Quota]]*Dati16_17[[#This Row],[Pg]]/38,0)</f>
        <v>0.26985645933014352</v>
      </c>
      <c r="G47" s="15">
        <f>IF(Dati16_17[[#This Row],[Mf]]*Dati16_17[[#This Row],[Pg]]=0,0,Dati16_17[[#This Row],[Mf]]*Dati16_17[[#This Row],[Pg]])</f>
        <v>225.6</v>
      </c>
      <c r="H47" s="20">
        <f>IFERROR(Dati16_17[[#This Row],[Tot. punti]]/Dati16_17[[#This Row],[Quota]],0)</f>
        <v>10.254545454545454</v>
      </c>
      <c r="I47" s="12">
        <f>IFERROR(VLOOKUP(Dati16_17[[#This Row],[Nome]]&amp;"*",Gazzetta16_17[],2,FALSE),0)</f>
        <v>22</v>
      </c>
      <c r="J47" s="2" t="s">
        <v>35</v>
      </c>
      <c r="K47" s="2">
        <v>32</v>
      </c>
      <c r="L47" s="2">
        <v>6.16</v>
      </c>
      <c r="M47" s="2">
        <v>7.05</v>
      </c>
      <c r="N47" s="2">
        <v>8</v>
      </c>
      <c r="O47" s="2">
        <v>0</v>
      </c>
      <c r="P47" s="2">
        <v>0</v>
      </c>
      <c r="Q47" s="2">
        <v>4</v>
      </c>
      <c r="R47" s="2">
        <v>3</v>
      </c>
      <c r="S47" s="2">
        <v>1</v>
      </c>
      <c r="T47" s="2">
        <v>2</v>
      </c>
      <c r="U47" s="2">
        <v>5</v>
      </c>
      <c r="V47" s="2">
        <v>1</v>
      </c>
      <c r="W47" s="2">
        <v>0</v>
      </c>
      <c r="Y47" s="18" t="s">
        <v>1683</v>
      </c>
      <c r="Z47">
        <v>17</v>
      </c>
    </row>
    <row r="48" spans="1:26">
      <c r="A48" s="2">
        <v>1958</v>
      </c>
      <c r="B48" s="2" t="s">
        <v>17</v>
      </c>
      <c r="C48" s="2" t="s">
        <v>699</v>
      </c>
      <c r="D48" s="17" t="str">
        <f>IFERROR(VLOOKUP(Dati16_17[[#This Row],[Nome]]&amp;"*",Gazzetta16_17[Giocatore],1,FALSE),"")</f>
        <v>Caprari G.</v>
      </c>
      <c r="E48" s="13">
        <f>IFERROR(Dati16_17[[#This Row],[Mf]]/Dati16_17[[#This Row],[Quota]],0)</f>
        <v>0.37882352941176473</v>
      </c>
      <c r="F48" s="13">
        <f>IFERROR(Dati16_17[[#This Row],[Mf/Quota]]*Dati16_17[[#This Row],[Pg]]/38,0)</f>
        <v>0.34891640866873069</v>
      </c>
      <c r="G48" s="15">
        <f>IF(Dati16_17[[#This Row],[Mf]]*Dati16_17[[#This Row],[Pg]]=0,0,Dati16_17[[#This Row],[Mf]]*Dati16_17[[#This Row],[Pg]])</f>
        <v>225.4</v>
      </c>
      <c r="H48" s="20">
        <f>IFERROR(Dati16_17[[#This Row],[Tot. punti]]/Dati16_17[[#This Row],[Quota]],0)</f>
        <v>13.258823529411766</v>
      </c>
      <c r="I48" s="12">
        <f>IFERROR(VLOOKUP(Dati16_17[[#This Row],[Nome]]&amp;"*",Gazzetta16_17[],2,FALSE),0)</f>
        <v>17</v>
      </c>
      <c r="J48" s="2" t="s">
        <v>961</v>
      </c>
      <c r="K48" s="2">
        <v>35</v>
      </c>
      <c r="L48" s="2">
        <v>5.9</v>
      </c>
      <c r="M48" s="2">
        <v>6.44</v>
      </c>
      <c r="N48" s="2">
        <v>8</v>
      </c>
      <c r="O48" s="2">
        <v>0</v>
      </c>
      <c r="P48" s="2">
        <v>0</v>
      </c>
      <c r="Q48" s="2">
        <v>3</v>
      </c>
      <c r="R48" s="2">
        <v>1</v>
      </c>
      <c r="S48" s="2">
        <v>2</v>
      </c>
      <c r="T48" s="2">
        <v>2</v>
      </c>
      <c r="U48" s="2">
        <v>8</v>
      </c>
      <c r="V48" s="2">
        <v>0</v>
      </c>
      <c r="W48" s="2">
        <v>0</v>
      </c>
      <c r="Y48" s="18" t="s">
        <v>1685</v>
      </c>
      <c r="Z48">
        <v>10</v>
      </c>
    </row>
    <row r="49" spans="1:26">
      <c r="A49" s="2">
        <v>1895</v>
      </c>
      <c r="B49" s="2" t="s">
        <v>31</v>
      </c>
      <c r="C49" s="2" t="s">
        <v>683</v>
      </c>
      <c r="D49" s="17" t="str">
        <f>IFERROR(VLOOKUP(Dati16_17[[#This Row],[Nome]]&amp;"*",Gazzetta16_17[Giocatore],1,FALSE),"")</f>
        <v>Ferrari G.</v>
      </c>
      <c r="E49" s="13">
        <f>IFERROR(Dati16_17[[#This Row],[Mf]]/Dati16_17[[#This Row],[Quota]],0)</f>
        <v>0.50666666666666671</v>
      </c>
      <c r="F49" s="13">
        <f>IFERROR(Dati16_17[[#This Row],[Mf/Quota]]*Dati16_17[[#This Row],[Pg]]/38,0)</f>
        <v>0.4933333333333334</v>
      </c>
      <c r="G49" s="15">
        <f>IF(Dati16_17[[#This Row],[Mf]]*Dati16_17[[#This Row],[Pg]]=0,0,Dati16_17[[#This Row],[Mf]]*Dati16_17[[#This Row],[Pg]])</f>
        <v>224.96</v>
      </c>
      <c r="H49" s="20">
        <f>IFERROR(Dati16_17[[#This Row],[Tot. punti]]/Dati16_17[[#This Row],[Quota]],0)</f>
        <v>18.746666666666666</v>
      </c>
      <c r="I49" s="12">
        <f>IFERROR(VLOOKUP(Dati16_17[[#This Row],[Nome]]&amp;"*",Gazzetta16_17[],2,FALSE),0)</f>
        <v>12</v>
      </c>
      <c r="J49" s="2" t="s">
        <v>656</v>
      </c>
      <c r="K49" s="2">
        <v>37</v>
      </c>
      <c r="L49" s="2">
        <v>5.92</v>
      </c>
      <c r="M49" s="2">
        <v>6.08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8</v>
      </c>
      <c r="V49" s="2">
        <v>0</v>
      </c>
      <c r="W49" s="2">
        <v>0</v>
      </c>
      <c r="Y49" s="18" t="s">
        <v>2234</v>
      </c>
      <c r="Z49">
        <v>7</v>
      </c>
    </row>
    <row r="50" spans="1:26">
      <c r="A50" s="2">
        <v>470</v>
      </c>
      <c r="B50" s="2" t="s">
        <v>22</v>
      </c>
      <c r="C50" s="2" t="s">
        <v>482</v>
      </c>
      <c r="D50" s="17" t="str">
        <f>IFERROR(VLOOKUP(Dati16_17[[#This Row],[Nome]]&amp;"*",Gazzetta16_17[Giocatore],1,FALSE),"")</f>
        <v>Strootman K.</v>
      </c>
      <c r="E50" s="13">
        <f>IFERROR(Dati16_17[[#This Row],[Mf]]/Dati16_17[[#This Row],[Quota]],0)</f>
        <v>0.35578947368421049</v>
      </c>
      <c r="F50" s="13">
        <f>IFERROR(Dati16_17[[#This Row],[Mf/Quota]]*Dati16_17[[#This Row],[Pg]]/38,0)</f>
        <v>0.30897506925207752</v>
      </c>
      <c r="G50" s="15">
        <f>IF(Dati16_17[[#This Row],[Mf]]*Dati16_17[[#This Row],[Pg]]=0,0,Dati16_17[[#This Row],[Mf]]*Dati16_17[[#This Row],[Pg]])</f>
        <v>223.07999999999998</v>
      </c>
      <c r="H50" s="20">
        <f>IFERROR(Dati16_17[[#This Row],[Tot. punti]]/Dati16_17[[#This Row],[Quota]],0)</f>
        <v>11.741052631578947</v>
      </c>
      <c r="I50" s="12">
        <f>IFERROR(VLOOKUP(Dati16_17[[#This Row],[Nome]]&amp;"*",Gazzetta16_17[],2,FALSE),0)</f>
        <v>19</v>
      </c>
      <c r="J50" s="2" t="s">
        <v>42</v>
      </c>
      <c r="K50" s="2">
        <v>33</v>
      </c>
      <c r="L50" s="2">
        <v>6.3</v>
      </c>
      <c r="M50" s="2">
        <v>6.76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</v>
      </c>
      <c r="U50" s="2">
        <v>6</v>
      </c>
      <c r="V50" s="2">
        <v>0</v>
      </c>
      <c r="W50" s="2">
        <v>0</v>
      </c>
      <c r="Y50" s="18" t="s">
        <v>2235</v>
      </c>
      <c r="Z50">
        <v>4</v>
      </c>
    </row>
    <row r="51" spans="1:26">
      <c r="A51" s="2">
        <v>788</v>
      </c>
      <c r="B51" s="2" t="s">
        <v>22</v>
      </c>
      <c r="C51" s="2" t="s">
        <v>471</v>
      </c>
      <c r="D51" s="17" t="str">
        <f>IFERROR(VLOOKUP(Dati16_17[[#This Row],[Nome]]&amp;"*",Gazzetta16_17[Giocatore],1,FALSE),"")</f>
        <v>Freuler R.</v>
      </c>
      <c r="E51" s="13">
        <f>IFERROR(Dati16_17[[#This Row],[Mf]]/Dati16_17[[#This Row],[Quota]],0)</f>
        <v>0.37444444444444447</v>
      </c>
      <c r="F51" s="13">
        <f>IFERROR(Dati16_17[[#This Row],[Mf/Quota]]*Dati16_17[[#This Row],[Pg]]/38,0)</f>
        <v>0.32517543859649123</v>
      </c>
      <c r="G51" s="15">
        <f>IF(Dati16_17[[#This Row],[Mf]]*Dati16_17[[#This Row],[Pg]]=0,0,Dati16_17[[#This Row],[Mf]]*Dati16_17[[#This Row],[Pg]])</f>
        <v>222.42000000000002</v>
      </c>
      <c r="H51" s="20">
        <f>IFERROR(Dati16_17[[#This Row],[Tot. punti]]/Dati16_17[[#This Row],[Quota]],0)</f>
        <v>12.356666666666667</v>
      </c>
      <c r="I51" s="12">
        <f>IFERROR(VLOOKUP(Dati16_17[[#This Row],[Nome]]&amp;"*",Gazzetta16_17[],2,FALSE),0)</f>
        <v>18</v>
      </c>
      <c r="J51" s="2" t="s">
        <v>49</v>
      </c>
      <c r="K51" s="2">
        <v>33</v>
      </c>
      <c r="L51" s="2">
        <v>6.21</v>
      </c>
      <c r="M51" s="2">
        <v>6.74</v>
      </c>
      <c r="N51" s="2">
        <v>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4</v>
      </c>
      <c r="U51" s="2">
        <v>5</v>
      </c>
      <c r="V51" s="2">
        <v>0</v>
      </c>
      <c r="W51" s="2">
        <v>0</v>
      </c>
      <c r="Y51" s="18" t="s">
        <v>2236</v>
      </c>
      <c r="Z51">
        <v>3</v>
      </c>
    </row>
    <row r="52" spans="1:26">
      <c r="A52" s="2">
        <v>1882</v>
      </c>
      <c r="B52" s="2" t="s">
        <v>17</v>
      </c>
      <c r="C52" s="2" t="s">
        <v>678</v>
      </c>
      <c r="D52" s="17" t="str">
        <f>IFERROR(VLOOKUP(Dati16_17[[#This Row],[Nome]]&amp;"*",Gazzetta16_17[Giocatore],1,FALSE),"")</f>
        <v>Sau M.</v>
      </c>
      <c r="E52" s="13">
        <f>IFERROR(Dati16_17[[#This Row],[Mf]]/Dati16_17[[#This Row],[Quota]],0)</f>
        <v>0.36333333333333334</v>
      </c>
      <c r="F52" s="13">
        <f>IFERROR(Dati16_17[[#This Row],[Mf/Quota]]*Dati16_17[[#This Row],[Pg]]/38,0)</f>
        <v>0.32508771929824559</v>
      </c>
      <c r="G52" s="15">
        <f>IF(Dati16_17[[#This Row],[Mf]]*Dati16_17[[#This Row],[Pg]]=0,0,Dati16_17[[#This Row],[Mf]]*Dati16_17[[#This Row],[Pg]])</f>
        <v>222.36</v>
      </c>
      <c r="H52" s="20">
        <f>IFERROR(Dati16_17[[#This Row],[Tot. punti]]/Dati16_17[[#This Row],[Quota]],0)</f>
        <v>12.353333333333333</v>
      </c>
      <c r="I52" s="12">
        <f>IFERROR(VLOOKUP(Dati16_17[[#This Row],[Nome]]&amp;"*",Gazzetta16_17[],2,FALSE),0)</f>
        <v>18</v>
      </c>
      <c r="J52" s="2" t="s">
        <v>654</v>
      </c>
      <c r="K52" s="2">
        <v>34</v>
      </c>
      <c r="L52" s="2">
        <v>5.91</v>
      </c>
      <c r="M52" s="2">
        <v>6.54</v>
      </c>
      <c r="N52" s="2">
        <v>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5</v>
      </c>
      <c r="V52" s="2">
        <v>0</v>
      </c>
      <c r="W52" s="2">
        <v>0</v>
      </c>
      <c r="Y52" s="18" t="s">
        <v>2237</v>
      </c>
      <c r="Z52">
        <v>4</v>
      </c>
    </row>
    <row r="53" spans="1:26">
      <c r="A53" s="2">
        <v>645</v>
      </c>
      <c r="B53" s="2" t="s">
        <v>22</v>
      </c>
      <c r="C53" s="2" t="s">
        <v>252</v>
      </c>
      <c r="D53" s="17" t="str">
        <f>IFERROR(VLOOKUP(Dati16_17[[#This Row],[Nome]]&amp;"*",Gazzetta16_17[Giocatore],1,FALSE),"")</f>
        <v/>
      </c>
      <c r="E53" s="13">
        <f>IFERROR(Dati16_17[[#This Row],[Mf]]/Dati16_17[[#This Row],[Quota]],0)</f>
        <v>0</v>
      </c>
      <c r="F53" s="13">
        <f>IFERROR(Dati16_17[[#This Row],[Mf/Quota]]*Dati16_17[[#This Row],[Pg]]/38,0)</f>
        <v>0</v>
      </c>
      <c r="G53" s="15">
        <f>IF(Dati16_17[[#This Row],[Mf]]*Dati16_17[[#This Row],[Pg]]=0,0,Dati16_17[[#This Row],[Mf]]*Dati16_17[[#This Row],[Pg]])</f>
        <v>222.36</v>
      </c>
      <c r="H53" s="20">
        <f>IFERROR(Dati16_17[[#This Row],[Tot. punti]]/Dati16_17[[#This Row],[Quota]],0)</f>
        <v>0</v>
      </c>
      <c r="I53" s="12">
        <f>IFERROR(VLOOKUP(Dati16_17[[#This Row],[Nome]]&amp;"*",Gazzetta16_17[],2,FALSE),0)</f>
        <v>0</v>
      </c>
      <c r="J53" s="2" t="s">
        <v>74</v>
      </c>
      <c r="K53" s="2">
        <v>34</v>
      </c>
      <c r="L53" s="2">
        <v>6.13</v>
      </c>
      <c r="M53" s="2">
        <v>6.54</v>
      </c>
      <c r="N53" s="2">
        <v>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6</v>
      </c>
      <c r="U53" s="2">
        <v>8</v>
      </c>
      <c r="V53" s="2">
        <v>0</v>
      </c>
      <c r="W53" s="2">
        <v>0</v>
      </c>
      <c r="Y53" s="18" t="s">
        <v>2238</v>
      </c>
      <c r="Z53">
        <v>5</v>
      </c>
    </row>
    <row r="54" spans="1:26">
      <c r="A54" s="2">
        <v>15</v>
      </c>
      <c r="B54" s="2" t="s">
        <v>31</v>
      </c>
      <c r="C54" s="2" t="s">
        <v>167</v>
      </c>
      <c r="D54" s="17" t="str">
        <f>IFERROR(VLOOKUP(Dati16_17[[#This Row],[Nome]]&amp;"*",Gazzetta16_17[Giocatore],1,FALSE),"")</f>
        <v>Masiello A.</v>
      </c>
      <c r="E54" s="13">
        <f>IFERROR(Dati16_17[[#This Row],[Mf]]/Dati16_17[[#This Row],[Quota]],0)</f>
        <v>0.45285714285714285</v>
      </c>
      <c r="F54" s="13">
        <f>IFERROR(Dati16_17[[#This Row],[Mf/Quota]]*Dati16_17[[#This Row],[Pg]]/38,0)</f>
        <v>0.4171052631578947</v>
      </c>
      <c r="G54" s="15">
        <f>IF(Dati16_17[[#This Row],[Mf]]*Dati16_17[[#This Row],[Pg]]=0,0,Dati16_17[[#This Row],[Mf]]*Dati16_17[[#This Row],[Pg]])</f>
        <v>221.9</v>
      </c>
      <c r="H54" s="20">
        <f>IFERROR(Dati16_17[[#This Row],[Tot. punti]]/Dati16_17[[#This Row],[Quota]],0)</f>
        <v>15.85</v>
      </c>
      <c r="I54" s="12">
        <f>IFERROR(VLOOKUP(Dati16_17[[#This Row],[Nome]]&amp;"*",Gazzetta16_17[],2,FALSE),0)</f>
        <v>14</v>
      </c>
      <c r="J54" s="2" t="s">
        <v>49</v>
      </c>
      <c r="K54" s="2">
        <v>35</v>
      </c>
      <c r="L54" s="2">
        <v>6.21</v>
      </c>
      <c r="M54" s="2">
        <v>6.34</v>
      </c>
      <c r="N54" s="2">
        <v>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9</v>
      </c>
      <c r="V54" s="2">
        <v>0</v>
      </c>
      <c r="W54" s="2">
        <v>0</v>
      </c>
      <c r="Y54" s="18" t="s">
        <v>1688</v>
      </c>
      <c r="Z54">
        <v>40</v>
      </c>
    </row>
    <row r="55" spans="1:26">
      <c r="A55" s="2">
        <v>377</v>
      </c>
      <c r="B55" s="2" t="s">
        <v>17</v>
      </c>
      <c r="C55" s="2" t="s">
        <v>20</v>
      </c>
      <c r="D55" s="17" t="str">
        <f>IFERROR(VLOOKUP(Dati16_17[[#This Row],[Nome]]&amp;"*",Gazzetta16_17[Giocatore],1,FALSE),"")</f>
        <v>Bacca C.</v>
      </c>
      <c r="E55" s="13">
        <f>IFERROR(Dati16_17[[#This Row],[Mf]]/Dati16_17[[#This Row],[Quota]],0)</f>
        <v>0.34350000000000003</v>
      </c>
      <c r="F55" s="13">
        <f>IFERROR(Dati16_17[[#This Row],[Mf/Quota]]*Dati16_17[[#This Row],[Pg]]/38,0)</f>
        <v>0.28926315789473689</v>
      </c>
      <c r="G55" s="15">
        <f>IF(Dati16_17[[#This Row],[Mf]]*Dati16_17[[#This Row],[Pg]]=0,0,Dati16_17[[#This Row],[Mf]]*Dati16_17[[#This Row],[Pg]])</f>
        <v>219.84</v>
      </c>
      <c r="H55" s="20">
        <f>IFERROR(Dati16_17[[#This Row],[Tot. punti]]/Dati16_17[[#This Row],[Quota]],0)</f>
        <v>10.992000000000001</v>
      </c>
      <c r="I55" s="12">
        <f>IFERROR(VLOOKUP(Dati16_17[[#This Row],[Nome]]&amp;"*",Gazzetta16_17[],2,FALSE),0)</f>
        <v>20</v>
      </c>
      <c r="J55" s="2" t="s">
        <v>21</v>
      </c>
      <c r="K55" s="2">
        <v>32</v>
      </c>
      <c r="L55" s="2">
        <v>5.78</v>
      </c>
      <c r="M55" s="2">
        <v>6.87</v>
      </c>
      <c r="N55" s="2">
        <v>9</v>
      </c>
      <c r="O55" s="2">
        <v>0</v>
      </c>
      <c r="P55" s="2">
        <v>0</v>
      </c>
      <c r="Q55" s="2">
        <v>6</v>
      </c>
      <c r="R55" s="2">
        <v>4</v>
      </c>
      <c r="S55" s="2">
        <v>2</v>
      </c>
      <c r="T55" s="2">
        <v>1</v>
      </c>
      <c r="U55" s="2">
        <v>3</v>
      </c>
      <c r="V55" s="2">
        <v>0</v>
      </c>
      <c r="W55" s="2">
        <v>0</v>
      </c>
      <c r="Y55" s="18" t="s">
        <v>2239</v>
      </c>
      <c r="Z55">
        <v>16</v>
      </c>
    </row>
    <row r="56" spans="1:26">
      <c r="A56" s="2">
        <v>235</v>
      </c>
      <c r="B56" s="2" t="s">
        <v>22</v>
      </c>
      <c r="C56" s="2" t="s">
        <v>69</v>
      </c>
      <c r="D56" s="17" t="str">
        <f>IFERROR(VLOOKUP(Dati16_17[[#This Row],[Nome]]&amp;"*",Gazzetta16_17[Giocatore],1,FALSE),"")</f>
        <v>Laxalt D.</v>
      </c>
      <c r="E56" s="13">
        <f>IFERROR(Dati16_17[[#This Row],[Mf]]/Dati16_17[[#This Row],[Quota]],0)</f>
        <v>0.505</v>
      </c>
      <c r="F56" s="13">
        <f>IFERROR(Dati16_17[[#This Row],[Mf/Quota]]*Dati16_17[[#This Row],[Pg]]/38,0)</f>
        <v>0.47842105263157891</v>
      </c>
      <c r="G56" s="15">
        <f>IF(Dati16_17[[#This Row],[Mf]]*Dati16_17[[#This Row],[Pg]]=0,0,Dati16_17[[#This Row],[Mf]]*Dati16_17[[#This Row],[Pg]])</f>
        <v>218.16</v>
      </c>
      <c r="H56" s="20">
        <f>IFERROR(Dati16_17[[#This Row],[Tot. punti]]/Dati16_17[[#This Row],[Quota]],0)</f>
        <v>18.18</v>
      </c>
      <c r="I56" s="12">
        <f>IFERROR(VLOOKUP(Dati16_17[[#This Row],[Nome]]&amp;"*",Gazzetta16_17[],2,FALSE),0)</f>
        <v>12</v>
      </c>
      <c r="J56" s="2" t="s">
        <v>70</v>
      </c>
      <c r="K56" s="2">
        <v>36</v>
      </c>
      <c r="L56" s="2">
        <v>5.96</v>
      </c>
      <c r="M56" s="2">
        <v>6.06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5</v>
      </c>
      <c r="V56" s="2">
        <v>0</v>
      </c>
      <c r="W56" s="2">
        <v>0</v>
      </c>
      <c r="Y56" s="18" t="s">
        <v>1690</v>
      </c>
      <c r="Z56">
        <v>10</v>
      </c>
    </row>
    <row r="57" spans="1:26">
      <c r="A57" s="2">
        <v>643</v>
      </c>
      <c r="B57" s="2" t="s">
        <v>17</v>
      </c>
      <c r="C57" s="2" t="s">
        <v>124</v>
      </c>
      <c r="D57" s="17" t="str">
        <f>IFERROR(VLOOKUP(Dati16_17[[#This Row],[Nome]]&amp;"*",Gazzetta16_17[Giocatore],1,FALSE),"")</f>
        <v>Defrel G.</v>
      </c>
      <c r="E57" s="13">
        <f>IFERROR(Dati16_17[[#This Row],[Mf]]/Dati16_17[[#This Row],[Quota]],0)</f>
        <v>0.3125</v>
      </c>
      <c r="F57" s="13">
        <f>IFERROR(Dati16_17[[#This Row],[Mf/Quota]]*Dati16_17[[#This Row],[Pg]]/38,0)</f>
        <v>0.23848684210526316</v>
      </c>
      <c r="G57" s="15">
        <f>IF(Dati16_17[[#This Row],[Mf]]*Dati16_17[[#This Row],[Pg]]=0,0,Dati16_17[[#This Row],[Mf]]*Dati16_17[[#This Row],[Pg]])</f>
        <v>217.5</v>
      </c>
      <c r="H57" s="20">
        <f>IFERROR(Dati16_17[[#This Row],[Tot. punti]]/Dati16_17[[#This Row],[Quota]],0)</f>
        <v>9.0625</v>
      </c>
      <c r="I57" s="12">
        <f>IFERROR(VLOOKUP(Dati16_17[[#This Row],[Nome]]&amp;"*",Gazzetta16_17[],2,FALSE),0)</f>
        <v>24</v>
      </c>
      <c r="J57" s="2" t="s">
        <v>46</v>
      </c>
      <c r="K57" s="2">
        <v>29</v>
      </c>
      <c r="L57" s="2">
        <v>6.2</v>
      </c>
      <c r="M57" s="2">
        <v>7.5</v>
      </c>
      <c r="N57" s="2">
        <v>11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Y57" s="18" t="s">
        <v>2240</v>
      </c>
      <c r="Z57">
        <v>8</v>
      </c>
    </row>
    <row r="58" spans="1:26">
      <c r="A58" s="2">
        <v>342</v>
      </c>
      <c r="B58" s="2" t="s">
        <v>22</v>
      </c>
      <c r="C58" s="2" t="s">
        <v>141</v>
      </c>
      <c r="D58" s="17" t="str">
        <f>IFERROR(VLOOKUP(Dati16_17[[#This Row],[Nome]]&amp;"*",Gazzetta16_17[Giocatore],1,FALSE),"")</f>
        <v>Parolo M.</v>
      </c>
      <c r="E58" s="13">
        <f>IFERROR(Dati16_17[[#This Row],[Mf]]/Dati16_17[[#This Row],[Quota]],0)</f>
        <v>0.37529411764705883</v>
      </c>
      <c r="F58" s="13">
        <f>IFERROR(Dati16_17[[#This Row],[Mf/Quota]]*Dati16_17[[#This Row],[Pg]]/38,0)</f>
        <v>0.33578947368421053</v>
      </c>
      <c r="G58" s="15">
        <f>IF(Dati16_17[[#This Row],[Mf]]*Dati16_17[[#This Row],[Pg]]=0,0,Dati16_17[[#This Row],[Mf]]*Dati16_17[[#This Row],[Pg]])</f>
        <v>216.92</v>
      </c>
      <c r="H58" s="20">
        <f>IFERROR(Dati16_17[[#This Row],[Tot. punti]]/Dati16_17[[#This Row],[Quota]],0)</f>
        <v>12.76</v>
      </c>
      <c r="I58" s="12">
        <f>IFERROR(VLOOKUP(Dati16_17[[#This Row],[Nome]]&amp;"*",Gazzetta16_17[],2,FALSE),0)</f>
        <v>17</v>
      </c>
      <c r="J58" s="2" t="s">
        <v>74</v>
      </c>
      <c r="K58" s="2">
        <v>34</v>
      </c>
      <c r="L58" s="2">
        <v>6.1</v>
      </c>
      <c r="M58" s="2">
        <v>6.38</v>
      </c>
      <c r="N58" s="2">
        <v>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11</v>
      </c>
      <c r="V58" s="2">
        <v>0</v>
      </c>
      <c r="W58" s="2">
        <v>0</v>
      </c>
      <c r="Y58" s="18" t="s">
        <v>1692</v>
      </c>
      <c r="Z58">
        <v>14</v>
      </c>
    </row>
    <row r="59" spans="1:26">
      <c r="A59" s="2">
        <v>492</v>
      </c>
      <c r="B59" s="2" t="s">
        <v>31</v>
      </c>
      <c r="C59" s="2" t="s">
        <v>246</v>
      </c>
      <c r="D59" s="17" t="str">
        <f>IFERROR(VLOOKUP(Dati16_17[[#This Row],[Nome]]&amp;"*",Gazzetta16_17[Giocatore],1,FALSE),"")</f>
        <v>Silvestre M.</v>
      </c>
      <c r="E59" s="13">
        <f>IFERROR(Dati16_17[[#This Row],[Mf]]/Dati16_17[[#This Row],[Quota]],0)</f>
        <v>0.54454545454545455</v>
      </c>
      <c r="F59" s="13">
        <f>IFERROR(Dati16_17[[#This Row],[Mf/Quota]]*Dati16_17[[#This Row],[Pg]]/38,0)</f>
        <v>0.51588516746411484</v>
      </c>
      <c r="G59" s="15">
        <f>IF(Dati16_17[[#This Row],[Mf]]*Dati16_17[[#This Row],[Pg]]=0,0,Dati16_17[[#This Row],[Mf]]*Dati16_17[[#This Row],[Pg]])</f>
        <v>215.64000000000001</v>
      </c>
      <c r="H59" s="20">
        <f>IFERROR(Dati16_17[[#This Row],[Tot. punti]]/Dati16_17[[#This Row],[Quota]],0)</f>
        <v>19.603636363636365</v>
      </c>
      <c r="I59" s="12">
        <f>IFERROR(VLOOKUP(Dati16_17[[#This Row],[Nome]]&amp;"*",Gazzetta16_17[],2,FALSE),0)</f>
        <v>11</v>
      </c>
      <c r="J59" s="2" t="s">
        <v>44</v>
      </c>
      <c r="K59" s="2">
        <v>36</v>
      </c>
      <c r="L59" s="2">
        <v>5.99</v>
      </c>
      <c r="M59" s="2">
        <v>5.99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2</v>
      </c>
      <c r="V59" s="2">
        <v>1</v>
      </c>
      <c r="W59" s="2">
        <v>0</v>
      </c>
      <c r="Y59" s="18" t="s">
        <v>2241</v>
      </c>
      <c r="Z59">
        <v>5</v>
      </c>
    </row>
    <row r="60" spans="1:26">
      <c r="A60" s="2">
        <v>146</v>
      </c>
      <c r="B60" s="2" t="s">
        <v>22</v>
      </c>
      <c r="C60" s="2" t="s">
        <v>180</v>
      </c>
      <c r="D60" s="17" t="str">
        <f>IFERROR(VLOOKUP(Dati16_17[[#This Row],[Nome]]&amp;"*",Gazzetta16_17[Giocatore],1,FALSE),"")</f>
        <v>Croce D.</v>
      </c>
      <c r="E60" s="13">
        <f>IFERROR(Dati16_17[[#This Row],[Mf]]/Dati16_17[[#This Row],[Quota]],0)</f>
        <v>0.44</v>
      </c>
      <c r="F60" s="13">
        <f>IFERROR(Dati16_17[[#This Row],[Mf/Quota]]*Dati16_17[[#This Row],[Pg]]/38,0)</f>
        <v>0.40526315789473683</v>
      </c>
      <c r="G60" s="15">
        <f>IF(Dati16_17[[#This Row],[Mf]]*Dati16_17[[#This Row],[Pg]]=0,0,Dati16_17[[#This Row],[Mf]]*Dati16_17[[#This Row],[Pg]])</f>
        <v>215.6</v>
      </c>
      <c r="H60" s="20">
        <f>IFERROR(Dati16_17[[#This Row],[Tot. punti]]/Dati16_17[[#This Row],[Quota]],0)</f>
        <v>15.4</v>
      </c>
      <c r="I60" s="12">
        <f>IFERROR(VLOOKUP(Dati16_17[[#This Row],[Nome]]&amp;"*",Gazzetta16_17[],2,FALSE),0)</f>
        <v>14</v>
      </c>
      <c r="J60" s="2" t="s">
        <v>19</v>
      </c>
      <c r="K60" s="2">
        <v>35</v>
      </c>
      <c r="L60" s="2">
        <v>6.13</v>
      </c>
      <c r="M60" s="2">
        <v>6.16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4</v>
      </c>
      <c r="V60" s="2">
        <v>0</v>
      </c>
      <c r="W60" s="2">
        <v>0</v>
      </c>
      <c r="Y60" s="18" t="s">
        <v>1693</v>
      </c>
      <c r="Z60">
        <v>14</v>
      </c>
    </row>
    <row r="61" spans="1:26">
      <c r="A61" s="2">
        <v>112</v>
      </c>
      <c r="B61" s="2" t="s">
        <v>22</v>
      </c>
      <c r="C61" s="2" t="s">
        <v>91</v>
      </c>
      <c r="D61" s="17" t="str">
        <f>IFERROR(VLOOKUP(Dati16_17[[#This Row],[Nome]]&amp;"*",Gazzetta16_17[Giocatore],1,FALSE),"")</f>
        <v>Castro L.</v>
      </c>
      <c r="E61" s="13">
        <f>IFERROR(Dati16_17[[#This Row],[Mf]]/Dati16_17[[#This Row],[Quota]],0)</f>
        <v>0.36277777777777781</v>
      </c>
      <c r="F61" s="13">
        <f>IFERROR(Dati16_17[[#This Row],[Mf/Quota]]*Dati16_17[[#This Row],[Pg]]/38,0)</f>
        <v>0.31504385964912285</v>
      </c>
      <c r="G61" s="15">
        <f>IF(Dati16_17[[#This Row],[Mf]]*Dati16_17[[#This Row],[Pg]]=0,0,Dati16_17[[#This Row],[Mf]]*Dati16_17[[#This Row],[Pg]])</f>
        <v>215.49</v>
      </c>
      <c r="H61" s="20">
        <f>IFERROR(Dati16_17[[#This Row],[Tot. punti]]/Dati16_17[[#This Row],[Quota]],0)</f>
        <v>11.971666666666668</v>
      </c>
      <c r="I61" s="12">
        <f>IFERROR(VLOOKUP(Dati16_17[[#This Row],[Nome]]&amp;"*",Gazzetta16_17[],2,FALSE),0)</f>
        <v>18</v>
      </c>
      <c r="J61" s="2" t="s">
        <v>65</v>
      </c>
      <c r="K61" s="2">
        <v>33</v>
      </c>
      <c r="L61" s="2">
        <v>6.06</v>
      </c>
      <c r="M61" s="2">
        <v>6.53</v>
      </c>
      <c r="N61" s="2">
        <v>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4</v>
      </c>
      <c r="U61" s="2">
        <v>5</v>
      </c>
      <c r="V61" s="2">
        <v>1</v>
      </c>
      <c r="W61" s="2">
        <v>0</v>
      </c>
      <c r="Y61" s="18" t="s">
        <v>1694</v>
      </c>
      <c r="Z61">
        <v>22</v>
      </c>
    </row>
    <row r="62" spans="1:26">
      <c r="A62" s="2">
        <v>536</v>
      </c>
      <c r="B62" s="2" t="s">
        <v>17</v>
      </c>
      <c r="C62" s="2" t="s">
        <v>193</v>
      </c>
      <c r="D62" s="17" t="str">
        <f>IFERROR(VLOOKUP(Dati16_17[[#This Row],[Nome]]&amp;"*",Gazzetta16_17[Giocatore],1,FALSE),"")</f>
        <v>Politano M.</v>
      </c>
      <c r="E62" s="13">
        <f>IFERROR(Dati16_17[[#This Row],[Mf]]/Dati16_17[[#This Row],[Quota]],0)</f>
        <v>0.37333333333333329</v>
      </c>
      <c r="F62" s="13">
        <f>IFERROR(Dati16_17[[#This Row],[Mf/Quota]]*Dati16_17[[#This Row],[Pg]]/38,0)</f>
        <v>0.31438596491228066</v>
      </c>
      <c r="G62" s="15">
        <f>IF(Dati16_17[[#This Row],[Mf]]*Dati16_17[[#This Row],[Pg]]=0,0,Dati16_17[[#This Row],[Mf]]*Dati16_17[[#This Row],[Pg]])</f>
        <v>215.04</v>
      </c>
      <c r="H62" s="20">
        <f>IFERROR(Dati16_17[[#This Row],[Tot. punti]]/Dati16_17[[#This Row],[Quota]],0)</f>
        <v>11.946666666666665</v>
      </c>
      <c r="I62" s="12">
        <f>IFERROR(VLOOKUP(Dati16_17[[#This Row],[Nome]]&amp;"*",Gazzetta16_17[],2,FALSE),0)</f>
        <v>18</v>
      </c>
      <c r="J62" s="2" t="s">
        <v>46</v>
      </c>
      <c r="K62" s="2">
        <v>32</v>
      </c>
      <c r="L62" s="2">
        <v>6.17</v>
      </c>
      <c r="M62" s="2">
        <v>6.72</v>
      </c>
      <c r="N62" s="2">
        <v>3</v>
      </c>
      <c r="O62" s="2">
        <v>0</v>
      </c>
      <c r="P62" s="2">
        <v>0</v>
      </c>
      <c r="Q62" s="2">
        <v>2</v>
      </c>
      <c r="R62" s="2">
        <v>2</v>
      </c>
      <c r="S62" s="2">
        <v>0</v>
      </c>
      <c r="T62" s="2">
        <v>5</v>
      </c>
      <c r="U62" s="2">
        <v>5</v>
      </c>
      <c r="V62" s="2">
        <v>0</v>
      </c>
      <c r="W62" s="2">
        <v>0</v>
      </c>
      <c r="Y62" s="18" t="s">
        <v>1696</v>
      </c>
      <c r="Z62">
        <v>5</v>
      </c>
    </row>
    <row r="63" spans="1:26">
      <c r="A63" s="2">
        <v>423</v>
      </c>
      <c r="B63" s="2" t="s">
        <v>31</v>
      </c>
      <c r="C63" s="2" t="s">
        <v>288</v>
      </c>
      <c r="D63" s="17" t="str">
        <f>IFERROR(VLOOKUP(Dati16_17[[#This Row],[Nome]]&amp;"*",Gazzetta16_17[Giocatore],1,FALSE),"")</f>
        <v>Rispoli A.</v>
      </c>
      <c r="E63" s="13">
        <f>IFERROR(Dati16_17[[#This Row],[Mf]]/Dati16_17[[#This Row],[Quota]],0)</f>
        <v>0.37055555555555553</v>
      </c>
      <c r="F63" s="13">
        <f>IFERROR(Dati16_17[[#This Row],[Mf/Quota]]*Dati16_17[[#This Row],[Pg]]/38,0)</f>
        <v>0.31204678362573096</v>
      </c>
      <c r="G63" s="15">
        <f>IF(Dati16_17[[#This Row],[Mf]]*Dati16_17[[#This Row],[Pg]]=0,0,Dati16_17[[#This Row],[Mf]]*Dati16_17[[#This Row],[Pg]])</f>
        <v>213.44</v>
      </c>
      <c r="H63" s="20">
        <f>IFERROR(Dati16_17[[#This Row],[Tot. punti]]/Dati16_17[[#This Row],[Quota]],0)</f>
        <v>11.857777777777777</v>
      </c>
      <c r="I63" s="12">
        <f>IFERROR(VLOOKUP(Dati16_17[[#This Row],[Nome]]&amp;"*",Gazzetta16_17[],2,FALSE),0)</f>
        <v>18</v>
      </c>
      <c r="J63" s="2" t="s">
        <v>27</v>
      </c>
      <c r="K63" s="2">
        <v>32</v>
      </c>
      <c r="L63" s="2">
        <v>6.09</v>
      </c>
      <c r="M63" s="2">
        <v>6.67</v>
      </c>
      <c r="N63" s="2">
        <v>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5</v>
      </c>
      <c r="V63" s="2">
        <v>0</v>
      </c>
      <c r="W63" s="2">
        <v>0</v>
      </c>
      <c r="Y63" s="18" t="s">
        <v>1697</v>
      </c>
      <c r="Z63">
        <v>4</v>
      </c>
    </row>
    <row r="64" spans="1:26">
      <c r="A64" s="2">
        <v>1972</v>
      </c>
      <c r="B64" s="2" t="s">
        <v>22</v>
      </c>
      <c r="C64" s="2" t="s">
        <v>704</v>
      </c>
      <c r="D64" s="17" t="str">
        <f>IFERROR(VLOOKUP(Dati16_17[[#This Row],[Nome]]&amp;"*",Gazzetta16_17[Giocatore],1,FALSE),"")</f>
        <v>Torreira L.</v>
      </c>
      <c r="E64" s="13">
        <f>IFERROR(Dati16_17[[#This Row],[Mf]]/Dati16_17[[#This Row],[Quota]],0)</f>
        <v>0.50749999999999995</v>
      </c>
      <c r="F64" s="13">
        <f>IFERROR(Dati16_17[[#This Row],[Mf/Quota]]*Dati16_17[[#This Row],[Pg]]/38,0)</f>
        <v>0.46743421052631579</v>
      </c>
      <c r="G64" s="15">
        <f>IF(Dati16_17[[#This Row],[Mf]]*Dati16_17[[#This Row],[Pg]]=0,0,Dati16_17[[#This Row],[Mf]]*Dati16_17[[#This Row],[Pg]])</f>
        <v>213.15</v>
      </c>
      <c r="H64" s="20">
        <f>IFERROR(Dati16_17[[#This Row],[Tot. punti]]/Dati16_17[[#This Row],[Quota]],0)</f>
        <v>17.762499999999999</v>
      </c>
      <c r="I64" s="12">
        <f>IFERROR(VLOOKUP(Dati16_17[[#This Row],[Nome]]&amp;"*",Gazzetta16_17[],2,FALSE),0)</f>
        <v>12</v>
      </c>
      <c r="J64" s="2" t="s">
        <v>44</v>
      </c>
      <c r="K64" s="2">
        <v>35</v>
      </c>
      <c r="L64" s="2">
        <v>6.19</v>
      </c>
      <c r="M64" s="2">
        <v>6.09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</v>
      </c>
      <c r="V64" s="2">
        <v>0</v>
      </c>
      <c r="W64" s="2">
        <v>0</v>
      </c>
      <c r="Y64" s="18" t="s">
        <v>1700</v>
      </c>
      <c r="Z64">
        <v>14</v>
      </c>
    </row>
    <row r="65" spans="1:26">
      <c r="A65" s="2">
        <v>590</v>
      </c>
      <c r="B65" s="2" t="s">
        <v>22</v>
      </c>
      <c r="C65" s="2" t="s">
        <v>146</v>
      </c>
      <c r="D65" s="17" t="str">
        <f>IFERROR(VLOOKUP(Dati16_17[[#This Row],[Nome]]&amp;"*",Gazzetta16_17[Giocatore],1,FALSE),"")</f>
        <v/>
      </c>
      <c r="E65" s="13">
        <f>IFERROR(Dati16_17[[#This Row],[Mf]]/Dati16_17[[#This Row],[Quota]],0)</f>
        <v>0</v>
      </c>
      <c r="F65" s="13">
        <f>IFERROR(Dati16_17[[#This Row],[Mf/Quota]]*Dati16_17[[#This Row],[Pg]]/38,0)</f>
        <v>0</v>
      </c>
      <c r="G65" s="15">
        <f>IF(Dati16_17[[#This Row],[Mf]]*Dati16_17[[#This Row],[Pg]]=0,0,Dati16_17[[#This Row],[Mf]]*Dati16_17[[#This Row],[Pg]])</f>
        <v>212.85</v>
      </c>
      <c r="H65" s="20">
        <f>IFERROR(Dati16_17[[#This Row],[Tot. punti]]/Dati16_17[[#This Row],[Quota]],0)</f>
        <v>0</v>
      </c>
      <c r="I65" s="12">
        <f>IFERROR(VLOOKUP(Dati16_17[[#This Row],[Nome]]&amp;"*",Gazzetta16_17[],2,FALSE),0)</f>
        <v>0</v>
      </c>
      <c r="J65" s="2" t="s">
        <v>44</v>
      </c>
      <c r="K65" s="2">
        <v>33</v>
      </c>
      <c r="L65" s="2">
        <v>5.95</v>
      </c>
      <c r="M65" s="2">
        <v>6.45</v>
      </c>
      <c r="N65" s="2">
        <v>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2</v>
      </c>
      <c r="V65" s="2">
        <v>0</v>
      </c>
      <c r="W65" s="2">
        <v>0</v>
      </c>
      <c r="Y65" s="18" t="s">
        <v>1701</v>
      </c>
      <c r="Z65">
        <v>5</v>
      </c>
    </row>
    <row r="66" spans="1:26">
      <c r="A66" s="2">
        <v>2008</v>
      </c>
      <c r="B66" s="2" t="s">
        <v>22</v>
      </c>
      <c r="C66" s="2" t="s">
        <v>727</v>
      </c>
      <c r="D66" s="17" t="str">
        <f>IFERROR(VLOOKUP(Dati16_17[[#This Row],[Nome]]&amp;"*",Gazzetta16_17[Giocatore],1,FALSE),"")</f>
        <v>Linetty K.</v>
      </c>
      <c r="E66" s="13">
        <f>IFERROR(Dati16_17[[#This Row],[Mf]]/Dati16_17[[#This Row],[Quota]],0)</f>
        <v>0.46692307692307694</v>
      </c>
      <c r="F66" s="13">
        <f>IFERROR(Dati16_17[[#This Row],[Mf/Quota]]*Dati16_17[[#This Row],[Pg]]/38,0)</f>
        <v>0.43006072874493928</v>
      </c>
      <c r="G66" s="15">
        <f>IF(Dati16_17[[#This Row],[Mf]]*Dati16_17[[#This Row],[Pg]]=0,0,Dati16_17[[#This Row],[Mf]]*Dati16_17[[#This Row],[Pg]])</f>
        <v>212.45000000000002</v>
      </c>
      <c r="H66" s="20">
        <f>IFERROR(Dati16_17[[#This Row],[Tot. punti]]/Dati16_17[[#This Row],[Quota]],0)</f>
        <v>16.342307692307692</v>
      </c>
      <c r="I66" s="12">
        <f>IFERROR(VLOOKUP(Dati16_17[[#This Row],[Nome]]&amp;"*",Gazzetta16_17[],2,FALSE),0)</f>
        <v>13</v>
      </c>
      <c r="J66" s="2" t="s">
        <v>44</v>
      </c>
      <c r="K66" s="2">
        <v>35</v>
      </c>
      <c r="L66" s="2">
        <v>5.94</v>
      </c>
      <c r="M66" s="2">
        <v>6.07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5</v>
      </c>
      <c r="V66" s="2">
        <v>0</v>
      </c>
      <c r="W66" s="2">
        <v>0</v>
      </c>
      <c r="Y66" s="18" t="s">
        <v>2242</v>
      </c>
      <c r="Z66">
        <v>6</v>
      </c>
    </row>
    <row r="67" spans="1:26">
      <c r="A67" s="2">
        <v>713</v>
      </c>
      <c r="B67" s="2" t="s">
        <v>22</v>
      </c>
      <c r="C67" s="2" t="s">
        <v>216</v>
      </c>
      <c r="D67" s="17" t="str">
        <f>IFERROR(VLOOKUP(Dati16_17[[#This Row],[Nome]]&amp;"*",Gazzetta16_17[Giocatore],1,FALSE),"")</f>
        <v/>
      </c>
      <c r="E67" s="13">
        <f>IFERROR(Dati16_17[[#This Row],[Mf]]/Dati16_17[[#This Row],[Quota]],0)</f>
        <v>0</v>
      </c>
      <c r="F67" s="13">
        <f>IFERROR(Dati16_17[[#This Row],[Mf/Quota]]*Dati16_17[[#This Row],[Pg]]/38,0)</f>
        <v>0</v>
      </c>
      <c r="G67" s="15">
        <f>IF(Dati16_17[[#This Row],[Mf]]*Dati16_17[[#This Row],[Pg]]=0,0,Dati16_17[[#This Row],[Mf]]*Dati16_17[[#This Row],[Pg]])</f>
        <v>209.86999999999998</v>
      </c>
      <c r="H67" s="20">
        <f>IFERROR(Dati16_17[[#This Row],[Tot. punti]]/Dati16_17[[#This Row],[Quota]],0)</f>
        <v>0</v>
      </c>
      <c r="I67" s="12">
        <f>IFERROR(VLOOKUP(Dati16_17[[#This Row],[Nome]]&amp;"*",Gazzetta16_17[],2,FALSE),0)</f>
        <v>0</v>
      </c>
      <c r="J67" s="2" t="s">
        <v>89</v>
      </c>
      <c r="K67" s="2">
        <v>31</v>
      </c>
      <c r="L67" s="2">
        <v>6.13</v>
      </c>
      <c r="M67" s="2">
        <v>6.77</v>
      </c>
      <c r="N67" s="2">
        <v>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10</v>
      </c>
      <c r="V67" s="2">
        <v>1</v>
      </c>
      <c r="W67" s="2">
        <v>0</v>
      </c>
      <c r="Y67" s="18" t="s">
        <v>2243</v>
      </c>
      <c r="Z67">
        <v>5</v>
      </c>
    </row>
    <row r="68" spans="1:26">
      <c r="A68" s="2">
        <v>428</v>
      </c>
      <c r="B68" s="2" t="s">
        <v>22</v>
      </c>
      <c r="C68" s="2" t="s">
        <v>603</v>
      </c>
      <c r="D68" s="17" t="str">
        <f>IFERROR(VLOOKUP(Dati16_17[[#This Row],[Nome]]&amp;"*",Gazzetta16_17[Giocatore],1,FALSE),"")</f>
        <v>Benali A.</v>
      </c>
      <c r="E68" s="13">
        <f>IFERROR(Dati16_17[[#This Row],[Mf]]/Dati16_17[[#This Row],[Quota]],0)</f>
        <v>0.39687499999999998</v>
      </c>
      <c r="F68" s="13">
        <f>IFERROR(Dati16_17[[#This Row],[Mf/Quota]]*Dati16_17[[#This Row],[Pg]]/38,0)</f>
        <v>0.34465460526315789</v>
      </c>
      <c r="G68" s="15">
        <f>IF(Dati16_17[[#This Row],[Mf]]*Dati16_17[[#This Row],[Pg]]=0,0,Dati16_17[[#This Row],[Mf]]*Dati16_17[[#This Row],[Pg]])</f>
        <v>209.54999999999998</v>
      </c>
      <c r="H68" s="20">
        <f>IFERROR(Dati16_17[[#This Row],[Tot. punti]]/Dati16_17[[#This Row],[Quota]],0)</f>
        <v>13.096874999999999</v>
      </c>
      <c r="I68" s="12">
        <f>IFERROR(VLOOKUP(Dati16_17[[#This Row],[Nome]]&amp;"*",Gazzetta16_17[],2,FALSE),0)</f>
        <v>16</v>
      </c>
      <c r="J68" s="2" t="s">
        <v>961</v>
      </c>
      <c r="K68" s="2">
        <v>33</v>
      </c>
      <c r="L68" s="2">
        <v>5.83</v>
      </c>
      <c r="M68" s="2">
        <v>6.35</v>
      </c>
      <c r="N68" s="2">
        <v>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4</v>
      </c>
      <c r="V68" s="2">
        <v>1</v>
      </c>
      <c r="W68" s="2">
        <v>0</v>
      </c>
      <c r="Y68" s="18" t="s">
        <v>1702</v>
      </c>
      <c r="Z68">
        <v>20</v>
      </c>
    </row>
    <row r="69" spans="1:26">
      <c r="A69" s="2">
        <v>127</v>
      </c>
      <c r="B69" s="2" t="s">
        <v>17</v>
      </c>
      <c r="C69" s="2" t="s">
        <v>323</v>
      </c>
      <c r="D69" s="17" t="str">
        <f>IFERROR(VLOOKUP(Dati16_17[[#This Row],[Nome]]&amp;"*",Gazzetta16_17[Giocatore],1,FALSE),"")</f>
        <v>Pellissier S.</v>
      </c>
      <c r="E69" s="13">
        <f>IFERROR(Dati16_17[[#This Row],[Mf]]/Dati16_17[[#This Row],[Quota]],0)</f>
        <v>0.36631578947368421</v>
      </c>
      <c r="F69" s="13">
        <f>IFERROR(Dati16_17[[#This Row],[Mf/Quota]]*Dati16_17[[#This Row],[Pg]]/38,0)</f>
        <v>0.28919667590027703</v>
      </c>
      <c r="G69" s="15">
        <f>IF(Dati16_17[[#This Row],[Mf]]*Dati16_17[[#This Row],[Pg]]=0,0,Dati16_17[[#This Row],[Mf]]*Dati16_17[[#This Row],[Pg]])</f>
        <v>208.8</v>
      </c>
      <c r="H69" s="20">
        <f>IFERROR(Dati16_17[[#This Row],[Tot. punti]]/Dati16_17[[#This Row],[Quota]],0)</f>
        <v>10.989473684210527</v>
      </c>
      <c r="I69" s="12">
        <f>IFERROR(VLOOKUP(Dati16_17[[#This Row],[Nome]]&amp;"*",Gazzetta16_17[],2,FALSE),0)</f>
        <v>19</v>
      </c>
      <c r="J69" s="2" t="s">
        <v>65</v>
      </c>
      <c r="K69" s="2">
        <v>30</v>
      </c>
      <c r="L69" s="2">
        <v>5.95</v>
      </c>
      <c r="M69" s="2">
        <v>6.96</v>
      </c>
      <c r="N69" s="2">
        <v>6</v>
      </c>
      <c r="O69" s="2">
        <v>0</v>
      </c>
      <c r="P69" s="2">
        <v>0</v>
      </c>
      <c r="Q69" s="2">
        <v>3</v>
      </c>
      <c r="R69" s="2">
        <v>3</v>
      </c>
      <c r="S69" s="2">
        <v>0</v>
      </c>
      <c r="T69" s="2">
        <v>2</v>
      </c>
      <c r="U69" s="2">
        <v>1</v>
      </c>
      <c r="V69" s="2">
        <v>0</v>
      </c>
      <c r="W69" s="2">
        <v>0</v>
      </c>
      <c r="Y69" s="18" t="s">
        <v>1705</v>
      </c>
      <c r="Z69">
        <v>4</v>
      </c>
    </row>
    <row r="70" spans="1:26">
      <c r="A70" s="2">
        <v>1996</v>
      </c>
      <c r="B70" s="2" t="s">
        <v>22</v>
      </c>
      <c r="C70" s="2" t="s">
        <v>719</v>
      </c>
      <c r="D70" s="17" t="str">
        <f>IFERROR(VLOOKUP(Dati16_17[[#This Row],[Nome]]&amp;"*",Gazzetta16_17[Giocatore],1,FALSE),"")</f>
        <v>De Paul R.</v>
      </c>
      <c r="E70" s="13">
        <f>IFERROR(Dati16_17[[#This Row],[Mf]]/Dati16_17[[#This Row],[Quota]],0)</f>
        <v>0.47230769230769226</v>
      </c>
      <c r="F70" s="13">
        <f>IFERROR(Dati16_17[[#This Row],[Mf/Quota]]*Dati16_17[[#This Row],[Pg]]/38,0)</f>
        <v>0.42259109311740883</v>
      </c>
      <c r="G70" s="15">
        <f>IF(Dati16_17[[#This Row],[Mf]]*Dati16_17[[#This Row],[Pg]]=0,0,Dati16_17[[#This Row],[Mf]]*Dati16_17[[#This Row],[Pg]])</f>
        <v>208.76</v>
      </c>
      <c r="H70" s="20">
        <f>IFERROR(Dati16_17[[#This Row],[Tot. punti]]/Dati16_17[[#This Row],[Quota]],0)</f>
        <v>16.058461538461536</v>
      </c>
      <c r="I70" s="12">
        <f>IFERROR(VLOOKUP(Dati16_17[[#This Row],[Nome]]&amp;"*",Gazzetta16_17[],2,FALSE),0)</f>
        <v>13</v>
      </c>
      <c r="J70" s="2" t="s">
        <v>30</v>
      </c>
      <c r="K70" s="2">
        <v>34</v>
      </c>
      <c r="L70" s="2">
        <v>5.88</v>
      </c>
      <c r="M70" s="2">
        <v>6.14</v>
      </c>
      <c r="N70" s="2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7</v>
      </c>
      <c r="V70" s="2">
        <v>1</v>
      </c>
      <c r="W70" s="2">
        <v>0</v>
      </c>
      <c r="Y70" s="18" t="s">
        <v>1709</v>
      </c>
      <c r="Z70">
        <v>4</v>
      </c>
    </row>
    <row r="71" spans="1:26">
      <c r="A71" s="2">
        <v>1847</v>
      </c>
      <c r="B71" s="2" t="s">
        <v>31</v>
      </c>
      <c r="C71" s="2" t="s">
        <v>657</v>
      </c>
      <c r="D71" s="17" t="str">
        <f>IFERROR(VLOOKUP(Dati16_17[[#This Row],[Nome]]&amp;"*",Gazzetta16_17[Giocatore],1,FALSE),"")</f>
        <v>Caldara M.</v>
      </c>
      <c r="E71" s="13">
        <f>IFERROR(Dati16_17[[#This Row],[Mf]]/Dati16_17[[#This Row],[Quota]],0)</f>
        <v>0.40705882352941175</v>
      </c>
      <c r="F71" s="13">
        <f>IFERROR(Dati16_17[[#This Row],[Mf/Quota]]*Dati16_17[[#This Row],[Pg]]/38,0)</f>
        <v>0.32136222910216716</v>
      </c>
      <c r="G71" s="15">
        <f>IF(Dati16_17[[#This Row],[Mf]]*Dati16_17[[#This Row],[Pg]]=0,0,Dati16_17[[#This Row],[Mf]]*Dati16_17[[#This Row],[Pg]])</f>
        <v>207.6</v>
      </c>
      <c r="H71" s="20">
        <f>IFERROR(Dati16_17[[#This Row],[Tot. punti]]/Dati16_17[[#This Row],[Quota]],0)</f>
        <v>12.211764705882352</v>
      </c>
      <c r="I71" s="12">
        <f>IFERROR(VLOOKUP(Dati16_17[[#This Row],[Nome]]&amp;"*",Gazzetta16_17[],2,FALSE),0)</f>
        <v>17</v>
      </c>
      <c r="J71" s="2" t="s">
        <v>49</v>
      </c>
      <c r="K71" s="2">
        <v>30</v>
      </c>
      <c r="L71" s="2">
        <v>6.28</v>
      </c>
      <c r="M71" s="2">
        <v>6.92</v>
      </c>
      <c r="N71" s="2">
        <v>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4</v>
      </c>
      <c r="V71" s="2">
        <v>0</v>
      </c>
      <c r="W71" s="2">
        <v>0</v>
      </c>
      <c r="Y71" s="18" t="s">
        <v>1710</v>
      </c>
      <c r="Z71">
        <v>16</v>
      </c>
    </row>
    <row r="72" spans="1:26">
      <c r="A72" s="2">
        <v>380</v>
      </c>
      <c r="B72" s="2" t="s">
        <v>17</v>
      </c>
      <c r="C72" s="2" t="s">
        <v>328</v>
      </c>
      <c r="D72" s="17" t="str">
        <f>IFERROR(VLOOKUP(Dati16_17[[#This Row],[Nome]]&amp;"*",Gazzetta16_17[Giocatore],1,FALSE),"")</f>
        <v>Matri A.</v>
      </c>
      <c r="E72" s="13">
        <f>IFERROR(Dati16_17[[#This Row],[Mf]]/Dati16_17[[#This Row],[Quota]],0)</f>
        <v>0.41812500000000002</v>
      </c>
      <c r="F72" s="13">
        <f>IFERROR(Dati16_17[[#This Row],[Mf/Quota]]*Dati16_17[[#This Row],[Pg]]/38,0)</f>
        <v>0.34110197368421052</v>
      </c>
      <c r="G72" s="15">
        <f>IF(Dati16_17[[#This Row],[Mf]]*Dati16_17[[#This Row],[Pg]]=0,0,Dati16_17[[#This Row],[Mf]]*Dati16_17[[#This Row],[Pg]])</f>
        <v>207.39000000000001</v>
      </c>
      <c r="H72" s="20">
        <f>IFERROR(Dati16_17[[#This Row],[Tot. punti]]/Dati16_17[[#This Row],[Quota]],0)</f>
        <v>12.961875000000001</v>
      </c>
      <c r="I72" s="12">
        <f>IFERROR(VLOOKUP(Dati16_17[[#This Row],[Nome]]&amp;"*",Gazzetta16_17[],2,FALSE),0)</f>
        <v>16</v>
      </c>
      <c r="J72" s="2" t="s">
        <v>46</v>
      </c>
      <c r="K72" s="2">
        <v>31</v>
      </c>
      <c r="L72" s="2">
        <v>5.81</v>
      </c>
      <c r="M72" s="2">
        <v>6.69</v>
      </c>
      <c r="N72" s="2">
        <v>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Y72" s="18" t="s">
        <v>1712</v>
      </c>
      <c r="Z72">
        <v>27</v>
      </c>
    </row>
    <row r="73" spans="1:26">
      <c r="A73" s="2">
        <v>453</v>
      </c>
      <c r="B73" s="2" t="s">
        <v>28</v>
      </c>
      <c r="C73" s="2" t="s">
        <v>96</v>
      </c>
      <c r="D73" s="17" t="str">
        <f>IFERROR(VLOOKUP(Dati16_17[[#This Row],[Nome]]&amp;"*",Gazzetta16_17[Giocatore],1,FALSE),"")</f>
        <v>Szczesny W.</v>
      </c>
      <c r="E73" s="13">
        <f>IFERROR(Dati16_17[[#This Row],[Mf]]/Dati16_17[[#This Row],[Quota]],0)</f>
        <v>0.25952380952380955</v>
      </c>
      <c r="F73" s="13">
        <f>IFERROR(Dati16_17[[#This Row],[Mf/Quota]]*Dati16_17[[#This Row],[Pg]]/38,0)</f>
        <v>0.25952380952380955</v>
      </c>
      <c r="G73" s="15">
        <f>IF(Dati16_17[[#This Row],[Mf]]*Dati16_17[[#This Row],[Pg]]=0,0,Dati16_17[[#This Row],[Mf]]*Dati16_17[[#This Row],[Pg]])</f>
        <v>207.1</v>
      </c>
      <c r="H73" s="20">
        <f>IFERROR(Dati16_17[[#This Row],[Tot. punti]]/Dati16_17[[#This Row],[Quota]],0)</f>
        <v>9.8619047619047624</v>
      </c>
      <c r="I73" s="12">
        <f>IFERROR(VLOOKUP(Dati16_17[[#This Row],[Nome]]&amp;"*",Gazzetta16_17[],2,FALSE),0)</f>
        <v>21</v>
      </c>
      <c r="J73" s="2" t="s">
        <v>42</v>
      </c>
      <c r="K73" s="2">
        <v>38</v>
      </c>
      <c r="L73" s="2">
        <v>6.29</v>
      </c>
      <c r="M73" s="2">
        <v>5.45</v>
      </c>
      <c r="N73" s="2">
        <v>0</v>
      </c>
      <c r="O73" s="2">
        <v>38</v>
      </c>
      <c r="P73" s="2">
        <v>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Y73" s="18" t="s">
        <v>1713</v>
      </c>
      <c r="Z73">
        <v>4</v>
      </c>
    </row>
    <row r="74" spans="1:26">
      <c r="A74" s="2">
        <v>469</v>
      </c>
      <c r="B74" s="2" t="s">
        <v>22</v>
      </c>
      <c r="C74" s="2" t="s">
        <v>117</v>
      </c>
      <c r="D74" s="17" t="str">
        <f>IFERROR(VLOOKUP(Dati16_17[[#This Row],[Nome]]&amp;"*",Gazzetta16_17[Giocatore],1,FALSE),"")</f>
        <v>Pjanic M.</v>
      </c>
      <c r="E74" s="13">
        <f>IFERROR(Dati16_17[[#This Row],[Mf]]/Dati16_17[[#This Row],[Quota]],0)</f>
        <v>0.31363636363636366</v>
      </c>
      <c r="F74" s="13">
        <f>IFERROR(Dati16_17[[#This Row],[Mf/Quota]]*Dati16_17[[#This Row],[Pg]]/38,0)</f>
        <v>0.24760765550239236</v>
      </c>
      <c r="G74" s="15">
        <f>IF(Dati16_17[[#This Row],[Mf]]*Dati16_17[[#This Row],[Pg]]=0,0,Dati16_17[[#This Row],[Mf]]*Dati16_17[[#This Row],[Pg]])</f>
        <v>207</v>
      </c>
      <c r="H74" s="20">
        <f>IFERROR(Dati16_17[[#This Row],[Tot. punti]]/Dati16_17[[#This Row],[Quota]],0)</f>
        <v>9.4090909090909083</v>
      </c>
      <c r="I74" s="12">
        <f>IFERROR(VLOOKUP(Dati16_17[[#This Row],[Nome]]&amp;"*",Gazzetta16_17[],2,FALSE),0)</f>
        <v>22</v>
      </c>
      <c r="J74" s="2" t="s">
        <v>57</v>
      </c>
      <c r="K74" s="2">
        <v>30</v>
      </c>
      <c r="L74" s="2">
        <v>6.22</v>
      </c>
      <c r="M74" s="2">
        <v>6.9</v>
      </c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8</v>
      </c>
      <c r="U74" s="2">
        <v>5</v>
      </c>
      <c r="V74" s="2">
        <v>0</v>
      </c>
      <c r="W74" s="2">
        <v>0</v>
      </c>
      <c r="Y74" s="18" t="s">
        <v>2244</v>
      </c>
      <c r="Z74">
        <v>8</v>
      </c>
    </row>
    <row r="75" spans="1:26">
      <c r="A75" s="2">
        <v>1955</v>
      </c>
      <c r="B75" s="2" t="s">
        <v>22</v>
      </c>
      <c r="C75" s="2" t="s">
        <v>698</v>
      </c>
      <c r="D75" s="17" t="str">
        <f>IFERROR(VLOOKUP(Dati16_17[[#This Row],[Nome]]&amp;"*",Gazzetta16_17[Giocatore],1,FALSE),"")</f>
        <v>Memushaj L.</v>
      </c>
      <c r="E75" s="13">
        <f>IFERROR(Dati16_17[[#This Row],[Mf]]/Dati16_17[[#This Row],[Quota]],0)</f>
        <v>0.57499999999999996</v>
      </c>
      <c r="F75" s="13">
        <f>IFERROR(Dati16_17[[#This Row],[Mf/Quota]]*Dati16_17[[#This Row],[Pg]]/38,0)</f>
        <v>0.54473684210526319</v>
      </c>
      <c r="G75" s="15">
        <f>IF(Dati16_17[[#This Row],[Mf]]*Dati16_17[[#This Row],[Pg]]=0,0,Dati16_17[[#This Row],[Mf]]*Dati16_17[[#This Row],[Pg]])</f>
        <v>207</v>
      </c>
      <c r="H75" s="20">
        <f>IFERROR(Dati16_17[[#This Row],[Tot. punti]]/Dati16_17[[#This Row],[Quota]],0)</f>
        <v>20.7</v>
      </c>
      <c r="I75" s="12">
        <f>IFERROR(VLOOKUP(Dati16_17[[#This Row],[Nome]]&amp;"*",Gazzetta16_17[],2,FALSE),0)</f>
        <v>10</v>
      </c>
      <c r="J75" s="2" t="s">
        <v>961</v>
      </c>
      <c r="K75" s="2">
        <v>36</v>
      </c>
      <c r="L75" s="2">
        <v>5.82</v>
      </c>
      <c r="M75" s="2">
        <v>5.75</v>
      </c>
      <c r="N75" s="2">
        <v>1</v>
      </c>
      <c r="O75" s="2">
        <v>0</v>
      </c>
      <c r="P75" s="2">
        <v>0</v>
      </c>
      <c r="Q75" s="2">
        <v>2</v>
      </c>
      <c r="R75" s="2">
        <v>0</v>
      </c>
      <c r="S75" s="2">
        <v>2</v>
      </c>
      <c r="T75" s="2">
        <v>2</v>
      </c>
      <c r="U75" s="2">
        <v>3</v>
      </c>
      <c r="V75" s="2">
        <v>0</v>
      </c>
      <c r="W75" s="2">
        <v>0</v>
      </c>
      <c r="Y75" s="18" t="s">
        <v>1715</v>
      </c>
      <c r="Z75">
        <v>1</v>
      </c>
    </row>
    <row r="76" spans="1:26">
      <c r="A76" s="2">
        <v>578</v>
      </c>
      <c r="B76" s="2" t="s">
        <v>31</v>
      </c>
      <c r="C76" s="2" t="s">
        <v>100</v>
      </c>
      <c r="D76" s="17" t="str">
        <f>IFERROR(VLOOKUP(Dati16_17[[#This Row],[Nome]]&amp;"*",Gazzetta16_17[Giocatore],1,FALSE),"")</f>
        <v/>
      </c>
      <c r="E76" s="13">
        <f>IFERROR(Dati16_17[[#This Row],[Mf]]/Dati16_17[[#This Row],[Quota]],0)</f>
        <v>0</v>
      </c>
      <c r="F76" s="13">
        <f>IFERROR(Dati16_17[[#This Row],[Mf/Quota]]*Dati16_17[[#This Row],[Pg]]/38,0)</f>
        <v>0</v>
      </c>
      <c r="G76" s="15">
        <f>IF(Dati16_17[[#This Row],[Mf]]*Dati16_17[[#This Row],[Pg]]=0,0,Dati16_17[[#This Row],[Mf]]*Dati16_17[[#This Row],[Pg]])</f>
        <v>207</v>
      </c>
      <c r="H76" s="20">
        <f>IFERROR(Dati16_17[[#This Row],[Tot. punti]]/Dati16_17[[#This Row],[Quota]],0)</f>
        <v>0</v>
      </c>
      <c r="I76" s="12">
        <f>IFERROR(VLOOKUP(Dati16_17[[#This Row],[Nome]]&amp;"*",Gazzetta16_17[],2,FALSE),0)</f>
        <v>0</v>
      </c>
      <c r="J76" s="2" t="s">
        <v>30</v>
      </c>
      <c r="K76" s="2">
        <v>36</v>
      </c>
      <c r="L76" s="2">
        <v>5.79</v>
      </c>
      <c r="M76" s="2">
        <v>5.75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9</v>
      </c>
      <c r="V76" s="2">
        <v>1</v>
      </c>
      <c r="W76" s="2">
        <v>1</v>
      </c>
      <c r="Y76" s="18" t="s">
        <v>1719</v>
      </c>
      <c r="Z76">
        <v>4</v>
      </c>
    </row>
    <row r="77" spans="1:26">
      <c r="A77" s="2">
        <v>299</v>
      </c>
      <c r="B77" s="2" t="s">
        <v>22</v>
      </c>
      <c r="C77" s="2" t="s">
        <v>313</v>
      </c>
      <c r="D77" s="17" t="str">
        <f>IFERROR(VLOOKUP(Dati16_17[[#This Row],[Nome]]&amp;"*",Gazzetta16_17[Giocatore],1,FALSE),"")</f>
        <v>Khedira S.</v>
      </c>
      <c r="E77" s="13">
        <f>IFERROR(Dati16_17[[#This Row],[Mf]]/Dati16_17[[#This Row],[Quota]],0)</f>
        <v>0.36944444444444446</v>
      </c>
      <c r="F77" s="13">
        <f>IFERROR(Dati16_17[[#This Row],[Mf/Quota]]*Dati16_17[[#This Row],[Pg]]/38,0)</f>
        <v>0.30138888888888893</v>
      </c>
      <c r="G77" s="15">
        <f>IF(Dati16_17[[#This Row],[Mf]]*Dati16_17[[#This Row],[Pg]]=0,0,Dati16_17[[#This Row],[Mf]]*Dati16_17[[#This Row],[Pg]])</f>
        <v>206.15</v>
      </c>
      <c r="H77" s="20">
        <f>IFERROR(Dati16_17[[#This Row],[Tot. punti]]/Dati16_17[[#This Row],[Quota]],0)</f>
        <v>11.452777777777778</v>
      </c>
      <c r="I77" s="12">
        <f>IFERROR(VLOOKUP(Dati16_17[[#This Row],[Nome]]&amp;"*",Gazzetta16_17[],2,FALSE),0)</f>
        <v>18</v>
      </c>
      <c r="J77" s="2" t="s">
        <v>57</v>
      </c>
      <c r="K77" s="2">
        <v>31</v>
      </c>
      <c r="L77" s="2">
        <v>6.1</v>
      </c>
      <c r="M77" s="2">
        <v>6.65</v>
      </c>
      <c r="N77" s="2">
        <v>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</v>
      </c>
      <c r="U77" s="2">
        <v>2</v>
      </c>
      <c r="V77" s="2">
        <v>0</v>
      </c>
      <c r="W77" s="2">
        <v>0</v>
      </c>
      <c r="Y77" s="18" t="s">
        <v>1722</v>
      </c>
      <c r="Z77">
        <v>12</v>
      </c>
    </row>
    <row r="78" spans="1:26">
      <c r="A78" s="2">
        <v>1891</v>
      </c>
      <c r="B78" s="2" t="s">
        <v>31</v>
      </c>
      <c r="C78" s="2" t="s">
        <v>681</v>
      </c>
      <c r="D78" s="17" t="str">
        <f>IFERROR(VLOOKUP(Dati16_17[[#This Row],[Nome]]&amp;"*",Gazzetta16_17[Giocatore],1,FALSE),"")</f>
        <v>Ceccherini F.</v>
      </c>
      <c r="E78" s="13">
        <f>IFERROR(Dati16_17[[#This Row],[Mf]]/Dati16_17[[#This Row],[Quota]],0)</f>
        <v>0.58899999999999997</v>
      </c>
      <c r="F78" s="13">
        <f>IFERROR(Dati16_17[[#This Row],[Mf/Quota]]*Dati16_17[[#This Row],[Pg]]/38,0)</f>
        <v>0.54249999999999998</v>
      </c>
      <c r="G78" s="15">
        <f>IF(Dati16_17[[#This Row],[Mf]]*Dati16_17[[#This Row],[Pg]]=0,0,Dati16_17[[#This Row],[Mf]]*Dati16_17[[#This Row],[Pg]])</f>
        <v>206.14999999999998</v>
      </c>
      <c r="H78" s="20">
        <f>IFERROR(Dati16_17[[#This Row],[Tot. punti]]/Dati16_17[[#This Row],[Quota]],0)</f>
        <v>20.614999999999998</v>
      </c>
      <c r="I78" s="12">
        <f>IFERROR(VLOOKUP(Dati16_17[[#This Row],[Nome]]&amp;"*",Gazzetta16_17[],2,FALSE),0)</f>
        <v>10</v>
      </c>
      <c r="J78" s="2" t="s">
        <v>656</v>
      </c>
      <c r="K78" s="2">
        <v>35</v>
      </c>
      <c r="L78" s="2">
        <v>5.93</v>
      </c>
      <c r="M78" s="2">
        <v>5.89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9</v>
      </c>
      <c r="V78" s="2">
        <v>0</v>
      </c>
      <c r="W78" s="2">
        <v>0</v>
      </c>
      <c r="Y78" s="18" t="s">
        <v>1723</v>
      </c>
      <c r="Z78">
        <v>7</v>
      </c>
    </row>
    <row r="79" spans="1:26">
      <c r="A79" s="2">
        <v>1864</v>
      </c>
      <c r="B79" s="2" t="s">
        <v>31</v>
      </c>
      <c r="C79" s="2" t="s">
        <v>966</v>
      </c>
      <c r="D79" s="17" t="str">
        <f>IFERROR(VLOOKUP(Dati16_17[[#This Row],[Nome]]&amp;"*",Gazzetta16_17[Giocatore],1,FALSE),"")</f>
        <v/>
      </c>
      <c r="E79" s="13">
        <f>IFERROR(Dati16_17[[#This Row],[Mf]]/Dati16_17[[#This Row],[Quota]],0)</f>
        <v>0</v>
      </c>
      <c r="F79" s="13">
        <f>IFERROR(Dati16_17[[#This Row],[Mf/Quota]]*Dati16_17[[#This Row],[Pg]]/38,0)</f>
        <v>0</v>
      </c>
      <c r="G79" s="15">
        <f>IF(Dati16_17[[#This Row],[Mf]]*Dati16_17[[#This Row],[Pg]]=0,0,Dati16_17[[#This Row],[Mf]]*Dati16_17[[#This Row],[Pg]])</f>
        <v>204.12</v>
      </c>
      <c r="H79" s="20">
        <f>IFERROR(Dati16_17[[#This Row],[Tot. punti]]/Dati16_17[[#This Row],[Quota]],0)</f>
        <v>0</v>
      </c>
      <c r="I79" s="12">
        <f>IFERROR(VLOOKUP(Dati16_17[[#This Row],[Nome]]&amp;"*",Gazzetta16_17[],2,FALSE),0)</f>
        <v>0</v>
      </c>
      <c r="J79" s="2" t="s">
        <v>654</v>
      </c>
      <c r="K79" s="2">
        <v>36</v>
      </c>
      <c r="L79" s="2">
        <v>5.68</v>
      </c>
      <c r="M79" s="2">
        <v>5.67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5</v>
      </c>
      <c r="V79" s="2">
        <v>1</v>
      </c>
      <c r="W79" s="2">
        <v>0</v>
      </c>
      <c r="Y79" s="18" t="s">
        <v>2245</v>
      </c>
      <c r="Z79">
        <v>3</v>
      </c>
    </row>
    <row r="80" spans="1:26">
      <c r="A80" s="2">
        <v>2014</v>
      </c>
      <c r="B80" s="2" t="s">
        <v>22</v>
      </c>
      <c r="C80" s="2" t="s">
        <v>732</v>
      </c>
      <c r="D80" s="17" t="str">
        <f>IFERROR(VLOOKUP(Dati16_17[[#This Row],[Nome]]&amp;"*",Gazzetta16_17[Giocatore],1,FALSE),"")</f>
        <v>Rohden M.</v>
      </c>
      <c r="E80" s="13">
        <f>IFERROR(Dati16_17[[#This Row],[Mf]]/Dati16_17[[#This Row],[Quota]],0)</f>
        <v>0.54545454545454541</v>
      </c>
      <c r="F80" s="13">
        <f>IFERROR(Dati16_17[[#This Row],[Mf/Quota]]*Dati16_17[[#This Row],[Pg]]/38,0)</f>
        <v>0.48803827751196166</v>
      </c>
      <c r="G80" s="15">
        <f>IF(Dati16_17[[#This Row],[Mf]]*Dati16_17[[#This Row],[Pg]]=0,0,Dati16_17[[#This Row],[Mf]]*Dati16_17[[#This Row],[Pg]])</f>
        <v>204</v>
      </c>
      <c r="H80" s="20">
        <f>IFERROR(Dati16_17[[#This Row],[Tot. punti]]/Dati16_17[[#This Row],[Quota]],0)</f>
        <v>18.545454545454547</v>
      </c>
      <c r="I80" s="12">
        <f>IFERROR(VLOOKUP(Dati16_17[[#This Row],[Nome]]&amp;"*",Gazzetta16_17[],2,FALSE),0)</f>
        <v>11</v>
      </c>
      <c r="J80" s="2" t="s">
        <v>656</v>
      </c>
      <c r="K80" s="2">
        <v>34</v>
      </c>
      <c r="L80" s="2">
        <v>5.85</v>
      </c>
      <c r="M80" s="2">
        <v>6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4</v>
      </c>
      <c r="U80" s="2">
        <v>4</v>
      </c>
      <c r="V80" s="2">
        <v>0</v>
      </c>
      <c r="W80" s="2">
        <v>0</v>
      </c>
      <c r="Y80" s="18" t="s">
        <v>1724</v>
      </c>
      <c r="Z80">
        <v>2</v>
      </c>
    </row>
    <row r="81" spans="1:26">
      <c r="A81" s="2">
        <v>236</v>
      </c>
      <c r="B81" s="2" t="s">
        <v>22</v>
      </c>
      <c r="C81" s="2" t="s">
        <v>365</v>
      </c>
      <c r="D81" s="17" t="str">
        <f>IFERROR(VLOOKUP(Dati16_17[[#This Row],[Nome]]&amp;"*",Gazzetta16_17[Giocatore],1,FALSE),"")</f>
        <v>Lazovic D.</v>
      </c>
      <c r="E81" s="13">
        <f>IFERROR(Dati16_17[[#This Row],[Mf]]/Dati16_17[[#This Row],[Quota]],0)</f>
        <v>0.56181818181818177</v>
      </c>
      <c r="F81" s="13">
        <f>IFERROR(Dati16_17[[#This Row],[Mf/Quota]]*Dati16_17[[#This Row],[Pg]]/38,0)</f>
        <v>0.48789473684210521</v>
      </c>
      <c r="G81" s="15">
        <f>IF(Dati16_17[[#This Row],[Mf]]*Dati16_17[[#This Row],[Pg]]=0,0,Dati16_17[[#This Row],[Mf]]*Dati16_17[[#This Row],[Pg]])</f>
        <v>203.94</v>
      </c>
      <c r="H81" s="20">
        <f>IFERROR(Dati16_17[[#This Row],[Tot. punti]]/Dati16_17[[#This Row],[Quota]],0)</f>
        <v>18.54</v>
      </c>
      <c r="I81" s="12">
        <f>IFERROR(VLOOKUP(Dati16_17[[#This Row],[Nome]]&amp;"*",Gazzetta16_17[],2,FALSE),0)</f>
        <v>11</v>
      </c>
      <c r="J81" s="2" t="s">
        <v>70</v>
      </c>
      <c r="K81" s="2">
        <v>33</v>
      </c>
      <c r="L81" s="2">
        <v>5.95</v>
      </c>
      <c r="M81" s="2">
        <v>6.18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4</v>
      </c>
      <c r="U81" s="2">
        <v>3</v>
      </c>
      <c r="V81" s="2">
        <v>1</v>
      </c>
      <c r="W81" s="2">
        <v>0</v>
      </c>
      <c r="Y81" s="18" t="s">
        <v>1725</v>
      </c>
      <c r="Z81">
        <v>3</v>
      </c>
    </row>
    <row r="82" spans="1:26">
      <c r="A82" s="2">
        <v>350</v>
      </c>
      <c r="B82" s="2" t="s">
        <v>28</v>
      </c>
      <c r="C82" s="2" t="s">
        <v>158</v>
      </c>
      <c r="D82" s="17" t="str">
        <f>IFERROR(VLOOKUP(Dati16_17[[#This Row],[Nome]]&amp;"*",Gazzetta16_17[Giocatore],1,FALSE),"")</f>
        <v>Donnarumma G.</v>
      </c>
      <c r="E82" s="13">
        <f>IFERROR(Dati16_17[[#This Row],[Mf]]/Dati16_17[[#This Row],[Quota]],0)</f>
        <v>0.25523809523809526</v>
      </c>
      <c r="F82" s="13">
        <f>IFERROR(Dati16_17[[#This Row],[Mf/Quota]]*Dati16_17[[#This Row],[Pg]]/38,0)</f>
        <v>0.25523809523809526</v>
      </c>
      <c r="G82" s="15">
        <f>IF(Dati16_17[[#This Row],[Mf]]*Dati16_17[[#This Row],[Pg]]=0,0,Dati16_17[[#This Row],[Mf]]*Dati16_17[[#This Row],[Pg]])</f>
        <v>203.68</v>
      </c>
      <c r="H82" s="20">
        <f>IFERROR(Dati16_17[[#This Row],[Tot. punti]]/Dati16_17[[#This Row],[Quota]],0)</f>
        <v>9.6990476190476187</v>
      </c>
      <c r="I82" s="12">
        <f>IFERROR(VLOOKUP(Dati16_17[[#This Row],[Nome]]&amp;"*",Gazzetta16_17[],2,FALSE),0)</f>
        <v>21</v>
      </c>
      <c r="J82" s="2" t="s">
        <v>21</v>
      </c>
      <c r="K82" s="2">
        <v>38</v>
      </c>
      <c r="L82" s="2">
        <v>6.41</v>
      </c>
      <c r="M82" s="2">
        <v>5.36</v>
      </c>
      <c r="N82" s="2">
        <v>0</v>
      </c>
      <c r="O82" s="2">
        <v>45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Y82" s="18" t="s">
        <v>2246</v>
      </c>
      <c r="Z82">
        <v>4</v>
      </c>
    </row>
    <row r="83" spans="1:26">
      <c r="A83" s="2">
        <v>172</v>
      </c>
      <c r="B83" s="2" t="s">
        <v>22</v>
      </c>
      <c r="C83" s="2" t="s">
        <v>36</v>
      </c>
      <c r="D83" s="17" t="str">
        <f>IFERROR(VLOOKUP(Dati16_17[[#This Row],[Nome]]&amp;"*",Gazzetta16_17[Giocatore],1,FALSE),"")</f>
        <v/>
      </c>
      <c r="E83" s="13">
        <f>IFERROR(Dati16_17[[#This Row],[Mf]]/Dati16_17[[#This Row],[Quota]],0)</f>
        <v>0</v>
      </c>
      <c r="F83" s="13">
        <f>IFERROR(Dati16_17[[#This Row],[Mf/Quota]]*Dati16_17[[#This Row],[Pg]]/38,0)</f>
        <v>0</v>
      </c>
      <c r="G83" s="15">
        <f>IF(Dati16_17[[#This Row],[Mf]]*Dati16_17[[#This Row],[Pg]]=0,0,Dati16_17[[#This Row],[Mf]]*Dati16_17[[#This Row],[Pg]])</f>
        <v>203.52</v>
      </c>
      <c r="H83" s="20">
        <f>IFERROR(Dati16_17[[#This Row],[Tot. punti]]/Dati16_17[[#This Row],[Quota]],0)</f>
        <v>0</v>
      </c>
      <c r="I83" s="12">
        <f>IFERROR(VLOOKUP(Dati16_17[[#This Row],[Nome]]&amp;"*",Gazzetta16_17[],2,FALSE),0)</f>
        <v>0</v>
      </c>
      <c r="J83" s="2" t="s">
        <v>35</v>
      </c>
      <c r="K83" s="2">
        <v>32</v>
      </c>
      <c r="L83" s="2">
        <v>6.12</v>
      </c>
      <c r="M83" s="2">
        <v>6.36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7</v>
      </c>
      <c r="U83" s="2">
        <v>5</v>
      </c>
      <c r="V83" s="2">
        <v>0</v>
      </c>
      <c r="W83" s="2">
        <v>0</v>
      </c>
      <c r="Y83" s="18" t="s">
        <v>1726</v>
      </c>
      <c r="Z83">
        <v>20</v>
      </c>
    </row>
    <row r="84" spans="1:26">
      <c r="A84" s="2">
        <v>1850</v>
      </c>
      <c r="B84" s="2" t="s">
        <v>22</v>
      </c>
      <c r="C84" s="2" t="s">
        <v>658</v>
      </c>
      <c r="D84" s="17" t="str">
        <f>IFERROR(VLOOKUP(Dati16_17[[#This Row],[Nome]]&amp;"*",Gazzetta16_17[Giocatore],1,FALSE),"")</f>
        <v/>
      </c>
      <c r="E84" s="13">
        <f>IFERROR(Dati16_17[[#This Row],[Mf]]/Dati16_17[[#This Row],[Quota]],0)</f>
        <v>0</v>
      </c>
      <c r="F84" s="13">
        <f>IFERROR(Dati16_17[[#This Row],[Mf/Quota]]*Dati16_17[[#This Row],[Pg]]/38,0)</f>
        <v>0</v>
      </c>
      <c r="G84" s="15">
        <f>IF(Dati16_17[[#This Row],[Mf]]*Dati16_17[[#This Row],[Pg]]=0,0,Dati16_17[[#This Row],[Mf]]*Dati16_17[[#This Row],[Pg]])</f>
        <v>203.1</v>
      </c>
      <c r="H84" s="20">
        <f>IFERROR(Dati16_17[[#This Row],[Tot. punti]]/Dati16_17[[#This Row],[Quota]],0)</f>
        <v>0</v>
      </c>
      <c r="I84" s="12">
        <f>IFERROR(VLOOKUP(Dati16_17[[#This Row],[Nome]]&amp;"*",Gazzetta16_17[],2,FALSE),0)</f>
        <v>0</v>
      </c>
      <c r="J84" s="2" t="s">
        <v>49</v>
      </c>
      <c r="K84" s="2">
        <v>30</v>
      </c>
      <c r="L84" s="2">
        <v>6.28</v>
      </c>
      <c r="M84" s="2">
        <v>6.77</v>
      </c>
      <c r="N84" s="2">
        <v>4</v>
      </c>
      <c r="O84" s="2">
        <v>0</v>
      </c>
      <c r="P84" s="2">
        <v>0</v>
      </c>
      <c r="Q84" s="2">
        <v>2</v>
      </c>
      <c r="R84" s="2">
        <v>2</v>
      </c>
      <c r="S84" s="2">
        <v>0</v>
      </c>
      <c r="T84" s="2">
        <v>1</v>
      </c>
      <c r="U84" s="2">
        <v>5</v>
      </c>
      <c r="V84" s="2">
        <v>2</v>
      </c>
      <c r="W84" s="2">
        <v>0</v>
      </c>
      <c r="Y84" s="18" t="s">
        <v>1727</v>
      </c>
      <c r="Z84">
        <v>6</v>
      </c>
    </row>
    <row r="85" spans="1:26">
      <c r="A85" s="2">
        <v>1952</v>
      </c>
      <c r="B85" s="2" t="s">
        <v>31</v>
      </c>
      <c r="C85" s="2" t="s">
        <v>697</v>
      </c>
      <c r="D85" s="17" t="str">
        <f>IFERROR(VLOOKUP(Dati16_17[[#This Row],[Nome]]&amp;"*",Gazzetta16_17[Giocatore],1,FALSE),"")</f>
        <v>Zampano F.</v>
      </c>
      <c r="E85" s="13">
        <f>IFERROR(Dati16_17[[#This Row],[Mf]]/Dati16_17[[#This Row],[Quota]],0)</f>
        <v>0.59699999999999998</v>
      </c>
      <c r="F85" s="13">
        <f>IFERROR(Dati16_17[[#This Row],[Mf/Quota]]*Dati16_17[[#This Row],[Pg]]/38,0)</f>
        <v>0.53415789473684205</v>
      </c>
      <c r="G85" s="15">
        <f>IF(Dati16_17[[#This Row],[Mf]]*Dati16_17[[#This Row],[Pg]]=0,0,Dati16_17[[#This Row],[Mf]]*Dati16_17[[#This Row],[Pg]])</f>
        <v>202.98</v>
      </c>
      <c r="H85" s="20">
        <f>IFERROR(Dati16_17[[#This Row],[Tot. punti]]/Dati16_17[[#This Row],[Quota]],0)</f>
        <v>20.297999999999998</v>
      </c>
      <c r="I85" s="12">
        <f>IFERROR(VLOOKUP(Dati16_17[[#This Row],[Nome]]&amp;"*",Gazzetta16_17[],2,FALSE),0)</f>
        <v>10</v>
      </c>
      <c r="J85" s="2" t="s">
        <v>961</v>
      </c>
      <c r="K85" s="2">
        <v>34</v>
      </c>
      <c r="L85" s="2">
        <v>5.85</v>
      </c>
      <c r="M85" s="2">
        <v>5.97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5</v>
      </c>
      <c r="U85" s="2">
        <v>2</v>
      </c>
      <c r="V85" s="2">
        <v>0</v>
      </c>
      <c r="W85" s="2">
        <v>0</v>
      </c>
      <c r="Y85" s="18" t="s">
        <v>2247</v>
      </c>
      <c r="Z85">
        <v>4</v>
      </c>
    </row>
    <row r="86" spans="1:26">
      <c r="A86" s="2">
        <v>463</v>
      </c>
      <c r="B86" s="2" t="s">
        <v>22</v>
      </c>
      <c r="C86" s="2" t="s">
        <v>264</v>
      </c>
      <c r="D86" s="17" t="str">
        <f>IFERROR(VLOOKUP(Dati16_17[[#This Row],[Nome]]&amp;"*",Gazzetta16_17[Giocatore],1,FALSE),"")</f>
        <v>De Rossi D.</v>
      </c>
      <c r="E86" s="13">
        <f>IFERROR(Dati16_17[[#This Row],[Mf]]/Dati16_17[[#This Row],[Quota]],0)</f>
        <v>0.36333333333333334</v>
      </c>
      <c r="F86" s="13">
        <f>IFERROR(Dati16_17[[#This Row],[Mf/Quota]]*Dati16_17[[#This Row],[Pg]]/38,0)</f>
        <v>0.29640350877192984</v>
      </c>
      <c r="G86" s="15">
        <f>IF(Dati16_17[[#This Row],[Mf]]*Dati16_17[[#This Row],[Pg]]=0,0,Dati16_17[[#This Row],[Mf]]*Dati16_17[[#This Row],[Pg]])</f>
        <v>202.74</v>
      </c>
      <c r="H86" s="20">
        <f>IFERROR(Dati16_17[[#This Row],[Tot. punti]]/Dati16_17[[#This Row],[Quota]],0)</f>
        <v>11.263333333333334</v>
      </c>
      <c r="I86" s="12">
        <f>IFERROR(VLOOKUP(Dati16_17[[#This Row],[Nome]]&amp;"*",Gazzetta16_17[],2,FALSE),0)</f>
        <v>18</v>
      </c>
      <c r="J86" s="2" t="s">
        <v>42</v>
      </c>
      <c r="K86" s="2">
        <v>31</v>
      </c>
      <c r="L86" s="2">
        <v>6.16</v>
      </c>
      <c r="M86" s="2">
        <v>6.54</v>
      </c>
      <c r="N86" s="2">
        <v>2</v>
      </c>
      <c r="O86" s="2">
        <v>0</v>
      </c>
      <c r="P86" s="2">
        <v>0</v>
      </c>
      <c r="Q86" s="2">
        <v>2</v>
      </c>
      <c r="R86" s="2">
        <v>2</v>
      </c>
      <c r="S86" s="2">
        <v>0</v>
      </c>
      <c r="T86" s="2">
        <v>3</v>
      </c>
      <c r="U86" s="2">
        <v>9</v>
      </c>
      <c r="V86" s="2">
        <v>0</v>
      </c>
      <c r="W86" s="2">
        <v>0</v>
      </c>
      <c r="Y86" s="18" t="s">
        <v>1728</v>
      </c>
      <c r="Z86">
        <v>7</v>
      </c>
    </row>
    <row r="87" spans="1:26">
      <c r="A87" s="2">
        <v>338</v>
      </c>
      <c r="B87" s="2" t="s">
        <v>22</v>
      </c>
      <c r="C87" s="2" t="s">
        <v>157</v>
      </c>
      <c r="D87" s="17" t="str">
        <f>IFERROR(VLOOKUP(Dati16_17[[#This Row],[Nome]]&amp;"*",Gazzetta16_17[Giocatore],1,FALSE),"")</f>
        <v>Lulic S.</v>
      </c>
      <c r="E87" s="13">
        <f>IFERROR(Dati16_17[[#This Row],[Mf]]/Dati16_17[[#This Row],[Quota]],0)</f>
        <v>0.38411764705882356</v>
      </c>
      <c r="F87" s="13">
        <f>IFERROR(Dati16_17[[#This Row],[Mf/Quota]]*Dati16_17[[#This Row],[Pg]]/38,0)</f>
        <v>0.31335913312693497</v>
      </c>
      <c r="G87" s="15">
        <f>IF(Dati16_17[[#This Row],[Mf]]*Dati16_17[[#This Row],[Pg]]=0,0,Dati16_17[[#This Row],[Mf]]*Dati16_17[[#This Row],[Pg]])</f>
        <v>202.43</v>
      </c>
      <c r="H87" s="20">
        <f>IFERROR(Dati16_17[[#This Row],[Tot. punti]]/Dati16_17[[#This Row],[Quota]],0)</f>
        <v>11.90764705882353</v>
      </c>
      <c r="I87" s="12">
        <f>IFERROR(VLOOKUP(Dati16_17[[#This Row],[Nome]]&amp;"*",Gazzetta16_17[],2,FALSE),0)</f>
        <v>17</v>
      </c>
      <c r="J87" s="2" t="s">
        <v>74</v>
      </c>
      <c r="K87" s="2">
        <v>31</v>
      </c>
      <c r="L87" s="2">
        <v>6.13</v>
      </c>
      <c r="M87" s="2">
        <v>6.53</v>
      </c>
      <c r="N87" s="2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8</v>
      </c>
      <c r="U87" s="2">
        <v>7</v>
      </c>
      <c r="V87" s="2">
        <v>1</v>
      </c>
      <c r="W87" s="2">
        <v>0</v>
      </c>
      <c r="Y87" s="18" t="s">
        <v>1730</v>
      </c>
      <c r="Z87">
        <v>5</v>
      </c>
    </row>
    <row r="88" spans="1:26">
      <c r="A88" s="2">
        <v>798</v>
      </c>
      <c r="B88" s="2" t="s">
        <v>31</v>
      </c>
      <c r="C88" s="2" t="s">
        <v>512</v>
      </c>
      <c r="D88" s="17" t="str">
        <f>IFERROR(VLOOKUP(Dati16_17[[#This Row],[Nome]]&amp;"*",Gazzetta16_17[Giocatore],1,FALSE),"")</f>
        <v>Skriniar M.</v>
      </c>
      <c r="E88" s="13">
        <f>IFERROR(Dati16_17[[#This Row],[Mf]]/Dati16_17[[#This Row],[Quota]],0)</f>
        <v>0.63777777777777778</v>
      </c>
      <c r="F88" s="13">
        <f>IFERROR(Dati16_17[[#This Row],[Mf/Quota]]*Dati16_17[[#This Row],[Pg]]/38,0)</f>
        <v>0.5874269005847953</v>
      </c>
      <c r="G88" s="15">
        <f>IF(Dati16_17[[#This Row],[Mf]]*Dati16_17[[#This Row],[Pg]]=0,0,Dati16_17[[#This Row],[Mf]]*Dati16_17[[#This Row],[Pg]])</f>
        <v>200.9</v>
      </c>
      <c r="H88" s="20">
        <f>IFERROR(Dati16_17[[#This Row],[Tot. punti]]/Dati16_17[[#This Row],[Quota]],0)</f>
        <v>22.322222222222223</v>
      </c>
      <c r="I88" s="12">
        <f>IFERROR(VLOOKUP(Dati16_17[[#This Row],[Nome]]&amp;"*",Gazzetta16_17[],2,FALSE),0)</f>
        <v>9</v>
      </c>
      <c r="J88" s="2" t="s">
        <v>44</v>
      </c>
      <c r="K88" s="2">
        <v>35</v>
      </c>
      <c r="L88" s="2">
        <v>5.83</v>
      </c>
      <c r="M88" s="2">
        <v>5.74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1</v>
      </c>
      <c r="W88" s="2">
        <v>0</v>
      </c>
      <c r="Y88" s="18" t="s">
        <v>2248</v>
      </c>
      <c r="Z88">
        <v>17</v>
      </c>
    </row>
    <row r="89" spans="1:26">
      <c r="A89" s="2">
        <v>459</v>
      </c>
      <c r="B89" s="2" t="s">
        <v>31</v>
      </c>
      <c r="C89" s="2" t="s">
        <v>41</v>
      </c>
      <c r="D89" s="17" t="str">
        <f>IFERROR(VLOOKUP(Dati16_17[[#This Row],[Nome]]&amp;"*",Gazzetta16_17[Giocatore],1,FALSE),"")</f>
        <v>Manolas K.</v>
      </c>
      <c r="E89" s="13">
        <f>IFERROR(Dati16_17[[#This Row],[Mf]]/Dati16_17[[#This Row],[Quota]],0)</f>
        <v>0.46769230769230768</v>
      </c>
      <c r="F89" s="13">
        <f>IFERROR(Dati16_17[[#This Row],[Mf/Quota]]*Dati16_17[[#This Row],[Pg]]/38,0)</f>
        <v>0.40615384615384614</v>
      </c>
      <c r="G89" s="15">
        <f>IF(Dati16_17[[#This Row],[Mf]]*Dati16_17[[#This Row],[Pg]]=0,0,Dati16_17[[#This Row],[Mf]]*Dati16_17[[#This Row],[Pg]])</f>
        <v>200.64000000000001</v>
      </c>
      <c r="H89" s="20">
        <f>IFERROR(Dati16_17[[#This Row],[Tot. punti]]/Dati16_17[[#This Row],[Quota]],0)</f>
        <v>15.433846153846154</v>
      </c>
      <c r="I89" s="12">
        <f>IFERROR(VLOOKUP(Dati16_17[[#This Row],[Nome]]&amp;"*",Gazzetta16_17[],2,FALSE),0)</f>
        <v>13</v>
      </c>
      <c r="J89" s="2" t="s">
        <v>42</v>
      </c>
      <c r="K89" s="2">
        <v>33</v>
      </c>
      <c r="L89" s="2">
        <v>6.19</v>
      </c>
      <c r="M89" s="2">
        <v>6.08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7</v>
      </c>
      <c r="V89" s="2">
        <v>0</v>
      </c>
      <c r="W89" s="2">
        <v>0</v>
      </c>
      <c r="Y89" s="18" t="s">
        <v>1731</v>
      </c>
      <c r="Z89">
        <v>33</v>
      </c>
    </row>
    <row r="90" spans="1:26">
      <c r="A90" s="2">
        <v>170</v>
      </c>
      <c r="B90" s="2" t="s">
        <v>22</v>
      </c>
      <c r="C90" s="2" t="s">
        <v>199</v>
      </c>
      <c r="D90" s="17" t="str">
        <f>IFERROR(VLOOKUP(Dati16_17[[#This Row],[Nome]]&amp;"*",Gazzetta16_17[Giocatore],1,FALSE),"")</f>
        <v>Badelj M.</v>
      </c>
      <c r="E90" s="13">
        <f>IFERROR(Dati16_17[[#This Row],[Mf]]/Dati16_17[[#This Row],[Quota]],0)</f>
        <v>0.55272727272727273</v>
      </c>
      <c r="F90" s="13">
        <f>IFERROR(Dati16_17[[#This Row],[Mf/Quota]]*Dati16_17[[#This Row],[Pg]]/38,0)</f>
        <v>0.48000000000000004</v>
      </c>
      <c r="G90" s="15">
        <f>IF(Dati16_17[[#This Row],[Mf]]*Dati16_17[[#This Row],[Pg]]=0,0,Dati16_17[[#This Row],[Mf]]*Dati16_17[[#This Row],[Pg]])</f>
        <v>200.64000000000001</v>
      </c>
      <c r="H90" s="20">
        <f>IFERROR(Dati16_17[[#This Row],[Tot. punti]]/Dati16_17[[#This Row],[Quota]],0)</f>
        <v>18.240000000000002</v>
      </c>
      <c r="I90" s="12">
        <f>IFERROR(VLOOKUP(Dati16_17[[#This Row],[Nome]]&amp;"*",Gazzetta16_17[],2,FALSE),0)</f>
        <v>11</v>
      </c>
      <c r="J90" s="2" t="s">
        <v>35</v>
      </c>
      <c r="K90" s="2">
        <v>33</v>
      </c>
      <c r="L90" s="2">
        <v>5.97</v>
      </c>
      <c r="M90" s="2">
        <v>6.08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9</v>
      </c>
      <c r="V90" s="2">
        <v>0</v>
      </c>
      <c r="W90" s="2">
        <v>0</v>
      </c>
      <c r="Y90" s="18" t="s">
        <v>2249</v>
      </c>
      <c r="Z90">
        <v>4</v>
      </c>
    </row>
    <row r="91" spans="1:26">
      <c r="A91" s="2">
        <v>118</v>
      </c>
      <c r="B91" s="2" t="s">
        <v>22</v>
      </c>
      <c r="C91" s="2" t="s">
        <v>221</v>
      </c>
      <c r="D91" s="17" t="str">
        <f>IFERROR(VLOOKUP(Dati16_17[[#This Row],[Nome]]&amp;"*",Gazzetta16_17[Giocatore],1,FALSE),"")</f>
        <v>Radovanovic I.</v>
      </c>
      <c r="E91" s="13">
        <f>IFERROR(Dati16_17[[#This Row],[Mf]]/Dati16_17[[#This Row],[Quota]],0)</f>
        <v>0.63444444444444448</v>
      </c>
      <c r="F91" s="13">
        <f>IFERROR(Dati16_17[[#This Row],[Mf/Quota]]*Dati16_17[[#This Row],[Pg]]/38,0)</f>
        <v>0.58435672514619885</v>
      </c>
      <c r="G91" s="15">
        <f>IF(Dati16_17[[#This Row],[Mf]]*Dati16_17[[#This Row],[Pg]]=0,0,Dati16_17[[#This Row],[Mf]]*Dati16_17[[#This Row],[Pg]])</f>
        <v>199.85</v>
      </c>
      <c r="H91" s="20">
        <f>IFERROR(Dati16_17[[#This Row],[Tot. punti]]/Dati16_17[[#This Row],[Quota]],0)</f>
        <v>22.205555555555556</v>
      </c>
      <c r="I91" s="12">
        <f>IFERROR(VLOOKUP(Dati16_17[[#This Row],[Nome]]&amp;"*",Gazzetta16_17[],2,FALSE),0)</f>
        <v>9</v>
      </c>
      <c r="J91" s="2" t="s">
        <v>65</v>
      </c>
      <c r="K91" s="2">
        <v>35</v>
      </c>
      <c r="L91" s="2">
        <v>5.86</v>
      </c>
      <c r="M91" s="2">
        <v>5.71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10</v>
      </c>
      <c r="V91" s="2">
        <v>0</v>
      </c>
      <c r="W91" s="2">
        <v>0</v>
      </c>
      <c r="Y91" s="18" t="s">
        <v>1733</v>
      </c>
      <c r="Z91">
        <v>19</v>
      </c>
    </row>
    <row r="92" spans="1:26">
      <c r="A92" s="2">
        <v>140</v>
      </c>
      <c r="B92" s="2" t="s">
        <v>31</v>
      </c>
      <c r="C92" s="2" t="s">
        <v>32</v>
      </c>
      <c r="D92" s="17" t="str">
        <f>IFERROR(VLOOKUP(Dati16_17[[#This Row],[Nome]]&amp;"*",Gazzetta16_17[Giocatore],1,FALSE),"")</f>
        <v>Hysaj E.</v>
      </c>
      <c r="E92" s="13">
        <f>IFERROR(Dati16_17[[#This Row],[Mf]]/Dati16_17[[#This Row],[Quota]],0)</f>
        <v>0.57099999999999995</v>
      </c>
      <c r="F92" s="13">
        <f>IFERROR(Dati16_17[[#This Row],[Mf/Quota]]*Dati16_17[[#This Row],[Pg]]/38,0)</f>
        <v>0.52592105263157896</v>
      </c>
      <c r="G92" s="15">
        <f>IF(Dati16_17[[#This Row],[Mf]]*Dati16_17[[#This Row],[Pg]]=0,0,Dati16_17[[#This Row],[Mf]]*Dati16_17[[#This Row],[Pg]])</f>
        <v>199.85</v>
      </c>
      <c r="H92" s="20">
        <f>IFERROR(Dati16_17[[#This Row],[Tot. punti]]/Dati16_17[[#This Row],[Quota]],0)</f>
        <v>19.984999999999999</v>
      </c>
      <c r="I92" s="12">
        <f>IFERROR(VLOOKUP(Dati16_17[[#This Row],[Nome]]&amp;"*",Gazzetta16_17[],2,FALSE),0)</f>
        <v>10</v>
      </c>
      <c r="J92" s="2" t="s">
        <v>24</v>
      </c>
      <c r="K92" s="2">
        <v>35</v>
      </c>
      <c r="L92" s="2">
        <v>5.88</v>
      </c>
      <c r="M92" s="2">
        <v>5.71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8</v>
      </c>
      <c r="V92" s="2">
        <v>0</v>
      </c>
      <c r="W92" s="2">
        <v>1</v>
      </c>
      <c r="Y92" s="18" t="s">
        <v>1734</v>
      </c>
      <c r="Z92">
        <v>7</v>
      </c>
    </row>
    <row r="93" spans="1:26">
      <c r="A93" s="2">
        <v>472</v>
      </c>
      <c r="B93" s="2" t="s">
        <v>17</v>
      </c>
      <c r="C93" s="2" t="s">
        <v>210</v>
      </c>
      <c r="D93" s="17" t="str">
        <f>IFERROR(VLOOKUP(Dati16_17[[#This Row],[Nome]]&amp;"*",Gazzetta16_17[Giocatore],1,FALSE),"")</f>
        <v>Destro M.</v>
      </c>
      <c r="E93" s="13">
        <f>IFERROR(Dati16_17[[#This Row],[Mf]]/Dati16_17[[#This Row],[Quota]],0)</f>
        <v>0.34842105263157896</v>
      </c>
      <c r="F93" s="13">
        <f>IFERROR(Dati16_17[[#This Row],[Mf/Quota]]*Dati16_17[[#This Row],[Pg]]/38,0)</f>
        <v>0.27506925207756233</v>
      </c>
      <c r="G93" s="15">
        <f>IF(Dati16_17[[#This Row],[Mf]]*Dati16_17[[#This Row],[Pg]]=0,0,Dati16_17[[#This Row],[Mf]]*Dati16_17[[#This Row],[Pg]])</f>
        <v>198.6</v>
      </c>
      <c r="H93" s="20">
        <f>IFERROR(Dati16_17[[#This Row],[Tot. punti]]/Dati16_17[[#This Row],[Quota]],0)</f>
        <v>10.452631578947368</v>
      </c>
      <c r="I93" s="12">
        <f>IFERROR(VLOOKUP(Dati16_17[[#This Row],[Nome]]&amp;"*",Gazzetta16_17[],2,FALSE),0)</f>
        <v>19</v>
      </c>
      <c r="J93" s="2" t="s">
        <v>89</v>
      </c>
      <c r="K93" s="2">
        <v>30</v>
      </c>
      <c r="L93" s="2">
        <v>5.68</v>
      </c>
      <c r="M93" s="2">
        <v>6.62</v>
      </c>
      <c r="N93" s="2">
        <v>11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4</v>
      </c>
      <c r="V93" s="2">
        <v>0</v>
      </c>
      <c r="W93" s="2">
        <v>0</v>
      </c>
      <c r="Y93" s="18" t="s">
        <v>2250</v>
      </c>
      <c r="Z93">
        <v>6</v>
      </c>
    </row>
    <row r="94" spans="1:26">
      <c r="A94" s="2">
        <v>291</v>
      </c>
      <c r="B94" s="2" t="s">
        <v>31</v>
      </c>
      <c r="C94" s="2" t="s">
        <v>533</v>
      </c>
      <c r="D94" s="17" t="str">
        <f>IFERROR(VLOOKUP(Dati16_17[[#This Row],[Nome]]&amp;"*",Gazzetta16_17[Giocatore],1,FALSE),"")</f>
        <v>Isla M.</v>
      </c>
      <c r="E94" s="13">
        <f>IFERROR(Dati16_17[[#This Row],[Mf]]/Dati16_17[[#This Row],[Quota]],0)</f>
        <v>0.58099999999999996</v>
      </c>
      <c r="F94" s="13">
        <f>IFERROR(Dati16_17[[#This Row],[Mf/Quota]]*Dati16_17[[#This Row],[Pg]]/38,0)</f>
        <v>0.51984210526315788</v>
      </c>
      <c r="G94" s="15">
        <f>IF(Dati16_17[[#This Row],[Mf]]*Dati16_17[[#This Row],[Pg]]=0,0,Dati16_17[[#This Row],[Mf]]*Dati16_17[[#This Row],[Pg]])</f>
        <v>197.54</v>
      </c>
      <c r="H94" s="20">
        <f>IFERROR(Dati16_17[[#This Row],[Tot. punti]]/Dati16_17[[#This Row],[Quota]],0)</f>
        <v>19.753999999999998</v>
      </c>
      <c r="I94" s="12">
        <f>IFERROR(VLOOKUP(Dati16_17[[#This Row],[Nome]]&amp;"*",Gazzetta16_17[],2,FALSE),0)</f>
        <v>10</v>
      </c>
      <c r="J94" s="2" t="s">
        <v>654</v>
      </c>
      <c r="K94" s="2">
        <v>34</v>
      </c>
      <c r="L94" s="2">
        <v>5.69</v>
      </c>
      <c r="M94" s="2">
        <v>5.81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6</v>
      </c>
      <c r="U94" s="2">
        <v>10</v>
      </c>
      <c r="V94" s="2">
        <v>0</v>
      </c>
      <c r="W94" s="2">
        <v>0</v>
      </c>
      <c r="Y94" s="18" t="s">
        <v>2251</v>
      </c>
      <c r="Z94">
        <v>17</v>
      </c>
    </row>
    <row r="95" spans="1:26">
      <c r="A95" s="2">
        <v>1987</v>
      </c>
      <c r="B95" s="2" t="s">
        <v>22</v>
      </c>
      <c r="C95" s="2" t="s">
        <v>714</v>
      </c>
      <c r="D95" s="17" t="str">
        <f>IFERROR(VLOOKUP(Dati16_17[[#This Row],[Nome]]&amp;"*",Gazzetta16_17[Giocatore],1,FALSE),"")</f>
        <v>Jankto J.</v>
      </c>
      <c r="E95" s="13">
        <f>IFERROR(Dati16_17[[#This Row],[Mf]]/Dati16_17[[#This Row],[Quota]],0)</f>
        <v>0.45333333333333331</v>
      </c>
      <c r="F95" s="13">
        <f>IFERROR(Dati16_17[[#This Row],[Mf/Quota]]*Dati16_17[[#This Row],[Pg]]/38,0)</f>
        <v>0.34596491228070175</v>
      </c>
      <c r="G95" s="15">
        <f>IF(Dati16_17[[#This Row],[Mf]]*Dati16_17[[#This Row],[Pg]]=0,0,Dati16_17[[#This Row],[Mf]]*Dati16_17[[#This Row],[Pg]])</f>
        <v>197.2</v>
      </c>
      <c r="H95" s="20">
        <f>IFERROR(Dati16_17[[#This Row],[Tot. punti]]/Dati16_17[[#This Row],[Quota]],0)</f>
        <v>13.146666666666667</v>
      </c>
      <c r="I95" s="12">
        <f>IFERROR(VLOOKUP(Dati16_17[[#This Row],[Nome]]&amp;"*",Gazzetta16_17[],2,FALSE),0)</f>
        <v>15</v>
      </c>
      <c r="J95" s="2" t="s">
        <v>30</v>
      </c>
      <c r="K95" s="2">
        <v>29</v>
      </c>
      <c r="L95" s="2">
        <v>6.16</v>
      </c>
      <c r="M95" s="2">
        <v>6.8</v>
      </c>
      <c r="N95" s="2">
        <v>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4</v>
      </c>
      <c r="U95" s="2">
        <v>6</v>
      </c>
      <c r="V95" s="2">
        <v>0</v>
      </c>
      <c r="W95" s="2">
        <v>0</v>
      </c>
      <c r="Y95" s="18" t="s">
        <v>2252</v>
      </c>
      <c r="Z95">
        <v>3</v>
      </c>
    </row>
    <row r="96" spans="1:26">
      <c r="A96" s="2">
        <v>181</v>
      </c>
      <c r="B96" s="2" t="s">
        <v>22</v>
      </c>
      <c r="C96" s="2" t="s">
        <v>153</v>
      </c>
      <c r="D96" s="17" t="str">
        <f>IFERROR(VLOOKUP(Dati16_17[[#This Row],[Nome]]&amp;"*",Gazzetta16_17[Giocatore],1,FALSE),"")</f>
        <v>Vecino M.</v>
      </c>
      <c r="E96" s="13">
        <f>IFERROR(Dati16_17[[#This Row],[Mf]]/Dati16_17[[#This Row],[Quota]],0)</f>
        <v>0.39624999999999999</v>
      </c>
      <c r="F96" s="13">
        <f>IFERROR(Dati16_17[[#This Row],[Mf/Quota]]*Dati16_17[[#This Row],[Pg]]/38,0)</f>
        <v>0.32325657894736842</v>
      </c>
      <c r="G96" s="15">
        <f>IF(Dati16_17[[#This Row],[Mf]]*Dati16_17[[#This Row],[Pg]]=0,0,Dati16_17[[#This Row],[Mf]]*Dati16_17[[#This Row],[Pg]])</f>
        <v>196.54</v>
      </c>
      <c r="H96" s="20">
        <f>IFERROR(Dati16_17[[#This Row],[Tot. punti]]/Dati16_17[[#This Row],[Quota]],0)</f>
        <v>12.28375</v>
      </c>
      <c r="I96" s="12">
        <f>IFERROR(VLOOKUP(Dati16_17[[#This Row],[Nome]]&amp;"*",Gazzetta16_17[],2,FALSE),0)</f>
        <v>16</v>
      </c>
      <c r="J96" s="2" t="s">
        <v>35</v>
      </c>
      <c r="K96" s="2">
        <v>31</v>
      </c>
      <c r="L96" s="2">
        <v>6.02</v>
      </c>
      <c r="M96" s="2">
        <v>6.34</v>
      </c>
      <c r="N96" s="2">
        <v>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4</v>
      </c>
      <c r="U96" s="2">
        <v>7</v>
      </c>
      <c r="V96" s="2">
        <v>0</v>
      </c>
      <c r="W96" s="2">
        <v>0</v>
      </c>
      <c r="Y96" s="18" t="s">
        <v>2253</v>
      </c>
      <c r="Z96">
        <v>3</v>
      </c>
    </row>
    <row r="97" spans="1:26">
      <c r="A97" s="2">
        <v>642</v>
      </c>
      <c r="B97" s="2" t="s">
        <v>31</v>
      </c>
      <c r="C97" s="2" t="s">
        <v>123</v>
      </c>
      <c r="D97" s="17" t="str">
        <f>IFERROR(VLOOKUP(Dati16_17[[#This Row],[Nome]]&amp;"*",Gazzetta16_17[Giocatore],1,FALSE),"")</f>
        <v>Astori D.</v>
      </c>
      <c r="E97" s="13">
        <f>IFERROR(Dati16_17[[#This Row],[Mf]]/Dati16_17[[#This Row],[Quota]],0)</f>
        <v>0.54090909090909089</v>
      </c>
      <c r="F97" s="13">
        <f>IFERROR(Dati16_17[[#This Row],[Mf/Quota]]*Dati16_17[[#This Row],[Pg]]/38,0)</f>
        <v>0.46973684210526312</v>
      </c>
      <c r="G97" s="15">
        <f>IF(Dati16_17[[#This Row],[Mf]]*Dati16_17[[#This Row],[Pg]]=0,0,Dati16_17[[#This Row],[Mf]]*Dati16_17[[#This Row],[Pg]])</f>
        <v>196.35</v>
      </c>
      <c r="H97" s="20">
        <f>IFERROR(Dati16_17[[#This Row],[Tot. punti]]/Dati16_17[[#This Row],[Quota]],0)</f>
        <v>17.849999999999998</v>
      </c>
      <c r="I97" s="12">
        <f>IFERROR(VLOOKUP(Dati16_17[[#This Row],[Nome]]&amp;"*",Gazzetta16_17[],2,FALSE),0)</f>
        <v>11</v>
      </c>
      <c r="J97" s="2" t="s">
        <v>35</v>
      </c>
      <c r="K97" s="2">
        <v>33</v>
      </c>
      <c r="L97" s="2">
        <v>5.97</v>
      </c>
      <c r="M97" s="2">
        <v>5.95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11</v>
      </c>
      <c r="V97" s="2">
        <v>1</v>
      </c>
      <c r="W97" s="2">
        <v>0</v>
      </c>
      <c r="Y97" s="18" t="s">
        <v>1740</v>
      </c>
      <c r="Z97">
        <v>1</v>
      </c>
    </row>
    <row r="98" spans="1:26">
      <c r="A98" s="2">
        <v>801</v>
      </c>
      <c r="B98" s="2" t="s">
        <v>22</v>
      </c>
      <c r="C98" s="2" t="s">
        <v>546</v>
      </c>
      <c r="D98" s="17" t="str">
        <f>IFERROR(VLOOKUP(Dati16_17[[#This Row],[Nome]]&amp;"*",Gazzetta16_17[Giocatore],1,FALSE),"")</f>
        <v>Gagliardini R.</v>
      </c>
      <c r="E98" s="13">
        <f>IFERROR(Dati16_17[[#This Row],[Mf]]/Dati16_17[[#This Row],[Quota]],0)</f>
        <v>0.52666666666666673</v>
      </c>
      <c r="F98" s="13">
        <f>IFERROR(Dati16_17[[#This Row],[Mf/Quota]]*Dati16_17[[#This Row],[Pg]]/38,0)</f>
        <v>0.42964912280701756</v>
      </c>
      <c r="G98" s="15">
        <f>IF(Dati16_17[[#This Row],[Mf]]*Dati16_17[[#This Row],[Pg]]=0,0,Dati16_17[[#This Row],[Mf]]*Dati16_17[[#This Row],[Pg]])</f>
        <v>195.92000000000002</v>
      </c>
      <c r="H98" s="20">
        <f>IFERROR(Dati16_17[[#This Row],[Tot. punti]]/Dati16_17[[#This Row],[Quota]],0)</f>
        <v>16.326666666666668</v>
      </c>
      <c r="I98" s="12">
        <f>IFERROR(VLOOKUP(Dati16_17[[#This Row],[Nome]]&amp;"*",Gazzetta16_17[],2,FALSE),0)</f>
        <v>12</v>
      </c>
      <c r="J98" s="2" t="s">
        <v>55</v>
      </c>
      <c r="K98" s="2">
        <v>31</v>
      </c>
      <c r="L98" s="2">
        <v>6.11</v>
      </c>
      <c r="M98" s="2">
        <v>6.32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</v>
      </c>
      <c r="U98" s="2">
        <v>7</v>
      </c>
      <c r="V98" s="2">
        <v>0</v>
      </c>
      <c r="W98" s="2">
        <v>0</v>
      </c>
      <c r="Y98" s="18" t="s">
        <v>1743</v>
      </c>
      <c r="Z98">
        <v>4</v>
      </c>
    </row>
    <row r="99" spans="1:26">
      <c r="A99" s="2">
        <v>253</v>
      </c>
      <c r="B99" s="2" t="s">
        <v>31</v>
      </c>
      <c r="C99" s="2" t="s">
        <v>311</v>
      </c>
      <c r="D99" s="17" t="str">
        <f>IFERROR(VLOOKUP(Dati16_17[[#This Row],[Nome]]&amp;"*",Gazzetta16_17[Giocatore],1,FALSE),"")</f>
        <v/>
      </c>
      <c r="E99" s="13">
        <f>IFERROR(Dati16_17[[#This Row],[Mf]]/Dati16_17[[#This Row],[Quota]],0)</f>
        <v>0</v>
      </c>
      <c r="F99" s="13">
        <f>IFERROR(Dati16_17[[#This Row],[Mf/Quota]]*Dati16_17[[#This Row],[Pg]]/38,0)</f>
        <v>0</v>
      </c>
      <c r="G99" s="15">
        <f>IF(Dati16_17[[#This Row],[Mf]]*Dati16_17[[#This Row],[Pg]]=0,0,Dati16_17[[#This Row],[Mf]]*Dati16_17[[#This Row],[Pg]])</f>
        <v>195.84</v>
      </c>
      <c r="H99" s="20">
        <f>IFERROR(Dati16_17[[#This Row],[Tot. punti]]/Dati16_17[[#This Row],[Quota]],0)</f>
        <v>0</v>
      </c>
      <c r="I99" s="12">
        <f>IFERROR(VLOOKUP(Dati16_17[[#This Row],[Nome]]&amp;"*",Gazzetta16_17[],2,FALSE),0)</f>
        <v>0</v>
      </c>
      <c r="J99" s="2" t="s">
        <v>55</v>
      </c>
      <c r="K99" s="2">
        <v>32</v>
      </c>
      <c r="L99" s="2">
        <v>5.84</v>
      </c>
      <c r="M99" s="2">
        <v>6.12</v>
      </c>
      <c r="N99" s="2">
        <v>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4</v>
      </c>
      <c r="V99" s="2">
        <v>0</v>
      </c>
      <c r="W99" s="2">
        <v>0</v>
      </c>
      <c r="Y99" s="18" t="s">
        <v>1745</v>
      </c>
      <c r="Z99">
        <v>18</v>
      </c>
    </row>
    <row r="100" spans="1:26">
      <c r="A100" s="2">
        <v>222</v>
      </c>
      <c r="B100" s="2" t="s">
        <v>31</v>
      </c>
      <c r="C100" s="2" t="s">
        <v>185</v>
      </c>
      <c r="D100" s="17" t="str">
        <f>IFERROR(VLOOKUP(Dati16_17[[#This Row],[Nome]]&amp;"*",Gazzetta16_17[Giocatore],1,FALSE),"")</f>
        <v>Burdisso N.</v>
      </c>
      <c r="E100" s="13">
        <f>IFERROR(Dati16_17[[#This Row],[Mf]]/Dati16_17[[#This Row],[Quota]],0)</f>
        <v>0.93166666666666664</v>
      </c>
      <c r="F100" s="13">
        <f>IFERROR(Dati16_17[[#This Row],[Mf/Quota]]*Dati16_17[[#This Row],[Pg]]/38,0)</f>
        <v>0.85811403508771933</v>
      </c>
      <c r="G100" s="15">
        <f>IF(Dati16_17[[#This Row],[Mf]]*Dati16_17[[#This Row],[Pg]]=0,0,Dati16_17[[#This Row],[Mf]]*Dati16_17[[#This Row],[Pg]])</f>
        <v>195.65</v>
      </c>
      <c r="H100" s="20">
        <f>IFERROR(Dati16_17[[#This Row],[Tot. punti]]/Dati16_17[[#This Row],[Quota]],0)</f>
        <v>32.608333333333334</v>
      </c>
      <c r="I100" s="12">
        <f>IFERROR(VLOOKUP(Dati16_17[[#This Row],[Nome]]&amp;"*",Gazzetta16_17[],2,FALSE),0)</f>
        <v>6</v>
      </c>
      <c r="J100" s="2" t="s">
        <v>70</v>
      </c>
      <c r="K100" s="2">
        <v>35</v>
      </c>
      <c r="L100" s="2">
        <v>5.73</v>
      </c>
      <c r="M100" s="2">
        <v>5.59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10</v>
      </c>
      <c r="V100" s="2">
        <v>0</v>
      </c>
      <c r="W100" s="2">
        <v>0</v>
      </c>
      <c r="Y100" s="18" t="s">
        <v>2254</v>
      </c>
      <c r="Z100">
        <v>1</v>
      </c>
    </row>
    <row r="101" spans="1:26">
      <c r="A101" s="2">
        <v>252</v>
      </c>
      <c r="B101" s="2" t="s">
        <v>31</v>
      </c>
      <c r="C101" s="2" t="s">
        <v>579</v>
      </c>
      <c r="D101" s="17" t="str">
        <f>IFERROR(VLOOKUP(Dati16_17[[#This Row],[Nome]]&amp;"*",Gazzetta16_17[Giocatore],1,FALSE),"")</f>
        <v>Biraghi C.</v>
      </c>
      <c r="E101" s="13">
        <f>IFERROR(Dati16_17[[#This Row],[Mf]]/Dati16_17[[#This Row],[Quota]],0)</f>
        <v>0.92833333333333334</v>
      </c>
      <c r="F101" s="13">
        <f>IFERROR(Dati16_17[[#This Row],[Mf/Quota]]*Dati16_17[[#This Row],[Pg]]/38,0)</f>
        <v>0.85504385964912277</v>
      </c>
      <c r="G101" s="15">
        <f>IF(Dati16_17[[#This Row],[Mf]]*Dati16_17[[#This Row],[Pg]]=0,0,Dati16_17[[#This Row],[Mf]]*Dati16_17[[#This Row],[Pg]])</f>
        <v>194.95000000000002</v>
      </c>
      <c r="H101" s="20">
        <f>IFERROR(Dati16_17[[#This Row],[Tot. punti]]/Dati16_17[[#This Row],[Quota]],0)</f>
        <v>32.491666666666667</v>
      </c>
      <c r="I101" s="12">
        <f>IFERROR(VLOOKUP(Dati16_17[[#This Row],[Nome]]&amp;"*",Gazzetta16_17[],2,FALSE),0)</f>
        <v>6</v>
      </c>
      <c r="J101" s="2" t="s">
        <v>961</v>
      </c>
      <c r="K101" s="2">
        <v>35</v>
      </c>
      <c r="L101" s="2">
        <v>5.61</v>
      </c>
      <c r="M101" s="2">
        <v>5.57</v>
      </c>
      <c r="N101" s="2">
        <v>0</v>
      </c>
      <c r="O101" s="2">
        <v>0</v>
      </c>
      <c r="P101" s="2">
        <v>0</v>
      </c>
      <c r="Q101" s="2">
        <v>2</v>
      </c>
      <c r="R101" s="2">
        <v>1</v>
      </c>
      <c r="S101" s="2">
        <v>1</v>
      </c>
      <c r="T101" s="2">
        <v>4</v>
      </c>
      <c r="U101" s="2">
        <v>11</v>
      </c>
      <c r="V101" s="2">
        <v>0</v>
      </c>
      <c r="W101" s="2">
        <v>0</v>
      </c>
      <c r="Y101" s="18" t="s">
        <v>1746</v>
      </c>
      <c r="Z101">
        <v>5</v>
      </c>
    </row>
    <row r="102" spans="1:26">
      <c r="A102" s="2">
        <v>494</v>
      </c>
      <c r="B102" s="2" t="s">
        <v>22</v>
      </c>
      <c r="C102" s="2" t="s">
        <v>162</v>
      </c>
      <c r="D102" s="17" t="str">
        <f>IFERROR(VLOOKUP(Dati16_17[[#This Row],[Nome]]&amp;"*",Gazzetta16_17[Giocatore],1,FALSE),"")</f>
        <v>Barreto E.</v>
      </c>
      <c r="E102" s="13">
        <f>IFERROR(Dati16_17[[#This Row],[Mf]]/Dati16_17[[#This Row],[Quota]],0)</f>
        <v>0.55272727272727273</v>
      </c>
      <c r="F102" s="13">
        <f>IFERROR(Dati16_17[[#This Row],[Mf/Quota]]*Dati16_17[[#This Row],[Pg]]/38,0)</f>
        <v>0.46545454545454545</v>
      </c>
      <c r="G102" s="15">
        <f>IF(Dati16_17[[#This Row],[Mf]]*Dati16_17[[#This Row],[Pg]]=0,0,Dati16_17[[#This Row],[Mf]]*Dati16_17[[#This Row],[Pg]])</f>
        <v>194.56</v>
      </c>
      <c r="H102" s="20">
        <f>IFERROR(Dati16_17[[#This Row],[Tot. punti]]/Dati16_17[[#This Row],[Quota]],0)</f>
        <v>17.687272727272727</v>
      </c>
      <c r="I102" s="12">
        <f>IFERROR(VLOOKUP(Dati16_17[[#This Row],[Nome]]&amp;"*",Gazzetta16_17[],2,FALSE),0)</f>
        <v>11</v>
      </c>
      <c r="J102" s="2" t="s">
        <v>44</v>
      </c>
      <c r="K102" s="2">
        <v>32</v>
      </c>
      <c r="L102" s="2">
        <v>5.98</v>
      </c>
      <c r="M102" s="2">
        <v>6.08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4</v>
      </c>
      <c r="V102" s="2">
        <v>1</v>
      </c>
      <c r="W102" s="2">
        <v>0</v>
      </c>
      <c r="Y102" s="18" t="s">
        <v>2255</v>
      </c>
      <c r="Z102">
        <v>10</v>
      </c>
    </row>
    <row r="103" spans="1:26">
      <c r="A103" s="2">
        <v>1939</v>
      </c>
      <c r="B103" s="2" t="s">
        <v>17</v>
      </c>
      <c r="C103" s="2" t="s">
        <v>696</v>
      </c>
      <c r="D103" s="17" t="str">
        <f>IFERROR(VLOOKUP(Dati16_17[[#This Row],[Nome]]&amp;"*",Gazzetta16_17[Giocatore],1,FALSE),"")</f>
        <v>Lapadula G.</v>
      </c>
      <c r="E103" s="13">
        <f>IFERROR(Dati16_17[[#This Row],[Mf]]/Dati16_17[[#This Row],[Quota]],0)</f>
        <v>0.37894736842105264</v>
      </c>
      <c r="F103" s="13">
        <f>IFERROR(Dati16_17[[#This Row],[Mf/Quota]]*Dati16_17[[#This Row],[Pg]]/38,0)</f>
        <v>0.26925207756232689</v>
      </c>
      <c r="G103" s="15">
        <f>IF(Dati16_17[[#This Row],[Mf]]*Dati16_17[[#This Row],[Pg]]=0,0,Dati16_17[[#This Row],[Mf]]*Dati16_17[[#This Row],[Pg]])</f>
        <v>194.4</v>
      </c>
      <c r="H103" s="20">
        <f>IFERROR(Dati16_17[[#This Row],[Tot. punti]]/Dati16_17[[#This Row],[Quota]],0)</f>
        <v>10.231578947368421</v>
      </c>
      <c r="I103" s="12">
        <f>IFERROR(VLOOKUP(Dati16_17[[#This Row],[Nome]]&amp;"*",Gazzetta16_17[],2,FALSE),0)</f>
        <v>19</v>
      </c>
      <c r="J103" s="2" t="s">
        <v>21</v>
      </c>
      <c r="K103" s="2">
        <v>27</v>
      </c>
      <c r="L103" s="2">
        <v>6.13</v>
      </c>
      <c r="M103" s="2">
        <v>7.2</v>
      </c>
      <c r="N103" s="2">
        <v>6</v>
      </c>
      <c r="O103" s="2">
        <v>0</v>
      </c>
      <c r="P103" s="2">
        <v>0</v>
      </c>
      <c r="Q103" s="2">
        <v>2</v>
      </c>
      <c r="R103" s="2">
        <v>2</v>
      </c>
      <c r="S103" s="2">
        <v>0</v>
      </c>
      <c r="T103" s="2">
        <v>2</v>
      </c>
      <c r="U103" s="2">
        <v>3</v>
      </c>
      <c r="V103" s="2">
        <v>0</v>
      </c>
      <c r="W103" s="2">
        <v>0</v>
      </c>
      <c r="Y103" s="18" t="s">
        <v>2256</v>
      </c>
      <c r="Z103">
        <v>3</v>
      </c>
    </row>
    <row r="104" spans="1:26">
      <c r="A104" s="2">
        <v>376</v>
      </c>
      <c r="B104" s="2" t="s">
        <v>22</v>
      </c>
      <c r="C104" s="2" t="s">
        <v>443</v>
      </c>
      <c r="D104" s="17" t="str">
        <f>IFERROR(VLOOKUP(Dati16_17[[#This Row],[Nome]]&amp;"*",Gazzetta16_17[Giocatore],1,FALSE),"")</f>
        <v>Verdi S.</v>
      </c>
      <c r="E104" s="13">
        <f>IFERROR(Dati16_17[[#This Row],[Mf]]/Dati16_17[[#This Row],[Quota]],0)</f>
        <v>0.43375000000000002</v>
      </c>
      <c r="F104" s="13">
        <f>IFERROR(Dati16_17[[#This Row],[Mf/Quota]]*Dati16_17[[#This Row],[Pg]]/38,0)</f>
        <v>0.31960526315789478</v>
      </c>
      <c r="G104" s="15">
        <f>IF(Dati16_17[[#This Row],[Mf]]*Dati16_17[[#This Row],[Pg]]=0,0,Dati16_17[[#This Row],[Mf]]*Dati16_17[[#This Row],[Pg]])</f>
        <v>194.32000000000002</v>
      </c>
      <c r="H104" s="20">
        <f>IFERROR(Dati16_17[[#This Row],[Tot. punti]]/Dati16_17[[#This Row],[Quota]],0)</f>
        <v>12.145000000000001</v>
      </c>
      <c r="I104" s="12">
        <f>IFERROR(VLOOKUP(Dati16_17[[#This Row],[Nome]]&amp;"*",Gazzetta16_17[],2,FALSE),0)</f>
        <v>16</v>
      </c>
      <c r="J104" s="2" t="s">
        <v>89</v>
      </c>
      <c r="K104" s="2">
        <v>28</v>
      </c>
      <c r="L104" s="2">
        <v>6.24</v>
      </c>
      <c r="M104" s="2">
        <v>6.94</v>
      </c>
      <c r="N104" s="2">
        <v>6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3</v>
      </c>
      <c r="U104" s="2">
        <v>4</v>
      </c>
      <c r="V104" s="2">
        <v>0</v>
      </c>
      <c r="W104" s="2">
        <v>0</v>
      </c>
      <c r="Y104" s="18" t="s">
        <v>2257</v>
      </c>
      <c r="Z104">
        <v>10</v>
      </c>
    </row>
    <row r="105" spans="1:26">
      <c r="A105" s="2">
        <v>490</v>
      </c>
      <c r="B105" s="2" t="s">
        <v>31</v>
      </c>
      <c r="C105" s="2" t="s">
        <v>370</v>
      </c>
      <c r="D105" s="17" t="str">
        <f>IFERROR(VLOOKUP(Dati16_17[[#This Row],[Nome]]&amp;"*",Gazzetta16_17[Giocatore],1,FALSE),"")</f>
        <v>Regini V.</v>
      </c>
      <c r="E105" s="13">
        <f>IFERROR(Dati16_17[[#This Row],[Mf]]/Dati16_17[[#This Row],[Quota]],0)</f>
        <v>0.95166666666666666</v>
      </c>
      <c r="F105" s="13">
        <f>IFERROR(Dati16_17[[#This Row],[Mf/Quota]]*Dati16_17[[#This Row],[Pg]]/38,0)</f>
        <v>0.85149122807017552</v>
      </c>
      <c r="G105" s="15">
        <f>IF(Dati16_17[[#This Row],[Mf]]*Dati16_17[[#This Row],[Pg]]=0,0,Dati16_17[[#This Row],[Mf]]*Dati16_17[[#This Row],[Pg]])</f>
        <v>194.14</v>
      </c>
      <c r="H105" s="20">
        <f>IFERROR(Dati16_17[[#This Row],[Tot. punti]]/Dati16_17[[#This Row],[Quota]],0)</f>
        <v>32.356666666666662</v>
      </c>
      <c r="I105" s="12">
        <f>IFERROR(VLOOKUP(Dati16_17[[#This Row],[Nome]]&amp;"*",Gazzetta16_17[],2,FALSE),0)</f>
        <v>6</v>
      </c>
      <c r="J105" s="2" t="s">
        <v>44</v>
      </c>
      <c r="K105" s="2">
        <v>34</v>
      </c>
      <c r="L105" s="2">
        <v>5.66</v>
      </c>
      <c r="M105" s="2">
        <v>5.71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4</v>
      </c>
      <c r="U105" s="2">
        <v>5</v>
      </c>
      <c r="V105" s="2">
        <v>0</v>
      </c>
      <c r="W105" s="2">
        <v>0</v>
      </c>
      <c r="Y105" s="18" t="s">
        <v>1748</v>
      </c>
      <c r="Z105">
        <v>5</v>
      </c>
    </row>
    <row r="106" spans="1:26">
      <c r="A106" s="2">
        <v>521</v>
      </c>
      <c r="B106" s="2" t="s">
        <v>31</v>
      </c>
      <c r="C106" s="2" t="s">
        <v>98</v>
      </c>
      <c r="D106" s="17" t="str">
        <f>IFERROR(VLOOKUP(Dati16_17[[#This Row],[Nome]]&amp;"*",Gazzetta16_17[Giocatore],1,FALSE),"")</f>
        <v>Peluso F.</v>
      </c>
      <c r="E106" s="13">
        <f>IFERROR(Dati16_17[[#This Row],[Mf]]/Dati16_17[[#This Row],[Quota]],0)</f>
        <v>0.71375</v>
      </c>
      <c r="F106" s="13">
        <f>IFERROR(Dati16_17[[#This Row],[Mf/Quota]]*Dati16_17[[#This Row],[Pg]]/38,0)</f>
        <v>0.63861842105263156</v>
      </c>
      <c r="G106" s="15">
        <f>IF(Dati16_17[[#This Row],[Mf]]*Dati16_17[[#This Row],[Pg]]=0,0,Dati16_17[[#This Row],[Mf]]*Dati16_17[[#This Row],[Pg]])</f>
        <v>194.14</v>
      </c>
      <c r="H106" s="20">
        <f>IFERROR(Dati16_17[[#This Row],[Tot. punti]]/Dati16_17[[#This Row],[Quota]],0)</f>
        <v>24.267499999999998</v>
      </c>
      <c r="I106" s="12">
        <f>IFERROR(VLOOKUP(Dati16_17[[#This Row],[Nome]]&amp;"*",Gazzetta16_17[],2,FALSE),0)</f>
        <v>8</v>
      </c>
      <c r="J106" s="2" t="s">
        <v>46</v>
      </c>
      <c r="K106" s="2">
        <v>34</v>
      </c>
      <c r="L106" s="2">
        <v>5.77</v>
      </c>
      <c r="M106" s="2">
        <v>5.71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12</v>
      </c>
      <c r="V106" s="2">
        <v>0</v>
      </c>
      <c r="W106" s="2">
        <v>0</v>
      </c>
      <c r="Y106" s="18" t="s">
        <v>1753</v>
      </c>
      <c r="Z106">
        <v>10</v>
      </c>
    </row>
    <row r="107" spans="1:26">
      <c r="A107" s="2">
        <v>1929</v>
      </c>
      <c r="B107" s="2" t="s">
        <v>22</v>
      </c>
      <c r="C107" s="2" t="s">
        <v>987</v>
      </c>
      <c r="D107" s="17" t="str">
        <f>IFERROR(VLOOKUP(Dati16_17[[#This Row],[Nome]]&amp;"*",Gazzetta16_17[Giocatore],1,FALSE),"")</f>
        <v>Banega E.</v>
      </c>
      <c r="E107" s="13">
        <f>IFERROR(Dati16_17[[#This Row],[Mf]]/Dati16_17[[#This Row],[Quota]],0)</f>
        <v>0.40705882352941175</v>
      </c>
      <c r="F107" s="13">
        <f>IFERROR(Dati16_17[[#This Row],[Mf/Quota]]*Dati16_17[[#This Row],[Pg]]/38,0)</f>
        <v>0.29993808049535603</v>
      </c>
      <c r="G107" s="15">
        <f>IF(Dati16_17[[#This Row],[Mf]]*Dati16_17[[#This Row],[Pg]]=0,0,Dati16_17[[#This Row],[Mf]]*Dati16_17[[#This Row],[Pg]])</f>
        <v>193.76</v>
      </c>
      <c r="H107" s="20">
        <f>IFERROR(Dati16_17[[#This Row],[Tot. punti]]/Dati16_17[[#This Row],[Quota]],0)</f>
        <v>11.397647058823528</v>
      </c>
      <c r="I107" s="12">
        <f>IFERROR(VLOOKUP(Dati16_17[[#This Row],[Nome]]&amp;"*",Gazzetta16_17[],2,FALSE),0)</f>
        <v>17</v>
      </c>
      <c r="J107" s="2" t="s">
        <v>55</v>
      </c>
      <c r="K107" s="2">
        <v>28</v>
      </c>
      <c r="L107" s="2">
        <v>5.96</v>
      </c>
      <c r="M107" s="2">
        <v>6.92</v>
      </c>
      <c r="N107" s="2">
        <v>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7</v>
      </c>
      <c r="U107" s="2">
        <v>2</v>
      </c>
      <c r="V107" s="2">
        <v>1</v>
      </c>
      <c r="W107" s="2">
        <v>0</v>
      </c>
      <c r="Y107" s="18" t="s">
        <v>2258</v>
      </c>
      <c r="Z107">
        <v>11</v>
      </c>
    </row>
    <row r="108" spans="1:26">
      <c r="A108" s="2">
        <v>2079</v>
      </c>
      <c r="B108" s="2" t="s">
        <v>22</v>
      </c>
      <c r="C108" s="2" t="s">
        <v>1045</v>
      </c>
      <c r="D108" s="17" t="str">
        <f>IFERROR(VLOOKUP(Dati16_17[[#This Row],[Nome]]&amp;"*",Gazzetta16_17[Giocatore],1,FALSE),"")</f>
        <v/>
      </c>
      <c r="E108" s="13">
        <f>IFERROR(Dati16_17[[#This Row],[Mf]]/Dati16_17[[#This Row],[Quota]],0)</f>
        <v>0</v>
      </c>
      <c r="F108" s="13">
        <f>IFERROR(Dati16_17[[#This Row],[Mf/Quota]]*Dati16_17[[#This Row],[Pg]]/38,0)</f>
        <v>0</v>
      </c>
      <c r="G108" s="15">
        <f>IF(Dati16_17[[#This Row],[Mf]]*Dati16_17[[#This Row],[Pg]]=0,0,Dati16_17[[#This Row],[Mf]]*Dati16_17[[#This Row],[Pg]])</f>
        <v>191.73</v>
      </c>
      <c r="H108" s="20">
        <f>IFERROR(Dati16_17[[#This Row],[Tot. punti]]/Dati16_17[[#This Row],[Quota]],0)</f>
        <v>0</v>
      </c>
      <c r="I108" s="12">
        <f>IFERROR(VLOOKUP(Dati16_17[[#This Row],[Nome]]&amp;"*",Gazzetta16_17[],2,FALSE),0)</f>
        <v>0</v>
      </c>
      <c r="J108" s="2" t="s">
        <v>27</v>
      </c>
      <c r="K108" s="2">
        <v>33</v>
      </c>
      <c r="L108" s="2">
        <v>5.77</v>
      </c>
      <c r="M108" s="2">
        <v>5.81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</v>
      </c>
      <c r="U108" s="2">
        <v>7</v>
      </c>
      <c r="V108" s="2">
        <v>0</v>
      </c>
      <c r="W108" s="2">
        <v>0</v>
      </c>
      <c r="Y108" s="18" t="s">
        <v>1754</v>
      </c>
      <c r="Z108">
        <v>4</v>
      </c>
    </row>
    <row r="109" spans="1:26">
      <c r="A109" s="2">
        <v>695</v>
      </c>
      <c r="B109" s="2" t="s">
        <v>31</v>
      </c>
      <c r="C109" s="2" t="s">
        <v>268</v>
      </c>
      <c r="D109" s="17" t="str">
        <f>IFERROR(VLOOKUP(Dati16_17[[#This Row],[Nome]]&amp;"*",Gazzetta16_17[Giocatore],1,FALSE),"")</f>
        <v>Toloi R.</v>
      </c>
      <c r="E109" s="13">
        <f>IFERROR(Dati16_17[[#This Row],[Mf]]/Dati16_17[[#This Row],[Quota]],0)</f>
        <v>0.49833333333333335</v>
      </c>
      <c r="F109" s="13">
        <f>IFERROR(Dati16_17[[#This Row],[Mf/Quota]]*Dati16_17[[#This Row],[Pg]]/38,0)</f>
        <v>0.41964912280701755</v>
      </c>
      <c r="G109" s="15">
        <f>IF(Dati16_17[[#This Row],[Mf]]*Dati16_17[[#This Row],[Pg]]=0,0,Dati16_17[[#This Row],[Mf]]*Dati16_17[[#This Row],[Pg]])</f>
        <v>191.36</v>
      </c>
      <c r="H109" s="20">
        <f>IFERROR(Dati16_17[[#This Row],[Tot. punti]]/Dati16_17[[#This Row],[Quota]],0)</f>
        <v>15.946666666666667</v>
      </c>
      <c r="I109" s="12">
        <f>IFERROR(VLOOKUP(Dati16_17[[#This Row],[Nome]]&amp;"*",Gazzetta16_17[],2,FALSE),0)</f>
        <v>12</v>
      </c>
      <c r="J109" s="2" t="s">
        <v>49</v>
      </c>
      <c r="K109" s="2">
        <v>32</v>
      </c>
      <c r="L109" s="2">
        <v>6.1</v>
      </c>
      <c r="M109" s="2">
        <v>5.98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7</v>
      </c>
      <c r="V109" s="2">
        <v>0</v>
      </c>
      <c r="W109" s="2">
        <v>0</v>
      </c>
      <c r="Y109" s="18" t="s">
        <v>1755</v>
      </c>
      <c r="Z109">
        <v>10</v>
      </c>
    </row>
    <row r="110" spans="1:26">
      <c r="A110" s="2">
        <v>166</v>
      </c>
      <c r="B110" s="2" t="s">
        <v>31</v>
      </c>
      <c r="C110" s="2" t="s">
        <v>343</v>
      </c>
      <c r="D110" s="17" t="str">
        <f>IFERROR(VLOOKUP(Dati16_17[[#This Row],[Nome]]&amp;"*",Gazzetta16_17[Giocatore],1,FALSE),"")</f>
        <v>Pasqual M.</v>
      </c>
      <c r="E110" s="13">
        <f>IFERROR(Dati16_17[[#This Row],[Mf]]/Dati16_17[[#This Row],[Quota]],0)</f>
        <v>0.49833333333333335</v>
      </c>
      <c r="F110" s="13">
        <f>IFERROR(Dati16_17[[#This Row],[Mf/Quota]]*Dati16_17[[#This Row],[Pg]]/38,0)</f>
        <v>0.41964912280701755</v>
      </c>
      <c r="G110" s="15">
        <f>IF(Dati16_17[[#This Row],[Mf]]*Dati16_17[[#This Row],[Pg]]=0,0,Dati16_17[[#This Row],[Mf]]*Dati16_17[[#This Row],[Pg]])</f>
        <v>191.36</v>
      </c>
      <c r="H110" s="20">
        <f>IFERROR(Dati16_17[[#This Row],[Tot. punti]]/Dati16_17[[#This Row],[Quota]],0)</f>
        <v>15.946666666666667</v>
      </c>
      <c r="I110" s="12">
        <f>IFERROR(VLOOKUP(Dati16_17[[#This Row],[Nome]]&amp;"*",Gazzetta16_17[],2,FALSE),0)</f>
        <v>12</v>
      </c>
      <c r="J110" s="2" t="s">
        <v>19</v>
      </c>
      <c r="K110" s="2">
        <v>32</v>
      </c>
      <c r="L110" s="2">
        <v>5.84</v>
      </c>
      <c r="M110" s="2">
        <v>5.98</v>
      </c>
      <c r="N110" s="2">
        <v>1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2</v>
      </c>
      <c r="U110" s="2">
        <v>7</v>
      </c>
      <c r="V110" s="2">
        <v>0</v>
      </c>
      <c r="W110" s="2">
        <v>0</v>
      </c>
      <c r="Y110" s="18" t="s">
        <v>1757</v>
      </c>
      <c r="Z110">
        <v>4</v>
      </c>
    </row>
    <row r="111" spans="1:26">
      <c r="A111" s="2">
        <v>2078</v>
      </c>
      <c r="B111" s="2" t="s">
        <v>22</v>
      </c>
      <c r="C111" s="2" t="s">
        <v>753</v>
      </c>
      <c r="D111" s="17" t="str">
        <f>IFERROR(VLOOKUP(Dati16_17[[#This Row],[Nome]]&amp;"*",Gazzetta16_17[Giocatore],1,FALSE),"")</f>
        <v>Joao Mario</v>
      </c>
      <c r="E111" s="13">
        <f>IFERROR(Dati16_17[[#This Row],[Mf]]/Dati16_17[[#This Row],[Quota]],0)</f>
        <v>0.45428571428571429</v>
      </c>
      <c r="F111" s="13">
        <f>IFERROR(Dati16_17[[#This Row],[Mf/Quota]]*Dati16_17[[#This Row],[Pg]]/38,0)</f>
        <v>0.35864661654135338</v>
      </c>
      <c r="G111" s="15">
        <f>IF(Dati16_17[[#This Row],[Mf]]*Dati16_17[[#This Row],[Pg]]=0,0,Dati16_17[[#This Row],[Mf]]*Dati16_17[[#This Row],[Pg]])</f>
        <v>190.8</v>
      </c>
      <c r="H111" s="20">
        <f>IFERROR(Dati16_17[[#This Row],[Tot. punti]]/Dati16_17[[#This Row],[Quota]],0)</f>
        <v>13.62857142857143</v>
      </c>
      <c r="I111" s="12">
        <f>IFERROR(VLOOKUP(Dati16_17[[#This Row],[Nome]]&amp;"*",Gazzetta16_17[],2,FALSE),0)</f>
        <v>14</v>
      </c>
      <c r="J111" s="2" t="s">
        <v>55</v>
      </c>
      <c r="K111" s="2">
        <v>30</v>
      </c>
      <c r="L111" s="2">
        <v>5.95</v>
      </c>
      <c r="M111" s="2">
        <v>6.36</v>
      </c>
      <c r="N111" s="2">
        <v>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</v>
      </c>
      <c r="U111" s="2">
        <v>5</v>
      </c>
      <c r="V111" s="2">
        <v>0</v>
      </c>
      <c r="W111" s="2">
        <v>0</v>
      </c>
      <c r="Y111" s="18" t="s">
        <v>1760</v>
      </c>
      <c r="Z111">
        <v>6</v>
      </c>
    </row>
    <row r="112" spans="1:26">
      <c r="A112" s="2">
        <v>387</v>
      </c>
      <c r="B112" s="2" t="s">
        <v>28</v>
      </c>
      <c r="C112" s="2" t="s">
        <v>39</v>
      </c>
      <c r="D112" s="17" t="str">
        <f>IFERROR(VLOOKUP(Dati16_17[[#This Row],[Nome]]&amp;"*",Gazzetta16_17[Giocatore],1,FALSE),"")</f>
        <v>Reina P.</v>
      </c>
      <c r="E112" s="13">
        <f>IFERROR(Dati16_17[[#This Row],[Mf]]/Dati16_17[[#This Row],[Quota]],0)</f>
        <v>0.25700000000000001</v>
      </c>
      <c r="F112" s="13">
        <f>IFERROR(Dati16_17[[#This Row],[Mf/Quota]]*Dati16_17[[#This Row],[Pg]]/38,0)</f>
        <v>0.25023684210526315</v>
      </c>
      <c r="G112" s="15">
        <f>IF(Dati16_17[[#This Row],[Mf]]*Dati16_17[[#This Row],[Pg]]=0,0,Dati16_17[[#This Row],[Mf]]*Dati16_17[[#This Row],[Pg]])</f>
        <v>190.17999999999998</v>
      </c>
      <c r="H112" s="20">
        <f>IFERROR(Dati16_17[[#This Row],[Tot. punti]]/Dati16_17[[#This Row],[Quota]],0)</f>
        <v>9.5089999999999986</v>
      </c>
      <c r="I112" s="12">
        <f>IFERROR(VLOOKUP(Dati16_17[[#This Row],[Nome]]&amp;"*",Gazzetta16_17[],2,FALSE),0)</f>
        <v>20</v>
      </c>
      <c r="J112" s="2" t="s">
        <v>24</v>
      </c>
      <c r="K112" s="2">
        <v>37</v>
      </c>
      <c r="L112" s="2">
        <v>6.09</v>
      </c>
      <c r="M112" s="2">
        <v>5.14</v>
      </c>
      <c r="N112" s="2">
        <v>0</v>
      </c>
      <c r="O112" s="2">
        <v>38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Y112" s="18" t="s">
        <v>2259</v>
      </c>
      <c r="Z112">
        <v>1</v>
      </c>
    </row>
    <row r="113" spans="1:26">
      <c r="A113" s="2">
        <v>530</v>
      </c>
      <c r="B113" s="2" t="s">
        <v>22</v>
      </c>
      <c r="C113" s="2" t="s">
        <v>329</v>
      </c>
      <c r="D113" s="17" t="str">
        <f>IFERROR(VLOOKUP(Dati16_17[[#This Row],[Nome]]&amp;"*",Gazzetta16_17[Giocatore],1,FALSE),"")</f>
        <v/>
      </c>
      <c r="E113" s="13">
        <f>IFERROR(Dati16_17[[#This Row],[Mf]]/Dati16_17[[#This Row],[Quota]],0)</f>
        <v>0</v>
      </c>
      <c r="F113" s="13">
        <f>IFERROR(Dati16_17[[#This Row],[Mf/Quota]]*Dati16_17[[#This Row],[Pg]]/38,0)</f>
        <v>0</v>
      </c>
      <c r="G113" s="15">
        <f>IF(Dati16_17[[#This Row],[Mf]]*Dati16_17[[#This Row],[Pg]]=0,0,Dati16_17[[#This Row],[Mf]]*Dati16_17[[#This Row],[Pg]])</f>
        <v>190.12</v>
      </c>
      <c r="H113" s="20">
        <f>IFERROR(Dati16_17[[#This Row],[Tot. punti]]/Dati16_17[[#This Row],[Quota]],0)</f>
        <v>0</v>
      </c>
      <c r="I113" s="12">
        <f>IFERROR(VLOOKUP(Dati16_17[[#This Row],[Nome]]&amp;"*",Gazzetta16_17[],2,FALSE),0)</f>
        <v>0</v>
      </c>
      <c r="J113" s="2" t="s">
        <v>46</v>
      </c>
      <c r="K113" s="2">
        <v>28</v>
      </c>
      <c r="L113" s="2">
        <v>6.05</v>
      </c>
      <c r="M113" s="2">
        <v>6.79</v>
      </c>
      <c r="N113" s="2">
        <v>5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7</v>
      </c>
      <c r="U113" s="2">
        <v>7</v>
      </c>
      <c r="V113" s="2">
        <v>1</v>
      </c>
      <c r="W113" s="2">
        <v>0</v>
      </c>
      <c r="Y113" s="18" t="s">
        <v>1761</v>
      </c>
      <c r="Z113">
        <v>5</v>
      </c>
    </row>
    <row r="114" spans="1:26">
      <c r="A114" s="2">
        <v>2065</v>
      </c>
      <c r="B114" s="2" t="s">
        <v>22</v>
      </c>
      <c r="C114" s="2" t="s">
        <v>747</v>
      </c>
      <c r="D114" s="17" t="str">
        <f>IFERROR(VLOOKUP(Dati16_17[[#This Row],[Nome]]&amp;"*",Gazzetta16_17[Giocatore],1,FALSE),"")</f>
        <v>Praet D.</v>
      </c>
      <c r="E114" s="13">
        <f>IFERROR(Dati16_17[[#This Row],[Mf]]/Dati16_17[[#This Row],[Quota]],0)</f>
        <v>0.54</v>
      </c>
      <c r="F114" s="13">
        <f>IFERROR(Dati16_17[[#This Row],[Mf/Quota]]*Dati16_17[[#This Row],[Pg]]/38,0)</f>
        <v>0.45473684210526316</v>
      </c>
      <c r="G114" s="15">
        <f>IF(Dati16_17[[#This Row],[Mf]]*Dati16_17[[#This Row],[Pg]]=0,0,Dati16_17[[#This Row],[Mf]]*Dati16_17[[#This Row],[Pg]])</f>
        <v>190.08</v>
      </c>
      <c r="H114" s="20">
        <f>IFERROR(Dati16_17[[#This Row],[Tot. punti]]/Dati16_17[[#This Row],[Quota]],0)</f>
        <v>17.28</v>
      </c>
      <c r="I114" s="12">
        <f>IFERROR(VLOOKUP(Dati16_17[[#This Row],[Nome]]&amp;"*",Gazzetta16_17[],2,FALSE),0)</f>
        <v>11</v>
      </c>
      <c r="J114" s="2" t="s">
        <v>44</v>
      </c>
      <c r="K114" s="2">
        <v>32</v>
      </c>
      <c r="L114" s="2">
        <v>5.87</v>
      </c>
      <c r="M114" s="2">
        <v>5.94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4</v>
      </c>
      <c r="V114" s="2">
        <v>0</v>
      </c>
      <c r="W114" s="2">
        <v>0</v>
      </c>
      <c r="Y114" s="18" t="s">
        <v>2260</v>
      </c>
      <c r="Z114">
        <v>2</v>
      </c>
    </row>
    <row r="115" spans="1:26">
      <c r="A115" s="2">
        <v>1852</v>
      </c>
      <c r="B115" s="2" t="s">
        <v>22</v>
      </c>
      <c r="C115" s="2" t="s">
        <v>659</v>
      </c>
      <c r="D115" s="17" t="str">
        <f>IFERROR(VLOOKUP(Dati16_17[[#This Row],[Nome]]&amp;"*",Gazzetta16_17[Giocatore],1,FALSE),"")</f>
        <v>Spinazzola L.</v>
      </c>
      <c r="E115" s="13">
        <f>IFERROR(Dati16_17[[#This Row],[Mf]]/Dati16_17[[#This Row],[Quota]],0)</f>
        <v>0.48615384615384616</v>
      </c>
      <c r="F115" s="13">
        <f>IFERROR(Dati16_17[[#This Row],[Mf/Quota]]*Dati16_17[[#This Row],[Pg]]/38,0)</f>
        <v>0.38380566801619431</v>
      </c>
      <c r="G115" s="15">
        <f>IF(Dati16_17[[#This Row],[Mf]]*Dati16_17[[#This Row],[Pg]]=0,0,Dati16_17[[#This Row],[Mf]]*Dati16_17[[#This Row],[Pg]])</f>
        <v>189.60000000000002</v>
      </c>
      <c r="H115" s="20">
        <f>IFERROR(Dati16_17[[#This Row],[Tot. punti]]/Dati16_17[[#This Row],[Quota]],0)</f>
        <v>14.584615384615386</v>
      </c>
      <c r="I115" s="12">
        <f>IFERROR(VLOOKUP(Dati16_17[[#This Row],[Nome]]&amp;"*",Gazzetta16_17[],2,FALSE),0)</f>
        <v>13</v>
      </c>
      <c r="J115" s="2" t="s">
        <v>49</v>
      </c>
      <c r="K115" s="2">
        <v>30</v>
      </c>
      <c r="L115" s="2">
        <v>6.28</v>
      </c>
      <c r="M115" s="2">
        <v>6.32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</v>
      </c>
      <c r="U115" s="2">
        <v>2</v>
      </c>
      <c r="V115" s="2">
        <v>0</v>
      </c>
      <c r="W115" s="2">
        <v>1</v>
      </c>
      <c r="Y115" s="18" t="s">
        <v>1763</v>
      </c>
      <c r="Z115">
        <v>20</v>
      </c>
    </row>
    <row r="116" spans="1:26">
      <c r="A116" s="2">
        <v>697</v>
      </c>
      <c r="B116" s="2" t="s">
        <v>22</v>
      </c>
      <c r="C116" s="2" t="s">
        <v>196</v>
      </c>
      <c r="D116" s="17" t="str">
        <f>IFERROR(VLOOKUP(Dati16_17[[#This Row],[Nome]]&amp;"*",Gazzetta16_17[Giocatore],1,FALSE),"")</f>
        <v>Cuadrado J.</v>
      </c>
      <c r="E116" s="13">
        <f>IFERROR(Dati16_17[[#This Row],[Mf]]/Dati16_17[[#This Row],[Quota]],0)</f>
        <v>0.37058823529411766</v>
      </c>
      <c r="F116" s="13">
        <f>IFERROR(Dati16_17[[#This Row],[Mf/Quota]]*Dati16_17[[#This Row],[Pg]]/38,0)</f>
        <v>0.29256965944272445</v>
      </c>
      <c r="G116" s="15">
        <f>IF(Dati16_17[[#This Row],[Mf]]*Dati16_17[[#This Row],[Pg]]=0,0,Dati16_17[[#This Row],[Mf]]*Dati16_17[[#This Row],[Pg]])</f>
        <v>189</v>
      </c>
      <c r="H116" s="20">
        <f>IFERROR(Dati16_17[[#This Row],[Tot. punti]]/Dati16_17[[#This Row],[Quota]],0)</f>
        <v>11.117647058823529</v>
      </c>
      <c r="I116" s="12">
        <f>IFERROR(VLOOKUP(Dati16_17[[#This Row],[Nome]]&amp;"*",Gazzetta16_17[],2,FALSE),0)</f>
        <v>17</v>
      </c>
      <c r="J116" s="2" t="s">
        <v>57</v>
      </c>
      <c r="K116" s="2">
        <v>30</v>
      </c>
      <c r="L116" s="2">
        <v>6.03</v>
      </c>
      <c r="M116" s="2">
        <v>6.3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6</v>
      </c>
      <c r="U116" s="2">
        <v>8</v>
      </c>
      <c r="V116" s="2">
        <v>0</v>
      </c>
      <c r="W116" s="2">
        <v>0</v>
      </c>
      <c r="Y116" s="18" t="s">
        <v>1765</v>
      </c>
      <c r="Z116">
        <v>21</v>
      </c>
    </row>
    <row r="117" spans="1:26">
      <c r="A117" s="2">
        <v>257</v>
      </c>
      <c r="B117" s="2" t="s">
        <v>31</v>
      </c>
      <c r="C117" s="2" t="s">
        <v>129</v>
      </c>
      <c r="D117" s="17" t="str">
        <f>IFERROR(VLOOKUP(Dati16_17[[#This Row],[Nome]]&amp;"*",Gazzetta16_17[Giocatore],1,FALSE),"")</f>
        <v>Miranda J.</v>
      </c>
      <c r="E117" s="13">
        <f>IFERROR(Dati16_17[[#This Row],[Mf]]/Dati16_17[[#This Row],[Quota]],0)</f>
        <v>0.53545454545454541</v>
      </c>
      <c r="F117" s="13">
        <f>IFERROR(Dati16_17[[#This Row],[Mf/Quota]]*Dati16_17[[#This Row],[Pg]]/38,0)</f>
        <v>0.45090909090909087</v>
      </c>
      <c r="G117" s="15">
        <f>IF(Dati16_17[[#This Row],[Mf]]*Dati16_17[[#This Row],[Pg]]=0,0,Dati16_17[[#This Row],[Mf]]*Dati16_17[[#This Row],[Pg]])</f>
        <v>188.48</v>
      </c>
      <c r="H117" s="20">
        <f>IFERROR(Dati16_17[[#This Row],[Tot. punti]]/Dati16_17[[#This Row],[Quota]],0)</f>
        <v>17.134545454545453</v>
      </c>
      <c r="I117" s="12">
        <f>IFERROR(VLOOKUP(Dati16_17[[#This Row],[Nome]]&amp;"*",Gazzetta16_17[],2,FALSE),0)</f>
        <v>11</v>
      </c>
      <c r="J117" s="2" t="s">
        <v>55</v>
      </c>
      <c r="K117" s="2">
        <v>32</v>
      </c>
      <c r="L117" s="2">
        <v>5.98</v>
      </c>
      <c r="M117" s="2">
        <v>5.89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6</v>
      </c>
      <c r="V117" s="2">
        <v>0</v>
      </c>
      <c r="W117" s="2">
        <v>0</v>
      </c>
      <c r="Y117" s="18" t="s">
        <v>2261</v>
      </c>
      <c r="Z117">
        <v>19</v>
      </c>
    </row>
    <row r="118" spans="1:26">
      <c r="A118" s="2">
        <v>148</v>
      </c>
      <c r="B118" s="2" t="s">
        <v>22</v>
      </c>
      <c r="C118" s="2" t="s">
        <v>364</v>
      </c>
      <c r="D118" s="17" t="str">
        <f>IFERROR(VLOOKUP(Dati16_17[[#This Row],[Nome]]&amp;"*",Gazzetta16_17[Giocatore],1,FALSE),"")</f>
        <v>Krunic R.</v>
      </c>
      <c r="E118" s="13">
        <f>IFERROR(Dati16_17[[#This Row],[Mf]]/Dati16_17[[#This Row],[Quota]],0)</f>
        <v>0.58799999999999997</v>
      </c>
      <c r="F118" s="13">
        <f>IFERROR(Dati16_17[[#This Row],[Mf/Quota]]*Dati16_17[[#This Row],[Pg]]/38,0)</f>
        <v>0.49515789473684207</v>
      </c>
      <c r="G118" s="15">
        <f>IF(Dati16_17[[#This Row],[Mf]]*Dati16_17[[#This Row],[Pg]]=0,0,Dati16_17[[#This Row],[Mf]]*Dati16_17[[#This Row],[Pg]])</f>
        <v>188.16</v>
      </c>
      <c r="H118" s="20">
        <f>IFERROR(Dati16_17[[#This Row],[Tot. punti]]/Dati16_17[[#This Row],[Quota]],0)</f>
        <v>18.815999999999999</v>
      </c>
      <c r="I118" s="12">
        <f>IFERROR(VLOOKUP(Dati16_17[[#This Row],[Nome]]&amp;"*",Gazzetta16_17[],2,FALSE),0)</f>
        <v>10</v>
      </c>
      <c r="J118" s="2" t="s">
        <v>19</v>
      </c>
      <c r="K118" s="2">
        <v>32</v>
      </c>
      <c r="L118" s="2">
        <v>5.84</v>
      </c>
      <c r="M118" s="2">
        <v>5.88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10</v>
      </c>
      <c r="V118" s="2">
        <v>0</v>
      </c>
      <c r="W118" s="2">
        <v>0</v>
      </c>
      <c r="Y118" s="18" t="s">
        <v>1768</v>
      </c>
      <c r="Z118">
        <v>4</v>
      </c>
    </row>
    <row r="119" spans="1:26">
      <c r="A119" s="2">
        <v>438</v>
      </c>
      <c r="B119" s="2" t="s">
        <v>22</v>
      </c>
      <c r="C119" s="2" t="s">
        <v>190</v>
      </c>
      <c r="D119" s="17" t="str">
        <f>IFERROR(VLOOKUP(Dati16_17[[#This Row],[Nome]]&amp;"*",Gazzetta16_17[Giocatore],1,FALSE),"")</f>
        <v>Rigoni L.</v>
      </c>
      <c r="E119" s="13">
        <f>IFERROR(Dati16_17[[#This Row],[Mf]]/Dati16_17[[#This Row],[Quota]],0)</f>
        <v>0.54818181818181821</v>
      </c>
      <c r="F119" s="13">
        <f>IFERROR(Dati16_17[[#This Row],[Mf/Quota]]*Dati16_17[[#This Row],[Pg]]/38,0)</f>
        <v>0.4472009569377991</v>
      </c>
      <c r="G119" s="15">
        <f>IF(Dati16_17[[#This Row],[Mf]]*Dati16_17[[#This Row],[Pg]]=0,0,Dati16_17[[#This Row],[Mf]]*Dati16_17[[#This Row],[Pg]])</f>
        <v>186.93</v>
      </c>
      <c r="H119" s="20">
        <f>IFERROR(Dati16_17[[#This Row],[Tot. punti]]/Dati16_17[[#This Row],[Quota]],0)</f>
        <v>16.993636363636366</v>
      </c>
      <c r="I119" s="12">
        <f>IFERROR(VLOOKUP(Dati16_17[[#This Row],[Nome]]&amp;"*",Gazzetta16_17[],2,FALSE),0)</f>
        <v>11</v>
      </c>
      <c r="J119" s="2" t="s">
        <v>70</v>
      </c>
      <c r="K119" s="2">
        <v>31</v>
      </c>
      <c r="L119" s="2">
        <v>5.92</v>
      </c>
      <c r="M119" s="2">
        <v>6.03</v>
      </c>
      <c r="N119" s="2">
        <v>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13</v>
      </c>
      <c r="V119" s="2">
        <v>0</v>
      </c>
      <c r="W119" s="2">
        <v>0</v>
      </c>
      <c r="Y119" s="18" t="s">
        <v>1769</v>
      </c>
      <c r="Z119">
        <v>6</v>
      </c>
    </row>
    <row r="120" spans="1:26">
      <c r="A120" s="2">
        <v>708</v>
      </c>
      <c r="B120" s="2" t="s">
        <v>31</v>
      </c>
      <c r="C120" s="2" t="s">
        <v>235</v>
      </c>
      <c r="D120" s="17" t="str">
        <f>IFERROR(VLOOKUP(Dati16_17[[#This Row],[Nome]]&amp;"*",Gazzetta16_17[Giocatore],1,FALSE),"")</f>
        <v>Felipe D.</v>
      </c>
      <c r="E120" s="13">
        <f>IFERROR(Dati16_17[[#This Row],[Mf]]/Dati16_17[[#This Row],[Quota]],0)</f>
        <v>0.64888888888888885</v>
      </c>
      <c r="F120" s="13">
        <f>IFERROR(Dati16_17[[#This Row],[Mf/Quota]]*Dati16_17[[#This Row],[Pg]]/38,0)</f>
        <v>0.54643274853801171</v>
      </c>
      <c r="G120" s="15">
        <f>IF(Dati16_17[[#This Row],[Mf]]*Dati16_17[[#This Row],[Pg]]=0,0,Dati16_17[[#This Row],[Mf]]*Dati16_17[[#This Row],[Pg]])</f>
        <v>186.88</v>
      </c>
      <c r="H120" s="20">
        <f>IFERROR(Dati16_17[[#This Row],[Tot. punti]]/Dati16_17[[#This Row],[Quota]],0)</f>
        <v>20.764444444444443</v>
      </c>
      <c r="I120" s="12">
        <f>IFERROR(VLOOKUP(Dati16_17[[#This Row],[Nome]]&amp;"*",Gazzetta16_17[],2,FALSE),0)</f>
        <v>9</v>
      </c>
      <c r="J120" s="2" t="s">
        <v>30</v>
      </c>
      <c r="K120" s="2">
        <v>32</v>
      </c>
      <c r="L120" s="2">
        <v>5.86</v>
      </c>
      <c r="M120" s="2">
        <v>5.84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9</v>
      </c>
      <c r="V120" s="2">
        <v>0</v>
      </c>
      <c r="W120" s="2">
        <v>0</v>
      </c>
      <c r="Y120" s="18" t="s">
        <v>2262</v>
      </c>
      <c r="Z120">
        <v>3</v>
      </c>
    </row>
    <row r="121" spans="1:26">
      <c r="A121" s="2">
        <v>147</v>
      </c>
      <c r="B121" s="2" t="s">
        <v>22</v>
      </c>
      <c r="C121" s="2" t="s">
        <v>363</v>
      </c>
      <c r="D121" s="17" t="str">
        <f>IFERROR(VLOOKUP(Dati16_17[[#This Row],[Nome]]&amp;"*",Gazzetta16_17[Giocatore],1,FALSE),"")</f>
        <v/>
      </c>
      <c r="E121" s="13">
        <f>IFERROR(Dati16_17[[#This Row],[Mf]]/Dati16_17[[#This Row],[Quota]],0)</f>
        <v>0</v>
      </c>
      <c r="F121" s="13">
        <f>IFERROR(Dati16_17[[#This Row],[Mf/Quota]]*Dati16_17[[#This Row],[Pg]]/38,0)</f>
        <v>0</v>
      </c>
      <c r="G121" s="15">
        <f>IF(Dati16_17[[#This Row],[Mf]]*Dati16_17[[#This Row],[Pg]]=0,0,Dati16_17[[#This Row],[Mf]]*Dati16_17[[#This Row],[Pg]])</f>
        <v>185.13000000000002</v>
      </c>
      <c r="H121" s="20">
        <f>IFERROR(Dati16_17[[#This Row],[Tot. punti]]/Dati16_17[[#This Row],[Quota]],0)</f>
        <v>0</v>
      </c>
      <c r="I121" s="12">
        <f>IFERROR(VLOOKUP(Dati16_17[[#This Row],[Nome]]&amp;"*",Gazzetta16_17[],2,FALSE),0)</f>
        <v>0</v>
      </c>
      <c r="J121" s="2" t="s">
        <v>19</v>
      </c>
      <c r="K121" s="2">
        <v>33</v>
      </c>
      <c r="L121" s="2">
        <v>5.8</v>
      </c>
      <c r="M121" s="2">
        <v>5.61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13</v>
      </c>
      <c r="V121" s="2">
        <v>0</v>
      </c>
      <c r="W121" s="2">
        <v>0</v>
      </c>
      <c r="Y121" s="18" t="s">
        <v>2263</v>
      </c>
      <c r="Z121">
        <v>4</v>
      </c>
    </row>
    <row r="122" spans="1:26">
      <c r="A122" s="2">
        <v>784</v>
      </c>
      <c r="B122" s="2" t="s">
        <v>22</v>
      </c>
      <c r="C122" s="2" t="s">
        <v>357</v>
      </c>
      <c r="D122" s="17" t="str">
        <f>IFERROR(VLOOKUP(Dati16_17[[#This Row],[Nome]]&amp;"*",Gazzetta16_17[Giocatore],1,FALSE),"")</f>
        <v>Diamanti A.</v>
      </c>
      <c r="E122" s="13">
        <f>IFERROR(Dati16_17[[#This Row],[Mf]]/Dati16_17[[#This Row],[Quota]],0)</f>
        <v>0.4975</v>
      </c>
      <c r="F122" s="13">
        <f>IFERROR(Dati16_17[[#This Row],[Mf/Quota]]*Dati16_17[[#This Row],[Pg]]/38,0)</f>
        <v>0.40585526315789472</v>
      </c>
      <c r="G122" s="15">
        <f>IF(Dati16_17[[#This Row],[Mf]]*Dati16_17[[#This Row],[Pg]]=0,0,Dati16_17[[#This Row],[Mf]]*Dati16_17[[#This Row],[Pg]])</f>
        <v>185.07</v>
      </c>
      <c r="H122" s="20">
        <f>IFERROR(Dati16_17[[#This Row],[Tot. punti]]/Dati16_17[[#This Row],[Quota]],0)</f>
        <v>15.422499999999999</v>
      </c>
      <c r="I122" s="12">
        <f>IFERROR(VLOOKUP(Dati16_17[[#This Row],[Nome]]&amp;"*",Gazzetta16_17[],2,FALSE),0)</f>
        <v>12</v>
      </c>
      <c r="J122" s="2" t="s">
        <v>27</v>
      </c>
      <c r="K122" s="2">
        <v>31</v>
      </c>
      <c r="L122" s="2">
        <v>5.9</v>
      </c>
      <c r="M122" s="2">
        <v>5.97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4</v>
      </c>
      <c r="U122" s="2">
        <v>8</v>
      </c>
      <c r="V122" s="2">
        <v>1</v>
      </c>
      <c r="W122" s="2">
        <v>0</v>
      </c>
      <c r="Y122" s="18" t="s">
        <v>2264</v>
      </c>
      <c r="Z122">
        <v>4</v>
      </c>
    </row>
    <row r="123" spans="1:26">
      <c r="A123" s="2">
        <v>250</v>
      </c>
      <c r="B123" s="2" t="s">
        <v>28</v>
      </c>
      <c r="C123" s="2" t="s">
        <v>54</v>
      </c>
      <c r="D123" s="17" t="str">
        <f>IFERROR(VLOOKUP(Dati16_17[[#This Row],[Nome]]&amp;"*",Gazzetta16_17[Giocatore],1,FALSE),"")</f>
        <v>Handanovic S.</v>
      </c>
      <c r="E123" s="13">
        <f>IFERROR(Dati16_17[[#This Row],[Mf]]/Dati16_17[[#This Row],[Quota]],0)</f>
        <v>0.26315789473684209</v>
      </c>
      <c r="F123" s="13">
        <f>IFERROR(Dati16_17[[#This Row],[Mf/Quota]]*Dati16_17[[#This Row],[Pg]]/38,0)</f>
        <v>0.25623268698060941</v>
      </c>
      <c r="G123" s="15">
        <f>IF(Dati16_17[[#This Row],[Mf]]*Dati16_17[[#This Row],[Pg]]=0,0,Dati16_17[[#This Row],[Mf]]*Dati16_17[[#This Row],[Pg]])</f>
        <v>185</v>
      </c>
      <c r="H123" s="20">
        <f>IFERROR(Dati16_17[[#This Row],[Tot. punti]]/Dati16_17[[#This Row],[Quota]],0)</f>
        <v>9.7368421052631575</v>
      </c>
      <c r="I123" s="12">
        <f>IFERROR(VLOOKUP(Dati16_17[[#This Row],[Nome]]&amp;"*",Gazzetta16_17[],2,FALSE),0)</f>
        <v>19</v>
      </c>
      <c r="J123" s="2" t="s">
        <v>55</v>
      </c>
      <c r="K123" s="2">
        <v>37</v>
      </c>
      <c r="L123" s="2">
        <v>6.3</v>
      </c>
      <c r="M123" s="2">
        <v>5</v>
      </c>
      <c r="N123" s="2">
        <v>0</v>
      </c>
      <c r="O123" s="2">
        <v>47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4</v>
      </c>
      <c r="V123" s="2">
        <v>0</v>
      </c>
      <c r="W123" s="2">
        <v>1</v>
      </c>
      <c r="Y123" s="18" t="s">
        <v>1773</v>
      </c>
      <c r="Z123">
        <v>8</v>
      </c>
    </row>
    <row r="124" spans="1:26">
      <c r="A124" s="2">
        <v>1912</v>
      </c>
      <c r="B124" s="2" t="s">
        <v>31</v>
      </c>
      <c r="C124" s="2" t="s">
        <v>978</v>
      </c>
      <c r="D124" s="17" t="str">
        <f>IFERROR(VLOOKUP(Dati16_17[[#This Row],[Nome]]&amp;"*",Gazzetta16_17[Giocatore],1,FALSE),"")</f>
        <v>Bellusci G.</v>
      </c>
      <c r="E124" s="13">
        <f>IFERROR(Dati16_17[[#This Row],[Mf]]/Dati16_17[[#This Row],[Quota]],0)</f>
        <v>1.1179999999999999</v>
      </c>
      <c r="F124" s="13">
        <f>IFERROR(Dati16_17[[#This Row],[Mf/Quota]]*Dati16_17[[#This Row],[Pg]]/38,0)</f>
        <v>0.97089473684210525</v>
      </c>
      <c r="G124" s="15">
        <f>IF(Dati16_17[[#This Row],[Mf]]*Dati16_17[[#This Row],[Pg]]=0,0,Dati16_17[[#This Row],[Mf]]*Dati16_17[[#This Row],[Pg]])</f>
        <v>184.47</v>
      </c>
      <c r="H124" s="20">
        <f>IFERROR(Dati16_17[[#This Row],[Tot. punti]]/Dati16_17[[#This Row],[Quota]],0)</f>
        <v>36.893999999999998</v>
      </c>
      <c r="I124" s="12">
        <f>IFERROR(VLOOKUP(Dati16_17[[#This Row],[Nome]]&amp;"*",Gazzetta16_17[],2,FALSE),0)</f>
        <v>5</v>
      </c>
      <c r="J124" s="2" t="s">
        <v>19</v>
      </c>
      <c r="K124" s="2">
        <v>33</v>
      </c>
      <c r="L124" s="2">
        <v>5.73</v>
      </c>
      <c r="M124" s="2">
        <v>5.59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15</v>
      </c>
      <c r="V124" s="2">
        <v>0</v>
      </c>
      <c r="W124" s="2">
        <v>0</v>
      </c>
      <c r="Y124" s="18" t="s">
        <v>1774</v>
      </c>
      <c r="Z124">
        <v>13</v>
      </c>
    </row>
    <row r="125" spans="1:26">
      <c r="A125" s="2">
        <v>554</v>
      </c>
      <c r="B125" s="2" t="s">
        <v>31</v>
      </c>
      <c r="C125" s="2" t="s">
        <v>250</v>
      </c>
      <c r="D125" s="17" t="str">
        <f>IFERROR(VLOOKUP(Dati16_17[[#This Row],[Nome]]&amp;"*",Gazzetta16_17[Giocatore],1,FALSE),"")</f>
        <v>Zappacosta D.</v>
      </c>
      <c r="E125" s="13">
        <f>IFERROR(Dati16_17[[#This Row],[Mf]]/Dati16_17[[#This Row],[Quota]],0)</f>
        <v>0.48923076923076925</v>
      </c>
      <c r="F125" s="13">
        <f>IFERROR(Dati16_17[[#This Row],[Mf/Quota]]*Dati16_17[[#This Row],[Pg]]/38,0)</f>
        <v>0.37336032388663964</v>
      </c>
      <c r="G125" s="15">
        <f>IF(Dati16_17[[#This Row],[Mf]]*Dati16_17[[#This Row],[Pg]]=0,0,Dati16_17[[#This Row],[Mf]]*Dati16_17[[#This Row],[Pg]])</f>
        <v>184.44</v>
      </c>
      <c r="H125" s="20">
        <f>IFERROR(Dati16_17[[#This Row],[Tot. punti]]/Dati16_17[[#This Row],[Quota]],0)</f>
        <v>14.187692307692307</v>
      </c>
      <c r="I125" s="12">
        <f>IFERROR(VLOOKUP(Dati16_17[[#This Row],[Nome]]&amp;"*",Gazzetta16_17[],2,FALSE),0)</f>
        <v>13</v>
      </c>
      <c r="J125" s="2" t="s">
        <v>81</v>
      </c>
      <c r="K125" s="2">
        <v>29</v>
      </c>
      <c r="L125" s="2">
        <v>6.12</v>
      </c>
      <c r="M125" s="2">
        <v>6.36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</v>
      </c>
      <c r="U125" s="2">
        <v>1</v>
      </c>
      <c r="V125" s="2">
        <v>0</v>
      </c>
      <c r="W125" s="2">
        <v>0</v>
      </c>
      <c r="Y125" s="18" t="s">
        <v>2265</v>
      </c>
      <c r="Z125">
        <v>4</v>
      </c>
    </row>
    <row r="126" spans="1:26">
      <c r="A126" s="2">
        <v>286</v>
      </c>
      <c r="B126" s="2" t="s">
        <v>31</v>
      </c>
      <c r="C126" s="2" t="s">
        <v>56</v>
      </c>
      <c r="D126" s="17" t="str">
        <f>IFERROR(VLOOKUP(Dati16_17[[#This Row],[Nome]]&amp;"*",Gazzetta16_17[Giocatore],1,FALSE),"")</f>
        <v>Bonucci L.</v>
      </c>
      <c r="E126" s="13">
        <f>IFERROR(Dati16_17[[#This Row],[Mf]]/Dati16_17[[#This Row],[Quota]],0)</f>
        <v>0.395625</v>
      </c>
      <c r="F126" s="13">
        <f>IFERROR(Dati16_17[[#This Row],[Mf/Quota]]*Dati16_17[[#This Row],[Pg]]/38,0)</f>
        <v>0.30192434210526314</v>
      </c>
      <c r="G126" s="15">
        <f>IF(Dati16_17[[#This Row],[Mf]]*Dati16_17[[#This Row],[Pg]]=0,0,Dati16_17[[#This Row],[Mf]]*Dati16_17[[#This Row],[Pg]])</f>
        <v>183.57</v>
      </c>
      <c r="H126" s="20">
        <f>IFERROR(Dati16_17[[#This Row],[Tot. punti]]/Dati16_17[[#This Row],[Quota]],0)</f>
        <v>11.473125</v>
      </c>
      <c r="I126" s="12">
        <f>IFERROR(VLOOKUP(Dati16_17[[#This Row],[Nome]]&amp;"*",Gazzetta16_17[],2,FALSE),0)</f>
        <v>16</v>
      </c>
      <c r="J126" s="2" t="s">
        <v>57</v>
      </c>
      <c r="K126" s="2">
        <v>29</v>
      </c>
      <c r="L126" s="2">
        <v>6.1</v>
      </c>
      <c r="M126" s="2">
        <v>6.33</v>
      </c>
      <c r="N126" s="2">
        <v>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5</v>
      </c>
      <c r="V126" s="2">
        <v>0</v>
      </c>
      <c r="W126" s="2">
        <v>0</v>
      </c>
      <c r="Y126" s="18" t="s">
        <v>1776</v>
      </c>
      <c r="Z126">
        <v>14</v>
      </c>
    </row>
    <row r="127" spans="1:26">
      <c r="A127" s="2">
        <v>49</v>
      </c>
      <c r="B127" s="2" t="s">
        <v>31</v>
      </c>
      <c r="C127" s="2" t="s">
        <v>105</v>
      </c>
      <c r="D127" s="17" t="str">
        <f>IFERROR(VLOOKUP(Dati16_17[[#This Row],[Nome]]&amp;"*",Gazzetta16_17[Giocatore],1,FALSE),"")</f>
        <v>Masina A.</v>
      </c>
      <c r="E127" s="13">
        <f>IFERROR(Dati16_17[[#This Row],[Mf]]/Dati16_17[[#This Row],[Quota]],0)</f>
        <v>0.81857142857142862</v>
      </c>
      <c r="F127" s="13">
        <f>IFERROR(Dati16_17[[#This Row],[Mf/Quota]]*Dati16_17[[#This Row],[Pg]]/38,0)</f>
        <v>0.68932330827067678</v>
      </c>
      <c r="G127" s="15">
        <f>IF(Dati16_17[[#This Row],[Mf]]*Dati16_17[[#This Row],[Pg]]=0,0,Dati16_17[[#This Row],[Mf]]*Dati16_17[[#This Row],[Pg]])</f>
        <v>183.36</v>
      </c>
      <c r="H127" s="20">
        <f>IFERROR(Dati16_17[[#This Row],[Tot. punti]]/Dati16_17[[#This Row],[Quota]],0)</f>
        <v>26.194285714285716</v>
      </c>
      <c r="I127" s="12">
        <f>IFERROR(VLOOKUP(Dati16_17[[#This Row],[Nome]]&amp;"*",Gazzetta16_17[],2,FALSE),0)</f>
        <v>7</v>
      </c>
      <c r="J127" s="2" t="s">
        <v>89</v>
      </c>
      <c r="K127" s="2">
        <v>32</v>
      </c>
      <c r="L127" s="2">
        <v>5.77</v>
      </c>
      <c r="M127" s="2">
        <v>5.73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6</v>
      </c>
      <c r="V127" s="2">
        <v>1</v>
      </c>
      <c r="W127" s="2">
        <v>0</v>
      </c>
      <c r="Y127" s="18" t="s">
        <v>1777</v>
      </c>
      <c r="Z127">
        <v>17</v>
      </c>
    </row>
    <row r="128" spans="1:26">
      <c r="A128" s="2">
        <v>468</v>
      </c>
      <c r="B128" s="2" t="s">
        <v>22</v>
      </c>
      <c r="C128" s="2" t="s">
        <v>116</v>
      </c>
      <c r="D128" s="17" t="str">
        <f>IFERROR(VLOOKUP(Dati16_17[[#This Row],[Nome]]&amp;"*",Gazzetta16_17[Giocatore],1,FALSE),"")</f>
        <v>Paredes L.</v>
      </c>
      <c r="E128" s="13">
        <f>IFERROR(Dati16_17[[#This Row],[Mf]]/Dati16_17[[#This Row],[Quota]],0)</f>
        <v>0.56500000000000006</v>
      </c>
      <c r="F128" s="13">
        <f>IFERROR(Dati16_17[[#This Row],[Mf/Quota]]*Dati16_17[[#This Row],[Pg]]/38,0)</f>
        <v>0.40144736842105266</v>
      </c>
      <c r="G128" s="15">
        <f>IF(Dati16_17[[#This Row],[Mf]]*Dati16_17[[#This Row],[Pg]]=0,0,Dati16_17[[#This Row],[Mf]]*Dati16_17[[#This Row],[Pg]])</f>
        <v>183.06</v>
      </c>
      <c r="H128" s="20">
        <f>IFERROR(Dati16_17[[#This Row],[Tot. punti]]/Dati16_17[[#This Row],[Quota]],0)</f>
        <v>15.255000000000001</v>
      </c>
      <c r="I128" s="12">
        <f>IFERROR(VLOOKUP(Dati16_17[[#This Row],[Nome]]&amp;"*",Gazzetta16_17[],2,FALSE),0)</f>
        <v>12</v>
      </c>
      <c r="J128" s="2" t="s">
        <v>42</v>
      </c>
      <c r="K128" s="2">
        <v>27</v>
      </c>
      <c r="L128" s="2">
        <v>6.33</v>
      </c>
      <c r="M128" s="2">
        <v>6.78</v>
      </c>
      <c r="N128" s="2">
        <v>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4</v>
      </c>
      <c r="V128" s="2">
        <v>0</v>
      </c>
      <c r="W128" s="2">
        <v>0</v>
      </c>
      <c r="Y128" s="18" t="s">
        <v>2266</v>
      </c>
      <c r="Z128">
        <v>4</v>
      </c>
    </row>
    <row r="129" spans="1:26">
      <c r="A129" s="2">
        <v>156</v>
      </c>
      <c r="B129" s="2" t="s">
        <v>17</v>
      </c>
      <c r="C129" s="2" t="s">
        <v>18</v>
      </c>
      <c r="D129" s="17" t="str">
        <f>IFERROR(VLOOKUP(Dati16_17[[#This Row],[Nome]]&amp;"*",Gazzetta16_17[Giocatore],1,FALSE),"")</f>
        <v>Pucciarelli M.</v>
      </c>
      <c r="E129" s="13">
        <f>IFERROR(Dati16_17[[#This Row],[Mf]]/Dati16_17[[#This Row],[Quota]],0)</f>
        <v>0.63555555555555554</v>
      </c>
      <c r="F129" s="13">
        <f>IFERROR(Dati16_17[[#This Row],[Mf/Quota]]*Dati16_17[[#This Row],[Pg]]/38,0)</f>
        <v>0.53520467836257313</v>
      </c>
      <c r="G129" s="15">
        <f>IF(Dati16_17[[#This Row],[Mf]]*Dati16_17[[#This Row],[Pg]]=0,0,Dati16_17[[#This Row],[Mf]]*Dati16_17[[#This Row],[Pg]])</f>
        <v>183.04</v>
      </c>
      <c r="H129" s="20">
        <f>IFERROR(Dati16_17[[#This Row],[Tot. punti]]/Dati16_17[[#This Row],[Quota]],0)</f>
        <v>20.337777777777777</v>
      </c>
      <c r="I129" s="12">
        <f>IFERROR(VLOOKUP(Dati16_17[[#This Row],[Nome]]&amp;"*",Gazzetta16_17[],2,FALSE),0)</f>
        <v>9</v>
      </c>
      <c r="J129" s="2" t="s">
        <v>19</v>
      </c>
      <c r="K129" s="2">
        <v>32</v>
      </c>
      <c r="L129" s="2">
        <v>5.53</v>
      </c>
      <c r="M129" s="2">
        <v>5.72</v>
      </c>
      <c r="N129" s="2">
        <v>2</v>
      </c>
      <c r="O129" s="2">
        <v>0</v>
      </c>
      <c r="P129" s="2">
        <v>0</v>
      </c>
      <c r="Q129" s="2">
        <v>2</v>
      </c>
      <c r="R129" s="2">
        <v>1</v>
      </c>
      <c r="S129" s="2">
        <v>1</v>
      </c>
      <c r="T129" s="2">
        <v>1</v>
      </c>
      <c r="U129" s="2">
        <v>2</v>
      </c>
      <c r="V129" s="2">
        <v>0</v>
      </c>
      <c r="W129" s="2">
        <v>0</v>
      </c>
      <c r="Y129" s="18" t="s">
        <v>2267</v>
      </c>
      <c r="Z129">
        <v>1</v>
      </c>
    </row>
    <row r="130" spans="1:26">
      <c r="A130" s="2">
        <v>557</v>
      </c>
      <c r="B130" s="2" t="s">
        <v>22</v>
      </c>
      <c r="C130" s="2" t="s">
        <v>133</v>
      </c>
      <c r="D130" s="17" t="str">
        <f>IFERROR(VLOOKUP(Dati16_17[[#This Row],[Nome]]&amp;"*",Gazzetta16_17[Giocatore],1,FALSE),"")</f>
        <v>Benassi M.</v>
      </c>
      <c r="E130" s="13">
        <f>IFERROR(Dati16_17[[#This Row],[Mf]]/Dati16_17[[#This Row],[Quota]],0)</f>
        <v>0.65199999999999991</v>
      </c>
      <c r="F130" s="13">
        <f>IFERROR(Dati16_17[[#This Row],[Mf/Quota]]*Dati16_17[[#This Row],[Pg]]/38,0)</f>
        <v>0.48042105263157886</v>
      </c>
      <c r="G130" s="15">
        <f>IF(Dati16_17[[#This Row],[Mf]]*Dati16_17[[#This Row],[Pg]]=0,0,Dati16_17[[#This Row],[Mf]]*Dati16_17[[#This Row],[Pg]])</f>
        <v>182.56</v>
      </c>
      <c r="H130" s="20">
        <f>IFERROR(Dati16_17[[#This Row],[Tot. punti]]/Dati16_17[[#This Row],[Quota]],0)</f>
        <v>18.256</v>
      </c>
      <c r="I130" s="12">
        <f>IFERROR(VLOOKUP(Dati16_17[[#This Row],[Nome]]&amp;"*",Gazzetta16_17[],2,FALSE),0)</f>
        <v>10</v>
      </c>
      <c r="J130" s="2" t="s">
        <v>81</v>
      </c>
      <c r="K130" s="2">
        <v>28</v>
      </c>
      <c r="L130" s="2">
        <v>5.98</v>
      </c>
      <c r="M130" s="2">
        <v>6.52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5</v>
      </c>
      <c r="V130" s="2">
        <v>0</v>
      </c>
      <c r="W130" s="2">
        <v>0</v>
      </c>
      <c r="Y130" s="18" t="s">
        <v>2268</v>
      </c>
      <c r="Z130">
        <v>1</v>
      </c>
    </row>
    <row r="131" spans="1:26">
      <c r="A131" s="2">
        <v>198</v>
      </c>
      <c r="B131" s="2" t="s">
        <v>31</v>
      </c>
      <c r="C131" s="2" t="s">
        <v>200</v>
      </c>
      <c r="D131" s="17" t="str">
        <f>IFERROR(VLOOKUP(Dati16_17[[#This Row],[Nome]]&amp;"*",Gazzetta16_17[Giocatore],1,FALSE),"")</f>
        <v>Rosi A.</v>
      </c>
      <c r="E131" s="13">
        <f>IFERROR(Dati16_17[[#This Row],[Mf]]/Dati16_17[[#This Row],[Quota]],0)</f>
        <v>0.73499999999999999</v>
      </c>
      <c r="F131" s="13">
        <f>IFERROR(Dati16_17[[#This Row],[Mf/Quota]]*Dati16_17[[#This Row],[Pg]]/38,0)</f>
        <v>0.59960526315789475</v>
      </c>
      <c r="G131" s="15">
        <f>IF(Dati16_17[[#This Row],[Mf]]*Dati16_17[[#This Row],[Pg]]=0,0,Dati16_17[[#This Row],[Mf]]*Dati16_17[[#This Row],[Pg]])</f>
        <v>182.28</v>
      </c>
      <c r="H131" s="20">
        <f>IFERROR(Dati16_17[[#This Row],[Tot. punti]]/Dati16_17[[#This Row],[Quota]],0)</f>
        <v>22.785</v>
      </c>
      <c r="I131" s="12">
        <f>IFERROR(VLOOKUP(Dati16_17[[#This Row],[Nome]]&amp;"*",Gazzetta16_17[],2,FALSE),0)</f>
        <v>8</v>
      </c>
      <c r="J131" s="2" t="s">
        <v>656</v>
      </c>
      <c r="K131" s="2">
        <v>31</v>
      </c>
      <c r="L131" s="2">
        <v>5.95</v>
      </c>
      <c r="M131" s="2">
        <v>5.88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12</v>
      </c>
      <c r="V131" s="2">
        <v>0</v>
      </c>
      <c r="W131" s="2">
        <v>0</v>
      </c>
      <c r="Y131" s="18" t="s">
        <v>1778</v>
      </c>
      <c r="Z131">
        <v>6</v>
      </c>
    </row>
    <row r="132" spans="1:26">
      <c r="A132" s="2">
        <v>390</v>
      </c>
      <c r="B132" s="2" t="s">
        <v>31</v>
      </c>
      <c r="C132" s="2" t="s">
        <v>95</v>
      </c>
      <c r="D132" s="17" t="str">
        <f>IFERROR(VLOOKUP(Dati16_17[[#This Row],[Nome]]&amp;"*",Gazzetta16_17[Giocatore],1,FALSE),"")</f>
        <v>Ghoulam F.</v>
      </c>
      <c r="E132" s="13">
        <f>IFERROR(Dati16_17[[#This Row],[Mf]]/Dati16_17[[#This Row],[Quota]],0)</f>
        <v>0.52333333333333332</v>
      </c>
      <c r="F132" s="13">
        <f>IFERROR(Dati16_17[[#This Row],[Mf/Quota]]*Dati16_17[[#This Row],[Pg]]/38,0)</f>
        <v>0.39938596491228068</v>
      </c>
      <c r="G132" s="15">
        <f>IF(Dati16_17[[#This Row],[Mf]]*Dati16_17[[#This Row],[Pg]]=0,0,Dati16_17[[#This Row],[Mf]]*Dati16_17[[#This Row],[Pg]])</f>
        <v>182.12</v>
      </c>
      <c r="H132" s="20">
        <f>IFERROR(Dati16_17[[#This Row],[Tot. punti]]/Dati16_17[[#This Row],[Quota]],0)</f>
        <v>15.176666666666668</v>
      </c>
      <c r="I132" s="12">
        <f>IFERROR(VLOOKUP(Dati16_17[[#This Row],[Nome]]&amp;"*",Gazzetta16_17[],2,FALSE),0)</f>
        <v>12</v>
      </c>
      <c r="J132" s="2" t="s">
        <v>24</v>
      </c>
      <c r="K132" s="2">
        <v>29</v>
      </c>
      <c r="L132" s="2">
        <v>6.07</v>
      </c>
      <c r="M132" s="2">
        <v>6.28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6</v>
      </c>
      <c r="U132" s="2">
        <v>1</v>
      </c>
      <c r="V132" s="2">
        <v>0</v>
      </c>
      <c r="W132" s="2">
        <v>0</v>
      </c>
      <c r="Y132" s="18" t="s">
        <v>1779</v>
      </c>
      <c r="Z132">
        <v>6</v>
      </c>
    </row>
    <row r="133" spans="1:26">
      <c r="A133" s="2">
        <v>431</v>
      </c>
      <c r="B133" s="2" t="s">
        <v>22</v>
      </c>
      <c r="C133" s="2" t="s">
        <v>209</v>
      </c>
      <c r="D133" s="17" t="str">
        <f>IFERROR(VLOOKUP(Dati16_17[[#This Row],[Nome]]&amp;"*",Gazzetta16_17[Giocatore],1,FALSE),"")</f>
        <v>Chochev I.</v>
      </c>
      <c r="E133" s="13">
        <f>IFERROR(Dati16_17[[#This Row],[Mf]]/Dati16_17[[#This Row],[Quota]],0)</f>
        <v>0.60699999999999998</v>
      </c>
      <c r="F133" s="13">
        <f>IFERROR(Dati16_17[[#This Row],[Mf/Quota]]*Dati16_17[[#This Row],[Pg]]/38,0)</f>
        <v>0.47921052631578948</v>
      </c>
      <c r="G133" s="15">
        <f>IF(Dati16_17[[#This Row],[Mf]]*Dati16_17[[#This Row],[Pg]]=0,0,Dati16_17[[#This Row],[Mf]]*Dati16_17[[#This Row],[Pg]])</f>
        <v>182.10000000000002</v>
      </c>
      <c r="H133" s="20">
        <f>IFERROR(Dati16_17[[#This Row],[Tot. punti]]/Dati16_17[[#This Row],[Quota]],0)</f>
        <v>18.21</v>
      </c>
      <c r="I133" s="12">
        <f>IFERROR(VLOOKUP(Dati16_17[[#This Row],[Nome]]&amp;"*",Gazzetta16_17[],2,FALSE),0)</f>
        <v>10</v>
      </c>
      <c r="J133" s="2" t="s">
        <v>27</v>
      </c>
      <c r="K133" s="2">
        <v>30</v>
      </c>
      <c r="L133" s="2">
        <v>5.76</v>
      </c>
      <c r="M133" s="2">
        <v>6.07</v>
      </c>
      <c r="N133" s="2">
        <v>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4</v>
      </c>
      <c r="V133" s="2">
        <v>0</v>
      </c>
      <c r="W133" s="2">
        <v>0</v>
      </c>
      <c r="Y133" s="18" t="s">
        <v>1780</v>
      </c>
      <c r="Z133">
        <v>6</v>
      </c>
    </row>
    <row r="134" spans="1:26">
      <c r="A134" s="2">
        <v>509</v>
      </c>
      <c r="B134" s="2" t="s">
        <v>28</v>
      </c>
      <c r="C134" s="2" t="s">
        <v>45</v>
      </c>
      <c r="D134" s="17" t="str">
        <f>IFERROR(VLOOKUP(Dati16_17[[#This Row],[Nome]]&amp;"*",Gazzetta16_17[Giocatore],1,FALSE),"")</f>
        <v>Consigli A.</v>
      </c>
      <c r="E134" s="13">
        <f>IFERROR(Dati16_17[[#This Row],[Mf]]/Dati16_17[[#This Row],[Quota]],0)</f>
        <v>0.246</v>
      </c>
      <c r="F134" s="13">
        <f>IFERROR(Dati16_17[[#This Row],[Mf/Quota]]*Dati16_17[[#This Row],[Pg]]/38,0)</f>
        <v>0.2395263157894737</v>
      </c>
      <c r="G134" s="15">
        <f>IF(Dati16_17[[#This Row],[Mf]]*Dati16_17[[#This Row],[Pg]]=0,0,Dati16_17[[#This Row],[Mf]]*Dati16_17[[#This Row],[Pg]])</f>
        <v>182.04</v>
      </c>
      <c r="H134" s="20">
        <f>IFERROR(Dati16_17[[#This Row],[Tot. punti]]/Dati16_17[[#This Row],[Quota]],0)</f>
        <v>9.1020000000000003</v>
      </c>
      <c r="I134" s="12">
        <f>IFERROR(VLOOKUP(Dati16_17[[#This Row],[Nome]]&amp;"*",Gazzetta16_17[],2,FALSE),0)</f>
        <v>20</v>
      </c>
      <c r="J134" s="2" t="s">
        <v>46</v>
      </c>
      <c r="K134" s="2">
        <v>37</v>
      </c>
      <c r="L134" s="2">
        <v>6.26</v>
      </c>
      <c r="M134" s="2">
        <v>4.92</v>
      </c>
      <c r="N134" s="2">
        <v>0</v>
      </c>
      <c r="O134" s="2">
        <v>56</v>
      </c>
      <c r="P134" s="2">
        <v>3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1</v>
      </c>
      <c r="Y134" s="18" t="s">
        <v>1781</v>
      </c>
      <c r="Z134">
        <v>11</v>
      </c>
    </row>
    <row r="135" spans="1:26">
      <c r="A135" s="2">
        <v>1909</v>
      </c>
      <c r="B135" s="2" t="s">
        <v>17</v>
      </c>
      <c r="C135" s="2" t="s">
        <v>688</v>
      </c>
      <c r="D135" s="17" t="str">
        <f>IFERROR(VLOOKUP(Dati16_17[[#This Row],[Nome]]&amp;"*",Gazzetta16_17[Giocatore],1,FALSE),"")</f>
        <v>Palladino R.</v>
      </c>
      <c r="E135" s="13">
        <f>IFERROR(Dati16_17[[#This Row],[Mf]]/Dati16_17[[#This Row],[Quota]],0)</f>
        <v>0.53363636363636369</v>
      </c>
      <c r="F135" s="13">
        <f>IFERROR(Dati16_17[[#This Row],[Mf/Quota]]*Dati16_17[[#This Row],[Pg]]/38,0)</f>
        <v>0.43533492822966507</v>
      </c>
      <c r="G135" s="15">
        <f>IF(Dati16_17[[#This Row],[Mf]]*Dati16_17[[#This Row],[Pg]]=0,0,Dati16_17[[#This Row],[Mf]]*Dati16_17[[#This Row],[Pg]])</f>
        <v>181.97</v>
      </c>
      <c r="H135" s="20">
        <f>IFERROR(Dati16_17[[#This Row],[Tot. punti]]/Dati16_17[[#This Row],[Quota]],0)</f>
        <v>16.542727272727273</v>
      </c>
      <c r="I135" s="12">
        <f>IFERROR(VLOOKUP(Dati16_17[[#This Row],[Nome]]&amp;"*",Gazzetta16_17[],2,FALSE),0)</f>
        <v>11</v>
      </c>
      <c r="J135" s="2" t="s">
        <v>70</v>
      </c>
      <c r="K135" s="2">
        <v>31</v>
      </c>
      <c r="L135" s="2">
        <v>5.81</v>
      </c>
      <c r="M135" s="2">
        <v>5.87</v>
      </c>
      <c r="N135" s="2">
        <v>1</v>
      </c>
      <c r="O135" s="2">
        <v>0</v>
      </c>
      <c r="P135" s="2">
        <v>0</v>
      </c>
      <c r="Q135" s="2">
        <v>2</v>
      </c>
      <c r="R135" s="2">
        <v>1</v>
      </c>
      <c r="S135" s="2">
        <v>1</v>
      </c>
      <c r="T135" s="2">
        <v>2</v>
      </c>
      <c r="U135" s="2">
        <v>6</v>
      </c>
      <c r="V135" s="2">
        <v>0</v>
      </c>
      <c r="W135" s="2">
        <v>0</v>
      </c>
      <c r="Y135" s="18" t="s">
        <v>1782</v>
      </c>
      <c r="Z135">
        <v>8</v>
      </c>
    </row>
    <row r="136" spans="1:26">
      <c r="A136" s="2">
        <v>789</v>
      </c>
      <c r="B136" s="2" t="s">
        <v>17</v>
      </c>
      <c r="C136" s="2" t="s">
        <v>448</v>
      </c>
      <c r="D136" s="17" t="str">
        <f>IFERROR(VLOOKUP(Dati16_17[[#This Row],[Nome]]&amp;"*",Gazzetta16_17[Giocatore],1,FALSE),"")</f>
        <v>Trotta M.</v>
      </c>
      <c r="E136" s="13">
        <f>IFERROR(Dati16_17[[#This Row],[Mf]]/Dati16_17[[#This Row],[Quota]],0)</f>
        <v>0.48230769230769227</v>
      </c>
      <c r="F136" s="13">
        <f>IFERROR(Dati16_17[[#This Row],[Mf/Quota]]*Dati16_17[[#This Row],[Pg]]/38,0)</f>
        <v>0.36807692307692302</v>
      </c>
      <c r="G136" s="15">
        <f>IF(Dati16_17[[#This Row],[Mf]]*Dati16_17[[#This Row],[Pg]]=0,0,Dati16_17[[#This Row],[Mf]]*Dati16_17[[#This Row],[Pg]])</f>
        <v>181.82999999999998</v>
      </c>
      <c r="H136" s="20">
        <f>IFERROR(Dati16_17[[#This Row],[Tot. punti]]/Dati16_17[[#This Row],[Quota]],0)</f>
        <v>13.986923076923075</v>
      </c>
      <c r="I136" s="12">
        <f>IFERROR(VLOOKUP(Dati16_17[[#This Row],[Nome]]&amp;"*",Gazzetta16_17[],2,FALSE),0)</f>
        <v>13</v>
      </c>
      <c r="J136" s="2" t="s">
        <v>656</v>
      </c>
      <c r="K136" s="2">
        <v>29</v>
      </c>
      <c r="L136" s="2">
        <v>5.81</v>
      </c>
      <c r="M136" s="2">
        <v>6.27</v>
      </c>
      <c r="N136" s="2">
        <v>2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4</v>
      </c>
      <c r="U136" s="2">
        <v>2</v>
      </c>
      <c r="V136" s="2">
        <v>0</v>
      </c>
      <c r="W136" s="2">
        <v>0</v>
      </c>
      <c r="Y136" s="18" t="s">
        <v>1784</v>
      </c>
      <c r="Z136">
        <v>8</v>
      </c>
    </row>
    <row r="137" spans="1:26">
      <c r="A137" s="2">
        <v>177</v>
      </c>
      <c r="B137" s="2" t="s">
        <v>22</v>
      </c>
      <c r="C137" s="2" t="s">
        <v>152</v>
      </c>
      <c r="D137" s="17" t="str">
        <f>IFERROR(VLOOKUP(Dati16_17[[#This Row],[Nome]]&amp;"*",Gazzetta16_17[Giocatore],1,FALSE),"")</f>
        <v>Ilicic J.</v>
      </c>
      <c r="E137" s="13">
        <f>IFERROR(Dati16_17[[#This Row],[Mf]]/Dati16_17[[#This Row],[Quota]],0)</f>
        <v>0.39187499999999997</v>
      </c>
      <c r="F137" s="13">
        <f>IFERROR(Dati16_17[[#This Row],[Mf/Quota]]*Dati16_17[[#This Row],[Pg]]/38,0)</f>
        <v>0.29906249999999995</v>
      </c>
      <c r="G137" s="15">
        <f>IF(Dati16_17[[#This Row],[Mf]]*Dati16_17[[#This Row],[Pg]]=0,0,Dati16_17[[#This Row],[Mf]]*Dati16_17[[#This Row],[Pg]])</f>
        <v>181.82999999999998</v>
      </c>
      <c r="H137" s="20">
        <f>IFERROR(Dati16_17[[#This Row],[Tot. punti]]/Dati16_17[[#This Row],[Quota]],0)</f>
        <v>11.364374999999999</v>
      </c>
      <c r="I137" s="12">
        <f>IFERROR(VLOOKUP(Dati16_17[[#This Row],[Nome]]&amp;"*",Gazzetta16_17[],2,FALSE),0)</f>
        <v>16</v>
      </c>
      <c r="J137" s="2" t="s">
        <v>35</v>
      </c>
      <c r="K137" s="2">
        <v>29</v>
      </c>
      <c r="L137" s="2">
        <v>5.91</v>
      </c>
      <c r="M137" s="2">
        <v>6.27</v>
      </c>
      <c r="N137" s="2">
        <v>4</v>
      </c>
      <c r="O137" s="2">
        <v>0</v>
      </c>
      <c r="P137" s="2">
        <v>0</v>
      </c>
      <c r="Q137" s="2">
        <v>3</v>
      </c>
      <c r="R137" s="2">
        <v>1</v>
      </c>
      <c r="S137" s="2">
        <v>2</v>
      </c>
      <c r="T137" s="2">
        <v>2</v>
      </c>
      <c r="U137" s="2">
        <v>2</v>
      </c>
      <c r="V137" s="2">
        <v>0</v>
      </c>
      <c r="W137" s="2">
        <v>0</v>
      </c>
      <c r="Y137" s="18" t="s">
        <v>1785</v>
      </c>
      <c r="Z137">
        <v>4</v>
      </c>
    </row>
    <row r="138" spans="1:26">
      <c r="A138" s="2">
        <v>331</v>
      </c>
      <c r="B138" s="2" t="s">
        <v>22</v>
      </c>
      <c r="C138" s="2" t="s">
        <v>204</v>
      </c>
      <c r="D138" s="17" t="str">
        <f>IFERROR(VLOOKUP(Dati16_17[[#This Row],[Nome]]&amp;"*",Gazzetta16_17[Giocatore],1,FALSE),"")</f>
        <v>Biglia L.</v>
      </c>
      <c r="E138" s="13">
        <f>IFERROR(Dati16_17[[#This Row],[Mf]]/Dati16_17[[#This Row],[Quota]],0)</f>
        <v>0.44785714285714284</v>
      </c>
      <c r="F138" s="13">
        <f>IFERROR(Dati16_17[[#This Row],[Mf/Quota]]*Dati16_17[[#This Row],[Pg]]/38,0)</f>
        <v>0.3417857142857143</v>
      </c>
      <c r="G138" s="15">
        <f>IF(Dati16_17[[#This Row],[Mf]]*Dati16_17[[#This Row],[Pg]]=0,0,Dati16_17[[#This Row],[Mf]]*Dati16_17[[#This Row],[Pg]])</f>
        <v>181.82999999999998</v>
      </c>
      <c r="H138" s="20">
        <f>IFERROR(Dati16_17[[#This Row],[Tot. punti]]/Dati16_17[[#This Row],[Quota]],0)</f>
        <v>12.987857142857141</v>
      </c>
      <c r="I138" s="12">
        <f>IFERROR(VLOOKUP(Dati16_17[[#This Row],[Nome]]&amp;"*",Gazzetta16_17[],2,FALSE),0)</f>
        <v>14</v>
      </c>
      <c r="J138" s="2" t="s">
        <v>74</v>
      </c>
      <c r="K138" s="2">
        <v>29</v>
      </c>
      <c r="L138" s="2">
        <v>6.09</v>
      </c>
      <c r="M138" s="2">
        <v>6.27</v>
      </c>
      <c r="N138" s="2">
        <v>1</v>
      </c>
      <c r="O138" s="2">
        <v>0</v>
      </c>
      <c r="P138" s="2">
        <v>0</v>
      </c>
      <c r="Q138" s="2">
        <v>5</v>
      </c>
      <c r="R138" s="2">
        <v>3</v>
      </c>
      <c r="S138" s="2">
        <v>2</v>
      </c>
      <c r="T138" s="2">
        <v>3</v>
      </c>
      <c r="U138" s="2">
        <v>8</v>
      </c>
      <c r="V138" s="2">
        <v>0</v>
      </c>
      <c r="W138" s="2">
        <v>0</v>
      </c>
      <c r="Y138" s="18" t="s">
        <v>2269</v>
      </c>
      <c r="Z138">
        <v>13</v>
      </c>
    </row>
    <row r="139" spans="1:26">
      <c r="A139" s="2">
        <v>397</v>
      </c>
      <c r="B139" s="2" t="s">
        <v>22</v>
      </c>
      <c r="C139" s="2" t="s">
        <v>75</v>
      </c>
      <c r="D139" s="17" t="str">
        <f>IFERROR(VLOOKUP(Dati16_17[[#This Row],[Nome]]&amp;"*",Gazzetta16_17[Giocatore],1,FALSE),"")</f>
        <v>Allan M.</v>
      </c>
      <c r="E139" s="13">
        <f>IFERROR(Dati16_17[[#This Row],[Mf]]/Dati16_17[[#This Row],[Quota]],0)</f>
        <v>0.390625</v>
      </c>
      <c r="F139" s="13">
        <f>IFERROR(Dati16_17[[#This Row],[Mf/Quota]]*Dati16_17[[#This Row],[Pg]]/38,0)</f>
        <v>0.29810855263157893</v>
      </c>
      <c r="G139" s="15">
        <f>IF(Dati16_17[[#This Row],[Mf]]*Dati16_17[[#This Row],[Pg]]=0,0,Dati16_17[[#This Row],[Mf]]*Dati16_17[[#This Row],[Pg]])</f>
        <v>181.25</v>
      </c>
      <c r="H139" s="20">
        <f>IFERROR(Dati16_17[[#This Row],[Tot. punti]]/Dati16_17[[#This Row],[Quota]],0)</f>
        <v>11.328125</v>
      </c>
      <c r="I139" s="12">
        <f>IFERROR(VLOOKUP(Dati16_17[[#This Row],[Nome]]&amp;"*",Gazzetta16_17[],2,FALSE),0)</f>
        <v>16</v>
      </c>
      <c r="J139" s="2" t="s">
        <v>24</v>
      </c>
      <c r="K139" s="2">
        <v>29</v>
      </c>
      <c r="L139" s="2">
        <v>6.09</v>
      </c>
      <c r="M139" s="2">
        <v>6.25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3</v>
      </c>
      <c r="U139" s="2">
        <v>3</v>
      </c>
      <c r="V139" s="2">
        <v>0</v>
      </c>
      <c r="W139" s="2">
        <v>0</v>
      </c>
      <c r="Y139" s="18" t="s">
        <v>1787</v>
      </c>
      <c r="Z139">
        <v>18</v>
      </c>
    </row>
    <row r="140" spans="1:26">
      <c r="A140" s="2">
        <v>1981</v>
      </c>
      <c r="B140" s="2" t="s">
        <v>17</v>
      </c>
      <c r="C140" s="2" t="s">
        <v>710</v>
      </c>
      <c r="D140" s="17" t="str">
        <f>IFERROR(VLOOKUP(Dati16_17[[#This Row],[Nome]]&amp;"*",Gazzetta16_17[Giocatore],1,FALSE),"")</f>
        <v/>
      </c>
      <c r="E140" s="13">
        <f>IFERROR(Dati16_17[[#This Row],[Mf]]/Dati16_17[[#This Row],[Quota]],0)</f>
        <v>0</v>
      </c>
      <c r="F140" s="13">
        <f>IFERROR(Dati16_17[[#This Row],[Mf/Quota]]*Dati16_17[[#This Row],[Pg]]/38,0)</f>
        <v>0</v>
      </c>
      <c r="G140" s="15">
        <f>IF(Dati16_17[[#This Row],[Mf]]*Dati16_17[[#This Row],[Pg]]=0,0,Dati16_17[[#This Row],[Mf]]*Dati16_17[[#This Row],[Pg]])</f>
        <v>181.2</v>
      </c>
      <c r="H140" s="20">
        <f>IFERROR(Dati16_17[[#This Row],[Tot. punti]]/Dati16_17[[#This Row],[Quota]],0)</f>
        <v>0</v>
      </c>
      <c r="I140" s="12">
        <f>IFERROR(VLOOKUP(Dati16_17[[#This Row],[Nome]]&amp;"*",Gazzetta16_17[],2,FALSE),0)</f>
        <v>0</v>
      </c>
      <c r="J140" s="2" t="s">
        <v>81</v>
      </c>
      <c r="K140" s="2">
        <v>30</v>
      </c>
      <c r="L140" s="2">
        <v>5.94</v>
      </c>
      <c r="M140" s="2">
        <v>6.04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5</v>
      </c>
      <c r="V140" s="2">
        <v>0</v>
      </c>
      <c r="W140" s="2">
        <v>0</v>
      </c>
      <c r="Y140" s="18" t="s">
        <v>1789</v>
      </c>
      <c r="Z140">
        <v>6</v>
      </c>
    </row>
    <row r="141" spans="1:26">
      <c r="A141" s="2">
        <v>150</v>
      </c>
      <c r="B141" s="2" t="s">
        <v>22</v>
      </c>
      <c r="C141" s="2" t="s">
        <v>106</v>
      </c>
      <c r="D141" s="17" t="str">
        <f>IFERROR(VLOOKUP(Dati16_17[[#This Row],[Nome]]&amp;"*",Gazzetta16_17[Giocatore],1,FALSE),"")</f>
        <v>Saponara R.</v>
      </c>
      <c r="E141" s="13">
        <f>IFERROR(Dati16_17[[#This Row],[Mf]]/Dati16_17[[#This Row],[Quota]],0)</f>
        <v>0.39</v>
      </c>
      <c r="F141" s="13">
        <f>IFERROR(Dati16_17[[#This Row],[Mf/Quota]]*Dati16_17[[#This Row],[Pg]]/38,0)</f>
        <v>0.29763157894736841</v>
      </c>
      <c r="G141" s="15">
        <f>IF(Dati16_17[[#This Row],[Mf]]*Dati16_17[[#This Row],[Pg]]=0,0,Dati16_17[[#This Row],[Mf]]*Dati16_17[[#This Row],[Pg]])</f>
        <v>180.96</v>
      </c>
      <c r="H141" s="20">
        <f>IFERROR(Dati16_17[[#This Row],[Tot. punti]]/Dati16_17[[#This Row],[Quota]],0)</f>
        <v>11.31</v>
      </c>
      <c r="I141" s="12">
        <f>IFERROR(VLOOKUP(Dati16_17[[#This Row],[Nome]]&amp;"*",Gazzetta16_17[],2,FALSE),0)</f>
        <v>16</v>
      </c>
      <c r="J141" s="2" t="s">
        <v>35</v>
      </c>
      <c r="K141" s="2">
        <v>29</v>
      </c>
      <c r="L141" s="2">
        <v>5.78</v>
      </c>
      <c r="M141" s="2">
        <v>6.24</v>
      </c>
      <c r="N141" s="2">
        <v>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</v>
      </c>
      <c r="U141" s="2">
        <v>5</v>
      </c>
      <c r="V141" s="2">
        <v>0</v>
      </c>
      <c r="W141" s="2">
        <v>0</v>
      </c>
      <c r="Y141" s="18" t="s">
        <v>1790</v>
      </c>
      <c r="Z141">
        <v>6</v>
      </c>
    </row>
    <row r="142" spans="1:26">
      <c r="A142" s="2">
        <v>1889</v>
      </c>
      <c r="B142" s="2" t="s">
        <v>28</v>
      </c>
      <c r="C142" s="2" t="s">
        <v>679</v>
      </c>
      <c r="D142" s="17" t="str">
        <f>IFERROR(VLOOKUP(Dati16_17[[#This Row],[Nome]]&amp;"*",Gazzetta16_17[Giocatore],1,FALSE),"")</f>
        <v>Cordaz A.</v>
      </c>
      <c r="E142" s="13">
        <f>IFERROR(Dati16_17[[#This Row],[Mf]]/Dati16_17[[#This Row],[Quota]],0)</f>
        <v>0.26315789473684209</v>
      </c>
      <c r="F142" s="13">
        <f>IFERROR(Dati16_17[[#This Row],[Mf/Quota]]*Dati16_17[[#This Row],[Pg]]/38,0)</f>
        <v>0.24930747922437671</v>
      </c>
      <c r="G142" s="15">
        <f>IF(Dati16_17[[#This Row],[Mf]]*Dati16_17[[#This Row],[Pg]]=0,0,Dati16_17[[#This Row],[Mf]]*Dati16_17[[#This Row],[Pg]])</f>
        <v>180</v>
      </c>
      <c r="H142" s="20">
        <f>IFERROR(Dati16_17[[#This Row],[Tot. punti]]/Dati16_17[[#This Row],[Quota]],0)</f>
        <v>9.473684210526315</v>
      </c>
      <c r="I142" s="12">
        <f>IFERROR(VLOOKUP(Dati16_17[[#This Row],[Nome]]&amp;"*",Gazzetta16_17[],2,FALSE),0)</f>
        <v>19</v>
      </c>
      <c r="J142" s="2" t="s">
        <v>656</v>
      </c>
      <c r="K142" s="2">
        <v>36</v>
      </c>
      <c r="L142" s="2">
        <v>6.39</v>
      </c>
      <c r="M142" s="2">
        <v>5</v>
      </c>
      <c r="N142" s="2">
        <v>0</v>
      </c>
      <c r="O142" s="2">
        <v>54</v>
      </c>
      <c r="P142" s="2">
        <v>2</v>
      </c>
      <c r="Q142" s="2">
        <v>0</v>
      </c>
      <c r="R142" s="2">
        <v>0</v>
      </c>
      <c r="S142" s="2">
        <v>0</v>
      </c>
      <c r="T142" s="2">
        <v>0</v>
      </c>
      <c r="U142" s="2">
        <v>2</v>
      </c>
      <c r="V142" s="2">
        <v>1</v>
      </c>
      <c r="W142" s="2">
        <v>0</v>
      </c>
      <c r="Y142" s="18" t="s">
        <v>1791</v>
      </c>
      <c r="Z142">
        <v>12</v>
      </c>
    </row>
    <row r="143" spans="1:26">
      <c r="A143" s="2">
        <v>57</v>
      </c>
      <c r="B143" s="2" t="s">
        <v>22</v>
      </c>
      <c r="C143" s="2" t="s">
        <v>475</v>
      </c>
      <c r="D143" s="17" t="str">
        <f>IFERROR(VLOOKUP(Dati16_17[[#This Row],[Nome]]&amp;"*",Gazzetta16_17[Giocatore],1,FALSE),"")</f>
        <v>Crisetig L.</v>
      </c>
      <c r="E143" s="13">
        <f>IFERROR(Dati16_17[[#This Row],[Mf]]/Dati16_17[[#This Row],[Quota]],0)</f>
        <v>0.70250000000000001</v>
      </c>
      <c r="F143" s="13">
        <f>IFERROR(Dati16_17[[#This Row],[Mf/Quota]]*Dati16_17[[#This Row],[Pg]]/38,0)</f>
        <v>0.59157894736842109</v>
      </c>
      <c r="G143" s="15">
        <f>IF(Dati16_17[[#This Row],[Mf]]*Dati16_17[[#This Row],[Pg]]=0,0,Dati16_17[[#This Row],[Mf]]*Dati16_17[[#This Row],[Pg]])</f>
        <v>179.84</v>
      </c>
      <c r="H143" s="20">
        <f>IFERROR(Dati16_17[[#This Row],[Tot. punti]]/Dati16_17[[#This Row],[Quota]],0)</f>
        <v>22.48</v>
      </c>
      <c r="I143" s="12">
        <f>IFERROR(VLOOKUP(Dati16_17[[#This Row],[Nome]]&amp;"*",Gazzetta16_17[],2,FALSE),0)</f>
        <v>8</v>
      </c>
      <c r="J143" s="2" t="s">
        <v>656</v>
      </c>
      <c r="K143" s="2">
        <v>32</v>
      </c>
      <c r="L143" s="2">
        <v>5.8</v>
      </c>
      <c r="M143" s="2">
        <v>5.62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11</v>
      </c>
      <c r="V143" s="2">
        <v>1</v>
      </c>
      <c r="W143" s="2">
        <v>0</v>
      </c>
      <c r="Y143" s="18" t="s">
        <v>1792</v>
      </c>
      <c r="Z143">
        <v>24</v>
      </c>
    </row>
    <row r="144" spans="1:26">
      <c r="A144" s="2">
        <v>605</v>
      </c>
      <c r="B144" s="2" t="s">
        <v>17</v>
      </c>
      <c r="C144" s="2" t="s">
        <v>413</v>
      </c>
      <c r="D144" s="17" t="str">
        <f>IFERROR(VLOOKUP(Dati16_17[[#This Row],[Nome]]&amp;"*",Gazzetta16_17[Giocatore],1,FALSE),"")</f>
        <v>Perica S.</v>
      </c>
      <c r="E144" s="13">
        <f>IFERROR(Dati16_17[[#This Row],[Mf]]/Dati16_17[[#This Row],[Quota]],0)</f>
        <v>0.44333333333333336</v>
      </c>
      <c r="F144" s="13">
        <f>IFERROR(Dati16_17[[#This Row],[Mf/Quota]]*Dati16_17[[#This Row],[Pg]]/38,0)</f>
        <v>0.315</v>
      </c>
      <c r="G144" s="15">
        <f>IF(Dati16_17[[#This Row],[Mf]]*Dati16_17[[#This Row],[Pg]]=0,0,Dati16_17[[#This Row],[Mf]]*Dati16_17[[#This Row],[Pg]])</f>
        <v>179.55</v>
      </c>
      <c r="H144" s="20">
        <f>IFERROR(Dati16_17[[#This Row],[Tot. punti]]/Dati16_17[[#This Row],[Quota]],0)</f>
        <v>11.97</v>
      </c>
      <c r="I144" s="12">
        <f>IFERROR(VLOOKUP(Dati16_17[[#This Row],[Nome]]&amp;"*",Gazzetta16_17[],2,FALSE),0)</f>
        <v>15</v>
      </c>
      <c r="J144" s="2" t="s">
        <v>30</v>
      </c>
      <c r="K144" s="2">
        <v>27</v>
      </c>
      <c r="L144" s="2">
        <v>5.98</v>
      </c>
      <c r="M144" s="2">
        <v>6.65</v>
      </c>
      <c r="N144" s="2">
        <v>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4</v>
      </c>
      <c r="V144" s="2">
        <v>0</v>
      </c>
      <c r="W144" s="2">
        <v>0</v>
      </c>
      <c r="Y144" s="18" t="s">
        <v>2270</v>
      </c>
      <c r="Z144">
        <v>4</v>
      </c>
    </row>
    <row r="145" spans="1:26">
      <c r="A145" s="2">
        <v>2051</v>
      </c>
      <c r="B145" s="2" t="s">
        <v>31</v>
      </c>
      <c r="C145" s="2" t="s">
        <v>1034</v>
      </c>
      <c r="D145" s="17" t="str">
        <f>IFERROR(VLOOKUP(Dati16_17[[#This Row],[Nome]]&amp;"*",Gazzetta16_17[Giocatore],1,FALSE),"")</f>
        <v>Aleesami H.</v>
      </c>
      <c r="E145" s="13">
        <f>IFERROR(Dati16_17[[#This Row],[Mf]]/Dati16_17[[#This Row],[Quota]],0)</f>
        <v>0.57899999999999996</v>
      </c>
      <c r="F145" s="13">
        <f>IFERROR(Dati16_17[[#This Row],[Mf/Quota]]*Dati16_17[[#This Row],[Pg]]/38,0)</f>
        <v>0.47234210526315784</v>
      </c>
      <c r="G145" s="15">
        <f>IF(Dati16_17[[#This Row],[Mf]]*Dati16_17[[#This Row],[Pg]]=0,0,Dati16_17[[#This Row],[Mf]]*Dati16_17[[#This Row],[Pg]])</f>
        <v>179.49</v>
      </c>
      <c r="H145" s="20">
        <f>IFERROR(Dati16_17[[#This Row],[Tot. punti]]/Dati16_17[[#This Row],[Quota]],0)</f>
        <v>17.949000000000002</v>
      </c>
      <c r="I145" s="12">
        <f>IFERROR(VLOOKUP(Dati16_17[[#This Row],[Nome]]&amp;"*",Gazzetta16_17[],2,FALSE),0)</f>
        <v>10</v>
      </c>
      <c r="J145" s="2" t="s">
        <v>27</v>
      </c>
      <c r="K145" s="2">
        <v>31</v>
      </c>
      <c r="L145" s="2">
        <v>5.73</v>
      </c>
      <c r="M145" s="2">
        <v>5.79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6</v>
      </c>
      <c r="V145" s="2">
        <v>0</v>
      </c>
      <c r="W145" s="2">
        <v>0</v>
      </c>
      <c r="Y145" s="18" t="s">
        <v>2271</v>
      </c>
      <c r="Z145">
        <v>1</v>
      </c>
    </row>
    <row r="146" spans="1:26">
      <c r="A146" s="2">
        <v>546</v>
      </c>
      <c r="B146" s="2" t="s">
        <v>31</v>
      </c>
      <c r="C146" s="2" t="s">
        <v>145</v>
      </c>
      <c r="D146" s="17" t="str">
        <f>IFERROR(VLOOKUP(Dati16_17[[#This Row],[Nome]]&amp;"*",Gazzetta16_17[Giocatore],1,FALSE),"")</f>
        <v/>
      </c>
      <c r="E146" s="13">
        <f>IFERROR(Dati16_17[[#This Row],[Mf]]/Dati16_17[[#This Row],[Quota]],0)</f>
        <v>0</v>
      </c>
      <c r="F146" s="13">
        <f>IFERROR(Dati16_17[[#This Row],[Mf/Quota]]*Dati16_17[[#This Row],[Pg]]/38,0)</f>
        <v>0</v>
      </c>
      <c r="G146" s="15">
        <f>IF(Dati16_17[[#This Row],[Mf]]*Dati16_17[[#This Row],[Pg]]=0,0,Dati16_17[[#This Row],[Mf]]*Dati16_17[[#This Row],[Pg]])</f>
        <v>179.4</v>
      </c>
      <c r="H146" s="20">
        <f>IFERROR(Dati16_17[[#This Row],[Tot. punti]]/Dati16_17[[#This Row],[Quota]],0)</f>
        <v>0</v>
      </c>
      <c r="I146" s="12">
        <f>IFERROR(VLOOKUP(Dati16_17[[#This Row],[Nome]]&amp;"*",Gazzetta16_17[],2,FALSE),0)</f>
        <v>0</v>
      </c>
      <c r="J146" s="2" t="s">
        <v>42</v>
      </c>
      <c r="K146" s="2">
        <v>30</v>
      </c>
      <c r="L146" s="2">
        <v>5.79</v>
      </c>
      <c r="M146" s="2">
        <v>5.98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3</v>
      </c>
      <c r="V146" s="2">
        <v>0</v>
      </c>
      <c r="W146" s="2">
        <v>0</v>
      </c>
      <c r="Y146" s="18" t="s">
        <v>2272</v>
      </c>
      <c r="Z146">
        <v>4</v>
      </c>
    </row>
    <row r="147" spans="1:26">
      <c r="A147" s="2">
        <v>2058</v>
      </c>
      <c r="B147" s="2" t="s">
        <v>22</v>
      </c>
      <c r="C147" s="2" t="s">
        <v>742</v>
      </c>
      <c r="D147" s="17" t="str">
        <f>IFERROR(VLOOKUP(Dati16_17[[#This Row],[Nome]]&amp;"*",Gazzetta16_17[Giocatore],1,FALSE),"")</f>
        <v>Sanchez C.</v>
      </c>
      <c r="E147" s="13">
        <f>IFERROR(Dati16_17[[#This Row],[Mf]]/Dati16_17[[#This Row],[Quota]],0)</f>
        <v>0.82428571428571418</v>
      </c>
      <c r="F147" s="13">
        <f>IFERROR(Dati16_17[[#This Row],[Mf/Quota]]*Dati16_17[[#This Row],[Pg]]/38,0)</f>
        <v>0.67244360902255629</v>
      </c>
      <c r="G147" s="15">
        <f>IF(Dati16_17[[#This Row],[Mf]]*Dati16_17[[#This Row],[Pg]]=0,0,Dati16_17[[#This Row],[Mf]]*Dati16_17[[#This Row],[Pg]])</f>
        <v>178.86999999999998</v>
      </c>
      <c r="H147" s="20">
        <f>IFERROR(Dati16_17[[#This Row],[Tot. punti]]/Dati16_17[[#This Row],[Quota]],0)</f>
        <v>25.552857142857139</v>
      </c>
      <c r="I147" s="12">
        <f>IFERROR(VLOOKUP(Dati16_17[[#This Row],[Nome]]&amp;"*",Gazzetta16_17[],2,FALSE),0)</f>
        <v>7</v>
      </c>
      <c r="J147" s="2" t="s">
        <v>35</v>
      </c>
      <c r="K147" s="2">
        <v>31</v>
      </c>
      <c r="L147" s="2">
        <v>5.77</v>
      </c>
      <c r="M147" s="2">
        <v>5.77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6</v>
      </c>
      <c r="V147" s="2">
        <v>0</v>
      </c>
      <c r="W147" s="2">
        <v>0</v>
      </c>
      <c r="Y147" s="18" t="s">
        <v>2273</v>
      </c>
      <c r="Z147">
        <v>3</v>
      </c>
    </row>
    <row r="148" spans="1:26">
      <c r="A148" s="2">
        <v>234</v>
      </c>
      <c r="B148" s="2" t="s">
        <v>22</v>
      </c>
      <c r="C148" s="2" t="s">
        <v>154</v>
      </c>
      <c r="D148" s="17" t="str">
        <f>IFERROR(VLOOKUP(Dati16_17[[#This Row],[Nome]]&amp;"*",Gazzetta16_17[Giocatore],1,FALSE),"")</f>
        <v>Kucka J.</v>
      </c>
      <c r="E148" s="13">
        <f>IFERROR(Dati16_17[[#This Row],[Mf]]/Dati16_17[[#This Row],[Quota]],0)</f>
        <v>0.66222222222222227</v>
      </c>
      <c r="F148" s="13">
        <f>IFERROR(Dati16_17[[#This Row],[Mf/Quota]]*Dati16_17[[#This Row],[Pg]]/38,0)</f>
        <v>0.52280701754385961</v>
      </c>
      <c r="G148" s="15">
        <f>IF(Dati16_17[[#This Row],[Mf]]*Dati16_17[[#This Row],[Pg]]=0,0,Dati16_17[[#This Row],[Mf]]*Dati16_17[[#This Row],[Pg]])</f>
        <v>178.8</v>
      </c>
      <c r="H148" s="20">
        <f>IFERROR(Dati16_17[[#This Row],[Tot. punti]]/Dati16_17[[#This Row],[Quota]],0)</f>
        <v>19.866666666666667</v>
      </c>
      <c r="I148" s="12">
        <f>IFERROR(VLOOKUP(Dati16_17[[#This Row],[Nome]]&amp;"*",Gazzetta16_17[],2,FALSE),0)</f>
        <v>9</v>
      </c>
      <c r="J148" s="2" t="s">
        <v>21</v>
      </c>
      <c r="K148" s="2">
        <v>30</v>
      </c>
      <c r="L148" s="2">
        <v>5.89</v>
      </c>
      <c r="M148" s="2">
        <v>5.96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7</v>
      </c>
      <c r="V148" s="2">
        <v>3</v>
      </c>
      <c r="W148" s="2">
        <v>1</v>
      </c>
      <c r="Y148" s="18" t="s">
        <v>2274</v>
      </c>
      <c r="Z148">
        <v>4</v>
      </c>
    </row>
    <row r="149" spans="1:26">
      <c r="A149" s="2">
        <v>392</v>
      </c>
      <c r="B149" s="2" t="s">
        <v>31</v>
      </c>
      <c r="C149" s="2" t="s">
        <v>113</v>
      </c>
      <c r="D149" s="17" t="str">
        <f>IFERROR(VLOOKUP(Dati16_17[[#This Row],[Nome]]&amp;"*",Gazzetta16_17[Giocatore],1,FALSE),"")</f>
        <v>Koulibaly K.</v>
      </c>
      <c r="E149" s="13">
        <f>IFERROR(Dati16_17[[#This Row],[Mf]]/Dati16_17[[#This Row],[Quota]],0)</f>
        <v>0.42533333333333334</v>
      </c>
      <c r="F149" s="13">
        <f>IFERROR(Dati16_17[[#This Row],[Mf/Quota]]*Dati16_17[[#This Row],[Pg]]/38,0)</f>
        <v>0.3134035087719298</v>
      </c>
      <c r="G149" s="15">
        <f>IF(Dati16_17[[#This Row],[Mf]]*Dati16_17[[#This Row],[Pg]]=0,0,Dati16_17[[#This Row],[Mf]]*Dati16_17[[#This Row],[Pg]])</f>
        <v>178.64</v>
      </c>
      <c r="H149" s="20">
        <f>IFERROR(Dati16_17[[#This Row],[Tot. punti]]/Dati16_17[[#This Row],[Quota]],0)</f>
        <v>11.909333333333333</v>
      </c>
      <c r="I149" s="12">
        <f>IFERROR(VLOOKUP(Dati16_17[[#This Row],[Nome]]&amp;"*",Gazzetta16_17[],2,FALSE),0)</f>
        <v>15</v>
      </c>
      <c r="J149" s="2" t="s">
        <v>24</v>
      </c>
      <c r="K149" s="2">
        <v>28</v>
      </c>
      <c r="L149" s="2">
        <v>6.27</v>
      </c>
      <c r="M149" s="2">
        <v>6.38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6</v>
      </c>
      <c r="V149" s="2">
        <v>0</v>
      </c>
      <c r="W149" s="2">
        <v>0</v>
      </c>
      <c r="Y149" s="18" t="s">
        <v>1793</v>
      </c>
      <c r="Z149">
        <v>19</v>
      </c>
    </row>
    <row r="150" spans="1:26">
      <c r="A150" s="2">
        <v>105</v>
      </c>
      <c r="B150" s="2" t="s">
        <v>31</v>
      </c>
      <c r="C150" s="2" t="s">
        <v>90</v>
      </c>
      <c r="D150" s="17" t="str">
        <f>IFERROR(VLOOKUP(Dati16_17[[#This Row],[Nome]]&amp;"*",Gazzetta16_17[Giocatore],1,FALSE),"")</f>
        <v>Gobbi M.</v>
      </c>
      <c r="E150" s="13">
        <f>IFERROR(Dati16_17[[#This Row],[Mf]]/Dati16_17[[#This Row],[Quota]],0)</f>
        <v>0.66111111111111109</v>
      </c>
      <c r="F150" s="13">
        <f>IFERROR(Dati16_17[[#This Row],[Mf/Quota]]*Dati16_17[[#This Row],[Pg]]/38,0)</f>
        <v>0.52192982456140347</v>
      </c>
      <c r="G150" s="15">
        <f>IF(Dati16_17[[#This Row],[Mf]]*Dati16_17[[#This Row],[Pg]]=0,0,Dati16_17[[#This Row],[Mf]]*Dati16_17[[#This Row],[Pg]])</f>
        <v>178.5</v>
      </c>
      <c r="H150" s="20">
        <f>IFERROR(Dati16_17[[#This Row],[Tot. punti]]/Dati16_17[[#This Row],[Quota]],0)</f>
        <v>19.833333333333332</v>
      </c>
      <c r="I150" s="12">
        <f>IFERROR(VLOOKUP(Dati16_17[[#This Row],[Nome]]&amp;"*",Gazzetta16_17[],2,FALSE),0)</f>
        <v>9</v>
      </c>
      <c r="J150" s="2" t="s">
        <v>65</v>
      </c>
      <c r="K150" s="2">
        <v>30</v>
      </c>
      <c r="L150" s="2">
        <v>5.87</v>
      </c>
      <c r="M150" s="2">
        <v>5.95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5</v>
      </c>
      <c r="V150" s="2">
        <v>0</v>
      </c>
      <c r="W150" s="2">
        <v>0</v>
      </c>
      <c r="Y150" s="18" t="s">
        <v>2275</v>
      </c>
      <c r="Z150">
        <v>20</v>
      </c>
    </row>
    <row r="151" spans="1:26">
      <c r="A151" s="2">
        <v>301</v>
      </c>
      <c r="B151" s="2" t="s">
        <v>22</v>
      </c>
      <c r="C151" s="2" t="s">
        <v>399</v>
      </c>
      <c r="D151" s="17" t="str">
        <f>IFERROR(VLOOKUP(Dati16_17[[#This Row],[Nome]]&amp;"*",Gazzetta16_17[Giocatore],1,FALSE),"")</f>
        <v>Padoin S.</v>
      </c>
      <c r="E151" s="13">
        <f>IFERROR(Dati16_17[[#This Row],[Mf]]/Dati16_17[[#This Row],[Quota]],0)</f>
        <v>1.1499999999999999</v>
      </c>
      <c r="F151" s="13">
        <f>IFERROR(Dati16_17[[#This Row],[Mf/Quota]]*Dati16_17[[#This Row],[Pg]]/38,0)</f>
        <v>0.93815789473684208</v>
      </c>
      <c r="G151" s="15">
        <f>IF(Dati16_17[[#This Row],[Mf]]*Dati16_17[[#This Row],[Pg]]=0,0,Dati16_17[[#This Row],[Mf]]*Dati16_17[[#This Row],[Pg]])</f>
        <v>178.25</v>
      </c>
      <c r="H151" s="20">
        <f>IFERROR(Dati16_17[[#This Row],[Tot. punti]]/Dati16_17[[#This Row],[Quota]],0)</f>
        <v>35.65</v>
      </c>
      <c r="I151" s="12">
        <f>IFERROR(VLOOKUP(Dati16_17[[#This Row],[Nome]]&amp;"*",Gazzetta16_17[],2,FALSE),0)</f>
        <v>5</v>
      </c>
      <c r="J151" s="2" t="s">
        <v>654</v>
      </c>
      <c r="K151" s="2">
        <v>31</v>
      </c>
      <c r="L151" s="2">
        <v>5.71</v>
      </c>
      <c r="M151" s="2">
        <v>5.75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6</v>
      </c>
      <c r="V151" s="2">
        <v>0</v>
      </c>
      <c r="W151" s="2">
        <v>0</v>
      </c>
      <c r="Y151" s="18" t="s">
        <v>2276</v>
      </c>
      <c r="Z151">
        <v>13</v>
      </c>
    </row>
    <row r="152" spans="1:26">
      <c r="A152" s="2">
        <v>779</v>
      </c>
      <c r="B152" s="2" t="s">
        <v>22</v>
      </c>
      <c r="C152" s="2" t="s">
        <v>501</v>
      </c>
      <c r="D152" s="17" t="str">
        <f>IFERROR(VLOOKUP(Dati16_17[[#This Row],[Nome]]&amp;"*",Gazzetta16_17[Giocatore],1,FALSE),"")</f>
        <v>Cristante B.</v>
      </c>
      <c r="E152" s="13">
        <f>IFERROR(Dati16_17[[#This Row],[Mf]]/Dati16_17[[#This Row],[Quota]],0)</f>
        <v>0.48923076923076925</v>
      </c>
      <c r="F152" s="13">
        <f>IFERROR(Dati16_17[[#This Row],[Mf/Quota]]*Dati16_17[[#This Row],[Pg]]/38,0)</f>
        <v>0.36048582995951417</v>
      </c>
      <c r="G152" s="15">
        <f>IF(Dati16_17[[#This Row],[Mf]]*Dati16_17[[#This Row],[Pg]]=0,0,Dati16_17[[#This Row],[Mf]]*Dati16_17[[#This Row],[Pg]])</f>
        <v>178.08</v>
      </c>
      <c r="H152" s="20">
        <f>IFERROR(Dati16_17[[#This Row],[Tot. punti]]/Dati16_17[[#This Row],[Quota]],0)</f>
        <v>13.69846153846154</v>
      </c>
      <c r="I152" s="12">
        <f>IFERROR(VLOOKUP(Dati16_17[[#This Row],[Nome]]&amp;"*",Gazzetta16_17[],2,FALSE),0)</f>
        <v>13</v>
      </c>
      <c r="J152" s="2" t="s">
        <v>49</v>
      </c>
      <c r="K152" s="2">
        <v>28</v>
      </c>
      <c r="L152" s="2">
        <v>5.96</v>
      </c>
      <c r="M152" s="2">
        <v>6.36</v>
      </c>
      <c r="N152" s="2">
        <v>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  <c r="U152" s="2">
        <v>2</v>
      </c>
      <c r="V152" s="2">
        <v>0</v>
      </c>
      <c r="W152" s="2">
        <v>0</v>
      </c>
      <c r="Y152" s="18" t="s">
        <v>2277</v>
      </c>
      <c r="Z152">
        <v>4</v>
      </c>
    </row>
    <row r="153" spans="1:26">
      <c r="A153" s="2">
        <v>360</v>
      </c>
      <c r="B153" s="2" t="s">
        <v>31</v>
      </c>
      <c r="C153" s="2" t="s">
        <v>262</v>
      </c>
      <c r="D153" s="17" t="str">
        <f>IFERROR(VLOOKUP(Dati16_17[[#This Row],[Nome]]&amp;"*",Gazzetta16_17[Giocatore],1,FALSE),"")</f>
        <v>Paletta G.</v>
      </c>
      <c r="E153" s="13">
        <f>IFERROR(Dati16_17[[#This Row],[Mf]]/Dati16_17[[#This Row],[Quota]],0)</f>
        <v>0.73499999999999999</v>
      </c>
      <c r="F153" s="13">
        <f>IFERROR(Dati16_17[[#This Row],[Mf/Quota]]*Dati16_17[[#This Row],[Pg]]/38,0)</f>
        <v>0.58026315789473681</v>
      </c>
      <c r="G153" s="15">
        <f>IF(Dati16_17[[#This Row],[Mf]]*Dati16_17[[#This Row],[Pg]]=0,0,Dati16_17[[#This Row],[Mf]]*Dati16_17[[#This Row],[Pg]])</f>
        <v>176.4</v>
      </c>
      <c r="H153" s="20">
        <f>IFERROR(Dati16_17[[#This Row],[Tot. punti]]/Dati16_17[[#This Row],[Quota]],0)</f>
        <v>22.05</v>
      </c>
      <c r="I153" s="12">
        <f>IFERROR(VLOOKUP(Dati16_17[[#This Row],[Nome]]&amp;"*",Gazzetta16_17[],2,FALSE),0)</f>
        <v>8</v>
      </c>
      <c r="J153" s="2" t="s">
        <v>21</v>
      </c>
      <c r="K153" s="2">
        <v>30</v>
      </c>
      <c r="L153" s="2">
        <v>5.93</v>
      </c>
      <c r="M153" s="2">
        <v>5.88</v>
      </c>
      <c r="N153" s="2">
        <v>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3</v>
      </c>
      <c r="V153" s="2">
        <v>5</v>
      </c>
      <c r="W153" s="2">
        <v>1</v>
      </c>
      <c r="Y153" s="18" t="s">
        <v>1796</v>
      </c>
      <c r="Z153">
        <v>1</v>
      </c>
    </row>
    <row r="154" spans="1:26">
      <c r="A154" s="2">
        <v>2002</v>
      </c>
      <c r="B154" s="2" t="s">
        <v>17</v>
      </c>
      <c r="C154" s="2" t="s">
        <v>723</v>
      </c>
      <c r="D154" s="17" t="str">
        <f>IFERROR(VLOOKUP(Dati16_17[[#This Row],[Nome]]&amp;"*",Gazzetta16_17[Giocatore],1,FALSE),"")</f>
        <v>Chiesa F.</v>
      </c>
      <c r="E154" s="13">
        <f>IFERROR(Dati16_17[[#This Row],[Mf]]/Dati16_17[[#This Row],[Quota]],0)</f>
        <v>0.59272727272727266</v>
      </c>
      <c r="F154" s="13">
        <f>IFERROR(Dati16_17[[#This Row],[Mf/Quota]]*Dati16_17[[#This Row],[Pg]]/38,0)</f>
        <v>0.42114832535885161</v>
      </c>
      <c r="G154" s="15">
        <f>IF(Dati16_17[[#This Row],[Mf]]*Dati16_17[[#This Row],[Pg]]=0,0,Dati16_17[[#This Row],[Mf]]*Dati16_17[[#This Row],[Pg]])</f>
        <v>176.04</v>
      </c>
      <c r="H154" s="20">
        <f>IFERROR(Dati16_17[[#This Row],[Tot. punti]]/Dati16_17[[#This Row],[Quota]],0)</f>
        <v>16.003636363636364</v>
      </c>
      <c r="I154" s="12">
        <f>IFERROR(VLOOKUP(Dati16_17[[#This Row],[Nome]]&amp;"*",Gazzetta16_17[],2,FALSE),0)</f>
        <v>11</v>
      </c>
      <c r="J154" s="2" t="s">
        <v>35</v>
      </c>
      <c r="K154" s="2">
        <v>27</v>
      </c>
      <c r="L154" s="2">
        <v>6.14</v>
      </c>
      <c r="M154" s="2">
        <v>6.52</v>
      </c>
      <c r="N154" s="2">
        <v>3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3</v>
      </c>
      <c r="V154" s="2">
        <v>1</v>
      </c>
      <c r="W154" s="2">
        <v>0</v>
      </c>
      <c r="Y154" s="18" t="s">
        <v>1798</v>
      </c>
      <c r="Z154">
        <v>12</v>
      </c>
    </row>
    <row r="155" spans="1:26">
      <c r="A155" s="2">
        <v>238</v>
      </c>
      <c r="B155" s="2" t="s">
        <v>22</v>
      </c>
      <c r="C155" s="2" t="s">
        <v>110</v>
      </c>
      <c r="D155" s="17" t="str">
        <f>IFERROR(VLOOKUP(Dati16_17[[#This Row],[Nome]]&amp;"*",Gazzetta16_17[Giocatore],1,FALSE),"")</f>
        <v>Rincon T.</v>
      </c>
      <c r="E155" s="13">
        <f>IFERROR(Dati16_17[[#This Row],[Mf]]/Dati16_17[[#This Row],[Quota]],0)</f>
        <v>0.75624999999999998</v>
      </c>
      <c r="F155" s="13">
        <f>IFERROR(Dati16_17[[#This Row],[Mf/Quota]]*Dati16_17[[#This Row],[Pg]]/38,0)</f>
        <v>0.57713815789473677</v>
      </c>
      <c r="G155" s="15">
        <f>IF(Dati16_17[[#This Row],[Mf]]*Dati16_17[[#This Row],[Pg]]=0,0,Dati16_17[[#This Row],[Mf]]*Dati16_17[[#This Row],[Pg]])</f>
        <v>175.45</v>
      </c>
      <c r="H155" s="20">
        <f>IFERROR(Dati16_17[[#This Row],[Tot. punti]]/Dati16_17[[#This Row],[Quota]],0)</f>
        <v>21.931249999999999</v>
      </c>
      <c r="I155" s="12">
        <f>IFERROR(VLOOKUP(Dati16_17[[#This Row],[Nome]]&amp;"*",Gazzetta16_17[],2,FALSE),0)</f>
        <v>8</v>
      </c>
      <c r="J155" s="2" t="s">
        <v>57</v>
      </c>
      <c r="K155" s="2">
        <v>29</v>
      </c>
      <c r="L155" s="2">
        <v>6.05</v>
      </c>
      <c r="M155" s="2">
        <v>6.05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4</v>
      </c>
      <c r="V155" s="2">
        <v>0</v>
      </c>
      <c r="W155" s="2">
        <v>0</v>
      </c>
      <c r="Y155" s="18" t="s">
        <v>1799</v>
      </c>
      <c r="Z155">
        <v>7</v>
      </c>
    </row>
    <row r="156" spans="1:26">
      <c r="A156" s="2">
        <v>153</v>
      </c>
      <c r="B156" s="2" t="s">
        <v>17</v>
      </c>
      <c r="C156" s="2" t="s">
        <v>33</v>
      </c>
      <c r="D156" s="17" t="str">
        <f>IFERROR(VLOOKUP(Dati16_17[[#This Row],[Nome]]&amp;"*",Gazzetta16_17[Giocatore],1,FALSE),"")</f>
        <v>Maccarone M.</v>
      </c>
      <c r="E156" s="13">
        <f>IFERROR(Dati16_17[[#This Row],[Mf]]/Dati16_17[[#This Row],[Quota]],0)</f>
        <v>0.41333333333333333</v>
      </c>
      <c r="F156" s="13">
        <f>IFERROR(Dati16_17[[#This Row],[Mf/Quota]]*Dati16_17[[#This Row],[Pg]]/38,0)</f>
        <v>0.30456140350877198</v>
      </c>
      <c r="G156" s="15">
        <f>IF(Dati16_17[[#This Row],[Mf]]*Dati16_17[[#This Row],[Pg]]=0,0,Dati16_17[[#This Row],[Mf]]*Dati16_17[[#This Row],[Pg]])</f>
        <v>173.6</v>
      </c>
      <c r="H156" s="20">
        <f>IFERROR(Dati16_17[[#This Row],[Tot. punti]]/Dati16_17[[#This Row],[Quota]],0)</f>
        <v>11.573333333333332</v>
      </c>
      <c r="I156" s="12">
        <f>IFERROR(VLOOKUP(Dati16_17[[#This Row],[Nome]]&amp;"*",Gazzetta16_17[],2,FALSE),0)</f>
        <v>15</v>
      </c>
      <c r="J156" s="2" t="s">
        <v>19</v>
      </c>
      <c r="K156" s="2">
        <v>28</v>
      </c>
      <c r="L156" s="2">
        <v>5.68</v>
      </c>
      <c r="M156" s="2">
        <v>6.2</v>
      </c>
      <c r="N156" s="2">
        <v>3</v>
      </c>
      <c r="O156" s="2">
        <v>0</v>
      </c>
      <c r="P156" s="2">
        <v>0</v>
      </c>
      <c r="Q156" s="2">
        <v>2</v>
      </c>
      <c r="R156" s="2">
        <v>2</v>
      </c>
      <c r="S156" s="2">
        <v>0</v>
      </c>
      <c r="T156" s="2">
        <v>2</v>
      </c>
      <c r="U156" s="2">
        <v>3</v>
      </c>
      <c r="V156" s="2">
        <v>1</v>
      </c>
      <c r="W156" s="2">
        <v>0</v>
      </c>
      <c r="Y156" s="18" t="s">
        <v>2278</v>
      </c>
      <c r="Z156">
        <v>4</v>
      </c>
    </row>
    <row r="157" spans="1:26">
      <c r="A157" s="2">
        <v>662</v>
      </c>
      <c r="B157" s="2" t="s">
        <v>31</v>
      </c>
      <c r="C157" s="2" t="s">
        <v>294</v>
      </c>
      <c r="D157" s="17" t="str">
        <f>IFERROR(VLOOKUP(Dati16_17[[#This Row],[Nome]]&amp;"*",Gazzetta16_17[Giocatore],1,FALSE),"")</f>
        <v>Alex Sandro</v>
      </c>
      <c r="E157" s="13">
        <f>IFERROR(Dati16_17[[#This Row],[Mf]]/Dati16_17[[#This Row],[Quota]],0)</f>
        <v>0.40125</v>
      </c>
      <c r="F157" s="13">
        <f>IFERROR(Dati16_17[[#This Row],[Mf/Quota]]*Dati16_17[[#This Row],[Pg]]/38,0)</f>
        <v>0.28509868421052631</v>
      </c>
      <c r="G157" s="15">
        <f>IF(Dati16_17[[#This Row],[Mf]]*Dati16_17[[#This Row],[Pg]]=0,0,Dati16_17[[#This Row],[Mf]]*Dati16_17[[#This Row],[Pg]])</f>
        <v>173.34</v>
      </c>
      <c r="H157" s="20">
        <f>IFERROR(Dati16_17[[#This Row],[Tot. punti]]/Dati16_17[[#This Row],[Quota]],0)</f>
        <v>10.83375</v>
      </c>
      <c r="I157" s="12">
        <f>IFERROR(VLOOKUP(Dati16_17[[#This Row],[Nome]]&amp;"*",Gazzetta16_17[],2,FALSE),0)</f>
        <v>16</v>
      </c>
      <c r="J157" s="2" t="s">
        <v>57</v>
      </c>
      <c r="K157" s="2">
        <v>27</v>
      </c>
      <c r="L157" s="2">
        <v>6.13</v>
      </c>
      <c r="M157" s="2">
        <v>6.42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3</v>
      </c>
      <c r="U157" s="2">
        <v>5</v>
      </c>
      <c r="V157" s="2">
        <v>0</v>
      </c>
      <c r="W157" s="2">
        <v>1</v>
      </c>
      <c r="Y157" s="18" t="s">
        <v>1802</v>
      </c>
      <c r="Z157">
        <v>6</v>
      </c>
    </row>
    <row r="158" spans="1:26">
      <c r="A158" s="2">
        <v>54</v>
      </c>
      <c r="B158" s="2" t="s">
        <v>31</v>
      </c>
      <c r="C158" s="2" t="s">
        <v>168</v>
      </c>
      <c r="D158" s="17" t="str">
        <f>IFERROR(VLOOKUP(Dati16_17[[#This Row],[Nome]]&amp;"*",Gazzetta16_17[Giocatore],1,FALSE),"")</f>
        <v>Rossettini L.</v>
      </c>
      <c r="E158" s="13">
        <f>IFERROR(Dati16_17[[#This Row],[Mf]]/Dati16_17[[#This Row],[Quota]],0)</f>
        <v>0.82428571428571418</v>
      </c>
      <c r="F158" s="13">
        <f>IFERROR(Dati16_17[[#This Row],[Mf/Quota]]*Dati16_17[[#This Row],[Pg]]/38,0)</f>
        <v>0.65075187969924797</v>
      </c>
      <c r="G158" s="15">
        <f>IF(Dati16_17[[#This Row],[Mf]]*Dati16_17[[#This Row],[Pg]]=0,0,Dati16_17[[#This Row],[Mf]]*Dati16_17[[#This Row],[Pg]])</f>
        <v>173.1</v>
      </c>
      <c r="H158" s="20">
        <f>IFERROR(Dati16_17[[#This Row],[Tot. punti]]/Dati16_17[[#This Row],[Quota]],0)</f>
        <v>24.728571428571428</v>
      </c>
      <c r="I158" s="12">
        <f>IFERROR(VLOOKUP(Dati16_17[[#This Row],[Nome]]&amp;"*",Gazzetta16_17[],2,FALSE),0)</f>
        <v>7</v>
      </c>
      <c r="J158" s="2" t="s">
        <v>81</v>
      </c>
      <c r="K158" s="2">
        <v>30</v>
      </c>
      <c r="L158" s="2">
        <v>5.8</v>
      </c>
      <c r="M158" s="2">
        <v>5.77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8</v>
      </c>
      <c r="V158" s="2">
        <v>0</v>
      </c>
      <c r="W158" s="2">
        <v>0</v>
      </c>
      <c r="Y158" s="18" t="s">
        <v>2279</v>
      </c>
      <c r="Z158">
        <v>1</v>
      </c>
    </row>
    <row r="159" spans="1:26">
      <c r="A159" s="2">
        <v>133</v>
      </c>
      <c r="B159" s="2" t="s">
        <v>28</v>
      </c>
      <c r="C159" s="2" t="s">
        <v>137</v>
      </c>
      <c r="D159" s="17" t="str">
        <f>IFERROR(VLOOKUP(Dati16_17[[#This Row],[Nome]]&amp;"*",Gazzetta16_17[Giocatore],1,FALSE),"")</f>
        <v>Skorupski L.</v>
      </c>
      <c r="E159" s="13">
        <f>IFERROR(Dati16_17[[#This Row],[Mf]]/Dati16_17[[#This Row],[Quota]],0)</f>
        <v>0.30812499999999998</v>
      </c>
      <c r="F159" s="13">
        <f>IFERROR(Dati16_17[[#This Row],[Mf/Quota]]*Dati16_17[[#This Row],[Pg]]/38,0)</f>
        <v>0.28379934210526314</v>
      </c>
      <c r="G159" s="15">
        <f>IF(Dati16_17[[#This Row],[Mf]]*Dati16_17[[#This Row],[Pg]]=0,0,Dati16_17[[#This Row],[Mf]]*Dati16_17[[#This Row],[Pg]])</f>
        <v>172.54999999999998</v>
      </c>
      <c r="H159" s="20">
        <f>IFERROR(Dati16_17[[#This Row],[Tot. punti]]/Dati16_17[[#This Row],[Quota]],0)</f>
        <v>10.784374999999999</v>
      </c>
      <c r="I159" s="12">
        <f>IFERROR(VLOOKUP(Dati16_17[[#This Row],[Nome]]&amp;"*",Gazzetta16_17[],2,FALSE),0)</f>
        <v>16</v>
      </c>
      <c r="J159" s="2" t="s">
        <v>19</v>
      </c>
      <c r="K159" s="2">
        <v>35</v>
      </c>
      <c r="L159" s="2">
        <v>6.27</v>
      </c>
      <c r="M159" s="2">
        <v>4.93</v>
      </c>
      <c r="N159" s="2">
        <v>0</v>
      </c>
      <c r="O159" s="2">
        <v>56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2</v>
      </c>
      <c r="V159" s="2">
        <v>0</v>
      </c>
      <c r="W159" s="2">
        <v>1</v>
      </c>
      <c r="Y159" s="18" t="s">
        <v>1804</v>
      </c>
      <c r="Z159">
        <v>4</v>
      </c>
    </row>
    <row r="160" spans="1:26">
      <c r="A160" s="2">
        <v>322</v>
      </c>
      <c r="B160" s="2" t="s">
        <v>31</v>
      </c>
      <c r="C160" s="2" t="s">
        <v>517</v>
      </c>
      <c r="D160" s="17" t="str">
        <f>IFERROR(VLOOKUP(Dati16_17[[#This Row],[Nome]]&amp;"*",Gazzetta16_17[Giocatore],1,FALSE),"")</f>
        <v>De Vrij S.</v>
      </c>
      <c r="E160" s="13">
        <f>IFERROR(Dati16_17[[#This Row],[Mf]]/Dati16_17[[#This Row],[Quota]],0)</f>
        <v>0.53249999999999997</v>
      </c>
      <c r="F160" s="13">
        <f>IFERROR(Dati16_17[[#This Row],[Mf/Quota]]*Dati16_17[[#This Row],[Pg]]/38,0)</f>
        <v>0.37835526315789475</v>
      </c>
      <c r="G160" s="15">
        <f>IF(Dati16_17[[#This Row],[Mf]]*Dati16_17[[#This Row],[Pg]]=0,0,Dati16_17[[#This Row],[Mf]]*Dati16_17[[#This Row],[Pg]])</f>
        <v>172.53</v>
      </c>
      <c r="H160" s="20">
        <f>IFERROR(Dati16_17[[#This Row],[Tot. punti]]/Dati16_17[[#This Row],[Quota]],0)</f>
        <v>14.3775</v>
      </c>
      <c r="I160" s="12">
        <f>IFERROR(VLOOKUP(Dati16_17[[#This Row],[Nome]]&amp;"*",Gazzetta16_17[],2,FALSE),0)</f>
        <v>12</v>
      </c>
      <c r="J160" s="2" t="s">
        <v>74</v>
      </c>
      <c r="K160" s="2">
        <v>27</v>
      </c>
      <c r="L160" s="2">
        <v>6.15</v>
      </c>
      <c r="M160" s="2">
        <v>6.39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3</v>
      </c>
      <c r="V160" s="2">
        <v>0</v>
      </c>
      <c r="W160" s="2">
        <v>0</v>
      </c>
      <c r="Y160" s="18" t="s">
        <v>2280</v>
      </c>
      <c r="Z160">
        <v>5</v>
      </c>
    </row>
    <row r="161" spans="1:26">
      <c r="A161" s="2">
        <v>329</v>
      </c>
      <c r="B161" s="2" t="s">
        <v>31</v>
      </c>
      <c r="C161" s="2" t="s">
        <v>394</v>
      </c>
      <c r="D161" s="17" t="str">
        <f>IFERROR(VLOOKUP(Dati16_17[[#This Row],[Nome]]&amp;"*",Gazzetta16_17[Giocatore],1,FALSE),"")</f>
        <v>Radu I.</v>
      </c>
      <c r="E161" s="13">
        <f>IFERROR(Dati16_17[[#This Row],[Mf]]/Dati16_17[[#This Row],[Quota]],0)</f>
        <v>5.93</v>
      </c>
      <c r="F161" s="13">
        <f>IFERROR(Dati16_17[[#This Row],[Mf/Quota]]*Dati16_17[[#This Row],[Pg]]/38,0)</f>
        <v>4.5255263157894738</v>
      </c>
      <c r="G161" s="15">
        <f>IF(Dati16_17[[#This Row],[Mf]]*Dati16_17[[#This Row],[Pg]]=0,0,Dati16_17[[#This Row],[Mf]]*Dati16_17[[#This Row],[Pg]])</f>
        <v>171.97</v>
      </c>
      <c r="H161" s="20">
        <f>IFERROR(Dati16_17[[#This Row],[Tot. punti]]/Dati16_17[[#This Row],[Quota]],0)</f>
        <v>171.97</v>
      </c>
      <c r="I161" s="12">
        <f>IFERROR(VLOOKUP(Dati16_17[[#This Row],[Nome]]&amp;"*",Gazzetta16_17[],2,FALSE),0)</f>
        <v>1</v>
      </c>
      <c r="J161" s="2" t="s">
        <v>74</v>
      </c>
      <c r="K161" s="2">
        <v>29</v>
      </c>
      <c r="L161" s="2">
        <v>5.86</v>
      </c>
      <c r="M161" s="2">
        <v>5.93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10</v>
      </c>
      <c r="V161" s="2">
        <v>0</v>
      </c>
      <c r="W161" s="2">
        <v>0</v>
      </c>
      <c r="Y161" s="18" t="s">
        <v>1806</v>
      </c>
      <c r="Z161">
        <v>3</v>
      </c>
    </row>
    <row r="162" spans="1:26">
      <c r="A162" s="2">
        <v>433</v>
      </c>
      <c r="B162" s="2" t="s">
        <v>22</v>
      </c>
      <c r="C162" s="2" t="s">
        <v>26</v>
      </c>
      <c r="D162" s="17" t="str">
        <f>IFERROR(VLOOKUP(Dati16_17[[#This Row],[Nome]]&amp;"*",Gazzetta16_17[Giocatore],1,FALSE),"")</f>
        <v>Hiljemark O.</v>
      </c>
      <c r="E162" s="13">
        <f>IFERROR(Dati16_17[[#This Row],[Mf]]/Dati16_17[[#This Row],[Quota]],0)</f>
        <v>0.65555555555555556</v>
      </c>
      <c r="F162" s="13">
        <f>IFERROR(Dati16_17[[#This Row],[Mf/Quota]]*Dati16_17[[#This Row],[Pg]]/38,0)</f>
        <v>0.50029239766081879</v>
      </c>
      <c r="G162" s="15">
        <f>IF(Dati16_17[[#This Row],[Mf]]*Dati16_17[[#This Row],[Pg]]=0,0,Dati16_17[[#This Row],[Mf]]*Dati16_17[[#This Row],[Pg]])</f>
        <v>171.10000000000002</v>
      </c>
      <c r="H162" s="20">
        <f>IFERROR(Dati16_17[[#This Row],[Tot. punti]]/Dati16_17[[#This Row],[Quota]],0)</f>
        <v>19.011111111111113</v>
      </c>
      <c r="I162" s="12">
        <f>IFERROR(VLOOKUP(Dati16_17[[#This Row],[Nome]]&amp;"*",Gazzetta16_17[],2,FALSE),0)</f>
        <v>9</v>
      </c>
      <c r="J162" s="2" t="s">
        <v>70</v>
      </c>
      <c r="K162" s="2">
        <v>29</v>
      </c>
      <c r="L162" s="2">
        <v>5.69</v>
      </c>
      <c r="M162" s="2">
        <v>5.9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Y162" s="18" t="s">
        <v>1809</v>
      </c>
      <c r="Z162">
        <v>21</v>
      </c>
    </row>
    <row r="163" spans="1:26">
      <c r="A163" s="2">
        <v>589</v>
      </c>
      <c r="B163" s="2" t="s">
        <v>22</v>
      </c>
      <c r="C163" s="2" t="s">
        <v>122</v>
      </c>
      <c r="D163" s="17" t="str">
        <f>IFERROR(VLOOKUP(Dati16_17[[#This Row],[Nome]]&amp;"*",Gazzetta16_17[Giocatore],1,FALSE),"")</f>
        <v>Badu E.</v>
      </c>
      <c r="E163" s="13">
        <f>IFERROR(Dati16_17[[#This Row],[Mf]]/Dati16_17[[#This Row],[Quota]],0)</f>
        <v>0.73624999999999996</v>
      </c>
      <c r="F163" s="13">
        <f>IFERROR(Dati16_17[[#This Row],[Mf/Quota]]*Dati16_17[[#This Row],[Pg]]/38,0)</f>
        <v>0.56187500000000001</v>
      </c>
      <c r="G163" s="15">
        <f>IF(Dati16_17[[#This Row],[Mf]]*Dati16_17[[#This Row],[Pg]]=0,0,Dati16_17[[#This Row],[Mf]]*Dati16_17[[#This Row],[Pg]])</f>
        <v>170.81</v>
      </c>
      <c r="H163" s="20">
        <f>IFERROR(Dati16_17[[#This Row],[Tot. punti]]/Dati16_17[[#This Row],[Quota]],0)</f>
        <v>21.35125</v>
      </c>
      <c r="I163" s="12">
        <f>IFERROR(VLOOKUP(Dati16_17[[#This Row],[Nome]]&amp;"*",Gazzetta16_17[],2,FALSE),0)</f>
        <v>8</v>
      </c>
      <c r="J163" s="2" t="s">
        <v>30</v>
      </c>
      <c r="K163" s="2">
        <v>29</v>
      </c>
      <c r="L163" s="2">
        <v>5.82</v>
      </c>
      <c r="M163" s="2">
        <v>5.89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3</v>
      </c>
      <c r="U163" s="2">
        <v>2</v>
      </c>
      <c r="V163" s="2">
        <v>0</v>
      </c>
      <c r="W163" s="2">
        <v>0</v>
      </c>
      <c r="Y163" s="18" t="s">
        <v>1810</v>
      </c>
      <c r="Z163">
        <v>5</v>
      </c>
    </row>
    <row r="164" spans="1:26">
      <c r="A164" s="2">
        <v>121</v>
      </c>
      <c r="B164" s="2" t="s">
        <v>22</v>
      </c>
      <c r="C164" s="2" t="s">
        <v>563</v>
      </c>
      <c r="D164" s="17" t="str">
        <f>IFERROR(VLOOKUP(Dati16_17[[#This Row],[Nome]]&amp;"*",Gazzetta16_17[Giocatore],1,FALSE),"")</f>
        <v>Stoian A.</v>
      </c>
      <c r="E164" s="13">
        <f>IFERROR(Dati16_17[[#This Row],[Mf]]/Dati16_17[[#This Row],[Quota]],0)</f>
        <v>0.63200000000000001</v>
      </c>
      <c r="F164" s="13">
        <f>IFERROR(Dati16_17[[#This Row],[Mf/Quota]]*Dati16_17[[#This Row],[Pg]]/38,0)</f>
        <v>0.44905263157894737</v>
      </c>
      <c r="G164" s="15">
        <f>IF(Dati16_17[[#This Row],[Mf]]*Dati16_17[[#This Row],[Pg]]=0,0,Dati16_17[[#This Row],[Mf]]*Dati16_17[[#This Row],[Pg]])</f>
        <v>170.64000000000001</v>
      </c>
      <c r="H164" s="20">
        <f>IFERROR(Dati16_17[[#This Row],[Tot. punti]]/Dati16_17[[#This Row],[Quota]],0)</f>
        <v>17.064</v>
      </c>
      <c r="I164" s="12">
        <f>IFERROR(VLOOKUP(Dati16_17[[#This Row],[Nome]]&amp;"*",Gazzetta16_17[],2,FALSE),0)</f>
        <v>10</v>
      </c>
      <c r="J164" s="2" t="s">
        <v>656</v>
      </c>
      <c r="K164" s="2">
        <v>27</v>
      </c>
      <c r="L164" s="2">
        <v>5.94</v>
      </c>
      <c r="M164" s="2">
        <v>6.32</v>
      </c>
      <c r="N164" s="2">
        <v>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3</v>
      </c>
      <c r="V164" s="2">
        <v>0</v>
      </c>
      <c r="W164" s="2">
        <v>0</v>
      </c>
      <c r="Y164" s="18" t="s">
        <v>2281</v>
      </c>
      <c r="Z164">
        <v>3</v>
      </c>
    </row>
    <row r="165" spans="1:26">
      <c r="A165" s="2">
        <v>99</v>
      </c>
      <c r="B165" s="2" t="s">
        <v>31</v>
      </c>
      <c r="C165" s="2" t="s">
        <v>171</v>
      </c>
      <c r="D165" s="17" t="str">
        <f>IFERROR(VLOOKUP(Dati16_17[[#This Row],[Nome]]&amp;"*",Gazzetta16_17[Giocatore],1,FALSE),"")</f>
        <v>Cacciatore F.</v>
      </c>
      <c r="E165" s="13">
        <f>IFERROR(Dati16_17[[#This Row],[Mf]]/Dati16_17[[#This Row],[Quota]],0)</f>
        <v>0.8342857142857143</v>
      </c>
      <c r="F165" s="13">
        <f>IFERROR(Dati16_17[[#This Row],[Mf/Quota]]*Dati16_17[[#This Row],[Pg]]/38,0)</f>
        <v>0.63669172932330831</v>
      </c>
      <c r="G165" s="15">
        <f>IF(Dati16_17[[#This Row],[Mf]]*Dati16_17[[#This Row],[Pg]]=0,0,Dati16_17[[#This Row],[Mf]]*Dati16_17[[#This Row],[Pg]])</f>
        <v>169.35999999999999</v>
      </c>
      <c r="H165" s="20">
        <f>IFERROR(Dati16_17[[#This Row],[Tot. punti]]/Dati16_17[[#This Row],[Quota]],0)</f>
        <v>24.194285714285712</v>
      </c>
      <c r="I165" s="12">
        <f>IFERROR(VLOOKUP(Dati16_17[[#This Row],[Nome]]&amp;"*",Gazzetta16_17[],2,FALSE),0)</f>
        <v>7</v>
      </c>
      <c r="J165" s="2" t="s">
        <v>65</v>
      </c>
      <c r="K165" s="2">
        <v>29</v>
      </c>
      <c r="L165" s="2">
        <v>5.86</v>
      </c>
      <c r="M165" s="2">
        <v>5.84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7</v>
      </c>
      <c r="V165" s="2">
        <v>1</v>
      </c>
      <c r="W165" s="2">
        <v>0</v>
      </c>
      <c r="Y165" s="18" t="s">
        <v>2282</v>
      </c>
      <c r="Z165">
        <v>1</v>
      </c>
    </row>
    <row r="166" spans="1:26">
      <c r="A166" s="2">
        <v>1869</v>
      </c>
      <c r="B166" s="2" t="s">
        <v>31</v>
      </c>
      <c r="C166" s="2" t="s">
        <v>668</v>
      </c>
      <c r="D166" s="17" t="str">
        <f>IFERROR(VLOOKUP(Dati16_17[[#This Row],[Nome]]&amp;"*",Gazzetta16_17[Giocatore],1,FALSE),"")</f>
        <v>Pisacane F.</v>
      </c>
      <c r="E166" s="13">
        <f>IFERROR(Dati16_17[[#This Row],[Mf]]/Dati16_17[[#This Row],[Quota]],0)</f>
        <v>0.58299999999999996</v>
      </c>
      <c r="F166" s="13">
        <f>IFERROR(Dati16_17[[#This Row],[Mf/Quota]]*Dati16_17[[#This Row],[Pg]]/38,0)</f>
        <v>0.44492105263157894</v>
      </c>
      <c r="G166" s="15">
        <f>IF(Dati16_17[[#This Row],[Mf]]*Dati16_17[[#This Row],[Pg]]=0,0,Dati16_17[[#This Row],[Mf]]*Dati16_17[[#This Row],[Pg]])</f>
        <v>169.07</v>
      </c>
      <c r="H166" s="20">
        <f>IFERROR(Dati16_17[[#This Row],[Tot. punti]]/Dati16_17[[#This Row],[Quota]],0)</f>
        <v>16.907</v>
      </c>
      <c r="I166" s="12">
        <f>IFERROR(VLOOKUP(Dati16_17[[#This Row],[Nome]]&amp;"*",Gazzetta16_17[],2,FALSE),0)</f>
        <v>10</v>
      </c>
      <c r="J166" s="2" t="s">
        <v>654</v>
      </c>
      <c r="K166" s="2">
        <v>29</v>
      </c>
      <c r="L166" s="2">
        <v>5.81</v>
      </c>
      <c r="M166" s="2">
        <v>5.83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7</v>
      </c>
      <c r="V166" s="2">
        <v>0</v>
      </c>
      <c r="W166" s="2">
        <v>0</v>
      </c>
      <c r="Y166" s="18" t="s">
        <v>1811</v>
      </c>
      <c r="Z166">
        <v>4</v>
      </c>
    </row>
    <row r="167" spans="1:26">
      <c r="A167" s="2">
        <v>1979</v>
      </c>
      <c r="B167" s="2" t="s">
        <v>31</v>
      </c>
      <c r="C167" s="2" t="s">
        <v>709</v>
      </c>
      <c r="D167" s="17" t="str">
        <f>IFERROR(VLOOKUP(Dati16_17[[#This Row],[Nome]]&amp;"*",Gazzetta16_17[Giocatore],1,FALSE),"")</f>
        <v>Barreca A.</v>
      </c>
      <c r="E167" s="13">
        <f>IFERROR(Dati16_17[[#This Row],[Mf]]/Dati16_17[[#This Row],[Quota]],0)</f>
        <v>1.0033333333333332</v>
      </c>
      <c r="F167" s="13">
        <f>IFERROR(Dati16_17[[#This Row],[Mf/Quota]]*Dati16_17[[#This Row],[Pg]]/38,0)</f>
        <v>0.73929824561403501</v>
      </c>
      <c r="G167" s="15">
        <f>IF(Dati16_17[[#This Row],[Mf]]*Dati16_17[[#This Row],[Pg]]=0,0,Dati16_17[[#This Row],[Mf]]*Dati16_17[[#This Row],[Pg]])</f>
        <v>168.56</v>
      </c>
      <c r="H167" s="20">
        <f>IFERROR(Dati16_17[[#This Row],[Tot. punti]]/Dati16_17[[#This Row],[Quota]],0)</f>
        <v>28.093333333333334</v>
      </c>
      <c r="I167" s="12">
        <f>IFERROR(VLOOKUP(Dati16_17[[#This Row],[Nome]]&amp;"*",Gazzetta16_17[],2,FALSE),0)</f>
        <v>6</v>
      </c>
      <c r="J167" s="2" t="s">
        <v>81</v>
      </c>
      <c r="K167" s="2">
        <v>28</v>
      </c>
      <c r="L167" s="2">
        <v>5.98</v>
      </c>
      <c r="M167" s="2">
        <v>6.02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2</v>
      </c>
      <c r="U167" s="2">
        <v>2</v>
      </c>
      <c r="V167" s="2">
        <v>0</v>
      </c>
      <c r="W167" s="2">
        <v>0</v>
      </c>
      <c r="Y167" s="18" t="s">
        <v>2283</v>
      </c>
      <c r="Z167">
        <v>8</v>
      </c>
    </row>
    <row r="168" spans="1:26">
      <c r="A168" s="2">
        <v>2081</v>
      </c>
      <c r="B168" s="2" t="s">
        <v>22</v>
      </c>
      <c r="C168" s="2" t="s">
        <v>1047</v>
      </c>
      <c r="D168" s="17" t="str">
        <f>IFERROR(VLOOKUP(Dati16_17[[#This Row],[Nome]]&amp;"*",Gazzetta16_17[Giocatore],1,FALSE),"")</f>
        <v>Kums S.</v>
      </c>
      <c r="E168" s="13">
        <f>IFERROR(Dati16_17[[#This Row],[Mf]]/Dati16_17[[#This Row],[Quota]],0)</f>
        <v>0.72124999999999995</v>
      </c>
      <c r="F168" s="13">
        <f>IFERROR(Dati16_17[[#This Row],[Mf/Quota]]*Dati16_17[[#This Row],[Pg]]/38,0)</f>
        <v>0.55042763157894736</v>
      </c>
      <c r="G168" s="15">
        <f>IF(Dati16_17[[#This Row],[Mf]]*Dati16_17[[#This Row],[Pg]]=0,0,Dati16_17[[#This Row],[Mf]]*Dati16_17[[#This Row],[Pg]])</f>
        <v>167.32999999999998</v>
      </c>
      <c r="H168" s="20">
        <f>IFERROR(Dati16_17[[#This Row],[Tot. punti]]/Dati16_17[[#This Row],[Quota]],0)</f>
        <v>20.916249999999998</v>
      </c>
      <c r="I168" s="12">
        <f>IFERROR(VLOOKUP(Dati16_17[[#This Row],[Nome]]&amp;"*",Gazzetta16_17[],2,FALSE),0)</f>
        <v>8</v>
      </c>
      <c r="J168" s="2" t="s">
        <v>30</v>
      </c>
      <c r="K168" s="2">
        <v>29</v>
      </c>
      <c r="L168" s="2">
        <v>5.79</v>
      </c>
      <c r="M168" s="2">
        <v>5.77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3</v>
      </c>
      <c r="V168" s="2">
        <v>0</v>
      </c>
      <c r="W168" s="2">
        <v>0</v>
      </c>
      <c r="Y168" s="18" t="s">
        <v>2284</v>
      </c>
      <c r="Z168">
        <v>4</v>
      </c>
    </row>
    <row r="169" spans="1:26">
      <c r="A169" s="2">
        <v>226</v>
      </c>
      <c r="B169" s="2" t="s">
        <v>31</v>
      </c>
      <c r="C169" s="2" t="s">
        <v>109</v>
      </c>
      <c r="D169" s="17" t="str">
        <f>IFERROR(VLOOKUP(Dati16_17[[#This Row],[Nome]]&amp;"*",Gazzetta16_17[Giocatore],1,FALSE),"")</f>
        <v>Izzo A.</v>
      </c>
      <c r="E169" s="13">
        <f>IFERROR(Dati16_17[[#This Row],[Mf]]/Dati16_17[[#This Row],[Quota]],0)</f>
        <v>0.96</v>
      </c>
      <c r="F169" s="13">
        <f>IFERROR(Dati16_17[[#This Row],[Mf/Quota]]*Dati16_17[[#This Row],[Pg]]/38,0)</f>
        <v>0.73263157894736841</v>
      </c>
      <c r="G169" s="15">
        <f>IF(Dati16_17[[#This Row],[Mf]]*Dati16_17[[#This Row],[Pg]]=0,0,Dati16_17[[#This Row],[Mf]]*Dati16_17[[#This Row],[Pg]])</f>
        <v>167.04</v>
      </c>
      <c r="H169" s="20">
        <f>IFERROR(Dati16_17[[#This Row],[Tot. punti]]/Dati16_17[[#This Row],[Quota]],0)</f>
        <v>27.84</v>
      </c>
      <c r="I169" s="12">
        <f>IFERROR(VLOOKUP(Dati16_17[[#This Row],[Nome]]&amp;"*",Gazzetta16_17[],2,FALSE),0)</f>
        <v>6</v>
      </c>
      <c r="J169" s="2" t="s">
        <v>70</v>
      </c>
      <c r="K169" s="2">
        <v>29</v>
      </c>
      <c r="L169" s="2">
        <v>5.91</v>
      </c>
      <c r="M169" s="2">
        <v>5.76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5</v>
      </c>
      <c r="V169" s="2">
        <v>0</v>
      </c>
      <c r="W169" s="2">
        <v>2</v>
      </c>
      <c r="Y169" s="18" t="s">
        <v>1813</v>
      </c>
      <c r="Z169">
        <v>33</v>
      </c>
    </row>
    <row r="170" spans="1:26">
      <c r="A170" s="2">
        <v>588</v>
      </c>
      <c r="B170" s="2" t="s">
        <v>31</v>
      </c>
      <c r="C170" s="2" t="s">
        <v>214</v>
      </c>
      <c r="D170" s="17" t="str">
        <f>IFERROR(VLOOKUP(Dati16_17[[#This Row],[Nome]]&amp;"*",Gazzetta16_17[Giocatore],1,FALSE),"")</f>
        <v>Widmer S.</v>
      </c>
      <c r="E170" s="13">
        <f>IFERROR(Dati16_17[[#This Row],[Mf]]/Dati16_17[[#This Row],[Quota]],0)</f>
        <v>0.66222222222222227</v>
      </c>
      <c r="F170" s="13">
        <f>IFERROR(Dati16_17[[#This Row],[Mf/Quota]]*Dati16_17[[#This Row],[Pg]]/38,0)</f>
        <v>0.48795321637426897</v>
      </c>
      <c r="G170" s="15">
        <f>IF(Dati16_17[[#This Row],[Mf]]*Dati16_17[[#This Row],[Pg]]=0,0,Dati16_17[[#This Row],[Mf]]*Dati16_17[[#This Row],[Pg]])</f>
        <v>166.88</v>
      </c>
      <c r="H170" s="20">
        <f>IFERROR(Dati16_17[[#This Row],[Tot. punti]]/Dati16_17[[#This Row],[Quota]],0)</f>
        <v>18.542222222222222</v>
      </c>
      <c r="I170" s="12">
        <f>IFERROR(VLOOKUP(Dati16_17[[#This Row],[Nome]]&amp;"*",Gazzetta16_17[],2,FALSE),0)</f>
        <v>9</v>
      </c>
      <c r="J170" s="2" t="s">
        <v>30</v>
      </c>
      <c r="K170" s="2">
        <v>28</v>
      </c>
      <c r="L170" s="2">
        <v>5.86</v>
      </c>
      <c r="M170" s="2">
        <v>5.96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2</v>
      </c>
      <c r="V170" s="2">
        <v>0</v>
      </c>
      <c r="W170" s="2">
        <v>0</v>
      </c>
      <c r="Y170" s="18" t="s">
        <v>1814</v>
      </c>
      <c r="Z170">
        <v>46</v>
      </c>
    </row>
    <row r="171" spans="1:26">
      <c r="A171" s="2">
        <v>124</v>
      </c>
      <c r="B171" s="2" t="s">
        <v>17</v>
      </c>
      <c r="C171" s="2" t="s">
        <v>223</v>
      </c>
      <c r="D171" s="17" t="str">
        <f>IFERROR(VLOOKUP(Dati16_17[[#This Row],[Nome]]&amp;"*",Gazzetta16_17[Giocatore],1,FALSE),"")</f>
        <v>Meggiorini R.</v>
      </c>
      <c r="E171" s="13">
        <f>IFERROR(Dati16_17[[#This Row],[Mf]]/Dati16_17[[#This Row],[Quota]],0)</f>
        <v>0.61699999999999999</v>
      </c>
      <c r="F171" s="13">
        <f>IFERROR(Dati16_17[[#This Row],[Mf/Quota]]*Dati16_17[[#This Row],[Pg]]/38,0)</f>
        <v>0.43839473684210523</v>
      </c>
      <c r="G171" s="15">
        <f>IF(Dati16_17[[#This Row],[Mf]]*Dati16_17[[#This Row],[Pg]]=0,0,Dati16_17[[#This Row],[Mf]]*Dati16_17[[#This Row],[Pg]])</f>
        <v>166.59</v>
      </c>
      <c r="H171" s="20">
        <f>IFERROR(Dati16_17[[#This Row],[Tot. punti]]/Dati16_17[[#This Row],[Quota]],0)</f>
        <v>16.658999999999999</v>
      </c>
      <c r="I171" s="12">
        <f>IFERROR(VLOOKUP(Dati16_17[[#This Row],[Nome]]&amp;"*",Gazzetta16_17[],2,FALSE),0)</f>
        <v>10</v>
      </c>
      <c r="J171" s="2" t="s">
        <v>65</v>
      </c>
      <c r="K171" s="2">
        <v>27</v>
      </c>
      <c r="L171" s="2">
        <v>5.94</v>
      </c>
      <c r="M171" s="2">
        <v>6.17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6</v>
      </c>
      <c r="V171" s="2">
        <v>0</v>
      </c>
      <c r="W171" s="2">
        <v>0</v>
      </c>
      <c r="Y171" s="18" t="s">
        <v>1817</v>
      </c>
      <c r="Z171">
        <v>23</v>
      </c>
    </row>
    <row r="172" spans="1:26">
      <c r="A172" s="2">
        <v>1923</v>
      </c>
      <c r="B172" s="2" t="s">
        <v>22</v>
      </c>
      <c r="C172" s="2" t="s">
        <v>984</v>
      </c>
      <c r="D172" s="17" t="str">
        <f>IFERROR(VLOOKUP(Dati16_17[[#This Row],[Nome]]&amp;"*",Gazzetta16_17[Giocatore],1,FALSE),"")</f>
        <v>Ocampos L.</v>
      </c>
      <c r="E172" s="13">
        <f>IFERROR(Dati16_17[[#This Row],[Mf]]/Dati16_17[[#This Row],[Quota]],0)</f>
        <v>0.53249999999999997</v>
      </c>
      <c r="F172" s="13">
        <f>IFERROR(Dati16_17[[#This Row],[Mf/Quota]]*Dati16_17[[#This Row],[Pg]]/38,0)</f>
        <v>0.36434210526315786</v>
      </c>
      <c r="G172" s="15">
        <f>IF(Dati16_17[[#This Row],[Mf]]*Dati16_17[[#This Row],[Pg]]=0,0,Dati16_17[[#This Row],[Mf]]*Dati16_17[[#This Row],[Pg]])</f>
        <v>166.14</v>
      </c>
      <c r="H172" s="20">
        <f>IFERROR(Dati16_17[[#This Row],[Tot. punti]]/Dati16_17[[#This Row],[Quota]],0)</f>
        <v>13.844999999999999</v>
      </c>
      <c r="I172" s="12">
        <f>IFERROR(VLOOKUP(Dati16_17[[#This Row],[Nome]]&amp;"*",Gazzetta16_17[],2,FALSE),0)</f>
        <v>12</v>
      </c>
      <c r="J172" s="2" t="s">
        <v>21</v>
      </c>
      <c r="K172" s="2">
        <v>26</v>
      </c>
      <c r="L172" s="2">
        <v>6.05</v>
      </c>
      <c r="M172" s="2">
        <v>6.39</v>
      </c>
      <c r="N172" s="2">
        <v>2</v>
      </c>
      <c r="O172" s="2">
        <v>0</v>
      </c>
      <c r="P172" s="2">
        <v>0</v>
      </c>
      <c r="Q172" s="2">
        <v>1</v>
      </c>
      <c r="R172" s="2">
        <v>1</v>
      </c>
      <c r="S172" s="2">
        <v>0</v>
      </c>
      <c r="T172" s="2">
        <v>1</v>
      </c>
      <c r="U172" s="2">
        <v>5</v>
      </c>
      <c r="V172" s="2">
        <v>0</v>
      </c>
      <c r="W172" s="2">
        <v>0</v>
      </c>
      <c r="Y172" s="18" t="s">
        <v>1818</v>
      </c>
      <c r="Z172">
        <v>11</v>
      </c>
    </row>
    <row r="173" spans="1:26">
      <c r="A173" s="2">
        <v>183</v>
      </c>
      <c r="B173" s="2" t="s">
        <v>17</v>
      </c>
      <c r="C173" s="2" t="s">
        <v>335</v>
      </c>
      <c r="D173" s="17" t="str">
        <f>IFERROR(VLOOKUP(Dati16_17[[#This Row],[Nome]]&amp;"*",Gazzetta16_17[Giocatore],1,FALSE),"")</f>
        <v>Babacar K.</v>
      </c>
      <c r="E173" s="13">
        <f>IFERROR(Dati16_17[[#This Row],[Mf]]/Dati16_17[[#This Row],[Quota]],0)</f>
        <v>0.39736842105263159</v>
      </c>
      <c r="F173" s="13">
        <f>IFERROR(Dati16_17[[#This Row],[Mf/Quota]]*Dati16_17[[#This Row],[Pg]]/38,0)</f>
        <v>0.23005540166204988</v>
      </c>
      <c r="G173" s="15">
        <f>IF(Dati16_17[[#This Row],[Mf]]*Dati16_17[[#This Row],[Pg]]=0,0,Dati16_17[[#This Row],[Mf]]*Dati16_17[[#This Row],[Pg]])</f>
        <v>166.1</v>
      </c>
      <c r="H173" s="20">
        <f>IFERROR(Dati16_17[[#This Row],[Tot. punti]]/Dati16_17[[#This Row],[Quota]],0)</f>
        <v>8.7421052631578942</v>
      </c>
      <c r="I173" s="12">
        <f>IFERROR(VLOOKUP(Dati16_17[[#This Row],[Nome]]&amp;"*",Gazzetta16_17[],2,FALSE),0)</f>
        <v>19</v>
      </c>
      <c r="J173" s="2" t="s">
        <v>35</v>
      </c>
      <c r="K173" s="2">
        <v>22</v>
      </c>
      <c r="L173" s="2">
        <v>6</v>
      </c>
      <c r="M173" s="2">
        <v>7.55</v>
      </c>
      <c r="N173" s="2">
        <v>9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Y173" s="18" t="s">
        <v>2285</v>
      </c>
      <c r="Z173">
        <v>26</v>
      </c>
    </row>
    <row r="174" spans="1:26">
      <c r="A174" s="2">
        <v>1857</v>
      </c>
      <c r="B174" s="2" t="s">
        <v>22</v>
      </c>
      <c r="C174" s="2" t="s">
        <v>661</v>
      </c>
      <c r="D174" s="17" t="str">
        <f>IFERROR(VLOOKUP(Dati16_17[[#This Row],[Nome]]&amp;"*",Gazzetta16_17[Giocatore],1,FALSE),"")</f>
        <v>Di Francesco F.</v>
      </c>
      <c r="E174" s="13">
        <f>IFERROR(Dati16_17[[#This Row],[Mf]]/Dati16_17[[#This Row],[Quota]],0)</f>
        <v>0.52923076923076917</v>
      </c>
      <c r="F174" s="13">
        <f>IFERROR(Dati16_17[[#This Row],[Mf/Quota]]*Dati16_17[[#This Row],[Pg]]/38,0)</f>
        <v>0.33425101214574893</v>
      </c>
      <c r="G174" s="15">
        <f>IF(Dati16_17[[#This Row],[Mf]]*Dati16_17[[#This Row],[Pg]]=0,0,Dati16_17[[#This Row],[Mf]]*Dati16_17[[#This Row],[Pg]])</f>
        <v>165.12</v>
      </c>
      <c r="H174" s="20">
        <f>IFERROR(Dati16_17[[#This Row],[Tot. punti]]/Dati16_17[[#This Row],[Quota]],0)</f>
        <v>12.701538461538462</v>
      </c>
      <c r="I174" s="12">
        <f>IFERROR(VLOOKUP(Dati16_17[[#This Row],[Nome]]&amp;"*",Gazzetta16_17[],2,FALSE),0)</f>
        <v>13</v>
      </c>
      <c r="J174" s="2" t="s">
        <v>89</v>
      </c>
      <c r="K174" s="2">
        <v>24</v>
      </c>
      <c r="L174" s="2">
        <v>6.15</v>
      </c>
      <c r="M174" s="2">
        <v>6.88</v>
      </c>
      <c r="N174" s="2">
        <v>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3</v>
      </c>
      <c r="U174" s="2">
        <v>3</v>
      </c>
      <c r="V174" s="2">
        <v>1</v>
      </c>
      <c r="W174" s="2">
        <v>0</v>
      </c>
      <c r="Y174" s="18" t="s">
        <v>2286</v>
      </c>
      <c r="Z174">
        <v>4</v>
      </c>
    </row>
    <row r="175" spans="1:26">
      <c r="A175" s="2">
        <v>1896</v>
      </c>
      <c r="B175" s="2" t="s">
        <v>31</v>
      </c>
      <c r="C175" s="2" t="s">
        <v>684</v>
      </c>
      <c r="D175" s="17" t="str">
        <f>IFERROR(VLOOKUP(Dati16_17[[#This Row],[Nome]]&amp;"*",Gazzetta16_17[Giocatore],1,FALSE),"")</f>
        <v>Martella B.</v>
      </c>
      <c r="E175" s="13">
        <f>IFERROR(Dati16_17[[#This Row],[Mf]]/Dati16_17[[#This Row],[Quota]],0)</f>
        <v>0.71125000000000005</v>
      </c>
      <c r="F175" s="13">
        <f>IFERROR(Dati16_17[[#This Row],[Mf/Quota]]*Dati16_17[[#This Row],[Pg]]/38,0)</f>
        <v>0.54279605263157904</v>
      </c>
      <c r="G175" s="15">
        <f>IF(Dati16_17[[#This Row],[Mf]]*Dati16_17[[#This Row],[Pg]]=0,0,Dati16_17[[#This Row],[Mf]]*Dati16_17[[#This Row],[Pg]])</f>
        <v>165.01000000000002</v>
      </c>
      <c r="H175" s="20">
        <f>IFERROR(Dati16_17[[#This Row],[Tot. punti]]/Dati16_17[[#This Row],[Quota]],0)</f>
        <v>20.626250000000002</v>
      </c>
      <c r="I175" s="12">
        <f>IFERROR(VLOOKUP(Dati16_17[[#This Row],[Nome]]&amp;"*",Gazzetta16_17[],2,FALSE),0)</f>
        <v>8</v>
      </c>
      <c r="J175" s="2" t="s">
        <v>656</v>
      </c>
      <c r="K175" s="2">
        <v>29</v>
      </c>
      <c r="L175" s="2">
        <v>5.76</v>
      </c>
      <c r="M175" s="2">
        <v>5.69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4</v>
      </c>
      <c r="V175" s="2">
        <v>0</v>
      </c>
      <c r="W175" s="2">
        <v>0</v>
      </c>
      <c r="Y175" s="18" t="s">
        <v>1822</v>
      </c>
      <c r="Z175">
        <v>8</v>
      </c>
    </row>
    <row r="176" spans="1:26">
      <c r="A176" s="2">
        <v>404</v>
      </c>
      <c r="B176" s="2" t="s">
        <v>22</v>
      </c>
      <c r="C176" s="2" t="s">
        <v>76</v>
      </c>
      <c r="D176" s="17" t="str">
        <f>IFERROR(VLOOKUP(Dati16_17[[#This Row],[Nome]]&amp;"*",Gazzetta16_17[Giocatore],1,FALSE),"")</f>
        <v>Jorginho F.</v>
      </c>
      <c r="E176" s="13">
        <f>IFERROR(Dati16_17[[#This Row],[Mf]]/Dati16_17[[#This Row],[Quota]],0)</f>
        <v>0.43642857142857144</v>
      </c>
      <c r="F176" s="13">
        <f>IFERROR(Dati16_17[[#This Row],[Mf/Quota]]*Dati16_17[[#This Row],[Pg]]/38,0)</f>
        <v>0.31009398496240603</v>
      </c>
      <c r="G176" s="15">
        <f>IF(Dati16_17[[#This Row],[Mf]]*Dati16_17[[#This Row],[Pg]]=0,0,Dati16_17[[#This Row],[Mf]]*Dati16_17[[#This Row],[Pg]])</f>
        <v>164.97</v>
      </c>
      <c r="H176" s="20">
        <f>IFERROR(Dati16_17[[#This Row],[Tot. punti]]/Dati16_17[[#This Row],[Quota]],0)</f>
        <v>11.783571428571429</v>
      </c>
      <c r="I176" s="12">
        <f>IFERROR(VLOOKUP(Dati16_17[[#This Row],[Nome]]&amp;"*",Gazzetta16_17[],2,FALSE),0)</f>
        <v>14</v>
      </c>
      <c r="J176" s="2" t="s">
        <v>24</v>
      </c>
      <c r="K176" s="2">
        <v>27</v>
      </c>
      <c r="L176" s="2">
        <v>6.06</v>
      </c>
      <c r="M176" s="2">
        <v>6.11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3</v>
      </c>
      <c r="U176" s="2">
        <v>3</v>
      </c>
      <c r="V176" s="2">
        <v>0</v>
      </c>
      <c r="W176" s="2">
        <v>0</v>
      </c>
      <c r="Y176" s="18" t="s">
        <v>2287</v>
      </c>
      <c r="Z176">
        <v>3</v>
      </c>
    </row>
    <row r="177" spans="1:26">
      <c r="A177" s="2">
        <v>460</v>
      </c>
      <c r="B177" s="2" t="s">
        <v>31</v>
      </c>
      <c r="C177" s="2" t="s">
        <v>97</v>
      </c>
      <c r="D177" s="17" t="str">
        <f>IFERROR(VLOOKUP(Dati16_17[[#This Row],[Nome]]&amp;"*",Gazzetta16_17[Giocatore],1,FALSE),"")</f>
        <v>Romagnoli A.</v>
      </c>
      <c r="E177" s="13">
        <f>IFERROR(Dati16_17[[#This Row],[Mf]]/Dati16_17[[#This Row],[Quota]],0)</f>
        <v>0.55363636363636359</v>
      </c>
      <c r="F177" s="13">
        <f>IFERROR(Dati16_17[[#This Row],[Mf/Quota]]*Dati16_17[[#This Row],[Pg]]/38,0)</f>
        <v>0.39337320574162676</v>
      </c>
      <c r="G177" s="15">
        <f>IF(Dati16_17[[#This Row],[Mf]]*Dati16_17[[#This Row],[Pg]]=0,0,Dati16_17[[#This Row],[Mf]]*Dati16_17[[#This Row],[Pg]])</f>
        <v>164.43</v>
      </c>
      <c r="H177" s="20">
        <f>IFERROR(Dati16_17[[#This Row],[Tot. punti]]/Dati16_17[[#This Row],[Quota]],0)</f>
        <v>14.948181818181819</v>
      </c>
      <c r="I177" s="12">
        <f>IFERROR(VLOOKUP(Dati16_17[[#This Row],[Nome]]&amp;"*",Gazzetta16_17[],2,FALSE),0)</f>
        <v>11</v>
      </c>
      <c r="J177" s="2" t="s">
        <v>21</v>
      </c>
      <c r="K177" s="2">
        <v>27</v>
      </c>
      <c r="L177" s="2">
        <v>6.06</v>
      </c>
      <c r="M177" s="2">
        <v>6.09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4</v>
      </c>
      <c r="V177" s="2">
        <v>1</v>
      </c>
      <c r="W177" s="2">
        <v>0</v>
      </c>
      <c r="Y177" s="18" t="s">
        <v>2288</v>
      </c>
      <c r="Z177">
        <v>4</v>
      </c>
    </row>
    <row r="178" spans="1:26">
      <c r="A178" s="2">
        <v>48</v>
      </c>
      <c r="B178" s="2" t="s">
        <v>31</v>
      </c>
      <c r="C178" s="2" t="s">
        <v>321</v>
      </c>
      <c r="D178" s="17" t="str">
        <f>IFERROR(VLOOKUP(Dati16_17[[#This Row],[Nome]]&amp;"*",Gazzetta16_17[Giocatore],1,FALSE),"")</f>
        <v>Maietta D.</v>
      </c>
      <c r="E178" s="13">
        <f>IFERROR(Dati16_17[[#This Row],[Mf]]/Dati16_17[[#This Row],[Quota]],0)</f>
        <v>0.94499999999999995</v>
      </c>
      <c r="F178" s="13">
        <f>IFERROR(Dati16_17[[#This Row],[Mf/Quota]]*Dati16_17[[#This Row],[Pg]]/38,0)</f>
        <v>0.72118421052631576</v>
      </c>
      <c r="G178" s="15">
        <f>IF(Dati16_17[[#This Row],[Mf]]*Dati16_17[[#This Row],[Pg]]=0,0,Dati16_17[[#This Row],[Mf]]*Dati16_17[[#This Row],[Pg]])</f>
        <v>164.43</v>
      </c>
      <c r="H178" s="20">
        <f>IFERROR(Dati16_17[[#This Row],[Tot. punti]]/Dati16_17[[#This Row],[Quota]],0)</f>
        <v>27.405000000000001</v>
      </c>
      <c r="I178" s="12">
        <f>IFERROR(VLOOKUP(Dati16_17[[#This Row],[Nome]]&amp;"*",Gazzetta16_17[],2,FALSE),0)</f>
        <v>6</v>
      </c>
      <c r="J178" s="2" t="s">
        <v>89</v>
      </c>
      <c r="K178" s="2">
        <v>29</v>
      </c>
      <c r="L178" s="2">
        <v>5.78</v>
      </c>
      <c r="M178" s="2">
        <v>5.67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8</v>
      </c>
      <c r="V178" s="2">
        <v>0</v>
      </c>
      <c r="W178" s="2">
        <v>0</v>
      </c>
      <c r="Y178" s="18" t="s">
        <v>1824</v>
      </c>
      <c r="Z178">
        <v>26</v>
      </c>
    </row>
    <row r="179" spans="1:26">
      <c r="A179" s="2">
        <v>626</v>
      </c>
      <c r="B179" s="2" t="s">
        <v>22</v>
      </c>
      <c r="C179" s="2" t="s">
        <v>215</v>
      </c>
      <c r="D179" s="17" t="str">
        <f>IFERROR(VLOOKUP(Dati16_17[[#This Row],[Nome]]&amp;"*",Gazzetta16_17[Giocatore],1,FALSE),"")</f>
        <v>Hallfredsson E.</v>
      </c>
      <c r="E179" s="13">
        <f>IFERROR(Dati16_17[[#This Row],[Mf]]/Dati16_17[[#This Row],[Quota]],0)</f>
        <v>0.73375000000000001</v>
      </c>
      <c r="F179" s="13">
        <f>IFERROR(Dati16_17[[#This Row],[Mf/Quota]]*Dati16_17[[#This Row],[Pg]]/38,0)</f>
        <v>0.54065789473684212</v>
      </c>
      <c r="G179" s="15">
        <f>IF(Dati16_17[[#This Row],[Mf]]*Dati16_17[[#This Row],[Pg]]=0,0,Dati16_17[[#This Row],[Mf]]*Dati16_17[[#This Row],[Pg]])</f>
        <v>164.36</v>
      </c>
      <c r="H179" s="20">
        <f>IFERROR(Dati16_17[[#This Row],[Tot. punti]]/Dati16_17[[#This Row],[Quota]],0)</f>
        <v>20.545000000000002</v>
      </c>
      <c r="I179" s="12">
        <f>IFERROR(VLOOKUP(Dati16_17[[#This Row],[Nome]]&amp;"*",Gazzetta16_17[],2,FALSE),0)</f>
        <v>8</v>
      </c>
      <c r="J179" s="2" t="s">
        <v>30</v>
      </c>
      <c r="K179" s="2">
        <v>28</v>
      </c>
      <c r="L179" s="2">
        <v>5.94</v>
      </c>
      <c r="M179" s="2">
        <v>5.87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3</v>
      </c>
      <c r="U179" s="2">
        <v>10</v>
      </c>
      <c r="V179" s="2">
        <v>0</v>
      </c>
      <c r="W179" s="2">
        <v>0</v>
      </c>
      <c r="Y179" s="18" t="s">
        <v>2289</v>
      </c>
      <c r="Z179">
        <v>1</v>
      </c>
    </row>
    <row r="180" spans="1:26">
      <c r="A180" s="2">
        <v>399</v>
      </c>
      <c r="B180" s="2" t="s">
        <v>22</v>
      </c>
      <c r="C180" s="2" t="s">
        <v>480</v>
      </c>
      <c r="D180" s="17" t="str">
        <f>IFERROR(VLOOKUP(Dati16_17[[#This Row],[Nome]]&amp;"*",Gazzetta16_17[Giocatore],1,FALSE),"")</f>
        <v>De Guzman J.</v>
      </c>
      <c r="E180" s="13">
        <f>IFERROR(Dati16_17[[#This Row],[Mf]]/Dati16_17[[#This Row],[Quota]],0)</f>
        <v>0.76</v>
      </c>
      <c r="F180" s="13">
        <f>IFERROR(Dati16_17[[#This Row],[Mf/Quota]]*Dati16_17[[#This Row],[Pg]]/38,0)</f>
        <v>0.54</v>
      </c>
      <c r="G180" s="15">
        <f>IF(Dati16_17[[#This Row],[Mf]]*Dati16_17[[#This Row],[Pg]]=0,0,Dati16_17[[#This Row],[Mf]]*Dati16_17[[#This Row],[Pg]])</f>
        <v>164.16</v>
      </c>
      <c r="H180" s="20">
        <f>IFERROR(Dati16_17[[#This Row],[Tot. punti]]/Dati16_17[[#This Row],[Quota]],0)</f>
        <v>20.52</v>
      </c>
      <c r="I180" s="12">
        <f>IFERROR(VLOOKUP(Dati16_17[[#This Row],[Nome]]&amp;"*",Gazzetta16_17[],2,FALSE),0)</f>
        <v>8</v>
      </c>
      <c r="J180" s="2" t="s">
        <v>65</v>
      </c>
      <c r="K180" s="2">
        <v>27</v>
      </c>
      <c r="L180" s="2">
        <v>5.85</v>
      </c>
      <c r="M180" s="2">
        <v>6.08</v>
      </c>
      <c r="N180" s="2">
        <v>1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1</v>
      </c>
      <c r="U180" s="2">
        <v>3</v>
      </c>
      <c r="V180" s="2">
        <v>0</v>
      </c>
      <c r="W180" s="2">
        <v>0</v>
      </c>
      <c r="Y180" s="18" t="s">
        <v>2290</v>
      </c>
      <c r="Z180">
        <v>5</v>
      </c>
    </row>
    <row r="181" spans="1:26">
      <c r="A181" s="2">
        <v>319</v>
      </c>
      <c r="B181" s="2" t="s">
        <v>31</v>
      </c>
      <c r="C181" s="2" t="s">
        <v>275</v>
      </c>
      <c r="D181" s="17" t="str">
        <f>IFERROR(VLOOKUP(Dati16_17[[#This Row],[Nome]]&amp;"*",Gazzetta16_17[Giocatore],1,FALSE),"")</f>
        <v>Basta D.</v>
      </c>
      <c r="E181" s="13">
        <f>IFERROR(Dati16_17[[#This Row],[Mf]]/Dati16_17[[#This Row],[Quota]],0)</f>
        <v>0.60599999999999998</v>
      </c>
      <c r="F181" s="13">
        <f>IFERROR(Dati16_17[[#This Row],[Mf/Quota]]*Dati16_17[[#This Row],[Pg]]/38,0)</f>
        <v>0.43057894736842101</v>
      </c>
      <c r="G181" s="15">
        <f>IF(Dati16_17[[#This Row],[Mf]]*Dati16_17[[#This Row],[Pg]]=0,0,Dati16_17[[#This Row],[Mf]]*Dati16_17[[#This Row],[Pg]])</f>
        <v>163.61999999999998</v>
      </c>
      <c r="H181" s="20">
        <f>IFERROR(Dati16_17[[#This Row],[Tot. punti]]/Dati16_17[[#This Row],[Quota]],0)</f>
        <v>16.361999999999998</v>
      </c>
      <c r="I181" s="12">
        <f>IFERROR(VLOOKUP(Dati16_17[[#This Row],[Nome]]&amp;"*",Gazzetta16_17[],2,FALSE),0)</f>
        <v>10</v>
      </c>
      <c r="J181" s="2" t="s">
        <v>74</v>
      </c>
      <c r="K181" s="2">
        <v>27</v>
      </c>
      <c r="L181" s="2">
        <v>5.91</v>
      </c>
      <c r="M181" s="2">
        <v>6.06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2</v>
      </c>
      <c r="V181" s="2">
        <v>0</v>
      </c>
      <c r="W181" s="2">
        <v>0</v>
      </c>
      <c r="Y181" s="18" t="s">
        <v>2291</v>
      </c>
      <c r="Z181">
        <v>3</v>
      </c>
    </row>
    <row r="182" spans="1:26">
      <c r="A182" s="2">
        <v>780</v>
      </c>
      <c r="B182" s="2" t="s">
        <v>31</v>
      </c>
      <c r="C182" s="2" t="s">
        <v>489</v>
      </c>
      <c r="D182" s="17" t="str">
        <f>IFERROR(VLOOKUP(Dati16_17[[#This Row],[Nome]]&amp;"*",Gazzetta16_17[Giocatore],1,FALSE),"")</f>
        <v>Cionek T.</v>
      </c>
      <c r="E182" s="13">
        <f>IFERROR(Dati16_17[[#This Row],[Mf]]/Dati16_17[[#This Row],[Quota]],0)</f>
        <v>0.92333333333333334</v>
      </c>
      <c r="F182" s="13">
        <f>IFERROR(Dati16_17[[#This Row],[Mf/Quota]]*Dati16_17[[#This Row],[Pg]]/38,0)</f>
        <v>0.70464912280701753</v>
      </c>
      <c r="G182" s="15">
        <f>IF(Dati16_17[[#This Row],[Mf]]*Dati16_17[[#This Row],[Pg]]=0,0,Dati16_17[[#This Row],[Mf]]*Dati16_17[[#This Row],[Pg]])</f>
        <v>160.66</v>
      </c>
      <c r="H182" s="20">
        <f>IFERROR(Dati16_17[[#This Row],[Tot. punti]]/Dati16_17[[#This Row],[Quota]],0)</f>
        <v>26.776666666666667</v>
      </c>
      <c r="I182" s="12">
        <f>IFERROR(VLOOKUP(Dati16_17[[#This Row],[Nome]]&amp;"*",Gazzetta16_17[],2,FALSE),0)</f>
        <v>6</v>
      </c>
      <c r="J182" s="2" t="s">
        <v>27</v>
      </c>
      <c r="K182" s="2">
        <v>29</v>
      </c>
      <c r="L182" s="2">
        <v>5.68</v>
      </c>
      <c r="M182" s="2">
        <v>5.54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8</v>
      </c>
      <c r="V182" s="2">
        <v>0</v>
      </c>
      <c r="W182" s="2">
        <v>0</v>
      </c>
      <c r="Y182" s="18" t="s">
        <v>2292</v>
      </c>
      <c r="Z182">
        <v>16</v>
      </c>
    </row>
    <row r="183" spans="1:26">
      <c r="A183" s="2">
        <v>1870</v>
      </c>
      <c r="B183" s="2" t="s">
        <v>22</v>
      </c>
      <c r="C183" s="2" t="s">
        <v>669</v>
      </c>
      <c r="D183" s="17" t="str">
        <f>IFERROR(VLOOKUP(Dati16_17[[#This Row],[Nome]]&amp;"*",Gazzetta16_17[Giocatore],1,FALSE),"")</f>
        <v>Barella N.</v>
      </c>
      <c r="E183" s="13">
        <f>IFERROR(Dati16_17[[#This Row],[Mf]]/Dati16_17[[#This Row],[Quota]],0)</f>
        <v>0.95500000000000007</v>
      </c>
      <c r="F183" s="13">
        <f>IFERROR(Dati16_17[[#This Row],[Mf/Quota]]*Dati16_17[[#This Row],[Pg]]/38,0)</f>
        <v>0.7036842105263158</v>
      </c>
      <c r="G183" s="15">
        <f>IF(Dati16_17[[#This Row],[Mf]]*Dati16_17[[#This Row],[Pg]]=0,0,Dati16_17[[#This Row],[Mf]]*Dati16_17[[#This Row],[Pg]])</f>
        <v>160.44</v>
      </c>
      <c r="H183" s="20">
        <f>IFERROR(Dati16_17[[#This Row],[Tot. punti]]/Dati16_17[[#This Row],[Quota]],0)</f>
        <v>26.74</v>
      </c>
      <c r="I183" s="12">
        <f>IFERROR(VLOOKUP(Dati16_17[[#This Row],[Nome]]&amp;"*",Gazzetta16_17[],2,FALSE),0)</f>
        <v>6</v>
      </c>
      <c r="J183" s="2" t="s">
        <v>654</v>
      </c>
      <c r="K183" s="2">
        <v>28</v>
      </c>
      <c r="L183" s="2">
        <v>5.88</v>
      </c>
      <c r="M183" s="2">
        <v>5.73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9</v>
      </c>
      <c r="V183" s="2">
        <v>1</v>
      </c>
      <c r="W183" s="2">
        <v>0</v>
      </c>
      <c r="Y183" s="18" t="s">
        <v>2293</v>
      </c>
      <c r="Z183">
        <v>14</v>
      </c>
    </row>
    <row r="184" spans="1:26">
      <c r="A184" s="2">
        <v>413</v>
      </c>
      <c r="B184" s="2" t="s">
        <v>28</v>
      </c>
      <c r="C184" s="2" t="s">
        <v>78</v>
      </c>
      <c r="D184" s="17" t="str">
        <f>IFERROR(VLOOKUP(Dati16_17[[#This Row],[Nome]]&amp;"*",Gazzetta16_17[Giocatore],1,FALSE),"")</f>
        <v>Sorrentino S.</v>
      </c>
      <c r="E184" s="13">
        <f>IFERROR(Dati16_17[[#This Row],[Mf]]/Dati16_17[[#This Row],[Quota]],0)</f>
        <v>0.39250000000000002</v>
      </c>
      <c r="F184" s="13">
        <f>IFERROR(Dati16_17[[#This Row],[Mf/Quota]]*Dati16_17[[#This Row],[Pg]]/38,0)</f>
        <v>0.35118421052631582</v>
      </c>
      <c r="G184" s="15">
        <f>IF(Dati16_17[[#This Row],[Mf]]*Dati16_17[[#This Row],[Pg]]=0,0,Dati16_17[[#This Row],[Mf]]*Dati16_17[[#This Row],[Pg]])</f>
        <v>160.13999999999999</v>
      </c>
      <c r="H184" s="20">
        <f>IFERROR(Dati16_17[[#This Row],[Tot. punti]]/Dati16_17[[#This Row],[Quota]],0)</f>
        <v>13.344999999999999</v>
      </c>
      <c r="I184" s="12">
        <f>IFERROR(VLOOKUP(Dati16_17[[#This Row],[Nome]]&amp;"*",Gazzetta16_17[],2,FALSE),0)</f>
        <v>12</v>
      </c>
      <c r="J184" s="2" t="s">
        <v>65</v>
      </c>
      <c r="K184" s="2">
        <v>34</v>
      </c>
      <c r="L184" s="2">
        <v>6.25</v>
      </c>
      <c r="M184" s="2">
        <v>4.71</v>
      </c>
      <c r="N184" s="2">
        <v>0</v>
      </c>
      <c r="O184" s="2">
        <v>52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Y184" s="18" t="s">
        <v>2294</v>
      </c>
      <c r="Z184">
        <v>9</v>
      </c>
    </row>
    <row r="185" spans="1:26">
      <c r="A185" s="2">
        <v>160</v>
      </c>
      <c r="B185" s="2" t="s">
        <v>28</v>
      </c>
      <c r="C185" s="2" t="s">
        <v>34</v>
      </c>
      <c r="D185" s="17" t="str">
        <f>IFERROR(VLOOKUP(Dati16_17[[#This Row],[Nome]]&amp;"*",Gazzetta16_17[Giocatore],1,FALSE),"")</f>
        <v>Tatarusanu C.</v>
      </c>
      <c r="E185" s="13">
        <f>IFERROR(Dati16_17[[#This Row],[Mf]]/Dati16_17[[#This Row],[Quota]],0)</f>
        <v>0.35153846153846158</v>
      </c>
      <c r="F185" s="13">
        <f>IFERROR(Dati16_17[[#This Row],[Mf/Quota]]*Dati16_17[[#This Row],[Pg]]/38,0)</f>
        <v>0.32378542510121461</v>
      </c>
      <c r="G185" s="15">
        <f>IF(Dati16_17[[#This Row],[Mf]]*Dati16_17[[#This Row],[Pg]]=0,0,Dati16_17[[#This Row],[Mf]]*Dati16_17[[#This Row],[Pg]])</f>
        <v>159.95000000000002</v>
      </c>
      <c r="H185" s="20">
        <f>IFERROR(Dati16_17[[#This Row],[Tot. punti]]/Dati16_17[[#This Row],[Quota]],0)</f>
        <v>12.303846153846155</v>
      </c>
      <c r="I185" s="12">
        <f>IFERROR(VLOOKUP(Dati16_17[[#This Row],[Nome]]&amp;"*",Gazzetta16_17[],2,FALSE),0)</f>
        <v>13</v>
      </c>
      <c r="J185" s="2" t="s">
        <v>35</v>
      </c>
      <c r="K185" s="2">
        <v>35</v>
      </c>
      <c r="L185" s="2">
        <v>6.03</v>
      </c>
      <c r="M185" s="2">
        <v>4.57</v>
      </c>
      <c r="N185" s="2">
        <v>0</v>
      </c>
      <c r="O185" s="2">
        <v>51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Y185" s="18" t="s">
        <v>1829</v>
      </c>
      <c r="Z185">
        <v>14</v>
      </c>
    </row>
    <row r="186" spans="1:26">
      <c r="A186" s="2">
        <v>292</v>
      </c>
      <c r="B186" s="2" t="s">
        <v>31</v>
      </c>
      <c r="C186" s="2" t="s">
        <v>228</v>
      </c>
      <c r="D186" s="17" t="str">
        <f>IFERROR(VLOOKUP(Dati16_17[[#This Row],[Nome]]&amp;"*",Gazzetta16_17[Giocatore],1,FALSE),"")</f>
        <v>Lichtsteiner S.</v>
      </c>
      <c r="E186" s="13">
        <f>IFERROR(Dati16_17[[#This Row],[Mf]]/Dati16_17[[#This Row],[Quota]],0)</f>
        <v>0.61199999999999999</v>
      </c>
      <c r="F186" s="13">
        <f>IFERROR(Dati16_17[[#This Row],[Mf/Quota]]*Dati16_17[[#This Row],[Pg]]/38,0)</f>
        <v>0.41873684210526313</v>
      </c>
      <c r="G186" s="15">
        <f>IF(Dati16_17[[#This Row],[Mf]]*Dati16_17[[#This Row],[Pg]]=0,0,Dati16_17[[#This Row],[Mf]]*Dati16_17[[#This Row],[Pg]])</f>
        <v>159.12</v>
      </c>
      <c r="H186" s="20">
        <f>IFERROR(Dati16_17[[#This Row],[Tot. punti]]/Dati16_17[[#This Row],[Quota]],0)</f>
        <v>15.912000000000001</v>
      </c>
      <c r="I186" s="12">
        <f>IFERROR(VLOOKUP(Dati16_17[[#This Row],[Nome]]&amp;"*",Gazzetta16_17[],2,FALSE),0)</f>
        <v>10</v>
      </c>
      <c r="J186" s="2" t="s">
        <v>57</v>
      </c>
      <c r="K186" s="2">
        <v>26</v>
      </c>
      <c r="L186" s="2">
        <v>6.02</v>
      </c>
      <c r="M186" s="2">
        <v>6.12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5</v>
      </c>
      <c r="V186" s="2">
        <v>0</v>
      </c>
      <c r="W186" s="2">
        <v>0</v>
      </c>
      <c r="Y186" s="18" t="s">
        <v>1830</v>
      </c>
      <c r="Z186">
        <v>8</v>
      </c>
    </row>
    <row r="187" spans="1:26">
      <c r="A187" s="2">
        <v>2073</v>
      </c>
      <c r="B187" s="2" t="s">
        <v>17</v>
      </c>
      <c r="C187" s="2" t="s">
        <v>750</v>
      </c>
      <c r="D187" s="17" t="str">
        <f>IFERROR(VLOOKUP(Dati16_17[[#This Row],[Nome]]&amp;"*",Gazzetta16_17[Giocatore],1,FALSE),"")</f>
        <v>Ragusa A.</v>
      </c>
      <c r="E187" s="13">
        <f>IFERROR(Dati16_17[[#This Row],[Mf]]/Dati16_17[[#This Row],[Quota]],0)</f>
        <v>0.57818181818181824</v>
      </c>
      <c r="F187" s="13">
        <f>IFERROR(Dati16_17[[#This Row],[Mf/Quota]]*Dati16_17[[#This Row],[Pg]]/38,0)</f>
        <v>0.38038277511961727</v>
      </c>
      <c r="G187" s="15">
        <f>IF(Dati16_17[[#This Row],[Mf]]*Dati16_17[[#This Row],[Pg]]=0,0,Dati16_17[[#This Row],[Mf]]*Dati16_17[[#This Row],[Pg]])</f>
        <v>159</v>
      </c>
      <c r="H187" s="20">
        <f>IFERROR(Dati16_17[[#This Row],[Tot. punti]]/Dati16_17[[#This Row],[Quota]],0)</f>
        <v>14.454545454545455</v>
      </c>
      <c r="I187" s="12">
        <f>IFERROR(VLOOKUP(Dati16_17[[#This Row],[Nome]]&amp;"*",Gazzetta16_17[],2,FALSE),0)</f>
        <v>11</v>
      </c>
      <c r="J187" s="2" t="s">
        <v>46</v>
      </c>
      <c r="K187" s="2">
        <v>25</v>
      </c>
      <c r="L187" s="2">
        <v>5.84</v>
      </c>
      <c r="M187" s="2">
        <v>6.36</v>
      </c>
      <c r="N187" s="2">
        <v>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</v>
      </c>
      <c r="U187" s="2">
        <v>5</v>
      </c>
      <c r="V187" s="2">
        <v>0</v>
      </c>
      <c r="W187" s="2">
        <v>0</v>
      </c>
      <c r="Y187" s="18" t="s">
        <v>2295</v>
      </c>
      <c r="Z187">
        <v>12</v>
      </c>
    </row>
    <row r="188" spans="1:26">
      <c r="A188" s="2">
        <v>282</v>
      </c>
      <c r="B188" s="2" t="s">
        <v>28</v>
      </c>
      <c r="C188" s="2" t="s">
        <v>71</v>
      </c>
      <c r="D188" s="17" t="str">
        <f>IFERROR(VLOOKUP(Dati16_17[[#This Row],[Nome]]&amp;"*",Gazzetta16_17[Giocatore],1,FALSE),"")</f>
        <v>Buffon G.</v>
      </c>
      <c r="E188" s="13">
        <f>IFERROR(Dati16_17[[#This Row],[Mf]]/Dati16_17[[#This Row],[Quota]],0)</f>
        <v>0.26400000000000001</v>
      </c>
      <c r="F188" s="13">
        <f>IFERROR(Dati16_17[[#This Row],[Mf/Quota]]*Dati16_17[[#This Row],[Pg]]/38,0)</f>
        <v>0.20842105263157895</v>
      </c>
      <c r="G188" s="15">
        <f>IF(Dati16_17[[#This Row],[Mf]]*Dati16_17[[#This Row],[Pg]]=0,0,Dati16_17[[#This Row],[Mf]]*Dati16_17[[#This Row],[Pg]])</f>
        <v>158.4</v>
      </c>
      <c r="H188" s="20">
        <f>IFERROR(Dati16_17[[#This Row],[Tot. punti]]/Dati16_17[[#This Row],[Quota]],0)</f>
        <v>7.92</v>
      </c>
      <c r="I188" s="12">
        <f>IFERROR(VLOOKUP(Dati16_17[[#This Row],[Nome]]&amp;"*",Gazzetta16_17[],2,FALSE),0)</f>
        <v>20</v>
      </c>
      <c r="J188" s="2" t="s">
        <v>57</v>
      </c>
      <c r="K188" s="2">
        <v>30</v>
      </c>
      <c r="L188" s="2">
        <v>6.08</v>
      </c>
      <c r="M188" s="2">
        <v>5.28</v>
      </c>
      <c r="N188" s="2">
        <v>0</v>
      </c>
      <c r="O188" s="2">
        <v>24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Y188" s="18" t="s">
        <v>2296</v>
      </c>
      <c r="Z188">
        <v>3</v>
      </c>
    </row>
    <row r="189" spans="1:26">
      <c r="A189" s="2">
        <v>2077</v>
      </c>
      <c r="B189" s="2" t="s">
        <v>22</v>
      </c>
      <c r="C189" s="2" t="s">
        <v>1044</v>
      </c>
      <c r="D189" s="17" t="str">
        <f>IFERROR(VLOOKUP(Dati16_17[[#This Row],[Nome]]&amp;"*",Gazzetta16_17[Giocatore],1,FALSE),"")</f>
        <v>Pasalic M.</v>
      </c>
      <c r="E189" s="13">
        <f>IFERROR(Dati16_17[[#This Row],[Mf]]/Dati16_17[[#This Row],[Quota]],0)</f>
        <v>0.59727272727272729</v>
      </c>
      <c r="F189" s="13">
        <f>IFERROR(Dati16_17[[#This Row],[Mf/Quota]]*Dati16_17[[#This Row],[Pg]]/38,0)</f>
        <v>0.37722488038277513</v>
      </c>
      <c r="G189" s="15">
        <f>IF(Dati16_17[[#This Row],[Mf]]*Dati16_17[[#This Row],[Pg]]=0,0,Dati16_17[[#This Row],[Mf]]*Dati16_17[[#This Row],[Pg]])</f>
        <v>157.68</v>
      </c>
      <c r="H189" s="20">
        <f>IFERROR(Dati16_17[[#This Row],[Tot. punti]]/Dati16_17[[#This Row],[Quota]],0)</f>
        <v>14.334545454545456</v>
      </c>
      <c r="I189" s="12">
        <f>IFERROR(VLOOKUP(Dati16_17[[#This Row],[Nome]]&amp;"*",Gazzetta16_17[],2,FALSE),0)</f>
        <v>11</v>
      </c>
      <c r="J189" s="2" t="s">
        <v>21</v>
      </c>
      <c r="K189" s="2">
        <v>24</v>
      </c>
      <c r="L189" s="2">
        <v>5.98</v>
      </c>
      <c r="M189" s="2">
        <v>6.57</v>
      </c>
      <c r="N189" s="2">
        <v>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5</v>
      </c>
      <c r="V189" s="2">
        <v>0</v>
      </c>
      <c r="W189" s="2">
        <v>0</v>
      </c>
      <c r="Y189" s="18" t="s">
        <v>2297</v>
      </c>
      <c r="Z189">
        <v>7</v>
      </c>
    </row>
    <row r="190" spans="1:26">
      <c r="A190" s="2">
        <v>1901</v>
      </c>
      <c r="B190" s="2" t="s">
        <v>22</v>
      </c>
      <c r="C190" s="2" t="s">
        <v>686</v>
      </c>
      <c r="D190" s="17" t="str">
        <f>IFERROR(VLOOKUP(Dati16_17[[#This Row],[Nome]]&amp;"*",Gazzetta16_17[Giocatore],1,FALSE),"")</f>
        <v>Barberis A.</v>
      </c>
      <c r="E190" s="13">
        <f>IFERROR(Dati16_17[[#This Row],[Mf]]/Dati16_17[[#This Row],[Quota]],0)</f>
        <v>0.67333333333333334</v>
      </c>
      <c r="F190" s="13">
        <f>IFERROR(Dati16_17[[#This Row],[Mf/Quota]]*Dati16_17[[#This Row],[Pg]]/38,0)</f>
        <v>0.46070175438596495</v>
      </c>
      <c r="G190" s="15">
        <f>IF(Dati16_17[[#This Row],[Mf]]*Dati16_17[[#This Row],[Pg]]=0,0,Dati16_17[[#This Row],[Mf]]*Dati16_17[[#This Row],[Pg]])</f>
        <v>157.56</v>
      </c>
      <c r="H190" s="20">
        <f>IFERROR(Dati16_17[[#This Row],[Tot. punti]]/Dati16_17[[#This Row],[Quota]],0)</f>
        <v>17.506666666666668</v>
      </c>
      <c r="I190" s="12">
        <f>IFERROR(VLOOKUP(Dati16_17[[#This Row],[Nome]]&amp;"*",Gazzetta16_17[],2,FALSE),0)</f>
        <v>9</v>
      </c>
      <c r="J190" s="2" t="s">
        <v>656</v>
      </c>
      <c r="K190" s="2">
        <v>26</v>
      </c>
      <c r="L190" s="2">
        <v>6</v>
      </c>
      <c r="M190" s="2">
        <v>6.06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  <c r="U190" s="2">
        <v>3</v>
      </c>
      <c r="V190" s="2">
        <v>0</v>
      </c>
      <c r="W190" s="2">
        <v>0</v>
      </c>
      <c r="Y190" s="18" t="s">
        <v>1835</v>
      </c>
      <c r="Z190">
        <v>3</v>
      </c>
    </row>
    <row r="191" spans="1:26">
      <c r="A191" s="2">
        <v>388</v>
      </c>
      <c r="B191" s="2" t="s">
        <v>31</v>
      </c>
      <c r="C191" s="2" t="s">
        <v>58</v>
      </c>
      <c r="D191" s="17" t="str">
        <f>IFERROR(VLOOKUP(Dati16_17[[#This Row],[Nome]]&amp;"*",Gazzetta16_17[Giocatore],1,FALSE),"")</f>
        <v>Albiol R.</v>
      </c>
      <c r="E191" s="13">
        <f>IFERROR(Dati16_17[[#This Row],[Mf]]/Dati16_17[[#This Row],[Quota]],0)</f>
        <v>0.5509090909090909</v>
      </c>
      <c r="F191" s="13">
        <f>IFERROR(Dati16_17[[#This Row],[Mf/Quota]]*Dati16_17[[#This Row],[Pg]]/38,0)</f>
        <v>0.37693779904306224</v>
      </c>
      <c r="G191" s="15">
        <f>IF(Dati16_17[[#This Row],[Mf]]*Dati16_17[[#This Row],[Pg]]=0,0,Dati16_17[[#This Row],[Mf]]*Dati16_17[[#This Row],[Pg]])</f>
        <v>157.56</v>
      </c>
      <c r="H191" s="20">
        <f>IFERROR(Dati16_17[[#This Row],[Tot. punti]]/Dati16_17[[#This Row],[Quota]],0)</f>
        <v>14.323636363636364</v>
      </c>
      <c r="I191" s="12">
        <f>IFERROR(VLOOKUP(Dati16_17[[#This Row],[Nome]]&amp;"*",Gazzetta16_17[],2,FALSE),0)</f>
        <v>11</v>
      </c>
      <c r="J191" s="2" t="s">
        <v>24</v>
      </c>
      <c r="K191" s="2">
        <v>26</v>
      </c>
      <c r="L191" s="2">
        <v>6.17</v>
      </c>
      <c r="M191" s="2">
        <v>6.06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8</v>
      </c>
      <c r="V191" s="2">
        <v>0</v>
      </c>
      <c r="W191" s="2">
        <v>0</v>
      </c>
      <c r="Y191" s="18" t="s">
        <v>2298</v>
      </c>
      <c r="Z191">
        <v>6</v>
      </c>
    </row>
    <row r="192" spans="1:26">
      <c r="A192" s="2">
        <v>461</v>
      </c>
      <c r="B192" s="2" t="s">
        <v>31</v>
      </c>
      <c r="C192" s="2" t="s">
        <v>411</v>
      </c>
      <c r="D192" s="17" t="str">
        <f>IFERROR(VLOOKUP(Dati16_17[[#This Row],[Nome]]&amp;"*",Gazzetta16_17[Giocatore],1,FALSE),"")</f>
        <v>Torosidis V.</v>
      </c>
      <c r="E192" s="13">
        <f>IFERROR(Dati16_17[[#This Row],[Mf]]/Dati16_17[[#This Row],[Quota]],0)</f>
        <v>1.1240000000000001</v>
      </c>
      <c r="F192" s="13">
        <f>IFERROR(Dati16_17[[#This Row],[Mf/Quota]]*Dati16_17[[#This Row],[Pg]]/38,0)</f>
        <v>0.82821052631578951</v>
      </c>
      <c r="G192" s="15">
        <f>IF(Dati16_17[[#This Row],[Mf]]*Dati16_17[[#This Row],[Pg]]=0,0,Dati16_17[[#This Row],[Mf]]*Dati16_17[[#This Row],[Pg]])</f>
        <v>157.36000000000001</v>
      </c>
      <c r="H192" s="20">
        <f>IFERROR(Dati16_17[[#This Row],[Tot. punti]]/Dati16_17[[#This Row],[Quota]],0)</f>
        <v>31.472000000000001</v>
      </c>
      <c r="I192" s="12">
        <f>IFERROR(VLOOKUP(Dati16_17[[#This Row],[Nome]]&amp;"*",Gazzetta16_17[],2,FALSE),0)</f>
        <v>5</v>
      </c>
      <c r="J192" s="2" t="s">
        <v>89</v>
      </c>
      <c r="K192" s="2">
        <v>28</v>
      </c>
      <c r="L192" s="2">
        <v>5.65</v>
      </c>
      <c r="M192" s="2">
        <v>5.62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5</v>
      </c>
      <c r="V192" s="2">
        <v>1</v>
      </c>
      <c r="W192" s="2">
        <v>0</v>
      </c>
      <c r="Y192" s="18" t="s">
        <v>2299</v>
      </c>
      <c r="Z192">
        <v>4</v>
      </c>
    </row>
    <row r="193" spans="1:26">
      <c r="A193" s="2">
        <v>430</v>
      </c>
      <c r="B193" s="2" t="s">
        <v>22</v>
      </c>
      <c r="C193" s="2" t="s">
        <v>383</v>
      </c>
      <c r="D193" s="17" t="str">
        <f>IFERROR(VLOOKUP(Dati16_17[[#This Row],[Nome]]&amp;"*",Gazzetta16_17[Giocatore],1,FALSE),"")</f>
        <v>Brugman G.</v>
      </c>
      <c r="E193" s="13">
        <f>IFERROR(Dati16_17[[#This Row],[Mf]]/Dati16_17[[#This Row],[Quota]],0)</f>
        <v>0.83</v>
      </c>
      <c r="F193" s="13">
        <f>IFERROR(Dati16_17[[#This Row],[Mf/Quota]]*Dati16_17[[#This Row],[Pg]]/38,0)</f>
        <v>0.58973684210526311</v>
      </c>
      <c r="G193" s="15">
        <f>IF(Dati16_17[[#This Row],[Mf]]*Dati16_17[[#This Row],[Pg]]=0,0,Dati16_17[[#This Row],[Mf]]*Dati16_17[[#This Row],[Pg]])</f>
        <v>156.86999999999998</v>
      </c>
      <c r="H193" s="20">
        <f>IFERROR(Dati16_17[[#This Row],[Tot. punti]]/Dati16_17[[#This Row],[Quota]],0)</f>
        <v>22.409999999999997</v>
      </c>
      <c r="I193" s="12">
        <f>IFERROR(VLOOKUP(Dati16_17[[#This Row],[Nome]]&amp;"*",Gazzetta16_17[],2,FALSE),0)</f>
        <v>7</v>
      </c>
      <c r="J193" s="2" t="s">
        <v>961</v>
      </c>
      <c r="K193" s="2">
        <v>27</v>
      </c>
      <c r="L193" s="2">
        <v>5.79</v>
      </c>
      <c r="M193" s="2">
        <v>5.81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7</v>
      </c>
      <c r="V193" s="2">
        <v>0</v>
      </c>
      <c r="W193" s="2">
        <v>0</v>
      </c>
      <c r="Y193" s="18" t="s">
        <v>2300</v>
      </c>
      <c r="Z193">
        <v>1</v>
      </c>
    </row>
    <row r="194" spans="1:26">
      <c r="A194" s="2">
        <v>2084</v>
      </c>
      <c r="B194" s="2" t="s">
        <v>28</v>
      </c>
      <c r="C194" s="2" t="s">
        <v>1048</v>
      </c>
      <c r="D194" s="17" t="str">
        <f>IFERROR(VLOOKUP(Dati16_17[[#This Row],[Nome]]&amp;"*",Gazzetta16_17[Giocatore],1,FALSE),"")</f>
        <v>Hart J.</v>
      </c>
      <c r="E194" s="13">
        <f>IFERROR(Dati16_17[[#This Row],[Mf]]/Dati16_17[[#This Row],[Quota]],0)</f>
        <v>0.43200000000000005</v>
      </c>
      <c r="F194" s="13">
        <f>IFERROR(Dati16_17[[#This Row],[Mf/Quota]]*Dati16_17[[#This Row],[Pg]]/38,0)</f>
        <v>0.40926315789473688</v>
      </c>
      <c r="G194" s="15">
        <f>IF(Dati16_17[[#This Row],[Mf]]*Dati16_17[[#This Row],[Pg]]=0,0,Dati16_17[[#This Row],[Mf]]*Dati16_17[[#This Row],[Pg]])</f>
        <v>155.52000000000001</v>
      </c>
      <c r="H194" s="20">
        <f>IFERROR(Dati16_17[[#This Row],[Tot. punti]]/Dati16_17[[#This Row],[Quota]],0)</f>
        <v>15.552000000000001</v>
      </c>
      <c r="I194" s="12">
        <f>IFERROR(VLOOKUP(Dati16_17[[#This Row],[Nome]]&amp;"*",Gazzetta16_17[],2,FALSE),0)</f>
        <v>10</v>
      </c>
      <c r="J194" s="2" t="s">
        <v>81</v>
      </c>
      <c r="K194" s="2">
        <v>36</v>
      </c>
      <c r="L194" s="2">
        <v>6.07</v>
      </c>
      <c r="M194" s="2">
        <v>4.32</v>
      </c>
      <c r="N194" s="2">
        <v>0</v>
      </c>
      <c r="O194" s="2">
        <v>62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</v>
      </c>
      <c r="V194" s="2">
        <v>0</v>
      </c>
      <c r="W194" s="2">
        <v>0</v>
      </c>
      <c r="Y194" s="18" t="s">
        <v>1838</v>
      </c>
      <c r="Z194">
        <v>18</v>
      </c>
    </row>
    <row r="195" spans="1:26">
      <c r="A195" s="2">
        <v>570</v>
      </c>
      <c r="B195" s="2" t="s">
        <v>28</v>
      </c>
      <c r="C195" s="2" t="s">
        <v>29</v>
      </c>
      <c r="D195" s="17" t="str">
        <f>IFERROR(VLOOKUP(Dati16_17[[#This Row],[Nome]]&amp;"*",Gazzetta16_17[Giocatore],1,FALSE),"")</f>
        <v>Karnezis O.</v>
      </c>
      <c r="E195" s="13">
        <f>IFERROR(Dati16_17[[#This Row],[Mf]]/Dati16_17[[#This Row],[Quota]],0)</f>
        <v>0.33571428571428574</v>
      </c>
      <c r="F195" s="13">
        <f>IFERROR(Dati16_17[[#This Row],[Mf/Quota]]*Dati16_17[[#This Row],[Pg]]/38,0)</f>
        <v>0.29154135338345866</v>
      </c>
      <c r="G195" s="15">
        <f>IF(Dati16_17[[#This Row],[Mf]]*Dati16_17[[#This Row],[Pg]]=0,0,Dati16_17[[#This Row],[Mf]]*Dati16_17[[#This Row],[Pg]])</f>
        <v>155.1</v>
      </c>
      <c r="H195" s="20">
        <f>IFERROR(Dati16_17[[#This Row],[Tot. punti]]/Dati16_17[[#This Row],[Quota]],0)</f>
        <v>11.078571428571427</v>
      </c>
      <c r="I195" s="12">
        <f>IFERROR(VLOOKUP(Dati16_17[[#This Row],[Nome]]&amp;"*",Gazzetta16_17[],2,FALSE),0)</f>
        <v>14</v>
      </c>
      <c r="J195" s="2" t="s">
        <v>30</v>
      </c>
      <c r="K195" s="2">
        <v>33</v>
      </c>
      <c r="L195" s="2">
        <v>6.11</v>
      </c>
      <c r="M195" s="2">
        <v>4.7</v>
      </c>
      <c r="N195" s="2">
        <v>0</v>
      </c>
      <c r="O195" s="2">
        <v>45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3</v>
      </c>
      <c r="V195" s="2">
        <v>0</v>
      </c>
      <c r="W195" s="2">
        <v>0</v>
      </c>
      <c r="Y195" s="18" t="s">
        <v>1839</v>
      </c>
      <c r="Z195">
        <v>4</v>
      </c>
    </row>
    <row r="196" spans="1:26">
      <c r="A196" s="2">
        <v>600</v>
      </c>
      <c r="B196" s="2" t="s">
        <v>22</v>
      </c>
      <c r="C196" s="2" t="s">
        <v>623</v>
      </c>
      <c r="D196" s="17" t="str">
        <f>IFERROR(VLOOKUP(Dati16_17[[#This Row],[Nome]]&amp;"*",Gazzetta16_17[Giocatore],1,FALSE),"")</f>
        <v>Verre V.</v>
      </c>
      <c r="E196" s="13">
        <f>IFERROR(Dati16_17[[#This Row],[Mf]]/Dati16_17[[#This Row],[Quota]],0)</f>
        <v>1.1039999999999999</v>
      </c>
      <c r="F196" s="13">
        <f>IFERROR(Dati16_17[[#This Row],[Mf/Quota]]*Dati16_17[[#This Row],[Pg]]/38,0)</f>
        <v>0.81347368421052624</v>
      </c>
      <c r="G196" s="15">
        <f>IF(Dati16_17[[#This Row],[Mf]]*Dati16_17[[#This Row],[Pg]]=0,0,Dati16_17[[#This Row],[Mf]]*Dati16_17[[#This Row],[Pg]])</f>
        <v>154.56</v>
      </c>
      <c r="H196" s="20">
        <f>IFERROR(Dati16_17[[#This Row],[Tot. punti]]/Dati16_17[[#This Row],[Quota]],0)</f>
        <v>30.911999999999999</v>
      </c>
      <c r="I196" s="12">
        <f>IFERROR(VLOOKUP(Dati16_17[[#This Row],[Nome]]&amp;"*",Gazzetta16_17[],2,FALSE),0)</f>
        <v>5</v>
      </c>
      <c r="J196" s="2" t="s">
        <v>961</v>
      </c>
      <c r="K196" s="2">
        <v>28</v>
      </c>
      <c r="L196" s="2">
        <v>5.56</v>
      </c>
      <c r="M196" s="2">
        <v>5.52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2</v>
      </c>
      <c r="V196" s="2">
        <v>1</v>
      </c>
      <c r="W196" s="2">
        <v>0</v>
      </c>
      <c r="Y196" s="18" t="s">
        <v>2301</v>
      </c>
      <c r="Z196">
        <v>8</v>
      </c>
    </row>
    <row r="197" spans="1:26">
      <c r="A197" s="2">
        <v>417</v>
      </c>
      <c r="B197" s="2" t="s">
        <v>31</v>
      </c>
      <c r="C197" s="2" t="s">
        <v>445</v>
      </c>
      <c r="D197" s="17" t="str">
        <f>IFERROR(VLOOKUP(Dati16_17[[#This Row],[Nome]]&amp;"*",Gazzetta16_17[Giocatore],1,FALSE),"")</f>
        <v>Emerson P.</v>
      </c>
      <c r="E197" s="13">
        <f>IFERROR(Dati16_17[[#This Row],[Mf]]/Dati16_17[[#This Row],[Quota]],0)</f>
        <v>0.76875000000000004</v>
      </c>
      <c r="F197" s="13">
        <f>IFERROR(Dati16_17[[#This Row],[Mf/Quota]]*Dati16_17[[#This Row],[Pg]]/38,0)</f>
        <v>0.50575657894736847</v>
      </c>
      <c r="G197" s="15">
        <f>IF(Dati16_17[[#This Row],[Mf]]*Dati16_17[[#This Row],[Pg]]=0,0,Dati16_17[[#This Row],[Mf]]*Dati16_17[[#This Row],[Pg]])</f>
        <v>153.75</v>
      </c>
      <c r="H197" s="20">
        <f>IFERROR(Dati16_17[[#This Row],[Tot. punti]]/Dati16_17[[#This Row],[Quota]],0)</f>
        <v>19.21875</v>
      </c>
      <c r="I197" s="12">
        <f>IFERROR(VLOOKUP(Dati16_17[[#This Row],[Nome]]&amp;"*",Gazzetta16_17[],2,FALSE),0)</f>
        <v>8</v>
      </c>
      <c r="J197" s="2" t="s">
        <v>42</v>
      </c>
      <c r="K197" s="2">
        <v>25</v>
      </c>
      <c r="L197" s="2">
        <v>6.13</v>
      </c>
      <c r="M197" s="2">
        <v>6.15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Y197" s="18" t="s">
        <v>2302</v>
      </c>
      <c r="Z197">
        <v>4</v>
      </c>
    </row>
    <row r="198" spans="1:26">
      <c r="A198" s="2">
        <v>656</v>
      </c>
      <c r="B198" s="2" t="s">
        <v>31</v>
      </c>
      <c r="C198" s="2" t="s">
        <v>164</v>
      </c>
      <c r="D198" s="17" t="str">
        <f>IFERROR(VLOOKUP(Dati16_17[[#This Row],[Nome]]&amp;"*",Gazzetta16_17[Giocatore],1,FALSE),"")</f>
        <v>Rudiger A.</v>
      </c>
      <c r="E198" s="13">
        <f>IFERROR(Dati16_17[[#This Row],[Mf]]/Dati16_17[[#This Row],[Quota]],0)</f>
        <v>0.65555555555555556</v>
      </c>
      <c r="F198" s="13">
        <f>IFERROR(Dati16_17[[#This Row],[Mf/Quota]]*Dati16_17[[#This Row],[Pg]]/38,0)</f>
        <v>0.4485380116959064</v>
      </c>
      <c r="G198" s="15">
        <f>IF(Dati16_17[[#This Row],[Mf]]*Dati16_17[[#This Row],[Pg]]=0,0,Dati16_17[[#This Row],[Mf]]*Dati16_17[[#This Row],[Pg]])</f>
        <v>153.4</v>
      </c>
      <c r="H198" s="20">
        <f>IFERROR(Dati16_17[[#This Row],[Tot. punti]]/Dati16_17[[#This Row],[Quota]],0)</f>
        <v>17.044444444444444</v>
      </c>
      <c r="I198" s="12">
        <f>IFERROR(VLOOKUP(Dati16_17[[#This Row],[Nome]]&amp;"*",Gazzetta16_17[],2,FALSE),0)</f>
        <v>9</v>
      </c>
      <c r="J198" s="2" t="s">
        <v>42</v>
      </c>
      <c r="K198" s="2">
        <v>26</v>
      </c>
      <c r="L198" s="2">
        <v>6</v>
      </c>
      <c r="M198" s="2">
        <v>5.9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</v>
      </c>
      <c r="U198" s="2">
        <v>7</v>
      </c>
      <c r="V198" s="2">
        <v>1</v>
      </c>
      <c r="W198" s="2">
        <v>0</v>
      </c>
      <c r="Y198" s="18" t="s">
        <v>2303</v>
      </c>
      <c r="Z198">
        <v>1</v>
      </c>
    </row>
    <row r="199" spans="1:26">
      <c r="A199" s="2">
        <v>418</v>
      </c>
      <c r="B199" s="2" t="s">
        <v>31</v>
      </c>
      <c r="C199" s="2" t="s">
        <v>347</v>
      </c>
      <c r="D199" s="17" t="str">
        <f>IFERROR(VLOOKUP(Dati16_17[[#This Row],[Nome]]&amp;"*",Gazzetta16_17[Giocatore],1,FALSE),"")</f>
        <v>Goldaniga E.</v>
      </c>
      <c r="E199" s="13">
        <f>IFERROR(Dati16_17[[#This Row],[Mf]]/Dati16_17[[#This Row],[Quota]],0)</f>
        <v>0.90833333333333333</v>
      </c>
      <c r="F199" s="13">
        <f>IFERROR(Dati16_17[[#This Row],[Mf/Quota]]*Dati16_17[[#This Row],[Pg]]/38,0)</f>
        <v>0.66929824561403506</v>
      </c>
      <c r="G199" s="15">
        <f>IF(Dati16_17[[#This Row],[Mf]]*Dati16_17[[#This Row],[Pg]]=0,0,Dati16_17[[#This Row],[Mf]]*Dati16_17[[#This Row],[Pg]])</f>
        <v>152.6</v>
      </c>
      <c r="H199" s="20">
        <f>IFERROR(Dati16_17[[#This Row],[Tot. punti]]/Dati16_17[[#This Row],[Quota]],0)</f>
        <v>25.433333333333334</v>
      </c>
      <c r="I199" s="12">
        <f>IFERROR(VLOOKUP(Dati16_17[[#This Row],[Nome]]&amp;"*",Gazzetta16_17[],2,FALSE),0)</f>
        <v>6</v>
      </c>
      <c r="J199" s="2" t="s">
        <v>27</v>
      </c>
      <c r="K199" s="2">
        <v>28</v>
      </c>
      <c r="L199" s="2">
        <v>5.54</v>
      </c>
      <c r="M199" s="2">
        <v>5.45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11</v>
      </c>
      <c r="V199" s="2">
        <v>1</v>
      </c>
      <c r="W199" s="2">
        <v>1</v>
      </c>
      <c r="Y199" s="18" t="s">
        <v>1844</v>
      </c>
      <c r="Z199">
        <v>12</v>
      </c>
    </row>
    <row r="200" spans="1:26">
      <c r="A200" s="2">
        <v>827</v>
      </c>
      <c r="B200" s="2" t="s">
        <v>22</v>
      </c>
      <c r="C200" s="2" t="s">
        <v>524</v>
      </c>
      <c r="D200" s="17" t="str">
        <f>IFERROR(VLOOKUP(Dati16_17[[#This Row],[Nome]]&amp;"*",Gazzetta16_17[Giocatore],1,FALSE),"")</f>
        <v>Locatelli M.</v>
      </c>
      <c r="E200" s="13">
        <f>IFERROR(Dati16_17[[#This Row],[Mf]]/Dati16_17[[#This Row],[Quota]],0)</f>
        <v>1.0166666666666666</v>
      </c>
      <c r="F200" s="13">
        <f>IFERROR(Dati16_17[[#This Row],[Mf/Quota]]*Dati16_17[[#This Row],[Pg]]/38,0)</f>
        <v>0.66885964912280693</v>
      </c>
      <c r="G200" s="15">
        <f>IF(Dati16_17[[#This Row],[Mf]]*Dati16_17[[#This Row],[Pg]]=0,0,Dati16_17[[#This Row],[Mf]]*Dati16_17[[#This Row],[Pg]])</f>
        <v>152.5</v>
      </c>
      <c r="H200" s="20">
        <f>IFERROR(Dati16_17[[#This Row],[Tot. punti]]/Dati16_17[[#This Row],[Quota]],0)</f>
        <v>25.416666666666668</v>
      </c>
      <c r="I200" s="12">
        <f>IFERROR(VLOOKUP(Dati16_17[[#This Row],[Nome]]&amp;"*",Gazzetta16_17[],2,FALSE),0)</f>
        <v>6</v>
      </c>
      <c r="J200" s="2" t="s">
        <v>21</v>
      </c>
      <c r="K200" s="2">
        <v>25</v>
      </c>
      <c r="L200" s="2">
        <v>6</v>
      </c>
      <c r="M200" s="2">
        <v>6.1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7</v>
      </c>
      <c r="V200" s="2">
        <v>0</v>
      </c>
      <c r="W200" s="2">
        <v>0</v>
      </c>
      <c r="Y200" s="18" t="s">
        <v>1846</v>
      </c>
      <c r="Z200">
        <v>4</v>
      </c>
    </row>
    <row r="201" spans="1:26">
      <c r="A201" s="2">
        <v>259</v>
      </c>
      <c r="B201" s="2" t="s">
        <v>31</v>
      </c>
      <c r="C201" s="2" t="s">
        <v>92</v>
      </c>
      <c r="D201" s="17" t="str">
        <f>IFERROR(VLOOKUP(Dati16_17[[#This Row],[Nome]]&amp;"*",Gazzetta16_17[Giocatore],1,FALSE),"")</f>
        <v>Murillo J.</v>
      </c>
      <c r="E201" s="13">
        <f>IFERROR(Dati16_17[[#This Row],[Mf]]/Dati16_17[[#This Row],[Quota]],0)</f>
        <v>0.70374999999999999</v>
      </c>
      <c r="F201" s="13">
        <f>IFERROR(Dati16_17[[#This Row],[Mf/Quota]]*Dati16_17[[#This Row],[Pg]]/38,0)</f>
        <v>0.50003289473684209</v>
      </c>
      <c r="G201" s="15">
        <f>IF(Dati16_17[[#This Row],[Mf]]*Dati16_17[[#This Row],[Pg]]=0,0,Dati16_17[[#This Row],[Mf]]*Dati16_17[[#This Row],[Pg]])</f>
        <v>152.01</v>
      </c>
      <c r="H201" s="20">
        <f>IFERROR(Dati16_17[[#This Row],[Tot. punti]]/Dati16_17[[#This Row],[Quota]],0)</f>
        <v>19.001249999999999</v>
      </c>
      <c r="I201" s="12">
        <f>IFERROR(VLOOKUP(Dati16_17[[#This Row],[Nome]]&amp;"*",Gazzetta16_17[],2,FALSE),0)</f>
        <v>8</v>
      </c>
      <c r="J201" s="2" t="s">
        <v>55</v>
      </c>
      <c r="K201" s="2">
        <v>27</v>
      </c>
      <c r="L201" s="2">
        <v>5.75</v>
      </c>
      <c r="M201" s="2">
        <v>5.63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6</v>
      </c>
      <c r="V201" s="2">
        <v>0</v>
      </c>
      <c r="W201" s="2">
        <v>0</v>
      </c>
      <c r="Y201" s="18" t="s">
        <v>1847</v>
      </c>
      <c r="Z201">
        <v>7</v>
      </c>
    </row>
    <row r="202" spans="1:26">
      <c r="A202" s="2">
        <v>241</v>
      </c>
      <c r="B202" s="2" t="s">
        <v>22</v>
      </c>
      <c r="C202" s="2" t="s">
        <v>257</v>
      </c>
      <c r="D202" s="17" t="str">
        <f>IFERROR(VLOOKUP(Dati16_17[[#This Row],[Nome]]&amp;"*",Gazzetta16_17[Giocatore],1,FALSE),"")</f>
        <v>Tachtsidis P.</v>
      </c>
      <c r="E202" s="13">
        <f>IFERROR(Dati16_17[[#This Row],[Mf]]/Dati16_17[[#This Row],[Quota]],0)</f>
        <v>0.72875000000000001</v>
      </c>
      <c r="F202" s="13">
        <f>IFERROR(Dati16_17[[#This Row],[Mf/Quota]]*Dati16_17[[#This Row],[Pg]]/38,0)</f>
        <v>0.4986184210526316</v>
      </c>
      <c r="G202" s="15">
        <f>IF(Dati16_17[[#This Row],[Mf]]*Dati16_17[[#This Row],[Pg]]=0,0,Dati16_17[[#This Row],[Mf]]*Dati16_17[[#This Row],[Pg]])</f>
        <v>151.58000000000001</v>
      </c>
      <c r="H202" s="20">
        <f>IFERROR(Dati16_17[[#This Row],[Tot. punti]]/Dati16_17[[#This Row],[Quota]],0)</f>
        <v>18.947500000000002</v>
      </c>
      <c r="I202" s="12">
        <f>IFERROR(VLOOKUP(Dati16_17[[#This Row],[Nome]]&amp;"*",Gazzetta16_17[],2,FALSE),0)</f>
        <v>8</v>
      </c>
      <c r="J202" s="2" t="s">
        <v>654</v>
      </c>
      <c r="K202" s="2">
        <v>26</v>
      </c>
      <c r="L202" s="2">
        <v>5.77</v>
      </c>
      <c r="M202" s="2">
        <v>5.83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4</v>
      </c>
      <c r="U202" s="2">
        <v>5</v>
      </c>
      <c r="V202" s="2">
        <v>0</v>
      </c>
      <c r="W202" s="2">
        <v>0</v>
      </c>
      <c r="Y202" s="18" t="s">
        <v>1848</v>
      </c>
      <c r="Z202">
        <v>5</v>
      </c>
    </row>
    <row r="203" spans="1:26">
      <c r="A203" s="2">
        <v>1986</v>
      </c>
      <c r="B203" s="2" t="s">
        <v>22</v>
      </c>
      <c r="C203" s="2" t="s">
        <v>713</v>
      </c>
      <c r="D203" s="17" t="str">
        <f>IFERROR(VLOOKUP(Dati16_17[[#This Row],[Nome]]&amp;"*",Gazzetta16_17[Giocatore],1,FALSE),"")</f>
        <v>Fofana S.</v>
      </c>
      <c r="E203" s="13">
        <f>IFERROR(Dati16_17[[#This Row],[Mf]]/Dati16_17[[#This Row],[Quota]],0)</f>
        <v>1.1483333333333332</v>
      </c>
      <c r="F203" s="13">
        <f>IFERROR(Dati16_17[[#This Row],[Mf/Quota]]*Dati16_17[[#This Row],[Pg]]/38,0)</f>
        <v>0.66482456140350876</v>
      </c>
      <c r="G203" s="15">
        <f>IF(Dati16_17[[#This Row],[Mf]]*Dati16_17[[#This Row],[Pg]]=0,0,Dati16_17[[#This Row],[Mf]]*Dati16_17[[#This Row],[Pg]])</f>
        <v>151.57999999999998</v>
      </c>
      <c r="H203" s="20">
        <f>IFERROR(Dati16_17[[#This Row],[Tot. punti]]/Dati16_17[[#This Row],[Quota]],0)</f>
        <v>25.263333333333332</v>
      </c>
      <c r="I203" s="12">
        <f>IFERROR(VLOOKUP(Dati16_17[[#This Row],[Nome]]&amp;"*",Gazzetta16_17[],2,FALSE),0)</f>
        <v>6</v>
      </c>
      <c r="J203" s="2" t="s">
        <v>30</v>
      </c>
      <c r="K203" s="2">
        <v>22</v>
      </c>
      <c r="L203" s="2">
        <v>6.23</v>
      </c>
      <c r="M203" s="2">
        <v>6.89</v>
      </c>
      <c r="N203" s="2">
        <v>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3</v>
      </c>
      <c r="V203" s="2">
        <v>0</v>
      </c>
      <c r="W203" s="2">
        <v>0</v>
      </c>
      <c r="Y203" s="18" t="s">
        <v>1850</v>
      </c>
      <c r="Z203">
        <v>5</v>
      </c>
    </row>
    <row r="204" spans="1:26">
      <c r="A204" s="2">
        <v>275</v>
      </c>
      <c r="B204" s="2" t="s">
        <v>22</v>
      </c>
      <c r="C204" s="2" t="s">
        <v>173</v>
      </c>
      <c r="D204" s="17" t="str">
        <f>IFERROR(VLOOKUP(Dati16_17[[#This Row],[Nome]]&amp;"*",Gazzetta16_17[Giocatore],1,FALSE),"")</f>
        <v>Taider S.</v>
      </c>
      <c r="E204" s="13">
        <f>IFERROR(Dati16_17[[#This Row],[Mf]]/Dati16_17[[#This Row],[Quota]],0)</f>
        <v>0.57181818181818178</v>
      </c>
      <c r="F204" s="13">
        <f>IFERROR(Dati16_17[[#This Row],[Mf/Quota]]*Dati16_17[[#This Row],[Pg]]/38,0)</f>
        <v>0.36114832535885166</v>
      </c>
      <c r="G204" s="15">
        <f>IF(Dati16_17[[#This Row],[Mf]]*Dati16_17[[#This Row],[Pg]]=0,0,Dati16_17[[#This Row],[Mf]]*Dati16_17[[#This Row],[Pg]])</f>
        <v>150.96</v>
      </c>
      <c r="H204" s="20">
        <f>IFERROR(Dati16_17[[#This Row],[Tot. punti]]/Dati16_17[[#This Row],[Quota]],0)</f>
        <v>13.723636363636365</v>
      </c>
      <c r="I204" s="12">
        <f>IFERROR(VLOOKUP(Dati16_17[[#This Row],[Nome]]&amp;"*",Gazzetta16_17[],2,FALSE),0)</f>
        <v>11</v>
      </c>
      <c r="J204" s="2" t="s">
        <v>89</v>
      </c>
      <c r="K204" s="2">
        <v>24</v>
      </c>
      <c r="L204" s="2">
        <v>5.94</v>
      </c>
      <c r="M204" s="2">
        <v>6.29</v>
      </c>
      <c r="N204" s="2">
        <v>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Y204" s="18" t="s">
        <v>1851</v>
      </c>
      <c r="Z204">
        <v>4</v>
      </c>
    </row>
    <row r="205" spans="1:26">
      <c r="A205" s="2">
        <v>138</v>
      </c>
      <c r="B205" s="2" t="s">
        <v>31</v>
      </c>
      <c r="C205" s="2" t="s">
        <v>254</v>
      </c>
      <c r="D205" s="17" t="str">
        <f>IFERROR(VLOOKUP(Dati16_17[[#This Row],[Nome]]&amp;"*",Gazzetta16_17[Giocatore],1,FALSE),"")</f>
        <v>Costa A.</v>
      </c>
      <c r="E205" s="13">
        <f>IFERROR(Dati16_17[[#This Row],[Mf]]/Dati16_17[[#This Row],[Quota]],0)</f>
        <v>0.96666666666666667</v>
      </c>
      <c r="F205" s="13">
        <f>IFERROR(Dati16_17[[#This Row],[Mf/Quota]]*Dati16_17[[#This Row],[Pg]]/38,0)</f>
        <v>0.66140350877192977</v>
      </c>
      <c r="G205" s="15">
        <f>IF(Dati16_17[[#This Row],[Mf]]*Dati16_17[[#This Row],[Pg]]=0,0,Dati16_17[[#This Row],[Mf]]*Dati16_17[[#This Row],[Pg]])</f>
        <v>150.79999999999998</v>
      </c>
      <c r="H205" s="20">
        <f>IFERROR(Dati16_17[[#This Row],[Tot. punti]]/Dati16_17[[#This Row],[Quota]],0)</f>
        <v>25.133333333333329</v>
      </c>
      <c r="I205" s="12">
        <f>IFERROR(VLOOKUP(Dati16_17[[#This Row],[Nome]]&amp;"*",Gazzetta16_17[],2,FALSE),0)</f>
        <v>6</v>
      </c>
      <c r="J205" s="2" t="s">
        <v>19</v>
      </c>
      <c r="K205" s="2">
        <v>26</v>
      </c>
      <c r="L205" s="2">
        <v>5.76</v>
      </c>
      <c r="M205" s="2">
        <v>5.8</v>
      </c>
      <c r="N205" s="2">
        <v>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</v>
      </c>
      <c r="V205" s="2">
        <v>0</v>
      </c>
      <c r="W205" s="2">
        <v>1</v>
      </c>
      <c r="Y205" s="18" t="s">
        <v>1852</v>
      </c>
      <c r="Z205">
        <v>4</v>
      </c>
    </row>
    <row r="206" spans="1:26">
      <c r="A206" s="2">
        <v>21</v>
      </c>
      <c r="B206" s="2" t="s">
        <v>22</v>
      </c>
      <c r="C206" s="2" t="s">
        <v>271</v>
      </c>
      <c r="D206" s="17" t="str">
        <f>IFERROR(VLOOKUP(Dati16_17[[#This Row],[Nome]]&amp;"*",Gazzetta16_17[Giocatore],1,FALSE),"")</f>
        <v/>
      </c>
      <c r="E206" s="13">
        <f>IFERROR(Dati16_17[[#This Row],[Mf]]/Dati16_17[[#This Row],[Quota]],0)</f>
        <v>0</v>
      </c>
      <c r="F206" s="13">
        <f>IFERROR(Dati16_17[[#This Row],[Mf/Quota]]*Dati16_17[[#This Row],[Pg]]/38,0)</f>
        <v>0</v>
      </c>
      <c r="G206" s="15">
        <f>IF(Dati16_17[[#This Row],[Mf]]*Dati16_17[[#This Row],[Pg]]=0,0,Dati16_17[[#This Row],[Mf]]*Dati16_17[[#This Row],[Pg]])</f>
        <v>150.72</v>
      </c>
      <c r="H206" s="20">
        <f>IFERROR(Dati16_17[[#This Row],[Tot. punti]]/Dati16_17[[#This Row],[Quota]],0)</f>
        <v>0</v>
      </c>
      <c r="I206" s="12">
        <f>IFERROR(VLOOKUP(Dati16_17[[#This Row],[Nome]]&amp;"*",Gazzetta16_17[],2,FALSE),0)</f>
        <v>0</v>
      </c>
      <c r="J206" s="2" t="s">
        <v>49</v>
      </c>
      <c r="K206" s="2">
        <v>24</v>
      </c>
      <c r="L206" s="2">
        <v>6.09</v>
      </c>
      <c r="M206" s="2">
        <v>6.28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Y206" s="18" t="s">
        <v>2304</v>
      </c>
      <c r="Z206">
        <v>3</v>
      </c>
    </row>
    <row r="207" spans="1:26">
      <c r="A207" s="2">
        <v>272</v>
      </c>
      <c r="B207" s="2" t="s">
        <v>22</v>
      </c>
      <c r="C207" s="2" t="s">
        <v>155</v>
      </c>
      <c r="D207" s="17" t="str">
        <f>IFERROR(VLOOKUP(Dati16_17[[#This Row],[Nome]]&amp;"*",Gazzetta16_17[Giocatore],1,FALSE),"")</f>
        <v>Medel G.</v>
      </c>
      <c r="E207" s="13">
        <f>IFERROR(Dati16_17[[#This Row],[Mf]]/Dati16_17[[#This Row],[Quota]],0)</f>
        <v>0.64333333333333331</v>
      </c>
      <c r="F207" s="13">
        <f>IFERROR(Dati16_17[[#This Row],[Mf/Quota]]*Dati16_17[[#This Row],[Pg]]/38,0)</f>
        <v>0.44017543859649122</v>
      </c>
      <c r="G207" s="15">
        <f>IF(Dati16_17[[#This Row],[Mf]]*Dati16_17[[#This Row],[Pg]]=0,0,Dati16_17[[#This Row],[Mf]]*Dati16_17[[#This Row],[Pg]])</f>
        <v>150.54</v>
      </c>
      <c r="H207" s="20">
        <f>IFERROR(Dati16_17[[#This Row],[Tot. punti]]/Dati16_17[[#This Row],[Quota]],0)</f>
        <v>16.726666666666667</v>
      </c>
      <c r="I207" s="12">
        <f>IFERROR(VLOOKUP(Dati16_17[[#This Row],[Nome]]&amp;"*",Gazzetta16_17[],2,FALSE),0)</f>
        <v>9</v>
      </c>
      <c r="J207" s="2" t="s">
        <v>55</v>
      </c>
      <c r="K207" s="2">
        <v>26</v>
      </c>
      <c r="L207" s="2">
        <v>5.88</v>
      </c>
      <c r="M207" s="2">
        <v>5.79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</v>
      </c>
      <c r="V207" s="2">
        <v>0</v>
      </c>
      <c r="W207" s="2">
        <v>0</v>
      </c>
      <c r="Y207" s="18" t="s">
        <v>1854</v>
      </c>
      <c r="Z207">
        <v>12</v>
      </c>
    </row>
    <row r="208" spans="1:26">
      <c r="A208" s="2">
        <v>644</v>
      </c>
      <c r="B208" s="2" t="s">
        <v>22</v>
      </c>
      <c r="C208" s="2" t="s">
        <v>396</v>
      </c>
      <c r="D208" s="17" t="str">
        <f>IFERROR(VLOOKUP(Dati16_17[[#This Row],[Nome]]&amp;"*",Gazzetta16_17[Giocatore],1,FALSE),"")</f>
        <v>Pulgar E.</v>
      </c>
      <c r="E208" s="13">
        <f>IFERROR(Dati16_17[[#This Row],[Mf]]/Dati16_17[[#This Row],[Quota]],0)</f>
        <v>1.1080000000000001</v>
      </c>
      <c r="F208" s="13">
        <f>IFERROR(Dati16_17[[#This Row],[Mf/Quota]]*Dati16_17[[#This Row],[Pg]]/38,0)</f>
        <v>0.787263157894737</v>
      </c>
      <c r="G208" s="15">
        <f>IF(Dati16_17[[#This Row],[Mf]]*Dati16_17[[#This Row],[Pg]]=0,0,Dati16_17[[#This Row],[Mf]]*Dati16_17[[#This Row],[Pg]])</f>
        <v>149.58000000000001</v>
      </c>
      <c r="H208" s="20">
        <f>IFERROR(Dati16_17[[#This Row],[Tot. punti]]/Dati16_17[[#This Row],[Quota]],0)</f>
        <v>29.916000000000004</v>
      </c>
      <c r="I208" s="12">
        <f>IFERROR(VLOOKUP(Dati16_17[[#This Row],[Nome]]&amp;"*",Gazzetta16_17[],2,FALSE),0)</f>
        <v>5</v>
      </c>
      <c r="J208" s="2" t="s">
        <v>89</v>
      </c>
      <c r="K208" s="2">
        <v>27</v>
      </c>
      <c r="L208" s="2">
        <v>5.6</v>
      </c>
      <c r="M208" s="2">
        <v>5.54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5</v>
      </c>
      <c r="V208" s="2">
        <v>2</v>
      </c>
      <c r="W208" s="2">
        <v>0</v>
      </c>
      <c r="Y208" s="18" t="s">
        <v>1855</v>
      </c>
      <c r="Z208">
        <v>4</v>
      </c>
    </row>
    <row r="209" spans="1:26">
      <c r="A209" s="2">
        <v>1868</v>
      </c>
      <c r="B209" s="2" t="s">
        <v>31</v>
      </c>
      <c r="C209" s="2" t="s">
        <v>667</v>
      </c>
      <c r="D209" s="17" t="str">
        <f>IFERROR(VLOOKUP(Dati16_17[[#This Row],[Nome]]&amp;"*",Gazzetta16_17[Giocatore],1,FALSE),"")</f>
        <v>Murru N.</v>
      </c>
      <c r="E209" s="13">
        <f>IFERROR(Dati16_17[[#This Row],[Mf]]/Dati16_17[[#This Row],[Quota]],0)</f>
        <v>0.95166666666666666</v>
      </c>
      <c r="F209" s="13">
        <f>IFERROR(Dati16_17[[#This Row],[Mf/Quota]]*Dati16_17[[#This Row],[Pg]]/38,0)</f>
        <v>0.65114035087719291</v>
      </c>
      <c r="G209" s="15">
        <f>IF(Dati16_17[[#This Row],[Mf]]*Dati16_17[[#This Row],[Pg]]=0,0,Dati16_17[[#This Row],[Mf]]*Dati16_17[[#This Row],[Pg]])</f>
        <v>148.46</v>
      </c>
      <c r="H209" s="20">
        <f>IFERROR(Dati16_17[[#This Row],[Tot. punti]]/Dati16_17[[#This Row],[Quota]],0)</f>
        <v>24.743333333333336</v>
      </c>
      <c r="I209" s="12">
        <f>IFERROR(VLOOKUP(Dati16_17[[#This Row],[Nome]]&amp;"*",Gazzetta16_17[],2,FALSE),0)</f>
        <v>6</v>
      </c>
      <c r="J209" s="2" t="s">
        <v>654</v>
      </c>
      <c r="K209" s="2">
        <v>26</v>
      </c>
      <c r="L209" s="2">
        <v>5.73</v>
      </c>
      <c r="M209" s="2">
        <v>5.71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3</v>
      </c>
      <c r="V209" s="2">
        <v>0</v>
      </c>
      <c r="W209" s="2">
        <v>0</v>
      </c>
      <c r="Y209" s="18" t="s">
        <v>1856</v>
      </c>
      <c r="Z209">
        <v>4</v>
      </c>
    </row>
    <row r="210" spans="1:26">
      <c r="A210" s="2">
        <v>101</v>
      </c>
      <c r="B210" s="2" t="s">
        <v>31</v>
      </c>
      <c r="C210" s="2" t="s">
        <v>334</v>
      </c>
      <c r="D210" s="17" t="str">
        <f>IFERROR(VLOOKUP(Dati16_17[[#This Row],[Nome]]&amp;"*",Gazzetta16_17[Giocatore],1,FALSE),"")</f>
        <v>Dainelli D.</v>
      </c>
      <c r="E210" s="13">
        <f>IFERROR(Dati16_17[[#This Row],[Mf]]/Dati16_17[[#This Row],[Quota]],0)</f>
        <v>0.95166666666666666</v>
      </c>
      <c r="F210" s="13">
        <f>IFERROR(Dati16_17[[#This Row],[Mf/Quota]]*Dati16_17[[#This Row],[Pg]]/38,0)</f>
        <v>0.65114035087719291</v>
      </c>
      <c r="G210" s="15">
        <f>IF(Dati16_17[[#This Row],[Mf]]*Dati16_17[[#This Row],[Pg]]=0,0,Dati16_17[[#This Row],[Mf]]*Dati16_17[[#This Row],[Pg]])</f>
        <v>148.46</v>
      </c>
      <c r="H210" s="20">
        <f>IFERROR(Dati16_17[[#This Row],[Tot. punti]]/Dati16_17[[#This Row],[Quota]],0)</f>
        <v>24.743333333333336</v>
      </c>
      <c r="I210" s="12">
        <f>IFERROR(VLOOKUP(Dati16_17[[#This Row],[Nome]]&amp;"*",Gazzetta16_17[],2,FALSE),0)</f>
        <v>6</v>
      </c>
      <c r="J210" s="2" t="s">
        <v>65</v>
      </c>
      <c r="K210" s="2">
        <v>26</v>
      </c>
      <c r="L210" s="2">
        <v>5.94</v>
      </c>
      <c r="M210" s="2">
        <v>5.71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8</v>
      </c>
      <c r="V210" s="2">
        <v>0</v>
      </c>
      <c r="W210" s="2">
        <v>1</v>
      </c>
      <c r="Y210" s="18" t="s">
        <v>2305</v>
      </c>
      <c r="Z210">
        <v>1</v>
      </c>
    </row>
    <row r="211" spans="1:26">
      <c r="A211" s="2">
        <v>167</v>
      </c>
      <c r="B211" s="2" t="s">
        <v>31</v>
      </c>
      <c r="C211" s="2" t="s">
        <v>68</v>
      </c>
      <c r="D211" s="17" t="str">
        <f>IFERROR(VLOOKUP(Dati16_17[[#This Row],[Nome]]&amp;"*",Gazzetta16_17[Giocatore],1,FALSE),"")</f>
        <v/>
      </c>
      <c r="E211" s="13">
        <f>IFERROR(Dati16_17[[#This Row],[Mf]]/Dati16_17[[#This Row],[Quota]],0)</f>
        <v>0</v>
      </c>
      <c r="F211" s="13">
        <f>IFERROR(Dati16_17[[#This Row],[Mf/Quota]]*Dati16_17[[#This Row],[Pg]]/38,0)</f>
        <v>0</v>
      </c>
      <c r="G211" s="15">
        <f>IF(Dati16_17[[#This Row],[Mf]]*Dati16_17[[#This Row],[Pg]]=0,0,Dati16_17[[#This Row],[Mf]]*Dati16_17[[#This Row],[Pg]])</f>
        <v>148.46</v>
      </c>
      <c r="H211" s="20">
        <f>IFERROR(Dati16_17[[#This Row],[Tot. punti]]/Dati16_17[[#This Row],[Quota]],0)</f>
        <v>0</v>
      </c>
      <c r="I211" s="12">
        <f>IFERROR(VLOOKUP(Dati16_17[[#This Row],[Nome]]&amp;"*",Gazzetta16_17[],2,FALSE),0)</f>
        <v>0</v>
      </c>
      <c r="J211" s="2" t="s">
        <v>35</v>
      </c>
      <c r="K211" s="2">
        <v>26</v>
      </c>
      <c r="L211" s="2">
        <v>5.79</v>
      </c>
      <c r="M211" s="2">
        <v>5.71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6</v>
      </c>
      <c r="V211" s="2">
        <v>2</v>
      </c>
      <c r="W211" s="2">
        <v>0</v>
      </c>
      <c r="Y211" s="18" t="s">
        <v>1860</v>
      </c>
      <c r="Z211">
        <v>4</v>
      </c>
    </row>
    <row r="212" spans="1:26">
      <c r="A212" s="2">
        <v>1874</v>
      </c>
      <c r="B212" s="2" t="s">
        <v>22</v>
      </c>
      <c r="C212" s="2" t="s">
        <v>673</v>
      </c>
      <c r="D212" s="17" t="str">
        <f>IFERROR(VLOOKUP(Dati16_17[[#This Row],[Nome]]&amp;"*",Gazzetta16_17[Giocatore],1,FALSE),"")</f>
        <v>Joao Pedro</v>
      </c>
      <c r="E212" s="13">
        <f>IFERROR(Dati16_17[[#This Row],[Mf]]/Dati16_17[[#This Row],[Quota]],0)</f>
        <v>0.48071428571428576</v>
      </c>
      <c r="F212" s="13">
        <f>IFERROR(Dati16_17[[#This Row],[Mf/Quota]]*Dati16_17[[#This Row],[Pg]]/38,0)</f>
        <v>0.27830827067669178</v>
      </c>
      <c r="G212" s="15">
        <f>IF(Dati16_17[[#This Row],[Mf]]*Dati16_17[[#This Row],[Pg]]=0,0,Dati16_17[[#This Row],[Mf]]*Dati16_17[[#This Row],[Pg]])</f>
        <v>148.06</v>
      </c>
      <c r="H212" s="20">
        <f>IFERROR(Dati16_17[[#This Row],[Tot. punti]]/Dati16_17[[#This Row],[Quota]],0)</f>
        <v>10.575714285714286</v>
      </c>
      <c r="I212" s="12">
        <f>IFERROR(VLOOKUP(Dati16_17[[#This Row],[Nome]]&amp;"*",Gazzetta16_17[],2,FALSE),0)</f>
        <v>14</v>
      </c>
      <c r="J212" s="2" t="s">
        <v>654</v>
      </c>
      <c r="K212" s="2">
        <v>22</v>
      </c>
      <c r="L212" s="2">
        <v>6</v>
      </c>
      <c r="M212" s="2">
        <v>6.73</v>
      </c>
      <c r="N212" s="2">
        <v>6</v>
      </c>
      <c r="O212" s="2">
        <v>0</v>
      </c>
      <c r="P212" s="2">
        <v>0</v>
      </c>
      <c r="Q212" s="2">
        <v>2</v>
      </c>
      <c r="R212" s="2">
        <v>1</v>
      </c>
      <c r="S212" s="2">
        <v>1</v>
      </c>
      <c r="T212" s="2">
        <v>1</v>
      </c>
      <c r="U212" s="2">
        <v>4</v>
      </c>
      <c r="V212" s="2">
        <v>1</v>
      </c>
      <c r="W212" s="2">
        <v>0</v>
      </c>
      <c r="Y212" s="18" t="s">
        <v>1861</v>
      </c>
      <c r="Z212">
        <v>9</v>
      </c>
    </row>
    <row r="213" spans="1:26">
      <c r="A213" s="2">
        <v>531</v>
      </c>
      <c r="B213" s="2" t="s">
        <v>17</v>
      </c>
      <c r="C213" s="2" t="s">
        <v>175</v>
      </c>
      <c r="D213" s="17" t="str">
        <f>IFERROR(VLOOKUP(Dati16_17[[#This Row],[Nome]]&amp;"*",Gazzetta16_17[Giocatore],1,FALSE),"")</f>
        <v>Berardi D.</v>
      </c>
      <c r="E213" s="13">
        <f>IFERROR(Dati16_17[[#This Row],[Mf]]/Dati16_17[[#This Row],[Quota]],0)</f>
        <v>0.5</v>
      </c>
      <c r="F213" s="13">
        <f>IFERROR(Dati16_17[[#This Row],[Mf/Quota]]*Dati16_17[[#This Row],[Pg]]/38,0)</f>
        <v>0.27631578947368424</v>
      </c>
      <c r="G213" s="15">
        <f>IF(Dati16_17[[#This Row],[Mf]]*Dati16_17[[#This Row],[Pg]]=0,0,Dati16_17[[#This Row],[Mf]]*Dati16_17[[#This Row],[Pg]])</f>
        <v>147</v>
      </c>
      <c r="H213" s="20">
        <f>IFERROR(Dati16_17[[#This Row],[Tot. punti]]/Dati16_17[[#This Row],[Quota]],0)</f>
        <v>10.5</v>
      </c>
      <c r="I213" s="12">
        <f>IFERROR(VLOOKUP(Dati16_17[[#This Row],[Nome]]&amp;"*",Gazzetta16_17[],2,FALSE),0)</f>
        <v>14</v>
      </c>
      <c r="J213" s="2" t="s">
        <v>46</v>
      </c>
      <c r="K213" s="2">
        <v>21</v>
      </c>
      <c r="L213" s="2">
        <v>6.29</v>
      </c>
      <c r="M213" s="2">
        <v>7</v>
      </c>
      <c r="N213" s="2">
        <v>3</v>
      </c>
      <c r="O213" s="2">
        <v>0</v>
      </c>
      <c r="P213" s="2">
        <v>0</v>
      </c>
      <c r="Q213" s="2">
        <v>3</v>
      </c>
      <c r="R213" s="2">
        <v>2</v>
      </c>
      <c r="S213" s="2">
        <v>1</v>
      </c>
      <c r="T213" s="2">
        <v>6</v>
      </c>
      <c r="U213" s="2">
        <v>6</v>
      </c>
      <c r="V213" s="2">
        <v>0</v>
      </c>
      <c r="W213" s="2">
        <v>0</v>
      </c>
      <c r="Y213" s="18" t="s">
        <v>1862</v>
      </c>
      <c r="Z213">
        <v>6</v>
      </c>
    </row>
    <row r="214" spans="1:26">
      <c r="A214" s="2">
        <v>434</v>
      </c>
      <c r="B214" s="2" t="s">
        <v>22</v>
      </c>
      <c r="C214" s="2" t="s">
        <v>189</v>
      </c>
      <c r="D214" s="17" t="str">
        <f>IFERROR(VLOOKUP(Dati16_17[[#This Row],[Nome]]&amp;"*",Gazzetta16_17[Giocatore],1,FALSE),"")</f>
        <v>Jajalo M.</v>
      </c>
      <c r="E214" s="13">
        <f>IFERROR(Dati16_17[[#This Row],[Mf]]/Dati16_17[[#This Row],[Quota]],0)</f>
        <v>1.1160000000000001</v>
      </c>
      <c r="F214" s="13">
        <f>IFERROR(Dati16_17[[#This Row],[Mf/Quota]]*Dati16_17[[#This Row],[Pg]]/38,0)</f>
        <v>0.76357894736842113</v>
      </c>
      <c r="G214" s="15">
        <f>IF(Dati16_17[[#This Row],[Mf]]*Dati16_17[[#This Row],[Pg]]=0,0,Dati16_17[[#This Row],[Mf]]*Dati16_17[[#This Row],[Pg]])</f>
        <v>145.08000000000001</v>
      </c>
      <c r="H214" s="20">
        <f>IFERROR(Dati16_17[[#This Row],[Tot. punti]]/Dati16_17[[#This Row],[Quota]],0)</f>
        <v>29.016000000000002</v>
      </c>
      <c r="I214" s="12">
        <f>IFERROR(VLOOKUP(Dati16_17[[#This Row],[Nome]]&amp;"*",Gazzetta16_17[],2,FALSE),0)</f>
        <v>5</v>
      </c>
      <c r="J214" s="2" t="s">
        <v>27</v>
      </c>
      <c r="K214" s="2">
        <v>26</v>
      </c>
      <c r="L214" s="2">
        <v>5.52</v>
      </c>
      <c r="M214" s="2">
        <v>5.58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5</v>
      </c>
      <c r="V214" s="2">
        <v>0</v>
      </c>
      <c r="W214" s="2">
        <v>0</v>
      </c>
      <c r="Y214" s="18" t="s">
        <v>1863</v>
      </c>
      <c r="Z214">
        <v>6</v>
      </c>
    </row>
    <row r="215" spans="1:26">
      <c r="A215" s="2">
        <v>405</v>
      </c>
      <c r="B215" s="2" t="s">
        <v>22</v>
      </c>
      <c r="C215" s="2" t="s">
        <v>462</v>
      </c>
      <c r="D215" s="17" t="str">
        <f>IFERROR(VLOOKUP(Dati16_17[[#This Row],[Nome]]&amp;"*",Gazzetta16_17[Giocatore],1,FALSE),"")</f>
        <v>Valdifiori M.</v>
      </c>
      <c r="E215" s="13">
        <f>IFERROR(Dati16_17[[#This Row],[Mf]]/Dati16_17[[#This Row],[Quota]],0)</f>
        <v>1.4475</v>
      </c>
      <c r="F215" s="13">
        <f>IFERROR(Dati16_17[[#This Row],[Mf/Quota]]*Dati16_17[[#This Row],[Pg]]/38,0)</f>
        <v>0.95230263157894735</v>
      </c>
      <c r="G215" s="15">
        <f>IF(Dati16_17[[#This Row],[Mf]]*Dati16_17[[#This Row],[Pg]]=0,0,Dati16_17[[#This Row],[Mf]]*Dati16_17[[#This Row],[Pg]])</f>
        <v>144.75</v>
      </c>
      <c r="H215" s="20">
        <f>IFERROR(Dati16_17[[#This Row],[Tot. punti]]/Dati16_17[[#This Row],[Quota]],0)</f>
        <v>36.1875</v>
      </c>
      <c r="I215" s="12">
        <f>IFERROR(VLOOKUP(Dati16_17[[#This Row],[Nome]]&amp;"*",Gazzetta16_17[],2,FALSE),0)</f>
        <v>4</v>
      </c>
      <c r="J215" s="2" t="s">
        <v>81</v>
      </c>
      <c r="K215" s="2">
        <v>25</v>
      </c>
      <c r="L215" s="2">
        <v>5.9</v>
      </c>
      <c r="M215" s="2">
        <v>5.79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5</v>
      </c>
      <c r="V215" s="2">
        <v>0</v>
      </c>
      <c r="W215" s="2">
        <v>0</v>
      </c>
      <c r="Y215" s="18" t="s">
        <v>1865</v>
      </c>
      <c r="Z215">
        <v>39</v>
      </c>
    </row>
    <row r="216" spans="1:26">
      <c r="A216" s="2">
        <v>1859</v>
      </c>
      <c r="B216" s="2" t="s">
        <v>22</v>
      </c>
      <c r="C216" s="2" t="s">
        <v>663</v>
      </c>
      <c r="D216" s="17" t="str">
        <f>IFERROR(VLOOKUP(Dati16_17[[#This Row],[Nome]]&amp;"*",Gazzetta16_17[Giocatore],1,FALSE),"")</f>
        <v>Nagy A.</v>
      </c>
      <c r="E216" s="13">
        <f>IFERROR(Dati16_17[[#This Row],[Mf]]/Dati16_17[[#This Row],[Quota]],0)</f>
        <v>0.96499999999999997</v>
      </c>
      <c r="F216" s="13">
        <f>IFERROR(Dati16_17[[#This Row],[Mf/Quota]]*Dati16_17[[#This Row],[Pg]]/38,0)</f>
        <v>0.63486842105263153</v>
      </c>
      <c r="G216" s="15">
        <f>IF(Dati16_17[[#This Row],[Mf]]*Dati16_17[[#This Row],[Pg]]=0,0,Dati16_17[[#This Row],[Mf]]*Dati16_17[[#This Row],[Pg]])</f>
        <v>144.75</v>
      </c>
      <c r="H216" s="20">
        <f>IFERROR(Dati16_17[[#This Row],[Tot. punti]]/Dati16_17[[#This Row],[Quota]],0)</f>
        <v>24.125</v>
      </c>
      <c r="I216" s="12">
        <f>IFERROR(VLOOKUP(Dati16_17[[#This Row],[Nome]]&amp;"*",Gazzetta16_17[],2,FALSE),0)</f>
        <v>6</v>
      </c>
      <c r="J216" s="2" t="s">
        <v>89</v>
      </c>
      <c r="K216" s="2">
        <v>25</v>
      </c>
      <c r="L216" s="2">
        <v>5.88</v>
      </c>
      <c r="M216" s="2">
        <v>5.79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4</v>
      </c>
      <c r="V216" s="2">
        <v>0</v>
      </c>
      <c r="W216" s="2">
        <v>0</v>
      </c>
      <c r="Y216" s="18" t="s">
        <v>2306</v>
      </c>
      <c r="Z216">
        <v>4</v>
      </c>
    </row>
    <row r="217" spans="1:26">
      <c r="A217" s="2">
        <v>2074</v>
      </c>
      <c r="B217" s="2" t="s">
        <v>22</v>
      </c>
      <c r="C217" s="2" t="s">
        <v>1043</v>
      </c>
      <c r="D217" s="17" t="str">
        <f>IFERROR(VLOOKUP(Dati16_17[[#This Row],[Nome]]&amp;"*",Gazzetta16_17[Giocatore],1,FALSE),"")</f>
        <v>Aquilani A.</v>
      </c>
      <c r="E217" s="13">
        <f>IFERROR(Dati16_17[[#This Row],[Mf]]/Dati16_17[[#This Row],[Quota]],0)</f>
        <v>0.72250000000000003</v>
      </c>
      <c r="F217" s="13">
        <f>IFERROR(Dati16_17[[#This Row],[Mf/Quota]]*Dati16_17[[#This Row],[Pg]]/38,0)</f>
        <v>0.47532894736842107</v>
      </c>
      <c r="G217" s="15">
        <f>IF(Dati16_17[[#This Row],[Mf]]*Dati16_17[[#This Row],[Pg]]=0,0,Dati16_17[[#This Row],[Mf]]*Dati16_17[[#This Row],[Pg]])</f>
        <v>144.5</v>
      </c>
      <c r="H217" s="20">
        <f>IFERROR(Dati16_17[[#This Row],[Tot. punti]]/Dati16_17[[#This Row],[Quota]],0)</f>
        <v>18.0625</v>
      </c>
      <c r="I217" s="12">
        <f>IFERROR(VLOOKUP(Dati16_17[[#This Row],[Nome]]&amp;"*",Gazzetta16_17[],2,FALSE),0)</f>
        <v>8</v>
      </c>
      <c r="J217" s="2" t="s">
        <v>46</v>
      </c>
      <c r="K217" s="2">
        <v>25</v>
      </c>
      <c r="L217" s="2">
        <v>5.74</v>
      </c>
      <c r="M217" s="2">
        <v>5.78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4</v>
      </c>
      <c r="V217" s="2">
        <v>1</v>
      </c>
      <c r="W217" s="2">
        <v>0</v>
      </c>
      <c r="Y217" s="18" t="s">
        <v>1868</v>
      </c>
      <c r="Z217">
        <v>5</v>
      </c>
    </row>
    <row r="218" spans="1:26">
      <c r="A218" s="2">
        <v>2013</v>
      </c>
      <c r="B218" s="2" t="s">
        <v>17</v>
      </c>
      <c r="C218" s="2" t="s">
        <v>731</v>
      </c>
      <c r="D218" s="17" t="str">
        <f>IFERROR(VLOOKUP(Dati16_17[[#This Row],[Nome]]&amp;"*",Gazzetta16_17[Giocatore],1,FALSE),"")</f>
        <v>Ricci F.</v>
      </c>
      <c r="E218" s="13">
        <f>IFERROR(Dati16_17[[#This Row],[Mf]]/Dati16_17[[#This Row],[Quota]],0)</f>
        <v>1.2</v>
      </c>
      <c r="F218" s="13">
        <f>IFERROR(Dati16_17[[#This Row],[Mf/Quota]]*Dati16_17[[#This Row],[Pg]]/38,0)</f>
        <v>0.75789473684210518</v>
      </c>
      <c r="G218" s="15">
        <f>IF(Dati16_17[[#This Row],[Mf]]*Dati16_17[[#This Row],[Pg]]=0,0,Dati16_17[[#This Row],[Mf]]*Dati16_17[[#This Row],[Pg]])</f>
        <v>144</v>
      </c>
      <c r="H218" s="20">
        <f>IFERROR(Dati16_17[[#This Row],[Tot. punti]]/Dati16_17[[#This Row],[Quota]],0)</f>
        <v>28.8</v>
      </c>
      <c r="I218" s="12">
        <f>IFERROR(VLOOKUP(Dati16_17[[#This Row],[Nome]]&amp;"*",Gazzetta16_17[],2,FALSE),0)</f>
        <v>5</v>
      </c>
      <c r="J218" s="2" t="s">
        <v>46</v>
      </c>
      <c r="K218" s="2">
        <v>24</v>
      </c>
      <c r="L218" s="2">
        <v>5.78</v>
      </c>
      <c r="M218" s="2">
        <v>6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0</v>
      </c>
      <c r="U218" s="2">
        <v>4</v>
      </c>
      <c r="V218" s="2">
        <v>0</v>
      </c>
      <c r="W218" s="2">
        <v>0</v>
      </c>
      <c r="Y218" s="18" t="s">
        <v>2307</v>
      </c>
      <c r="Z218">
        <v>1</v>
      </c>
    </row>
    <row r="219" spans="1:26">
      <c r="A219" s="2">
        <v>663</v>
      </c>
      <c r="B219" s="2" t="s">
        <v>31</v>
      </c>
      <c r="C219" s="2" t="s">
        <v>499</v>
      </c>
      <c r="D219" s="17" t="str">
        <f>IFERROR(VLOOKUP(Dati16_17[[#This Row],[Nome]]&amp;"*",Gazzetta16_17[Giocatore],1,FALSE),"")</f>
        <v>Krafth E.</v>
      </c>
      <c r="E219" s="13">
        <f>IFERROR(Dati16_17[[#This Row],[Mf]]/Dati16_17[[#This Row],[Quota]],0)</f>
        <v>0.91999999999999993</v>
      </c>
      <c r="F219" s="13">
        <f>IFERROR(Dati16_17[[#This Row],[Mf/Quota]]*Dati16_17[[#This Row],[Pg]]/38,0)</f>
        <v>0.6294736842105263</v>
      </c>
      <c r="G219" s="15">
        <f>IF(Dati16_17[[#This Row],[Mf]]*Dati16_17[[#This Row],[Pg]]=0,0,Dati16_17[[#This Row],[Mf]]*Dati16_17[[#This Row],[Pg]])</f>
        <v>143.51999999999998</v>
      </c>
      <c r="H219" s="20">
        <f>IFERROR(Dati16_17[[#This Row],[Tot. punti]]/Dati16_17[[#This Row],[Quota]],0)</f>
        <v>23.919999999999998</v>
      </c>
      <c r="I219" s="12">
        <f>IFERROR(VLOOKUP(Dati16_17[[#This Row],[Nome]]&amp;"*",Gazzetta16_17[],2,FALSE),0)</f>
        <v>6</v>
      </c>
      <c r="J219" s="2" t="s">
        <v>89</v>
      </c>
      <c r="K219" s="2">
        <v>26</v>
      </c>
      <c r="L219" s="2">
        <v>5.62</v>
      </c>
      <c r="M219" s="2">
        <v>5.52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2</v>
      </c>
      <c r="W219" s="2">
        <v>0</v>
      </c>
      <c r="Y219" s="18" t="s">
        <v>1870</v>
      </c>
      <c r="Z219">
        <v>8</v>
      </c>
    </row>
    <row r="220" spans="1:26">
      <c r="A220" s="2">
        <v>358</v>
      </c>
      <c r="B220" s="2" t="s">
        <v>31</v>
      </c>
      <c r="C220" s="2" t="s">
        <v>287</v>
      </c>
      <c r="D220" s="17" t="str">
        <f>IFERROR(VLOOKUP(Dati16_17[[#This Row],[Nome]]&amp;"*",Gazzetta16_17[Giocatore],1,FALSE),"")</f>
        <v>De Sciglio M.</v>
      </c>
      <c r="E220" s="13">
        <f>IFERROR(Dati16_17[[#This Row],[Mf]]/Dati16_17[[#This Row],[Quota]],0)</f>
        <v>0.95000000000000007</v>
      </c>
      <c r="F220" s="13">
        <f>IFERROR(Dati16_17[[#This Row],[Mf/Quota]]*Dati16_17[[#This Row],[Pg]]/38,0)</f>
        <v>0.625</v>
      </c>
      <c r="G220" s="15">
        <f>IF(Dati16_17[[#This Row],[Mf]]*Dati16_17[[#This Row],[Pg]]=0,0,Dati16_17[[#This Row],[Mf]]*Dati16_17[[#This Row],[Pg]])</f>
        <v>142.5</v>
      </c>
      <c r="H220" s="20">
        <f>IFERROR(Dati16_17[[#This Row],[Tot. punti]]/Dati16_17[[#This Row],[Quota]],0)</f>
        <v>23.75</v>
      </c>
      <c r="I220" s="12">
        <f>IFERROR(VLOOKUP(Dati16_17[[#This Row],[Nome]]&amp;"*",Gazzetta16_17[],2,FALSE),0)</f>
        <v>6</v>
      </c>
      <c r="J220" s="2" t="s">
        <v>21</v>
      </c>
      <c r="K220" s="2">
        <v>25</v>
      </c>
      <c r="L220" s="2">
        <v>5.78</v>
      </c>
      <c r="M220" s="2">
        <v>5.7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4</v>
      </c>
      <c r="V220" s="2">
        <v>0</v>
      </c>
      <c r="W220" s="2">
        <v>0</v>
      </c>
      <c r="Y220" s="18" t="s">
        <v>2308</v>
      </c>
      <c r="Z220">
        <v>8</v>
      </c>
    </row>
    <row r="221" spans="1:26">
      <c r="A221" s="2">
        <v>2007</v>
      </c>
      <c r="B221" s="2" t="s">
        <v>31</v>
      </c>
      <c r="C221" s="2" t="s">
        <v>726</v>
      </c>
      <c r="D221" s="17" t="str">
        <f>IFERROR(VLOOKUP(Dati16_17[[#This Row],[Nome]]&amp;"*",Gazzetta16_17[Giocatore],1,FALSE),"")</f>
        <v>Wallace</v>
      </c>
      <c r="E221" s="13">
        <f>IFERROR(Dati16_17[[#This Row],[Mf]]/Dati16_17[[#This Row],[Quota]],0)</f>
        <v>0.94833333333333336</v>
      </c>
      <c r="F221" s="13">
        <f>IFERROR(Dati16_17[[#This Row],[Mf/Quota]]*Dati16_17[[#This Row],[Pg]]/38,0)</f>
        <v>0.6239035087719299</v>
      </c>
      <c r="G221" s="15">
        <f>IF(Dati16_17[[#This Row],[Mf]]*Dati16_17[[#This Row],[Pg]]=0,0,Dati16_17[[#This Row],[Mf]]*Dati16_17[[#This Row],[Pg]])</f>
        <v>142.25</v>
      </c>
      <c r="H221" s="20">
        <f>IFERROR(Dati16_17[[#This Row],[Tot. punti]]/Dati16_17[[#This Row],[Quota]],0)</f>
        <v>23.708333333333332</v>
      </c>
      <c r="I221" s="12">
        <f>IFERROR(VLOOKUP(Dati16_17[[#This Row],[Nome]]&amp;"*",Gazzetta16_17[],2,FALSE),0)</f>
        <v>6</v>
      </c>
      <c r="J221" s="2" t="s">
        <v>74</v>
      </c>
      <c r="K221" s="2">
        <v>25</v>
      </c>
      <c r="L221" s="2">
        <v>5.71</v>
      </c>
      <c r="M221" s="2">
        <v>5.69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3</v>
      </c>
      <c r="V221" s="2">
        <v>0</v>
      </c>
      <c r="W221" s="2">
        <v>1</v>
      </c>
      <c r="Y221" s="18" t="s">
        <v>2309</v>
      </c>
      <c r="Z221">
        <v>4</v>
      </c>
    </row>
    <row r="222" spans="1:26">
      <c r="A222" s="2">
        <v>116</v>
      </c>
      <c r="B222" s="2" t="s">
        <v>22</v>
      </c>
      <c r="C222" s="2" t="s">
        <v>562</v>
      </c>
      <c r="D222" s="17" t="str">
        <f>IFERROR(VLOOKUP(Dati16_17[[#This Row],[Nome]]&amp;"*",Gazzetta16_17[Giocatore],1,FALSE),"")</f>
        <v>Izco M.</v>
      </c>
      <c r="E222" s="13">
        <f>IFERROR(Dati16_17[[#This Row],[Mf]]/Dati16_17[[#This Row],[Quota]],0)</f>
        <v>0.94833333333333336</v>
      </c>
      <c r="F222" s="13">
        <f>IFERROR(Dati16_17[[#This Row],[Mf/Quota]]*Dati16_17[[#This Row],[Pg]]/38,0)</f>
        <v>0.6239035087719299</v>
      </c>
      <c r="G222" s="15">
        <f>IF(Dati16_17[[#This Row],[Mf]]*Dati16_17[[#This Row],[Pg]]=0,0,Dati16_17[[#This Row],[Mf]]*Dati16_17[[#This Row],[Pg]])</f>
        <v>142.25</v>
      </c>
      <c r="H222" s="20">
        <f>IFERROR(Dati16_17[[#This Row],[Tot. punti]]/Dati16_17[[#This Row],[Quota]],0)</f>
        <v>23.708333333333332</v>
      </c>
      <c r="I222" s="12">
        <f>IFERROR(VLOOKUP(Dati16_17[[#This Row],[Nome]]&amp;"*",Gazzetta16_17[],2,FALSE),0)</f>
        <v>6</v>
      </c>
      <c r="J222" s="2" t="s">
        <v>65</v>
      </c>
      <c r="K222" s="2">
        <v>25</v>
      </c>
      <c r="L222" s="2">
        <v>5.67</v>
      </c>
      <c r="M222" s="2">
        <v>5.69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Y222" s="18" t="s">
        <v>2310</v>
      </c>
      <c r="Z222">
        <v>4</v>
      </c>
    </row>
    <row r="223" spans="1:26">
      <c r="A223" s="2">
        <v>265</v>
      </c>
      <c r="B223" s="2" t="s">
        <v>22</v>
      </c>
      <c r="C223" s="2" t="s">
        <v>130</v>
      </c>
      <c r="D223" s="17" t="str">
        <f>IFERROR(VLOOKUP(Dati16_17[[#This Row],[Nome]]&amp;"*",Gazzetta16_17[Giocatore],1,FALSE),"")</f>
        <v>Brozovic M.</v>
      </c>
      <c r="E223" s="13">
        <f>IFERROR(Dati16_17[[#This Row],[Mf]]/Dati16_17[[#This Row],[Quota]],0)</f>
        <v>0.51416666666666666</v>
      </c>
      <c r="F223" s="13">
        <f>IFERROR(Dati16_17[[#This Row],[Mf/Quota]]*Dati16_17[[#This Row],[Pg]]/38,0)</f>
        <v>0.31120614035087718</v>
      </c>
      <c r="G223" s="15">
        <f>IF(Dati16_17[[#This Row],[Mf]]*Dati16_17[[#This Row],[Pg]]=0,0,Dati16_17[[#This Row],[Mf]]*Dati16_17[[#This Row],[Pg]])</f>
        <v>141.91</v>
      </c>
      <c r="H223" s="20">
        <f>IFERROR(Dati16_17[[#This Row],[Tot. punti]]/Dati16_17[[#This Row],[Quota]],0)</f>
        <v>11.825833333333334</v>
      </c>
      <c r="I223" s="12">
        <f>IFERROR(VLOOKUP(Dati16_17[[#This Row],[Nome]]&amp;"*",Gazzetta16_17[],2,FALSE),0)</f>
        <v>12</v>
      </c>
      <c r="J223" s="2" t="s">
        <v>55</v>
      </c>
      <c r="K223" s="2">
        <v>23</v>
      </c>
      <c r="L223" s="2">
        <v>5.76</v>
      </c>
      <c r="M223" s="2">
        <v>6.17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7</v>
      </c>
      <c r="V223" s="2">
        <v>0</v>
      </c>
      <c r="W223" s="2">
        <v>0</v>
      </c>
      <c r="Y223" s="18" t="s">
        <v>1876</v>
      </c>
      <c r="Z223">
        <v>8</v>
      </c>
    </row>
    <row r="224" spans="1:26">
      <c r="A224" s="2">
        <v>1879</v>
      </c>
      <c r="B224" s="2" t="s">
        <v>17</v>
      </c>
      <c r="C224" s="2" t="s">
        <v>675</v>
      </c>
      <c r="D224" s="17" t="str">
        <f>IFERROR(VLOOKUP(Dati16_17[[#This Row],[Nome]]&amp;"*",Gazzetta16_17[Giocatore],1,FALSE),"")</f>
        <v>Farias D.</v>
      </c>
      <c r="E224" s="13">
        <f>IFERROR(Dati16_17[[#This Row],[Mf]]/Dati16_17[[#This Row],[Quota]],0)</f>
        <v>0.44062499999999999</v>
      </c>
      <c r="F224" s="13">
        <f>IFERROR(Dati16_17[[#This Row],[Mf/Quota]]*Dati16_17[[#This Row],[Pg]]/38,0)</f>
        <v>0.23190789473684212</v>
      </c>
      <c r="G224" s="15">
        <f>IF(Dati16_17[[#This Row],[Mf]]*Dati16_17[[#This Row],[Pg]]=0,0,Dati16_17[[#This Row],[Mf]]*Dati16_17[[#This Row],[Pg]])</f>
        <v>141</v>
      </c>
      <c r="H224" s="20">
        <f>IFERROR(Dati16_17[[#This Row],[Tot. punti]]/Dati16_17[[#This Row],[Quota]],0)</f>
        <v>8.8125</v>
      </c>
      <c r="I224" s="12">
        <f>IFERROR(VLOOKUP(Dati16_17[[#This Row],[Nome]]&amp;"*",Gazzetta16_17[],2,FALSE),0)</f>
        <v>16</v>
      </c>
      <c r="J224" s="2" t="s">
        <v>654</v>
      </c>
      <c r="K224" s="2">
        <v>20</v>
      </c>
      <c r="L224" s="2">
        <v>6</v>
      </c>
      <c r="M224" s="2">
        <v>7.05</v>
      </c>
      <c r="N224" s="2">
        <v>5</v>
      </c>
      <c r="O224" s="2">
        <v>0</v>
      </c>
      <c r="P224" s="2">
        <v>0</v>
      </c>
      <c r="Q224" s="2">
        <v>2</v>
      </c>
      <c r="R224" s="2">
        <v>2</v>
      </c>
      <c r="S224" s="2">
        <v>0</v>
      </c>
      <c r="T224" s="2">
        <v>2</v>
      </c>
      <c r="U224" s="2">
        <v>4</v>
      </c>
      <c r="V224" s="2">
        <v>0</v>
      </c>
      <c r="W224" s="2">
        <v>0</v>
      </c>
      <c r="Y224" s="18" t="s">
        <v>1877</v>
      </c>
      <c r="Z224">
        <v>30</v>
      </c>
    </row>
    <row r="225" spans="1:26">
      <c r="A225" s="2">
        <v>173</v>
      </c>
      <c r="B225" s="2" t="s">
        <v>22</v>
      </c>
      <c r="C225" s="2" t="s">
        <v>568</v>
      </c>
      <c r="D225" s="17" t="str">
        <f>IFERROR(VLOOKUP(Dati16_17[[#This Row],[Nome]]&amp;"*",Gazzetta16_17[Giocatore],1,FALSE),"")</f>
        <v>Capezzi L.</v>
      </c>
      <c r="E225" s="13">
        <f>IFERROR(Dati16_17[[#This Row],[Mf]]/Dati16_17[[#This Row],[Quota]],0)</f>
        <v>0.94</v>
      </c>
      <c r="F225" s="13">
        <f>IFERROR(Dati16_17[[#This Row],[Mf/Quota]]*Dati16_17[[#This Row],[Pg]]/38,0)</f>
        <v>0.61842105263157898</v>
      </c>
      <c r="G225" s="15">
        <f>IF(Dati16_17[[#This Row],[Mf]]*Dati16_17[[#This Row],[Pg]]=0,0,Dati16_17[[#This Row],[Mf]]*Dati16_17[[#This Row],[Pg]])</f>
        <v>141</v>
      </c>
      <c r="H225" s="20">
        <f>IFERROR(Dati16_17[[#This Row],[Tot. punti]]/Dati16_17[[#This Row],[Quota]],0)</f>
        <v>23.5</v>
      </c>
      <c r="I225" s="12">
        <f>IFERROR(VLOOKUP(Dati16_17[[#This Row],[Nome]]&amp;"*",Gazzetta16_17[],2,FALSE),0)</f>
        <v>6</v>
      </c>
      <c r="J225" s="2" t="s">
        <v>656</v>
      </c>
      <c r="K225" s="2">
        <v>25</v>
      </c>
      <c r="L225" s="2">
        <v>5.81</v>
      </c>
      <c r="M225" s="2">
        <v>5.64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5</v>
      </c>
      <c r="V225" s="2">
        <v>1</v>
      </c>
      <c r="W225" s="2">
        <v>0</v>
      </c>
      <c r="Y225" s="18" t="s">
        <v>2311</v>
      </c>
      <c r="Z225">
        <v>4</v>
      </c>
    </row>
    <row r="226" spans="1:26">
      <c r="A226" s="2">
        <v>285</v>
      </c>
      <c r="B226" s="2" t="s">
        <v>31</v>
      </c>
      <c r="C226" s="2" t="s">
        <v>140</v>
      </c>
      <c r="D226" s="17" t="str">
        <f>IFERROR(VLOOKUP(Dati16_17[[#This Row],[Nome]]&amp;"*",Gazzetta16_17[Giocatore],1,FALSE),"")</f>
        <v>Barzagli A.</v>
      </c>
      <c r="E226" s="13">
        <f>IFERROR(Dati16_17[[#This Row],[Mf]]/Dati16_17[[#This Row],[Quota]],0)</f>
        <v>0.6777777777777777</v>
      </c>
      <c r="F226" s="13">
        <f>IFERROR(Dati16_17[[#This Row],[Mf/Quota]]*Dati16_17[[#This Row],[Pg]]/38,0)</f>
        <v>0.4102339181286549</v>
      </c>
      <c r="G226" s="15">
        <f>IF(Dati16_17[[#This Row],[Mf]]*Dati16_17[[#This Row],[Pg]]=0,0,Dati16_17[[#This Row],[Mf]]*Dati16_17[[#This Row],[Pg]])</f>
        <v>140.29999999999998</v>
      </c>
      <c r="H226" s="20">
        <f>IFERROR(Dati16_17[[#This Row],[Tot. punti]]/Dati16_17[[#This Row],[Quota]],0)</f>
        <v>15.588888888888887</v>
      </c>
      <c r="I226" s="12">
        <f>IFERROR(VLOOKUP(Dati16_17[[#This Row],[Nome]]&amp;"*",Gazzetta16_17[],2,FALSE),0)</f>
        <v>9</v>
      </c>
      <c r="J226" s="2" t="s">
        <v>57</v>
      </c>
      <c r="K226" s="2">
        <v>23</v>
      </c>
      <c r="L226" s="2">
        <v>6.15</v>
      </c>
      <c r="M226" s="2">
        <v>6.1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Y226" s="18" t="s">
        <v>1878</v>
      </c>
      <c r="Z226">
        <v>19</v>
      </c>
    </row>
    <row r="227" spans="1:26">
      <c r="A227" s="2">
        <v>559</v>
      </c>
      <c r="B227" s="2" t="s">
        <v>22</v>
      </c>
      <c r="C227" s="2" t="s">
        <v>371</v>
      </c>
      <c r="D227" s="17" t="str">
        <f>IFERROR(VLOOKUP(Dati16_17[[#This Row],[Nome]]&amp;"*",Gazzetta16_17[Giocatore],1,FALSE),"")</f>
        <v>Gazzi A.</v>
      </c>
      <c r="E227" s="13">
        <f>IFERROR(Dati16_17[[#This Row],[Mf]]/Dati16_17[[#This Row],[Quota]],0)</f>
        <v>1.1199999999999999</v>
      </c>
      <c r="F227" s="13">
        <f>IFERROR(Dati16_17[[#This Row],[Mf/Quota]]*Dati16_17[[#This Row],[Pg]]/38,0)</f>
        <v>0.73684210526315785</v>
      </c>
      <c r="G227" s="15">
        <f>IF(Dati16_17[[#This Row],[Mf]]*Dati16_17[[#This Row],[Pg]]=0,0,Dati16_17[[#This Row],[Mf]]*Dati16_17[[#This Row],[Pg]])</f>
        <v>140</v>
      </c>
      <c r="H227" s="20">
        <f>IFERROR(Dati16_17[[#This Row],[Tot. punti]]/Dati16_17[[#This Row],[Quota]],0)</f>
        <v>28</v>
      </c>
      <c r="I227" s="12">
        <f>IFERROR(VLOOKUP(Dati16_17[[#This Row],[Nome]]&amp;"*",Gazzetta16_17[],2,FALSE),0)</f>
        <v>5</v>
      </c>
      <c r="J227" s="2" t="s">
        <v>27</v>
      </c>
      <c r="K227" s="2">
        <v>25</v>
      </c>
      <c r="L227" s="2">
        <v>5.81</v>
      </c>
      <c r="M227" s="2">
        <v>5.6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6</v>
      </c>
      <c r="V227" s="2">
        <v>2</v>
      </c>
      <c r="W227" s="2">
        <v>0</v>
      </c>
      <c r="Y227" s="18" t="s">
        <v>2312</v>
      </c>
      <c r="Z227">
        <v>10</v>
      </c>
    </row>
    <row r="228" spans="1:26">
      <c r="A228" s="2">
        <v>270</v>
      </c>
      <c r="B228" s="2" t="s">
        <v>22</v>
      </c>
      <c r="C228" s="2" t="s">
        <v>225</v>
      </c>
      <c r="D228" s="17" t="str">
        <f>IFERROR(VLOOKUP(Dati16_17[[#This Row],[Nome]]&amp;"*",Gazzetta16_17[Giocatore],1,FALSE),"")</f>
        <v>Kondogbia G.</v>
      </c>
      <c r="E228" s="13">
        <f>IFERROR(Dati16_17[[#This Row],[Mf]]/Dati16_17[[#This Row],[Quota]],0)</f>
        <v>0.64555555555555555</v>
      </c>
      <c r="F228" s="13">
        <f>IFERROR(Dati16_17[[#This Row],[Mf/Quota]]*Dati16_17[[#This Row],[Pg]]/38,0)</f>
        <v>0.40771929824561398</v>
      </c>
      <c r="G228" s="15">
        <f>IF(Dati16_17[[#This Row],[Mf]]*Dati16_17[[#This Row],[Pg]]=0,0,Dati16_17[[#This Row],[Mf]]*Dati16_17[[#This Row],[Pg]])</f>
        <v>139.44</v>
      </c>
      <c r="H228" s="20">
        <f>IFERROR(Dati16_17[[#This Row],[Tot. punti]]/Dati16_17[[#This Row],[Quota]],0)</f>
        <v>15.493333333333332</v>
      </c>
      <c r="I228" s="12">
        <f>IFERROR(VLOOKUP(Dati16_17[[#This Row],[Nome]]&amp;"*",Gazzetta16_17[],2,FALSE),0)</f>
        <v>9</v>
      </c>
      <c r="J228" s="2" t="s">
        <v>55</v>
      </c>
      <c r="K228" s="2">
        <v>24</v>
      </c>
      <c r="L228" s="2">
        <v>5.75</v>
      </c>
      <c r="M228" s="2">
        <v>5.81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</v>
      </c>
      <c r="U228" s="2">
        <v>5</v>
      </c>
      <c r="V228" s="2">
        <v>1</v>
      </c>
      <c r="W228" s="2">
        <v>0</v>
      </c>
      <c r="Y228" s="18" t="s">
        <v>2313</v>
      </c>
      <c r="Z228">
        <v>4</v>
      </c>
    </row>
    <row r="229" spans="1:26">
      <c r="A229" s="2">
        <v>169</v>
      </c>
      <c r="B229" s="2" t="s">
        <v>31</v>
      </c>
      <c r="C229" s="2" t="s">
        <v>255</v>
      </c>
      <c r="D229" s="17" t="str">
        <f>IFERROR(VLOOKUP(Dati16_17[[#This Row],[Nome]]&amp;"*",Gazzetta16_17[Giocatore],1,FALSE),"")</f>
        <v>Tomovic N.</v>
      </c>
      <c r="E229" s="13">
        <f>IFERROR(Dati16_17[[#This Row],[Mf]]/Dati16_17[[#This Row],[Quota]],0)</f>
        <v>1.0720000000000001</v>
      </c>
      <c r="F229" s="13">
        <f>IFERROR(Dati16_17[[#This Row],[Mf/Quota]]*Dati16_17[[#This Row],[Pg]]/38,0)</f>
        <v>0.73347368421052628</v>
      </c>
      <c r="G229" s="15">
        <f>IF(Dati16_17[[#This Row],[Mf]]*Dati16_17[[#This Row],[Pg]]=0,0,Dati16_17[[#This Row],[Mf]]*Dati16_17[[#This Row],[Pg]])</f>
        <v>139.36000000000001</v>
      </c>
      <c r="H229" s="20">
        <f>IFERROR(Dati16_17[[#This Row],[Tot. punti]]/Dati16_17[[#This Row],[Quota]],0)</f>
        <v>27.872000000000003</v>
      </c>
      <c r="I229" s="12">
        <f>IFERROR(VLOOKUP(Dati16_17[[#This Row],[Nome]]&amp;"*",Gazzetta16_17[],2,FALSE),0)</f>
        <v>5</v>
      </c>
      <c r="J229" s="2" t="s">
        <v>35</v>
      </c>
      <c r="K229" s="2">
        <v>26</v>
      </c>
      <c r="L229" s="2">
        <v>5.56</v>
      </c>
      <c r="M229" s="2">
        <v>5.36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12</v>
      </c>
      <c r="V229" s="2">
        <v>0</v>
      </c>
      <c r="W229" s="2">
        <v>0</v>
      </c>
      <c r="Y229" s="18" t="s">
        <v>1879</v>
      </c>
      <c r="Z229">
        <v>4</v>
      </c>
    </row>
    <row r="230" spans="1:26">
      <c r="A230" s="2">
        <v>333</v>
      </c>
      <c r="B230" s="2" t="s">
        <v>22</v>
      </c>
      <c r="C230" s="2" t="s">
        <v>314</v>
      </c>
      <c r="D230" s="17" t="str">
        <f>IFERROR(VLOOKUP(Dati16_17[[#This Row],[Nome]]&amp;"*",Gazzetta16_17[Giocatore],1,FALSE),"")</f>
        <v>Cataldi D.</v>
      </c>
      <c r="E230" s="13">
        <f>IFERROR(Dati16_17[[#This Row],[Mf]]/Dati16_17[[#This Row],[Quota]],0)</f>
        <v>1.1539999999999999</v>
      </c>
      <c r="F230" s="13">
        <f>IFERROR(Dati16_17[[#This Row],[Mf/Quota]]*Dati16_17[[#This Row],[Pg]]/38,0)</f>
        <v>0.72884210526315785</v>
      </c>
      <c r="G230" s="15">
        <f>IF(Dati16_17[[#This Row],[Mf]]*Dati16_17[[#This Row],[Pg]]=0,0,Dati16_17[[#This Row],[Mf]]*Dati16_17[[#This Row],[Pg]])</f>
        <v>138.47999999999999</v>
      </c>
      <c r="H230" s="20">
        <f>IFERROR(Dati16_17[[#This Row],[Tot. punti]]/Dati16_17[[#This Row],[Quota]],0)</f>
        <v>27.695999999999998</v>
      </c>
      <c r="I230" s="12">
        <f>IFERROR(VLOOKUP(Dati16_17[[#This Row],[Nome]]&amp;"*",Gazzetta16_17[],2,FALSE),0)</f>
        <v>5</v>
      </c>
      <c r="J230" s="2" t="s">
        <v>70</v>
      </c>
      <c r="K230" s="2">
        <v>24</v>
      </c>
      <c r="L230" s="2">
        <v>5.77</v>
      </c>
      <c r="M230" s="2">
        <v>5.77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8</v>
      </c>
      <c r="V230" s="2">
        <v>0</v>
      </c>
      <c r="W230" s="2">
        <v>0</v>
      </c>
      <c r="Y230" s="18" t="s">
        <v>2314</v>
      </c>
      <c r="Z230">
        <v>10</v>
      </c>
    </row>
    <row r="231" spans="1:26">
      <c r="A231" s="2">
        <v>552</v>
      </c>
      <c r="B231" s="2" t="s">
        <v>31</v>
      </c>
      <c r="C231" s="2" t="s">
        <v>85</v>
      </c>
      <c r="D231" s="17" t="str">
        <f>IFERROR(VLOOKUP(Dati16_17[[#This Row],[Nome]]&amp;"*",Gazzetta16_17[Giocatore],1,FALSE),"")</f>
        <v>Moretti E.</v>
      </c>
      <c r="E231" s="13">
        <f>IFERROR(Dati16_17[[#This Row],[Mf]]/Dati16_17[[#This Row],[Quota]],0)</f>
        <v>0.60199999999999998</v>
      </c>
      <c r="F231" s="13">
        <f>IFERROR(Dati16_17[[#This Row],[Mf/Quota]]*Dati16_17[[#This Row],[Pg]]/38,0)</f>
        <v>0.36436842105263156</v>
      </c>
      <c r="G231" s="15">
        <f>IF(Dati16_17[[#This Row],[Mf]]*Dati16_17[[#This Row],[Pg]]=0,0,Dati16_17[[#This Row],[Mf]]*Dati16_17[[#This Row],[Pg]])</f>
        <v>138.45999999999998</v>
      </c>
      <c r="H231" s="20">
        <f>IFERROR(Dati16_17[[#This Row],[Tot. punti]]/Dati16_17[[#This Row],[Quota]],0)</f>
        <v>13.845999999999998</v>
      </c>
      <c r="I231" s="12">
        <f>IFERROR(VLOOKUP(Dati16_17[[#This Row],[Nome]]&amp;"*",Gazzetta16_17[],2,FALSE),0)</f>
        <v>10</v>
      </c>
      <c r="J231" s="2" t="s">
        <v>81</v>
      </c>
      <c r="K231" s="2">
        <v>23</v>
      </c>
      <c r="L231" s="2">
        <v>5.91</v>
      </c>
      <c r="M231" s="2">
        <v>6.02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5</v>
      </c>
      <c r="V231" s="2">
        <v>0</v>
      </c>
      <c r="W231" s="2">
        <v>0</v>
      </c>
      <c r="Y231" s="18" t="s">
        <v>1881</v>
      </c>
      <c r="Z231">
        <v>6</v>
      </c>
    </row>
    <row r="232" spans="1:26">
      <c r="A232" s="2">
        <v>1898</v>
      </c>
      <c r="B232" s="2" t="s">
        <v>31</v>
      </c>
      <c r="C232" s="2" t="s">
        <v>685</v>
      </c>
      <c r="D232" s="17" t="str">
        <f>IFERROR(VLOOKUP(Dati16_17[[#This Row],[Nome]]&amp;"*",Gazzetta16_17[Giocatore],1,FALSE),"")</f>
        <v>Sampirisi M.</v>
      </c>
      <c r="E232" s="13">
        <f>IFERROR(Dati16_17[[#This Row],[Mf]]/Dati16_17[[#This Row],[Quota]],0)</f>
        <v>1.1960000000000002</v>
      </c>
      <c r="F232" s="13">
        <f>IFERROR(Dati16_17[[#This Row],[Mf/Quota]]*Dati16_17[[#This Row],[Pg]]/38,0)</f>
        <v>0.72389473684210537</v>
      </c>
      <c r="G232" s="15">
        <f>IF(Dati16_17[[#This Row],[Mf]]*Dati16_17[[#This Row],[Pg]]=0,0,Dati16_17[[#This Row],[Mf]]*Dati16_17[[#This Row],[Pg]])</f>
        <v>137.54000000000002</v>
      </c>
      <c r="H232" s="20">
        <f>IFERROR(Dati16_17[[#This Row],[Tot. punti]]/Dati16_17[[#This Row],[Quota]],0)</f>
        <v>27.508000000000003</v>
      </c>
      <c r="I232" s="12">
        <f>IFERROR(VLOOKUP(Dati16_17[[#This Row],[Nome]]&amp;"*",Gazzetta16_17[],2,FALSE),0)</f>
        <v>5</v>
      </c>
      <c r="J232" s="2" t="s">
        <v>656</v>
      </c>
      <c r="K232" s="2">
        <v>23</v>
      </c>
      <c r="L232" s="2">
        <v>5.8</v>
      </c>
      <c r="M232" s="2">
        <v>5.98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Y232" s="18" t="s">
        <v>1882</v>
      </c>
      <c r="Z232">
        <v>4</v>
      </c>
    </row>
    <row r="233" spans="1:26">
      <c r="A233" s="2">
        <v>324</v>
      </c>
      <c r="B233" s="2" t="s">
        <v>31</v>
      </c>
      <c r="C233" s="2" t="s">
        <v>242</v>
      </c>
      <c r="D233" s="17" t="str">
        <f>IFERROR(VLOOKUP(Dati16_17[[#This Row],[Nome]]&amp;"*",Gazzetta16_17[Giocatore],1,FALSE),"")</f>
        <v>Hoedt W.</v>
      </c>
      <c r="E233" s="13">
        <f>IFERROR(Dati16_17[[#This Row],[Mf]]/Dati16_17[[#This Row],[Quota]],0)</f>
        <v>1.1919999999999999</v>
      </c>
      <c r="F233" s="13">
        <f>IFERROR(Dati16_17[[#This Row],[Mf/Quota]]*Dati16_17[[#This Row],[Pg]]/38,0)</f>
        <v>0.72147368421052638</v>
      </c>
      <c r="G233" s="15">
        <f>IF(Dati16_17[[#This Row],[Mf]]*Dati16_17[[#This Row],[Pg]]=0,0,Dati16_17[[#This Row],[Mf]]*Dati16_17[[#This Row],[Pg]])</f>
        <v>137.08000000000001</v>
      </c>
      <c r="H233" s="20">
        <f>IFERROR(Dati16_17[[#This Row],[Tot. punti]]/Dati16_17[[#This Row],[Quota]],0)</f>
        <v>27.416000000000004</v>
      </c>
      <c r="I233" s="12">
        <f>IFERROR(VLOOKUP(Dati16_17[[#This Row],[Nome]]&amp;"*",Gazzetta16_17[],2,FALSE),0)</f>
        <v>5</v>
      </c>
      <c r="J233" s="2" t="s">
        <v>74</v>
      </c>
      <c r="K233" s="2">
        <v>23</v>
      </c>
      <c r="L233" s="2">
        <v>5.89</v>
      </c>
      <c r="M233" s="2">
        <v>5.96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5</v>
      </c>
      <c r="V233" s="2">
        <v>0</v>
      </c>
      <c r="W233" s="2">
        <v>1</v>
      </c>
      <c r="Y233" s="18" t="s">
        <v>1883</v>
      </c>
      <c r="Z233">
        <v>42</v>
      </c>
    </row>
    <row r="234" spans="1:26">
      <c r="A234" s="2">
        <v>353</v>
      </c>
      <c r="B234" s="2" t="s">
        <v>31</v>
      </c>
      <c r="C234" s="2" t="s">
        <v>206</v>
      </c>
      <c r="D234" s="17" t="str">
        <f>IFERROR(VLOOKUP(Dati16_17[[#This Row],[Nome]]&amp;"*",Gazzetta16_17[Giocatore],1,FALSE),"")</f>
        <v>Abate I.</v>
      </c>
      <c r="E234" s="13">
        <f>IFERROR(Dati16_17[[#This Row],[Mf]]/Dati16_17[[#This Row],[Quota]],0)</f>
        <v>1.4824999999999999</v>
      </c>
      <c r="F234" s="13">
        <f>IFERROR(Dati16_17[[#This Row],[Mf/Quota]]*Dati16_17[[#This Row],[Pg]]/38,0)</f>
        <v>0.8973026315789473</v>
      </c>
      <c r="G234" s="15">
        <f>IF(Dati16_17[[#This Row],[Mf]]*Dati16_17[[#This Row],[Pg]]=0,0,Dati16_17[[#This Row],[Mf]]*Dati16_17[[#This Row],[Pg]])</f>
        <v>136.38999999999999</v>
      </c>
      <c r="H234" s="20">
        <f>IFERROR(Dati16_17[[#This Row],[Tot. punti]]/Dati16_17[[#This Row],[Quota]],0)</f>
        <v>34.097499999999997</v>
      </c>
      <c r="I234" s="12">
        <f>IFERROR(VLOOKUP(Dati16_17[[#This Row],[Nome]]&amp;"*",Gazzetta16_17[],2,FALSE),0)</f>
        <v>4</v>
      </c>
      <c r="J234" s="2" t="s">
        <v>21</v>
      </c>
      <c r="K234" s="2">
        <v>23</v>
      </c>
      <c r="L234" s="2">
        <v>5.89</v>
      </c>
      <c r="M234" s="2">
        <v>5.93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</v>
      </c>
      <c r="U234" s="2">
        <v>2</v>
      </c>
      <c r="V234" s="2">
        <v>0</v>
      </c>
      <c r="W234" s="2">
        <v>0</v>
      </c>
      <c r="Y234" s="18" t="s">
        <v>1884</v>
      </c>
      <c r="Z234">
        <v>9</v>
      </c>
    </row>
    <row r="235" spans="1:26">
      <c r="A235" s="2">
        <v>316</v>
      </c>
      <c r="B235" s="2" t="s">
        <v>28</v>
      </c>
      <c r="C235" s="2" t="s">
        <v>409</v>
      </c>
      <c r="D235" s="17" t="str">
        <f>IFERROR(VLOOKUP(Dati16_17[[#This Row],[Nome]]&amp;"*",Gazzetta16_17[Giocatore],1,FALSE),"")</f>
        <v>Berisha E.</v>
      </c>
      <c r="E235" s="13">
        <f>IFERROR(Dati16_17[[#This Row],[Mf]]/Dati16_17[[#This Row],[Quota]],0)</f>
        <v>0.37071428571428572</v>
      </c>
      <c r="F235" s="13">
        <f>IFERROR(Dati16_17[[#This Row],[Mf/Quota]]*Dati16_17[[#This Row],[Pg]]/38,0)</f>
        <v>0.25364661654135334</v>
      </c>
      <c r="G235" s="15">
        <f>IF(Dati16_17[[#This Row],[Mf]]*Dati16_17[[#This Row],[Pg]]=0,0,Dati16_17[[#This Row],[Mf]]*Dati16_17[[#This Row],[Pg]])</f>
        <v>134.94</v>
      </c>
      <c r="H235" s="20">
        <f>IFERROR(Dati16_17[[#This Row],[Tot. punti]]/Dati16_17[[#This Row],[Quota]],0)</f>
        <v>9.6385714285714279</v>
      </c>
      <c r="I235" s="12">
        <f>IFERROR(VLOOKUP(Dati16_17[[#This Row],[Nome]]&amp;"*",Gazzetta16_17[],2,FALSE),0)</f>
        <v>14</v>
      </c>
      <c r="J235" s="2" t="s">
        <v>49</v>
      </c>
      <c r="K235" s="2">
        <v>26</v>
      </c>
      <c r="L235" s="2">
        <v>6.23</v>
      </c>
      <c r="M235" s="2">
        <v>5.19</v>
      </c>
      <c r="N235" s="2">
        <v>0</v>
      </c>
      <c r="O235" s="2">
        <v>26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Y235" s="18" t="s">
        <v>1885</v>
      </c>
      <c r="Z235">
        <v>5</v>
      </c>
    </row>
    <row r="236" spans="1:26">
      <c r="A236" s="2">
        <v>288</v>
      </c>
      <c r="B236" s="2" t="s">
        <v>31</v>
      </c>
      <c r="C236" s="2" t="s">
        <v>259</v>
      </c>
      <c r="D236" s="17" t="str">
        <f>IFERROR(VLOOKUP(Dati16_17[[#This Row],[Nome]]&amp;"*",Gazzetta16_17[Giocatore],1,FALSE),"")</f>
        <v>Chiellini G.</v>
      </c>
      <c r="E236" s="13">
        <f>IFERROR(Dati16_17[[#This Row],[Mf]]/Dati16_17[[#This Row],[Quota]],0)</f>
        <v>0.64</v>
      </c>
      <c r="F236" s="13">
        <f>IFERROR(Dati16_17[[#This Row],[Mf/Quota]]*Dati16_17[[#This Row],[Pg]]/38,0)</f>
        <v>0.35368421052631577</v>
      </c>
      <c r="G236" s="15">
        <f>IF(Dati16_17[[#This Row],[Mf]]*Dati16_17[[#This Row],[Pg]]=0,0,Dati16_17[[#This Row],[Mf]]*Dati16_17[[#This Row],[Pg]])</f>
        <v>134.4</v>
      </c>
      <c r="H236" s="20">
        <f>IFERROR(Dati16_17[[#This Row],[Tot. punti]]/Dati16_17[[#This Row],[Quota]],0)</f>
        <v>13.440000000000001</v>
      </c>
      <c r="I236" s="12">
        <f>IFERROR(VLOOKUP(Dati16_17[[#This Row],[Nome]]&amp;"*",Gazzetta16_17[],2,FALSE),0)</f>
        <v>10</v>
      </c>
      <c r="J236" s="2" t="s">
        <v>57</v>
      </c>
      <c r="K236" s="2">
        <v>21</v>
      </c>
      <c r="L236" s="2">
        <v>6.15</v>
      </c>
      <c r="M236" s="2">
        <v>6.4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4</v>
      </c>
      <c r="V236" s="2">
        <v>0</v>
      </c>
      <c r="W236" s="2">
        <v>0</v>
      </c>
      <c r="Y236" s="18" t="s">
        <v>1886</v>
      </c>
      <c r="Z236">
        <v>6</v>
      </c>
    </row>
    <row r="237" spans="1:26">
      <c r="A237" s="2">
        <v>2011</v>
      </c>
      <c r="B237" s="2" t="s">
        <v>22</v>
      </c>
      <c r="C237" s="2" t="s">
        <v>729</v>
      </c>
      <c r="D237" s="17" t="str">
        <f>IFERROR(VLOOKUP(Dati16_17[[#This Row],[Nome]]&amp;"*",Gazzetta16_17[Giocatore],1,FALSE),"")</f>
        <v/>
      </c>
      <c r="E237" s="13">
        <f>IFERROR(Dati16_17[[#This Row],[Mf]]/Dati16_17[[#This Row],[Quota]],0)</f>
        <v>0</v>
      </c>
      <c r="F237" s="13">
        <f>IFERROR(Dati16_17[[#This Row],[Mf/Quota]]*Dati16_17[[#This Row],[Pg]]/38,0)</f>
        <v>0</v>
      </c>
      <c r="G237" s="15">
        <f>IF(Dati16_17[[#This Row],[Mf]]*Dati16_17[[#This Row],[Pg]]=0,0,Dati16_17[[#This Row],[Mf]]*Dati16_17[[#This Row],[Pg]])</f>
        <v>134.09</v>
      </c>
      <c r="H237" s="20">
        <f>IFERROR(Dati16_17[[#This Row],[Tot. punti]]/Dati16_17[[#This Row],[Quota]],0)</f>
        <v>0</v>
      </c>
      <c r="I237" s="12">
        <f>IFERROR(VLOOKUP(Dati16_17[[#This Row],[Nome]]&amp;"*",Gazzetta16_17[],2,FALSE),0)</f>
        <v>0</v>
      </c>
      <c r="J237" s="2" t="s">
        <v>70</v>
      </c>
      <c r="K237" s="2">
        <v>23</v>
      </c>
      <c r="L237" s="2">
        <v>5.93</v>
      </c>
      <c r="M237" s="2">
        <v>5.83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</v>
      </c>
      <c r="U237" s="2">
        <v>7</v>
      </c>
      <c r="V237" s="2">
        <v>1</v>
      </c>
      <c r="W237" s="2">
        <v>0</v>
      </c>
      <c r="Y237" s="18" t="s">
        <v>1887</v>
      </c>
      <c r="Z237">
        <v>10</v>
      </c>
    </row>
    <row r="238" spans="1:26">
      <c r="A238" s="2">
        <v>141</v>
      </c>
      <c r="B238" s="2" t="s">
        <v>31</v>
      </c>
      <c r="C238" s="2" t="s">
        <v>239</v>
      </c>
      <c r="D238" s="17" t="str">
        <f>IFERROR(VLOOKUP(Dati16_17[[#This Row],[Nome]]&amp;"*",Gazzetta16_17[Giocatore],1,FALSE),"")</f>
        <v>Laurini V.</v>
      </c>
      <c r="E238" s="13">
        <f>IFERROR(Dati16_17[[#This Row],[Mf]]/Dati16_17[[#This Row],[Quota]],0)</f>
        <v>0.91999999999999993</v>
      </c>
      <c r="F238" s="13">
        <f>IFERROR(Dati16_17[[#This Row],[Mf/Quota]]*Dati16_17[[#This Row],[Pg]]/38,0)</f>
        <v>0.58105263157894738</v>
      </c>
      <c r="G238" s="15">
        <f>IF(Dati16_17[[#This Row],[Mf]]*Dati16_17[[#This Row],[Pg]]=0,0,Dati16_17[[#This Row],[Mf]]*Dati16_17[[#This Row],[Pg]])</f>
        <v>132.47999999999999</v>
      </c>
      <c r="H238" s="20">
        <f>IFERROR(Dati16_17[[#This Row],[Tot. punti]]/Dati16_17[[#This Row],[Quota]],0)</f>
        <v>22.08</v>
      </c>
      <c r="I238" s="12">
        <f>IFERROR(VLOOKUP(Dati16_17[[#This Row],[Nome]]&amp;"*",Gazzetta16_17[],2,FALSE),0)</f>
        <v>6</v>
      </c>
      <c r="J238" s="2" t="s">
        <v>19</v>
      </c>
      <c r="K238" s="2">
        <v>24</v>
      </c>
      <c r="L238" s="2">
        <v>5.6</v>
      </c>
      <c r="M238" s="2">
        <v>5.52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1</v>
      </c>
      <c r="W238" s="2">
        <v>0</v>
      </c>
      <c r="Y238" s="18" t="s">
        <v>1888</v>
      </c>
      <c r="Z238">
        <v>22</v>
      </c>
    </row>
    <row r="239" spans="1:26">
      <c r="A239" s="2">
        <v>1997</v>
      </c>
      <c r="B239" s="2" t="s">
        <v>17</v>
      </c>
      <c r="C239" s="2" t="s">
        <v>720</v>
      </c>
      <c r="D239" s="17" t="str">
        <f>IFERROR(VLOOKUP(Dati16_17[[#This Row],[Nome]]&amp;"*",Gazzetta16_17[Giocatore],1,FALSE),"")</f>
        <v>Simy</v>
      </c>
      <c r="E239" s="13">
        <f>IFERROR(Dati16_17[[#This Row],[Mf]]/Dati16_17[[#This Row],[Quota]],0)</f>
        <v>0.78374999999999995</v>
      </c>
      <c r="F239" s="13">
        <f>IFERROR(Dati16_17[[#This Row],[Mf/Quota]]*Dati16_17[[#This Row],[Pg]]/38,0)</f>
        <v>0.43312499999999998</v>
      </c>
      <c r="G239" s="15">
        <f>IF(Dati16_17[[#This Row],[Mf]]*Dati16_17[[#This Row],[Pg]]=0,0,Dati16_17[[#This Row],[Mf]]*Dati16_17[[#This Row],[Pg]])</f>
        <v>131.66999999999999</v>
      </c>
      <c r="H239" s="20">
        <f>IFERROR(Dati16_17[[#This Row],[Tot. punti]]/Dati16_17[[#This Row],[Quota]],0)</f>
        <v>16.458749999999998</v>
      </c>
      <c r="I239" s="12">
        <f>IFERROR(VLOOKUP(Dati16_17[[#This Row],[Nome]]&amp;"*",Gazzetta16_17[],2,FALSE),0)</f>
        <v>8</v>
      </c>
      <c r="J239" s="2" t="s">
        <v>656</v>
      </c>
      <c r="K239" s="2">
        <v>21</v>
      </c>
      <c r="L239" s="2">
        <v>5.67</v>
      </c>
      <c r="M239" s="2">
        <v>6.27</v>
      </c>
      <c r="N239" s="2">
        <v>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Y239" s="18" t="s">
        <v>1889</v>
      </c>
      <c r="Z239">
        <v>37</v>
      </c>
    </row>
    <row r="240" spans="1:26">
      <c r="A240" s="2">
        <v>2012</v>
      </c>
      <c r="B240" s="2" t="s">
        <v>17</v>
      </c>
      <c r="C240" s="2" t="s">
        <v>730</v>
      </c>
      <c r="D240" s="17" t="str">
        <f>IFERROR(VLOOKUP(Dati16_17[[#This Row],[Nome]]&amp;"*",Gazzetta16_17[Giocatore],1,FALSE),"")</f>
        <v>Milik A.</v>
      </c>
      <c r="E240" s="13">
        <f>IFERROR(Dati16_17[[#This Row],[Mf]]/Dati16_17[[#This Row],[Quota]],0)</f>
        <v>1.54</v>
      </c>
      <c r="F240" s="13">
        <f>IFERROR(Dati16_17[[#This Row],[Mf/Quota]]*Dati16_17[[#This Row],[Pg]]/38,0)</f>
        <v>0.68894736842105264</v>
      </c>
      <c r="G240" s="15">
        <f>IF(Dati16_17[[#This Row],[Mf]]*Dati16_17[[#This Row],[Pg]]=0,0,Dati16_17[[#This Row],[Mf]]*Dati16_17[[#This Row],[Pg]])</f>
        <v>130.9</v>
      </c>
      <c r="H240" s="20">
        <f>IFERROR(Dati16_17[[#This Row],[Tot. punti]]/Dati16_17[[#This Row],[Quota]],0)</f>
        <v>26.18</v>
      </c>
      <c r="I240" s="12">
        <f>IFERROR(VLOOKUP(Dati16_17[[#This Row],[Nome]]&amp;"*",Gazzetta16_17[],2,FALSE),0)</f>
        <v>5</v>
      </c>
      <c r="J240" s="2" t="s">
        <v>24</v>
      </c>
      <c r="K240" s="2">
        <v>17</v>
      </c>
      <c r="L240" s="2">
        <v>6.25</v>
      </c>
      <c r="M240" s="2">
        <v>7.7</v>
      </c>
      <c r="N240" s="2">
        <v>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Y240" s="18" t="s">
        <v>2315</v>
      </c>
      <c r="Z240">
        <v>12</v>
      </c>
    </row>
    <row r="241" spans="1:26">
      <c r="A241" s="2">
        <v>47</v>
      </c>
      <c r="B241" s="2" t="s">
        <v>31</v>
      </c>
      <c r="C241" s="2" t="s">
        <v>218</v>
      </c>
      <c r="D241" s="17" t="str">
        <f>IFERROR(VLOOKUP(Dati16_17[[#This Row],[Nome]]&amp;"*",Gazzetta16_17[Giocatore],1,FALSE),"")</f>
        <v>Gastaldello D.</v>
      </c>
      <c r="E241" s="13">
        <f>IFERROR(Dati16_17[[#This Row],[Mf]]/Dati16_17[[#This Row],[Quota]],0)</f>
        <v>1.0880000000000001</v>
      </c>
      <c r="F241" s="13">
        <f>IFERROR(Dati16_17[[#This Row],[Mf/Quota]]*Dati16_17[[#This Row],[Pg]]/38,0)</f>
        <v>0.68715789473684219</v>
      </c>
      <c r="G241" s="15">
        <f>IF(Dati16_17[[#This Row],[Mf]]*Dati16_17[[#This Row],[Pg]]=0,0,Dati16_17[[#This Row],[Mf]]*Dati16_17[[#This Row],[Pg]])</f>
        <v>130.56</v>
      </c>
      <c r="H241" s="20">
        <f>IFERROR(Dati16_17[[#This Row],[Tot. punti]]/Dati16_17[[#This Row],[Quota]],0)</f>
        <v>26.112000000000002</v>
      </c>
      <c r="I241" s="12">
        <f>IFERROR(VLOOKUP(Dati16_17[[#This Row],[Nome]]&amp;"*",Gazzetta16_17[],2,FALSE),0)</f>
        <v>5</v>
      </c>
      <c r="J241" s="2" t="s">
        <v>89</v>
      </c>
      <c r="K241" s="2">
        <v>24</v>
      </c>
      <c r="L241" s="2">
        <v>5.71</v>
      </c>
      <c r="M241" s="2">
        <v>5.44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11</v>
      </c>
      <c r="V241" s="2">
        <v>2</v>
      </c>
      <c r="W241" s="2">
        <v>0</v>
      </c>
      <c r="Y241" s="18" t="s">
        <v>2316</v>
      </c>
      <c r="Z241">
        <v>1</v>
      </c>
    </row>
    <row r="242" spans="1:26">
      <c r="A242" s="2">
        <v>480</v>
      </c>
      <c r="B242" s="2" t="s">
        <v>17</v>
      </c>
      <c r="C242" s="2" t="s">
        <v>395</v>
      </c>
      <c r="D242" s="17" t="str">
        <f>IFERROR(VLOOKUP(Dati16_17[[#This Row],[Nome]]&amp;"*",Gazzetta16_17[Giocatore],1,FALSE),"")</f>
        <v>Totti F.</v>
      </c>
      <c r="E242" s="13">
        <f>IFERROR(Dati16_17[[#This Row],[Mf]]/Dati16_17[[#This Row],[Quota]],0)</f>
        <v>1.0328571428571429</v>
      </c>
      <c r="F242" s="13">
        <f>IFERROR(Dati16_17[[#This Row],[Mf/Quota]]*Dati16_17[[#This Row],[Pg]]/38,0)</f>
        <v>0.48924812030075193</v>
      </c>
      <c r="G242" s="15">
        <f>IF(Dati16_17[[#This Row],[Mf]]*Dati16_17[[#This Row],[Pg]]=0,0,Dati16_17[[#This Row],[Mf]]*Dati16_17[[#This Row],[Pg]])</f>
        <v>130.14000000000001</v>
      </c>
      <c r="H242" s="20">
        <f>IFERROR(Dati16_17[[#This Row],[Tot. punti]]/Dati16_17[[#This Row],[Quota]],0)</f>
        <v>18.591428571428573</v>
      </c>
      <c r="I242" s="12">
        <f>IFERROR(VLOOKUP(Dati16_17[[#This Row],[Nome]]&amp;"*",Gazzetta16_17[],2,FALSE),0)</f>
        <v>7</v>
      </c>
      <c r="J242" s="2" t="s">
        <v>42</v>
      </c>
      <c r="K242" s="2">
        <v>18</v>
      </c>
      <c r="L242" s="2">
        <v>6.45</v>
      </c>
      <c r="M242" s="2">
        <v>7.23</v>
      </c>
      <c r="N242" s="2">
        <v>0</v>
      </c>
      <c r="O242" s="2">
        <v>0</v>
      </c>
      <c r="P242" s="2">
        <v>0</v>
      </c>
      <c r="Q242" s="2">
        <v>2</v>
      </c>
      <c r="R242" s="2">
        <v>2</v>
      </c>
      <c r="S242" s="2">
        <v>0</v>
      </c>
      <c r="T242" s="2">
        <v>3</v>
      </c>
      <c r="U242" s="2">
        <v>1</v>
      </c>
      <c r="V242" s="2">
        <v>0</v>
      </c>
      <c r="W242" s="2">
        <v>0</v>
      </c>
      <c r="Y242" s="18" t="s">
        <v>1891</v>
      </c>
      <c r="Z242">
        <v>16</v>
      </c>
    </row>
    <row r="243" spans="1:26">
      <c r="A243" s="2">
        <v>401</v>
      </c>
      <c r="B243" s="2" t="s">
        <v>22</v>
      </c>
      <c r="C243" s="2" t="s">
        <v>316</v>
      </c>
      <c r="D243" s="17" t="str">
        <f>IFERROR(VLOOKUP(Dati16_17[[#This Row],[Nome]]&amp;"*",Gazzetta16_17[Giocatore],1,FALSE),"")</f>
        <v>El Kaddouri O.</v>
      </c>
      <c r="E243" s="13">
        <f>IFERROR(Dati16_17[[#This Row],[Mf]]/Dati16_17[[#This Row],[Quota]],0)</f>
        <v>0.59090909090909094</v>
      </c>
      <c r="F243" s="13">
        <f>IFERROR(Dati16_17[[#This Row],[Mf/Quota]]*Dati16_17[[#This Row],[Pg]]/38,0)</f>
        <v>0.31100478468899523</v>
      </c>
      <c r="G243" s="15">
        <f>IF(Dati16_17[[#This Row],[Mf]]*Dati16_17[[#This Row],[Pg]]=0,0,Dati16_17[[#This Row],[Mf]]*Dati16_17[[#This Row],[Pg]])</f>
        <v>130</v>
      </c>
      <c r="H243" s="20">
        <f>IFERROR(Dati16_17[[#This Row],[Tot. punti]]/Dati16_17[[#This Row],[Quota]],0)</f>
        <v>11.818181818181818</v>
      </c>
      <c r="I243" s="12">
        <f>IFERROR(VLOOKUP(Dati16_17[[#This Row],[Nome]]&amp;"*",Gazzetta16_17[],2,FALSE),0)</f>
        <v>11</v>
      </c>
      <c r="J243" s="2" t="s">
        <v>19</v>
      </c>
      <c r="K243" s="2">
        <v>20</v>
      </c>
      <c r="L243" s="2">
        <v>6.03</v>
      </c>
      <c r="M243" s="2">
        <v>6.5</v>
      </c>
      <c r="N243" s="2">
        <v>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5</v>
      </c>
      <c r="V243" s="2">
        <v>0</v>
      </c>
      <c r="W243" s="2">
        <v>0</v>
      </c>
      <c r="Y243" s="18" t="s">
        <v>2317</v>
      </c>
      <c r="Z243">
        <v>1</v>
      </c>
    </row>
    <row r="244" spans="1:26">
      <c r="A244" s="2">
        <v>367</v>
      </c>
      <c r="B244" s="2" t="s">
        <v>22</v>
      </c>
      <c r="C244" s="2" t="s">
        <v>112</v>
      </c>
      <c r="D244" s="17" t="str">
        <f>IFERROR(VLOOKUP(Dati16_17[[#This Row],[Nome]]&amp;"*",Gazzetta16_17[Giocatore],1,FALSE),"")</f>
        <v>Bonaventura G.</v>
      </c>
      <c r="E244" s="13">
        <f>IFERROR(Dati16_17[[#This Row],[Mf]]/Dati16_17[[#This Row],[Quota]],0)</f>
        <v>1.7050000000000001</v>
      </c>
      <c r="F244" s="13">
        <f>IFERROR(Dati16_17[[#This Row],[Mf/Quota]]*Dati16_17[[#This Row],[Pg]]/38,0)</f>
        <v>0.85250000000000004</v>
      </c>
      <c r="G244" s="15">
        <f>IF(Dati16_17[[#This Row],[Mf]]*Dati16_17[[#This Row],[Pg]]=0,0,Dati16_17[[#This Row],[Mf]]*Dati16_17[[#This Row],[Pg]])</f>
        <v>129.58000000000001</v>
      </c>
      <c r="H244" s="20">
        <f>IFERROR(Dati16_17[[#This Row],[Tot. punti]]/Dati16_17[[#This Row],[Quota]],0)</f>
        <v>32.395000000000003</v>
      </c>
      <c r="I244" s="12">
        <f>IFERROR(VLOOKUP(Dati16_17[[#This Row],[Nome]]&amp;"*",Gazzetta16_17[],2,FALSE),0)</f>
        <v>4</v>
      </c>
      <c r="J244" s="2" t="s">
        <v>21</v>
      </c>
      <c r="K244" s="2">
        <v>19</v>
      </c>
      <c r="L244" s="2">
        <v>6.42</v>
      </c>
      <c r="M244" s="2">
        <v>6.82</v>
      </c>
      <c r="N244" s="2">
        <v>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3</v>
      </c>
      <c r="V244" s="2">
        <v>0</v>
      </c>
      <c r="W244" s="2">
        <v>0</v>
      </c>
      <c r="Y244" s="18" t="s">
        <v>1892</v>
      </c>
      <c r="Z244">
        <v>39</v>
      </c>
    </row>
    <row r="245" spans="1:26">
      <c r="A245" s="2">
        <v>115</v>
      </c>
      <c r="B245" s="2" t="s">
        <v>22</v>
      </c>
      <c r="C245" s="2" t="s">
        <v>178</v>
      </c>
      <c r="D245" s="17" t="str">
        <f>IFERROR(VLOOKUP(Dati16_17[[#This Row],[Nome]]&amp;"*",Gazzetta16_17[Giocatore],1,FALSE),"")</f>
        <v>Hetemaj P.</v>
      </c>
      <c r="E245" s="13">
        <f>IFERROR(Dati16_17[[#This Row],[Mf]]/Dati16_17[[#This Row],[Quota]],0)</f>
        <v>0.93833333333333335</v>
      </c>
      <c r="F245" s="13">
        <f>IFERROR(Dati16_17[[#This Row],[Mf/Quota]]*Dati16_17[[#This Row],[Pg]]/38,0)</f>
        <v>0.56793859649122813</v>
      </c>
      <c r="G245" s="15">
        <f>IF(Dati16_17[[#This Row],[Mf]]*Dati16_17[[#This Row],[Pg]]=0,0,Dati16_17[[#This Row],[Mf]]*Dati16_17[[#This Row],[Pg]])</f>
        <v>129.49</v>
      </c>
      <c r="H245" s="20">
        <f>IFERROR(Dati16_17[[#This Row],[Tot. punti]]/Dati16_17[[#This Row],[Quota]],0)</f>
        <v>21.581666666666667</v>
      </c>
      <c r="I245" s="12">
        <f>IFERROR(VLOOKUP(Dati16_17[[#This Row],[Nome]]&amp;"*",Gazzetta16_17[],2,FALSE),0)</f>
        <v>6</v>
      </c>
      <c r="J245" s="2" t="s">
        <v>65</v>
      </c>
      <c r="K245" s="2">
        <v>23</v>
      </c>
      <c r="L245" s="2">
        <v>5.76</v>
      </c>
      <c r="M245" s="2">
        <v>5.63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6</v>
      </c>
      <c r="V245" s="2">
        <v>0</v>
      </c>
      <c r="W245" s="2">
        <v>0</v>
      </c>
      <c r="Y245" s="18" t="s">
        <v>1893</v>
      </c>
      <c r="Z245">
        <v>22</v>
      </c>
    </row>
    <row r="246" spans="1:26">
      <c r="A246" s="2">
        <v>2006</v>
      </c>
      <c r="B246" s="2" t="s">
        <v>31</v>
      </c>
      <c r="C246" s="2" t="s">
        <v>725</v>
      </c>
      <c r="D246" s="17" t="str">
        <f>IFERROR(VLOOKUP(Dati16_17[[#This Row],[Nome]]&amp;"*",Gazzetta16_17[Giocatore],1,FALSE),"")</f>
        <v>Lirola P.</v>
      </c>
      <c r="E246" s="13">
        <f>IFERROR(Dati16_17[[#This Row],[Mf]]/Dati16_17[[#This Row],[Quota]],0)</f>
        <v>0.98</v>
      </c>
      <c r="F246" s="13">
        <f>IFERROR(Dati16_17[[#This Row],[Mf/Quota]]*Dati16_17[[#This Row],[Pg]]/38,0)</f>
        <v>0.56736842105263152</v>
      </c>
      <c r="G246" s="15">
        <f>IF(Dati16_17[[#This Row],[Mf]]*Dati16_17[[#This Row],[Pg]]=0,0,Dati16_17[[#This Row],[Mf]]*Dati16_17[[#This Row],[Pg]])</f>
        <v>129.35999999999999</v>
      </c>
      <c r="H246" s="20">
        <f>IFERROR(Dati16_17[[#This Row],[Tot. punti]]/Dati16_17[[#This Row],[Quota]],0)</f>
        <v>21.56</v>
      </c>
      <c r="I246" s="12">
        <f>IFERROR(VLOOKUP(Dati16_17[[#This Row],[Nome]]&amp;"*",Gazzetta16_17[],2,FALSE),0)</f>
        <v>6</v>
      </c>
      <c r="J246" s="2" t="s">
        <v>46</v>
      </c>
      <c r="K246" s="2">
        <v>22</v>
      </c>
      <c r="L246" s="2">
        <v>5.81</v>
      </c>
      <c r="M246" s="2">
        <v>5.88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3</v>
      </c>
      <c r="V246" s="2">
        <v>0</v>
      </c>
      <c r="W246" s="2">
        <v>0</v>
      </c>
      <c r="Y246" s="18" t="s">
        <v>1895</v>
      </c>
      <c r="Z246">
        <v>44</v>
      </c>
    </row>
    <row r="247" spans="1:26">
      <c r="A247" s="2">
        <v>790</v>
      </c>
      <c r="B247" s="2" t="s">
        <v>31</v>
      </c>
      <c r="C247" s="2" t="s">
        <v>511</v>
      </c>
      <c r="D247" s="17" t="str">
        <f>IFERROR(VLOOKUP(Dati16_17[[#This Row],[Nome]]&amp;"*",Gazzetta16_17[Giocatore],1,FALSE),"")</f>
        <v>Samir</v>
      </c>
      <c r="E247" s="13">
        <f>IFERROR(Dati16_17[[#This Row],[Mf]]/Dati16_17[[#This Row],[Quota]],0)</f>
        <v>0.87428571428571433</v>
      </c>
      <c r="F247" s="13">
        <f>IFERROR(Dati16_17[[#This Row],[Mf/Quota]]*Dati16_17[[#This Row],[Pg]]/38,0)</f>
        <v>0.48315789473684206</v>
      </c>
      <c r="G247" s="15">
        <f>IF(Dati16_17[[#This Row],[Mf]]*Dati16_17[[#This Row],[Pg]]=0,0,Dati16_17[[#This Row],[Mf]]*Dati16_17[[#This Row],[Pg]])</f>
        <v>128.52000000000001</v>
      </c>
      <c r="H247" s="20">
        <f>IFERROR(Dati16_17[[#This Row],[Tot. punti]]/Dati16_17[[#This Row],[Quota]],0)</f>
        <v>18.360000000000003</v>
      </c>
      <c r="I247" s="12">
        <f>IFERROR(VLOOKUP(Dati16_17[[#This Row],[Nome]]&amp;"*",Gazzetta16_17[],2,FALSE),0)</f>
        <v>7</v>
      </c>
      <c r="J247" s="2" t="s">
        <v>30</v>
      </c>
      <c r="K247" s="2">
        <v>21</v>
      </c>
      <c r="L247" s="2">
        <v>6.1</v>
      </c>
      <c r="M247" s="2">
        <v>6.12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</v>
      </c>
      <c r="U247" s="2">
        <v>3</v>
      </c>
      <c r="V247" s="2">
        <v>0</v>
      </c>
      <c r="W247" s="2">
        <v>0</v>
      </c>
      <c r="Y247" s="18" t="s">
        <v>1896</v>
      </c>
      <c r="Z247">
        <v>11</v>
      </c>
    </row>
    <row r="248" spans="1:26">
      <c r="A248" s="2">
        <v>775</v>
      </c>
      <c r="B248" s="2" t="s">
        <v>22</v>
      </c>
      <c r="C248" s="2" t="s">
        <v>397</v>
      </c>
      <c r="D248" s="17" t="str">
        <f>IFERROR(VLOOKUP(Dati16_17[[#This Row],[Nome]]&amp;"*",Gazzetta16_17[Giocatore],1,FALSE),"")</f>
        <v>Alvarez R.</v>
      </c>
      <c r="E248" s="13">
        <f>IFERROR(Dati16_17[[#This Row],[Mf]]/Dati16_17[[#This Row],[Quota]],0)</f>
        <v>0.87428571428571433</v>
      </c>
      <c r="F248" s="13">
        <f>IFERROR(Dati16_17[[#This Row],[Mf/Quota]]*Dati16_17[[#This Row],[Pg]]/38,0)</f>
        <v>0.48315789473684206</v>
      </c>
      <c r="G248" s="15">
        <f>IF(Dati16_17[[#This Row],[Mf]]*Dati16_17[[#This Row],[Pg]]=0,0,Dati16_17[[#This Row],[Mf]]*Dati16_17[[#This Row],[Pg]])</f>
        <v>128.52000000000001</v>
      </c>
      <c r="H248" s="20">
        <f>IFERROR(Dati16_17[[#This Row],[Tot. punti]]/Dati16_17[[#This Row],[Quota]],0)</f>
        <v>18.360000000000003</v>
      </c>
      <c r="I248" s="12">
        <f>IFERROR(VLOOKUP(Dati16_17[[#This Row],[Nome]]&amp;"*",Gazzetta16_17[],2,FALSE),0)</f>
        <v>7</v>
      </c>
      <c r="J248" s="2" t="s">
        <v>44</v>
      </c>
      <c r="K248" s="2">
        <v>21</v>
      </c>
      <c r="L248" s="2">
        <v>5.82</v>
      </c>
      <c r="M248" s="2">
        <v>6.12</v>
      </c>
      <c r="N248" s="2">
        <v>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2</v>
      </c>
      <c r="V248" s="2">
        <v>1</v>
      </c>
      <c r="W248" s="2">
        <v>0</v>
      </c>
      <c r="Y248" s="18" t="s">
        <v>2318</v>
      </c>
      <c r="Z248">
        <v>10</v>
      </c>
    </row>
    <row r="249" spans="1:26">
      <c r="A249" s="2">
        <v>1873</v>
      </c>
      <c r="B249" s="2" t="s">
        <v>22</v>
      </c>
      <c r="C249" s="2" t="s">
        <v>672</v>
      </c>
      <c r="D249" s="17" t="str">
        <f>IFERROR(VLOOKUP(Dati16_17[[#This Row],[Nome]]&amp;"*",Gazzetta16_17[Giocatore],1,FALSE),"")</f>
        <v>Di Gennaro D.</v>
      </c>
      <c r="E249" s="13">
        <f>IFERROR(Dati16_17[[#This Row],[Mf]]/Dati16_17[[#This Row],[Quota]],0)</f>
        <v>1.58</v>
      </c>
      <c r="F249" s="13">
        <f>IFERROR(Dati16_17[[#This Row],[Mf/Quota]]*Dati16_17[[#This Row],[Pg]]/38,0)</f>
        <v>0.83157894736842108</v>
      </c>
      <c r="G249" s="15">
        <f>IF(Dati16_17[[#This Row],[Mf]]*Dati16_17[[#This Row],[Pg]]=0,0,Dati16_17[[#This Row],[Mf]]*Dati16_17[[#This Row],[Pg]])</f>
        <v>126.4</v>
      </c>
      <c r="H249" s="20">
        <f>IFERROR(Dati16_17[[#This Row],[Tot. punti]]/Dati16_17[[#This Row],[Quota]],0)</f>
        <v>31.6</v>
      </c>
      <c r="I249" s="12">
        <f>IFERROR(VLOOKUP(Dati16_17[[#This Row],[Nome]]&amp;"*",Gazzetta16_17[],2,FALSE),0)</f>
        <v>4</v>
      </c>
      <c r="J249" s="2" t="s">
        <v>654</v>
      </c>
      <c r="K249" s="2">
        <v>20</v>
      </c>
      <c r="L249" s="2">
        <v>6.02</v>
      </c>
      <c r="M249" s="2">
        <v>6.32</v>
      </c>
      <c r="N249" s="2">
        <v>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3</v>
      </c>
      <c r="U249" s="2">
        <v>4</v>
      </c>
      <c r="V249" s="2">
        <v>1</v>
      </c>
      <c r="W249" s="2">
        <v>0</v>
      </c>
      <c r="Y249" s="18" t="s">
        <v>2319</v>
      </c>
      <c r="Z249">
        <v>7</v>
      </c>
    </row>
    <row r="250" spans="1:26">
      <c r="A250" s="2">
        <v>526</v>
      </c>
      <c r="B250" s="2" t="s">
        <v>22</v>
      </c>
      <c r="C250" s="2" t="s">
        <v>119</v>
      </c>
      <c r="D250" s="17" t="str">
        <f>IFERROR(VLOOKUP(Dati16_17[[#This Row],[Nome]]&amp;"*",Gazzetta16_17[Giocatore],1,FALSE),"")</f>
        <v>Duncan A.</v>
      </c>
      <c r="E250" s="13">
        <f>IFERROR(Dati16_17[[#This Row],[Mf]]/Dati16_17[[#This Row],[Quota]],0)</f>
        <v>0.75</v>
      </c>
      <c r="F250" s="13">
        <f>IFERROR(Dati16_17[[#This Row],[Mf/Quota]]*Dati16_17[[#This Row],[Pg]]/38,0)</f>
        <v>0.41447368421052633</v>
      </c>
      <c r="G250" s="15">
        <f>IF(Dati16_17[[#This Row],[Mf]]*Dati16_17[[#This Row],[Pg]]=0,0,Dati16_17[[#This Row],[Mf]]*Dati16_17[[#This Row],[Pg]])</f>
        <v>126</v>
      </c>
      <c r="H250" s="20">
        <f>IFERROR(Dati16_17[[#This Row],[Tot. punti]]/Dati16_17[[#This Row],[Quota]],0)</f>
        <v>15.75</v>
      </c>
      <c r="I250" s="12">
        <f>IFERROR(VLOOKUP(Dati16_17[[#This Row],[Nome]]&amp;"*",Gazzetta16_17[],2,FALSE),0)</f>
        <v>8</v>
      </c>
      <c r="J250" s="2" t="s">
        <v>46</v>
      </c>
      <c r="K250" s="2">
        <v>21</v>
      </c>
      <c r="L250" s="2">
        <v>5.95</v>
      </c>
      <c r="M250" s="2">
        <v>6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4</v>
      </c>
      <c r="V250" s="2">
        <v>0</v>
      </c>
      <c r="W250" s="2">
        <v>0</v>
      </c>
      <c r="Y250" s="18" t="s">
        <v>1898</v>
      </c>
      <c r="Z250">
        <v>6</v>
      </c>
    </row>
    <row r="251" spans="1:26">
      <c r="A251" s="2">
        <v>477</v>
      </c>
      <c r="B251" s="2" t="s">
        <v>17</v>
      </c>
      <c r="C251" s="2" t="s">
        <v>400</v>
      </c>
      <c r="D251" s="17" t="str">
        <f>IFERROR(VLOOKUP(Dati16_17[[#This Row],[Nome]]&amp;"*",Gazzetta16_17[Giocatore],1,FALSE),"")</f>
        <v>Iturbe J.</v>
      </c>
      <c r="E251" s="13">
        <f>IFERROR(Dati16_17[[#This Row],[Mf]]/Dati16_17[[#This Row],[Quota]],0)</f>
        <v>0.85285714285714287</v>
      </c>
      <c r="F251" s="13">
        <f>IFERROR(Dati16_17[[#This Row],[Mf/Quota]]*Dati16_17[[#This Row],[Pg]]/38,0)</f>
        <v>0.47131578947368419</v>
      </c>
      <c r="G251" s="15">
        <f>IF(Dati16_17[[#This Row],[Mf]]*Dati16_17[[#This Row],[Pg]]=0,0,Dati16_17[[#This Row],[Mf]]*Dati16_17[[#This Row],[Pg]])</f>
        <v>125.36999999999999</v>
      </c>
      <c r="H251" s="20">
        <f>IFERROR(Dati16_17[[#This Row],[Tot. punti]]/Dati16_17[[#This Row],[Quota]],0)</f>
        <v>17.91</v>
      </c>
      <c r="I251" s="12">
        <f>IFERROR(VLOOKUP(Dati16_17[[#This Row],[Nome]]&amp;"*",Gazzetta16_17[],2,FALSE),0)</f>
        <v>7</v>
      </c>
      <c r="J251" s="2" t="s">
        <v>81</v>
      </c>
      <c r="K251" s="2">
        <v>21</v>
      </c>
      <c r="L251" s="2">
        <v>5.62</v>
      </c>
      <c r="M251" s="2">
        <v>5.97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3</v>
      </c>
      <c r="U251" s="2">
        <v>1</v>
      </c>
      <c r="V251" s="2">
        <v>0</v>
      </c>
      <c r="W251" s="2">
        <v>0</v>
      </c>
      <c r="Y251" s="18" t="s">
        <v>1899</v>
      </c>
      <c r="Z251">
        <v>6</v>
      </c>
    </row>
    <row r="252" spans="1:26">
      <c r="A252" s="2">
        <v>245</v>
      </c>
      <c r="B252" s="2" t="s">
        <v>17</v>
      </c>
      <c r="C252" s="2" t="s">
        <v>366</v>
      </c>
      <c r="D252" s="17" t="str">
        <f>IFERROR(VLOOKUP(Dati16_17[[#This Row],[Nome]]&amp;"*",Gazzetta16_17[Giocatore],1,FALSE),"")</f>
        <v>Pandev G.</v>
      </c>
      <c r="E252" s="13">
        <f>IFERROR(Dati16_17[[#This Row],[Mf]]/Dati16_17[[#This Row],[Quota]],0)</f>
        <v>0.61899999999999999</v>
      </c>
      <c r="F252" s="13">
        <f>IFERROR(Dati16_17[[#This Row],[Mf/Quota]]*Dati16_17[[#This Row],[Pg]]/38,0)</f>
        <v>0.32578947368421052</v>
      </c>
      <c r="G252" s="15">
        <f>IF(Dati16_17[[#This Row],[Mf]]*Dati16_17[[#This Row],[Pg]]=0,0,Dati16_17[[#This Row],[Mf]]*Dati16_17[[#This Row],[Pg]])</f>
        <v>123.80000000000001</v>
      </c>
      <c r="H252" s="20">
        <f>IFERROR(Dati16_17[[#This Row],[Tot. punti]]/Dati16_17[[#This Row],[Quota]],0)</f>
        <v>12.38</v>
      </c>
      <c r="I252" s="12">
        <f>IFERROR(VLOOKUP(Dati16_17[[#This Row],[Nome]]&amp;"*",Gazzetta16_17[],2,FALSE),0)</f>
        <v>10</v>
      </c>
      <c r="J252" s="2" t="s">
        <v>70</v>
      </c>
      <c r="K252" s="2">
        <v>20</v>
      </c>
      <c r="L252" s="2">
        <v>5.72</v>
      </c>
      <c r="M252" s="2">
        <v>6.19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1</v>
      </c>
      <c r="W252" s="2">
        <v>0</v>
      </c>
      <c r="Y252" s="18" t="s">
        <v>1900</v>
      </c>
      <c r="Z252">
        <v>5</v>
      </c>
    </row>
    <row r="253" spans="1:26">
      <c r="A253" s="2">
        <v>414</v>
      </c>
      <c r="B253" s="2" t="s">
        <v>31</v>
      </c>
      <c r="C253" s="2" t="s">
        <v>277</v>
      </c>
      <c r="D253" s="17" t="str">
        <f>IFERROR(VLOOKUP(Dati16_17[[#This Row],[Nome]]&amp;"*",Gazzetta16_17[Giocatore],1,FALSE),"")</f>
        <v>Andelkovic S.</v>
      </c>
      <c r="E253" s="13">
        <f>IFERROR(Dati16_17[[#This Row],[Mf]]/Dati16_17[[#This Row],[Quota]],0)</f>
        <v>1.1240000000000001</v>
      </c>
      <c r="F253" s="13">
        <f>IFERROR(Dati16_17[[#This Row],[Mf/Quota]]*Dati16_17[[#This Row],[Pg]]/38,0)</f>
        <v>0.65073684210526317</v>
      </c>
      <c r="G253" s="15">
        <f>IF(Dati16_17[[#This Row],[Mf]]*Dati16_17[[#This Row],[Pg]]=0,0,Dati16_17[[#This Row],[Mf]]*Dati16_17[[#This Row],[Pg]])</f>
        <v>123.64</v>
      </c>
      <c r="H253" s="20">
        <f>IFERROR(Dati16_17[[#This Row],[Tot. punti]]/Dati16_17[[#This Row],[Quota]],0)</f>
        <v>24.728000000000002</v>
      </c>
      <c r="I253" s="12">
        <f>IFERROR(VLOOKUP(Dati16_17[[#This Row],[Nome]]&amp;"*",Gazzetta16_17[],2,FALSE),0)</f>
        <v>5</v>
      </c>
      <c r="J253" s="2" t="s">
        <v>27</v>
      </c>
      <c r="K253" s="2">
        <v>22</v>
      </c>
      <c r="L253" s="2">
        <v>5.62</v>
      </c>
      <c r="M253" s="2">
        <v>5.62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3</v>
      </c>
      <c r="V253" s="2">
        <v>0</v>
      </c>
      <c r="W253" s="2">
        <v>0</v>
      </c>
      <c r="Y253" s="18" t="s">
        <v>2320</v>
      </c>
      <c r="Z253">
        <v>1</v>
      </c>
    </row>
    <row r="254" spans="1:26">
      <c r="A254" s="2">
        <v>641</v>
      </c>
      <c r="B254" s="2" t="s">
        <v>22</v>
      </c>
      <c r="C254" s="2" t="s">
        <v>349</v>
      </c>
      <c r="D254" s="17" t="str">
        <f>IFERROR(VLOOKUP(Dati16_17[[#This Row],[Nome]]&amp;"*",Gazzetta16_17[Giocatore],1,FALSE),"")</f>
        <v>Ntcham O.</v>
      </c>
      <c r="E254" s="13">
        <f>IFERROR(Dati16_17[[#This Row],[Mf]]/Dati16_17[[#This Row],[Quota]],0)</f>
        <v>1.03</v>
      </c>
      <c r="F254" s="13">
        <f>IFERROR(Dati16_17[[#This Row],[Mf/Quota]]*Dati16_17[[#This Row],[Pg]]/38,0)</f>
        <v>0.54210526315789476</v>
      </c>
      <c r="G254" s="15">
        <f>IF(Dati16_17[[#This Row],[Mf]]*Dati16_17[[#This Row],[Pg]]=0,0,Dati16_17[[#This Row],[Mf]]*Dati16_17[[#This Row],[Pg]])</f>
        <v>123.6</v>
      </c>
      <c r="H254" s="20">
        <f>IFERROR(Dati16_17[[#This Row],[Tot. punti]]/Dati16_17[[#This Row],[Quota]],0)</f>
        <v>20.599999999999998</v>
      </c>
      <c r="I254" s="12">
        <f>IFERROR(VLOOKUP(Dati16_17[[#This Row],[Nome]]&amp;"*",Gazzetta16_17[],2,FALSE),0)</f>
        <v>6</v>
      </c>
      <c r="J254" s="2" t="s">
        <v>70</v>
      </c>
      <c r="K254" s="2">
        <v>20</v>
      </c>
      <c r="L254" s="2">
        <v>5.68</v>
      </c>
      <c r="M254" s="2">
        <v>6.18</v>
      </c>
      <c r="N254" s="2">
        <v>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3</v>
      </c>
      <c r="V254" s="2">
        <v>0</v>
      </c>
      <c r="W254" s="2">
        <v>0</v>
      </c>
      <c r="Y254" s="18" t="s">
        <v>2321</v>
      </c>
      <c r="Z254">
        <v>15</v>
      </c>
    </row>
    <row r="255" spans="1:26">
      <c r="A255" s="2">
        <v>305</v>
      </c>
      <c r="B255" s="2" t="s">
        <v>22</v>
      </c>
      <c r="C255" s="2" t="s">
        <v>325</v>
      </c>
      <c r="D255" s="17" t="str">
        <f>IFERROR(VLOOKUP(Dati16_17[[#This Row],[Nome]]&amp;"*",Gazzetta16_17[Giocatore],1,FALSE),"")</f>
        <v>Sturaro S.</v>
      </c>
      <c r="E255" s="13">
        <f>IFERROR(Dati16_17[[#This Row],[Mf]]/Dati16_17[[#This Row],[Quota]],0)</f>
        <v>1.1759999999999999</v>
      </c>
      <c r="F255" s="13">
        <f>IFERROR(Dati16_17[[#This Row],[Mf/Quota]]*Dati16_17[[#This Row],[Pg]]/38,0)</f>
        <v>0.64989473684210519</v>
      </c>
      <c r="G255" s="15">
        <f>IF(Dati16_17[[#This Row],[Mf]]*Dati16_17[[#This Row],[Pg]]=0,0,Dati16_17[[#This Row],[Mf]]*Dati16_17[[#This Row],[Pg]])</f>
        <v>123.48</v>
      </c>
      <c r="H255" s="20">
        <f>IFERROR(Dati16_17[[#This Row],[Tot. punti]]/Dati16_17[[#This Row],[Quota]],0)</f>
        <v>24.696000000000002</v>
      </c>
      <c r="I255" s="12">
        <f>IFERROR(VLOOKUP(Dati16_17[[#This Row],[Nome]]&amp;"*",Gazzetta16_17[],2,FALSE),0)</f>
        <v>5</v>
      </c>
      <c r="J255" s="2" t="s">
        <v>57</v>
      </c>
      <c r="K255" s="2">
        <v>21</v>
      </c>
      <c r="L255" s="2">
        <v>6.03</v>
      </c>
      <c r="M255" s="2">
        <v>5.88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5</v>
      </c>
      <c r="V255" s="2">
        <v>0</v>
      </c>
      <c r="W255" s="2">
        <v>0</v>
      </c>
      <c r="Y255" s="18" t="s">
        <v>2322</v>
      </c>
      <c r="Z255">
        <v>5</v>
      </c>
    </row>
    <row r="256" spans="1:26">
      <c r="A256" s="2">
        <v>2086</v>
      </c>
      <c r="B256" s="2" t="s">
        <v>17</v>
      </c>
      <c r="C256" s="2" t="s">
        <v>757</v>
      </c>
      <c r="D256" s="17" t="str">
        <f>IFERROR(VLOOKUP(Dati16_17[[#This Row],[Nome]]&amp;"*",Gazzetta16_17[Giocatore],1,FALSE),"")</f>
        <v>Iemmello P.</v>
      </c>
      <c r="E256" s="13">
        <f>IFERROR(Dati16_17[[#This Row],[Mf]]/Dati16_17[[#This Row],[Quota]],0)</f>
        <v>0.60083333333333333</v>
      </c>
      <c r="F256" s="13">
        <f>IFERROR(Dati16_17[[#This Row],[Mf/Quota]]*Dati16_17[[#This Row],[Pg]]/38,0)</f>
        <v>0.26879385964912283</v>
      </c>
      <c r="G256" s="15">
        <f>IF(Dati16_17[[#This Row],[Mf]]*Dati16_17[[#This Row],[Pg]]=0,0,Dati16_17[[#This Row],[Mf]]*Dati16_17[[#This Row],[Pg]])</f>
        <v>122.57</v>
      </c>
      <c r="H256" s="20">
        <f>IFERROR(Dati16_17[[#This Row],[Tot. punti]]/Dati16_17[[#This Row],[Quota]],0)</f>
        <v>10.214166666666666</v>
      </c>
      <c r="I256" s="12">
        <f>IFERROR(VLOOKUP(Dati16_17[[#This Row],[Nome]]&amp;"*",Gazzetta16_17[],2,FALSE),0)</f>
        <v>12</v>
      </c>
      <c r="J256" s="2" t="s">
        <v>46</v>
      </c>
      <c r="K256" s="2">
        <v>17</v>
      </c>
      <c r="L256" s="2">
        <v>6</v>
      </c>
      <c r="M256" s="2">
        <v>7.21</v>
      </c>
      <c r="N256" s="2">
        <v>4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Y256" s="18" t="s">
        <v>2323</v>
      </c>
      <c r="Z256">
        <v>14</v>
      </c>
    </row>
    <row r="257" spans="1:26">
      <c r="A257" s="2">
        <v>104</v>
      </c>
      <c r="B257" s="2" t="s">
        <v>31</v>
      </c>
      <c r="C257" s="2" t="s">
        <v>282</v>
      </c>
      <c r="D257" s="17" t="str">
        <f>IFERROR(VLOOKUP(Dati16_17[[#This Row],[Nome]]&amp;"*",Gazzetta16_17[Giocatore],1,FALSE),"")</f>
        <v>Gamberini A.</v>
      </c>
      <c r="E257" s="13">
        <f>IFERROR(Dati16_17[[#This Row],[Mf]]/Dati16_17[[#This Row],[Quota]],0)</f>
        <v>0.87142857142857133</v>
      </c>
      <c r="F257" s="13">
        <f>IFERROR(Dati16_17[[#This Row],[Mf/Quota]]*Dati16_17[[#This Row],[Pg]]/38,0)</f>
        <v>0.45864661654135336</v>
      </c>
      <c r="G257" s="15">
        <f>IF(Dati16_17[[#This Row],[Mf]]*Dati16_17[[#This Row],[Pg]]=0,0,Dati16_17[[#This Row],[Mf]]*Dati16_17[[#This Row],[Pg]])</f>
        <v>122</v>
      </c>
      <c r="H257" s="20">
        <f>IFERROR(Dati16_17[[#This Row],[Tot. punti]]/Dati16_17[[#This Row],[Quota]],0)</f>
        <v>17.428571428571427</v>
      </c>
      <c r="I257" s="12">
        <f>IFERROR(VLOOKUP(Dati16_17[[#This Row],[Nome]]&amp;"*",Gazzetta16_17[],2,FALSE),0)</f>
        <v>7</v>
      </c>
      <c r="J257" s="2" t="s">
        <v>65</v>
      </c>
      <c r="K257" s="2">
        <v>20</v>
      </c>
      <c r="L257" s="2">
        <v>5.98</v>
      </c>
      <c r="M257" s="2">
        <v>6.1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Y257" s="18" t="s">
        <v>2324</v>
      </c>
      <c r="Z257">
        <v>14</v>
      </c>
    </row>
    <row r="258" spans="1:26">
      <c r="A258" s="2">
        <v>555</v>
      </c>
      <c r="B258" s="2" t="s">
        <v>22</v>
      </c>
      <c r="C258" s="2" t="s">
        <v>176</v>
      </c>
      <c r="D258" s="17" t="str">
        <f>IFERROR(VLOOKUP(Dati16_17[[#This Row],[Nome]]&amp;"*",Gazzetta16_17[Giocatore],1,FALSE),"")</f>
        <v>Acquah A.</v>
      </c>
      <c r="E258" s="13">
        <f>IFERROR(Dati16_17[[#This Row],[Mf]]/Dati16_17[[#This Row],[Quota]],0)</f>
        <v>0.86571428571428566</v>
      </c>
      <c r="F258" s="13">
        <f>IFERROR(Dati16_17[[#This Row],[Mf/Quota]]*Dati16_17[[#This Row],[Pg]]/38,0)</f>
        <v>0.4556390977443609</v>
      </c>
      <c r="G258" s="15">
        <f>IF(Dati16_17[[#This Row],[Mf]]*Dati16_17[[#This Row],[Pg]]=0,0,Dati16_17[[#This Row],[Mf]]*Dati16_17[[#This Row],[Pg]])</f>
        <v>121.19999999999999</v>
      </c>
      <c r="H258" s="20">
        <f>IFERROR(Dati16_17[[#This Row],[Tot. punti]]/Dati16_17[[#This Row],[Quota]],0)</f>
        <v>17.314285714285713</v>
      </c>
      <c r="I258" s="12">
        <f>IFERROR(VLOOKUP(Dati16_17[[#This Row],[Nome]]&amp;"*",Gazzetta16_17[],2,FALSE),0)</f>
        <v>7</v>
      </c>
      <c r="J258" s="2" t="s">
        <v>81</v>
      </c>
      <c r="K258" s="2">
        <v>20</v>
      </c>
      <c r="L258" s="2">
        <v>5.94</v>
      </c>
      <c r="M258" s="2">
        <v>6.06</v>
      </c>
      <c r="N258" s="2">
        <v>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3</v>
      </c>
      <c r="W258" s="2">
        <v>0</v>
      </c>
      <c r="Y258" s="18" t="s">
        <v>2325</v>
      </c>
      <c r="Z258">
        <v>14</v>
      </c>
    </row>
    <row r="259" spans="1:26">
      <c r="A259" s="2">
        <v>1949</v>
      </c>
      <c r="B259" s="2" t="s">
        <v>31</v>
      </c>
      <c r="C259" s="2" t="s">
        <v>998</v>
      </c>
      <c r="D259" s="17" t="str">
        <f>IFERROR(VLOOKUP(Dati16_17[[#This Row],[Nome]]&amp;"*",Gazzetta16_17[Giocatore],1,FALSE),"")</f>
        <v>Fornasier M.</v>
      </c>
      <c r="E259" s="13">
        <f>IFERROR(Dati16_17[[#This Row],[Mf]]/Dati16_17[[#This Row],[Quota]],0)</f>
        <v>1.3625</v>
      </c>
      <c r="F259" s="13">
        <f>IFERROR(Dati16_17[[#This Row],[Mf/Quota]]*Dati16_17[[#This Row],[Pg]]/38,0)</f>
        <v>0.78881578947368425</v>
      </c>
      <c r="G259" s="15">
        <f>IF(Dati16_17[[#This Row],[Mf]]*Dati16_17[[#This Row],[Pg]]=0,0,Dati16_17[[#This Row],[Mf]]*Dati16_17[[#This Row],[Pg]])</f>
        <v>119.9</v>
      </c>
      <c r="H259" s="20">
        <f>IFERROR(Dati16_17[[#This Row],[Tot. punti]]/Dati16_17[[#This Row],[Quota]],0)</f>
        <v>29.975000000000001</v>
      </c>
      <c r="I259" s="12">
        <f>IFERROR(VLOOKUP(Dati16_17[[#This Row],[Nome]]&amp;"*",Gazzetta16_17[],2,FALSE),0)</f>
        <v>4</v>
      </c>
      <c r="J259" s="2" t="s">
        <v>961</v>
      </c>
      <c r="K259" s="2">
        <v>22</v>
      </c>
      <c r="L259" s="2">
        <v>5.55</v>
      </c>
      <c r="M259" s="2">
        <v>5.45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</v>
      </c>
      <c r="V259" s="2">
        <v>0</v>
      </c>
      <c r="W259" s="2">
        <v>0</v>
      </c>
      <c r="Y259" s="18" t="s">
        <v>1906</v>
      </c>
      <c r="Z259">
        <v>27</v>
      </c>
    </row>
    <row r="260" spans="1:26">
      <c r="A260" s="2">
        <v>2119</v>
      </c>
      <c r="B260" s="2" t="s">
        <v>17</v>
      </c>
      <c r="C260" s="2" t="s">
        <v>1066</v>
      </c>
      <c r="D260" s="17" t="str">
        <f>IFERROR(VLOOKUP(Dati16_17[[#This Row],[Nome]]&amp;"*",Gazzetta16_17[Giocatore],1,FALSE),"")</f>
        <v>Deulofeu G.</v>
      </c>
      <c r="E260" s="13">
        <f>IFERROR(Dati16_17[[#This Row],[Mf]]/Dati16_17[[#This Row],[Quota]],0)</f>
        <v>0.35150000000000003</v>
      </c>
      <c r="F260" s="13">
        <f>IFERROR(Dati16_17[[#This Row],[Mf/Quota]]*Dati16_17[[#This Row],[Pg]]/38,0)</f>
        <v>0.15725</v>
      </c>
      <c r="G260" s="15">
        <f>IF(Dati16_17[[#This Row],[Mf]]*Dati16_17[[#This Row],[Pg]]=0,0,Dati16_17[[#This Row],[Mf]]*Dati16_17[[#This Row],[Pg]])</f>
        <v>119.51</v>
      </c>
      <c r="H260" s="20">
        <f>IFERROR(Dati16_17[[#This Row],[Tot. punti]]/Dati16_17[[#This Row],[Quota]],0)</f>
        <v>5.9755000000000003</v>
      </c>
      <c r="I260" s="12">
        <f>IFERROR(VLOOKUP(Dati16_17[[#This Row],[Nome]]&amp;"*",Gazzetta16_17[],2,FALSE),0)</f>
        <v>20</v>
      </c>
      <c r="J260" s="2" t="s">
        <v>21</v>
      </c>
      <c r="K260" s="2">
        <v>17</v>
      </c>
      <c r="L260" s="2">
        <v>6.32</v>
      </c>
      <c r="M260" s="2">
        <v>7.03</v>
      </c>
      <c r="N260" s="2">
        <v>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2">
        <v>4</v>
      </c>
      <c r="V260" s="2">
        <v>0</v>
      </c>
      <c r="W260" s="2">
        <v>0</v>
      </c>
      <c r="Y260" s="18" t="s">
        <v>1907</v>
      </c>
      <c r="Z260">
        <v>14</v>
      </c>
    </row>
    <row r="261" spans="1:26">
      <c r="A261" s="2">
        <v>1932</v>
      </c>
      <c r="B261" s="2" t="s">
        <v>31</v>
      </c>
      <c r="C261" s="2" t="s">
        <v>988</v>
      </c>
      <c r="D261" s="17" t="str">
        <f>IFERROR(VLOOKUP(Dati16_17[[#This Row],[Nome]]&amp;"*",Gazzetta16_17[Giocatore],1,FALSE),"")</f>
        <v/>
      </c>
      <c r="E261" s="13">
        <f>IFERROR(Dati16_17[[#This Row],[Mf]]/Dati16_17[[#This Row],[Quota]],0)</f>
        <v>0</v>
      </c>
      <c r="F261" s="13">
        <f>IFERROR(Dati16_17[[#This Row],[Mf/Quota]]*Dati16_17[[#This Row],[Pg]]/38,0)</f>
        <v>0</v>
      </c>
      <c r="G261" s="15">
        <f>IF(Dati16_17[[#This Row],[Mf]]*Dati16_17[[#This Row],[Pg]]=0,0,Dati16_17[[#This Row],[Mf]]*Dati16_17[[#This Row],[Pg]])</f>
        <v>119.32000000000001</v>
      </c>
      <c r="H261" s="20">
        <f>IFERROR(Dati16_17[[#This Row],[Tot. punti]]/Dati16_17[[#This Row],[Quota]],0)</f>
        <v>0</v>
      </c>
      <c r="I261" s="12">
        <f>IFERROR(VLOOKUP(Dati16_17[[#This Row],[Nome]]&amp;"*",Gazzetta16_17[],2,FALSE),0)</f>
        <v>0</v>
      </c>
      <c r="J261" s="2" t="s">
        <v>57</v>
      </c>
      <c r="K261" s="2">
        <v>19</v>
      </c>
      <c r="L261" s="2">
        <v>6</v>
      </c>
      <c r="M261" s="2">
        <v>6.28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5</v>
      </c>
      <c r="V261" s="2">
        <v>0</v>
      </c>
      <c r="W261" s="2">
        <v>0</v>
      </c>
      <c r="Y261" s="18" t="s">
        <v>2326</v>
      </c>
      <c r="Z261">
        <v>1</v>
      </c>
    </row>
    <row r="262" spans="1:26">
      <c r="A262" s="2">
        <v>78</v>
      </c>
      <c r="B262" s="2" t="s">
        <v>31</v>
      </c>
      <c r="C262" s="2" t="s">
        <v>380</v>
      </c>
      <c r="D262" s="17" t="str">
        <f>IFERROR(VLOOKUP(Dati16_17[[#This Row],[Nome]]&amp;"*",Gazzetta16_17[Giocatore],1,FALSE),"")</f>
        <v>Spolli N.</v>
      </c>
      <c r="E262" s="13">
        <f>IFERROR(Dati16_17[[#This Row],[Mf]]/Dati16_17[[#This Row],[Quota]],0)</f>
        <v>0.93666666666666665</v>
      </c>
      <c r="F262" s="13">
        <f>IFERROR(Dati16_17[[#This Row],[Mf/Quota]]*Dati16_17[[#This Row],[Pg]]/38,0)</f>
        <v>0.51763157894736833</v>
      </c>
      <c r="G262" s="15">
        <f>IF(Dati16_17[[#This Row],[Mf]]*Dati16_17[[#This Row],[Pg]]=0,0,Dati16_17[[#This Row],[Mf]]*Dati16_17[[#This Row],[Pg]])</f>
        <v>118.02</v>
      </c>
      <c r="H262" s="20">
        <f>IFERROR(Dati16_17[[#This Row],[Tot. punti]]/Dati16_17[[#This Row],[Quota]],0)</f>
        <v>19.669999999999998</v>
      </c>
      <c r="I262" s="12">
        <f>IFERROR(VLOOKUP(Dati16_17[[#This Row],[Nome]]&amp;"*",Gazzetta16_17[],2,FALSE),0)</f>
        <v>6</v>
      </c>
      <c r="J262" s="2" t="s">
        <v>65</v>
      </c>
      <c r="K262" s="2">
        <v>21</v>
      </c>
      <c r="L262" s="2">
        <v>5.82</v>
      </c>
      <c r="M262" s="2">
        <v>5.62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8</v>
      </c>
      <c r="V262" s="2">
        <v>0</v>
      </c>
      <c r="W262" s="2">
        <v>0</v>
      </c>
      <c r="Y262" s="18" t="s">
        <v>2327</v>
      </c>
      <c r="Z262">
        <v>4</v>
      </c>
    </row>
    <row r="263" spans="1:26">
      <c r="A263" s="2">
        <v>706</v>
      </c>
      <c r="B263" s="2" t="s">
        <v>31</v>
      </c>
      <c r="C263" s="2" t="s">
        <v>269</v>
      </c>
      <c r="D263" s="17" t="str">
        <f>IFERROR(VLOOKUP(Dati16_17[[#This Row],[Nome]]&amp;"*",Gazzetta16_17[Giocatore],1,FALSE),"")</f>
        <v>Ansaldi C.</v>
      </c>
      <c r="E263" s="13">
        <f>IFERROR(Dati16_17[[#This Row],[Mf]]/Dati16_17[[#This Row],[Quota]],0)</f>
        <v>0.80285714285714282</v>
      </c>
      <c r="F263" s="13">
        <f>IFERROR(Dati16_17[[#This Row],[Mf/Quota]]*Dati16_17[[#This Row],[Pg]]/38,0)</f>
        <v>0.44368421052631579</v>
      </c>
      <c r="G263" s="15">
        <f>IF(Dati16_17[[#This Row],[Mf]]*Dati16_17[[#This Row],[Pg]]=0,0,Dati16_17[[#This Row],[Mf]]*Dati16_17[[#This Row],[Pg]])</f>
        <v>118.02</v>
      </c>
      <c r="H263" s="20">
        <f>IFERROR(Dati16_17[[#This Row],[Tot. punti]]/Dati16_17[[#This Row],[Quota]],0)</f>
        <v>16.86</v>
      </c>
      <c r="I263" s="12">
        <f>IFERROR(VLOOKUP(Dati16_17[[#This Row],[Nome]]&amp;"*",Gazzetta16_17[],2,FALSE),0)</f>
        <v>7</v>
      </c>
      <c r="J263" s="2" t="s">
        <v>55</v>
      </c>
      <c r="K263" s="2">
        <v>21</v>
      </c>
      <c r="L263" s="2">
        <v>5.81</v>
      </c>
      <c r="M263" s="2">
        <v>5.62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8</v>
      </c>
      <c r="V263" s="2">
        <v>1</v>
      </c>
      <c r="W263" s="2">
        <v>0</v>
      </c>
      <c r="Y263" s="18" t="s">
        <v>1908</v>
      </c>
      <c r="Z263">
        <v>33</v>
      </c>
    </row>
    <row r="264" spans="1:26">
      <c r="A264" s="2">
        <v>457</v>
      </c>
      <c r="B264" s="2" t="s">
        <v>31</v>
      </c>
      <c r="C264" s="2" t="s">
        <v>607</v>
      </c>
      <c r="D264" s="17" t="str">
        <f>IFERROR(VLOOKUP(Dati16_17[[#This Row],[Nome]]&amp;"*",Gazzetta16_17[Giocatore],1,FALSE),"")</f>
        <v>Crescenzi A.</v>
      </c>
      <c r="E264" s="13">
        <f>IFERROR(Dati16_17[[#This Row],[Mf]]/Dati16_17[[#This Row],[Quota]],0)</f>
        <v>1.4025000000000001</v>
      </c>
      <c r="F264" s="13">
        <f>IFERROR(Dati16_17[[#This Row],[Mf/Quota]]*Dati16_17[[#This Row],[Pg]]/38,0)</f>
        <v>0.77506578947368421</v>
      </c>
      <c r="G264" s="15">
        <f>IF(Dati16_17[[#This Row],[Mf]]*Dati16_17[[#This Row],[Pg]]=0,0,Dati16_17[[#This Row],[Mf]]*Dati16_17[[#This Row],[Pg]])</f>
        <v>117.81</v>
      </c>
      <c r="H264" s="20">
        <f>IFERROR(Dati16_17[[#This Row],[Tot. punti]]/Dati16_17[[#This Row],[Quota]],0)</f>
        <v>29.452500000000001</v>
      </c>
      <c r="I264" s="12">
        <f>IFERROR(VLOOKUP(Dati16_17[[#This Row],[Nome]]&amp;"*",Gazzetta16_17[],2,FALSE),0)</f>
        <v>4</v>
      </c>
      <c r="J264" s="2" t="s">
        <v>961</v>
      </c>
      <c r="K264" s="2">
        <v>21</v>
      </c>
      <c r="L264" s="2">
        <v>5.53</v>
      </c>
      <c r="M264" s="2">
        <v>5.61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1</v>
      </c>
      <c r="V264" s="2">
        <v>0</v>
      </c>
      <c r="W264" s="2">
        <v>0</v>
      </c>
      <c r="Y264" s="18" t="s">
        <v>2328</v>
      </c>
      <c r="Z264">
        <v>15</v>
      </c>
    </row>
    <row r="265" spans="1:26">
      <c r="A265" s="2">
        <v>560</v>
      </c>
      <c r="B265" s="2" t="s">
        <v>22</v>
      </c>
      <c r="C265" s="2" t="s">
        <v>426</v>
      </c>
      <c r="D265" s="17" t="str">
        <f>IFERROR(VLOOKUP(Dati16_17[[#This Row],[Nome]]&amp;"*",Gazzetta16_17[Giocatore],1,FALSE),"")</f>
        <v>Obi J.</v>
      </c>
      <c r="E265" s="13">
        <f>IFERROR(Dati16_17[[#This Row],[Mf]]/Dati16_17[[#This Row],[Quota]],0)</f>
        <v>1.4550000000000001</v>
      </c>
      <c r="F265" s="13">
        <f>IFERROR(Dati16_17[[#This Row],[Mf/Quota]]*Dati16_17[[#This Row],[Pg]]/38,0)</f>
        <v>0.76578947368421058</v>
      </c>
      <c r="G265" s="15">
        <f>IF(Dati16_17[[#This Row],[Mf]]*Dati16_17[[#This Row],[Pg]]=0,0,Dati16_17[[#This Row],[Mf]]*Dati16_17[[#This Row],[Pg]])</f>
        <v>116.4</v>
      </c>
      <c r="H265" s="20">
        <f>IFERROR(Dati16_17[[#This Row],[Tot. punti]]/Dati16_17[[#This Row],[Quota]],0)</f>
        <v>29.1</v>
      </c>
      <c r="I265" s="12">
        <f>IFERROR(VLOOKUP(Dati16_17[[#This Row],[Nome]]&amp;"*",Gazzetta16_17[],2,FALSE),0)</f>
        <v>4</v>
      </c>
      <c r="J265" s="2" t="s">
        <v>81</v>
      </c>
      <c r="K265" s="2">
        <v>20</v>
      </c>
      <c r="L265" s="2">
        <v>5.85</v>
      </c>
      <c r="M265" s="2">
        <v>5.82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3</v>
      </c>
      <c r="V265" s="2">
        <v>0</v>
      </c>
      <c r="W265" s="2">
        <v>0</v>
      </c>
      <c r="Y265" s="18" t="s">
        <v>1910</v>
      </c>
      <c r="Z265">
        <v>18</v>
      </c>
    </row>
    <row r="266" spans="1:26">
      <c r="A266" s="2">
        <v>712</v>
      </c>
      <c r="B266" s="2" t="s">
        <v>22</v>
      </c>
      <c r="C266" s="2" t="s">
        <v>429</v>
      </c>
      <c r="D266" s="17" t="str">
        <f>IFERROR(VLOOKUP(Dati16_17[[#This Row],[Nome]]&amp;"*",Gazzetta16_17[Giocatore],1,FALSE),"")</f>
        <v>Lemina M.</v>
      </c>
      <c r="E266" s="13">
        <f>IFERROR(Dati16_17[[#This Row],[Mf]]/Dati16_17[[#This Row],[Quota]],0)</f>
        <v>1.02</v>
      </c>
      <c r="F266" s="13">
        <f>IFERROR(Dati16_17[[#This Row],[Mf/Quota]]*Dati16_17[[#This Row],[Pg]]/38,0)</f>
        <v>0.51</v>
      </c>
      <c r="G266" s="15">
        <f>IF(Dati16_17[[#This Row],[Mf]]*Dati16_17[[#This Row],[Pg]]=0,0,Dati16_17[[#This Row],[Mf]]*Dati16_17[[#This Row],[Pg]])</f>
        <v>116.28</v>
      </c>
      <c r="H266" s="20">
        <f>IFERROR(Dati16_17[[#This Row],[Tot. punti]]/Dati16_17[[#This Row],[Quota]],0)</f>
        <v>19.38</v>
      </c>
      <c r="I266" s="12">
        <f>IFERROR(VLOOKUP(Dati16_17[[#This Row],[Nome]]&amp;"*",Gazzetta16_17[],2,FALSE),0)</f>
        <v>6</v>
      </c>
      <c r="J266" s="2" t="s">
        <v>57</v>
      </c>
      <c r="K266" s="2">
        <v>19</v>
      </c>
      <c r="L266" s="2">
        <v>5.97</v>
      </c>
      <c r="M266" s="2">
        <v>6.12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Y266" s="18" t="s">
        <v>1913</v>
      </c>
      <c r="Z266">
        <v>9</v>
      </c>
    </row>
    <row r="267" spans="1:26">
      <c r="A267" s="2">
        <v>300</v>
      </c>
      <c r="B267" s="2" t="s">
        <v>22</v>
      </c>
      <c r="C267" s="2" t="s">
        <v>274</v>
      </c>
      <c r="D267" s="17" t="str">
        <f>IFERROR(VLOOKUP(Dati16_17[[#This Row],[Nome]]&amp;"*",Gazzetta16_17[Giocatore],1,FALSE),"")</f>
        <v>Marchisio C.</v>
      </c>
      <c r="E267" s="13">
        <f>IFERROR(Dati16_17[[#This Row],[Mf]]/Dati16_17[[#This Row],[Quota]],0)</f>
        <v>0.64200000000000002</v>
      </c>
      <c r="F267" s="13">
        <f>IFERROR(Dati16_17[[#This Row],[Mf/Quota]]*Dati16_17[[#This Row],[Pg]]/38,0)</f>
        <v>0.30410526315789477</v>
      </c>
      <c r="G267" s="15">
        <f>IF(Dati16_17[[#This Row],[Mf]]*Dati16_17[[#This Row],[Pg]]=0,0,Dati16_17[[#This Row],[Mf]]*Dati16_17[[#This Row],[Pg]])</f>
        <v>115.56</v>
      </c>
      <c r="H267" s="20">
        <f>IFERROR(Dati16_17[[#This Row],[Tot. punti]]/Dati16_17[[#This Row],[Quota]],0)</f>
        <v>11.556000000000001</v>
      </c>
      <c r="I267" s="12">
        <f>IFERROR(VLOOKUP(Dati16_17[[#This Row],[Nome]]&amp;"*",Gazzetta16_17[],2,FALSE),0)</f>
        <v>10</v>
      </c>
      <c r="J267" s="2" t="s">
        <v>57</v>
      </c>
      <c r="K267" s="2">
        <v>18</v>
      </c>
      <c r="L267" s="2">
        <v>6.25</v>
      </c>
      <c r="M267" s="2">
        <v>6.42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2</v>
      </c>
      <c r="V267" s="2">
        <v>0</v>
      </c>
      <c r="W267" s="2">
        <v>0</v>
      </c>
      <c r="Y267" s="18" t="s">
        <v>1915</v>
      </c>
      <c r="Z267">
        <v>4</v>
      </c>
    </row>
    <row r="268" spans="1:26">
      <c r="A268" s="2">
        <v>627</v>
      </c>
      <c r="B268" s="2" t="s">
        <v>22</v>
      </c>
      <c r="C268" s="2" t="s">
        <v>148</v>
      </c>
      <c r="D268" s="17" t="str">
        <f>IFERROR(VLOOKUP(Dati16_17[[#This Row],[Nome]]&amp;"*",Gazzetta16_17[Giocatore],1,FALSE),"")</f>
        <v>Ionita A.</v>
      </c>
      <c r="E268" s="13">
        <f>IFERROR(Dati16_17[[#This Row],[Mf]]/Dati16_17[[#This Row],[Quota]],0)</f>
        <v>0.58272727272727276</v>
      </c>
      <c r="F268" s="13">
        <f>IFERROR(Dati16_17[[#This Row],[Mf/Quota]]*Dati16_17[[#This Row],[Pg]]/38,0)</f>
        <v>0.27602870813397135</v>
      </c>
      <c r="G268" s="15">
        <f>IF(Dati16_17[[#This Row],[Mf]]*Dati16_17[[#This Row],[Pg]]=0,0,Dati16_17[[#This Row],[Mf]]*Dati16_17[[#This Row],[Pg]])</f>
        <v>115.38</v>
      </c>
      <c r="H268" s="20">
        <f>IFERROR(Dati16_17[[#This Row],[Tot. punti]]/Dati16_17[[#This Row],[Quota]],0)</f>
        <v>10.489090909090908</v>
      </c>
      <c r="I268" s="12">
        <f>IFERROR(VLOOKUP(Dati16_17[[#This Row],[Nome]]&amp;"*",Gazzetta16_17[],2,FALSE),0)</f>
        <v>11</v>
      </c>
      <c r="J268" s="2" t="s">
        <v>654</v>
      </c>
      <c r="K268" s="2">
        <v>18</v>
      </c>
      <c r="L268" s="2">
        <v>5.97</v>
      </c>
      <c r="M268" s="2">
        <v>6.41</v>
      </c>
      <c r="N268" s="2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5</v>
      </c>
      <c r="V268" s="2">
        <v>0</v>
      </c>
      <c r="W268" s="2">
        <v>0</v>
      </c>
      <c r="Y268" s="18" t="s">
        <v>2329</v>
      </c>
      <c r="Z268">
        <v>4</v>
      </c>
    </row>
    <row r="269" spans="1:26">
      <c r="A269" s="2">
        <v>256</v>
      </c>
      <c r="B269" s="2" t="s">
        <v>31</v>
      </c>
      <c r="C269" s="2" t="s">
        <v>324</v>
      </c>
      <c r="D269" s="17" t="str">
        <f>IFERROR(VLOOKUP(Dati16_17[[#This Row],[Nome]]&amp;"*",Gazzetta16_17[Giocatore],1,FALSE),"")</f>
        <v/>
      </c>
      <c r="E269" s="13">
        <f>IFERROR(Dati16_17[[#This Row],[Mf]]/Dati16_17[[#This Row],[Quota]],0)</f>
        <v>0</v>
      </c>
      <c r="F269" s="13">
        <f>IFERROR(Dati16_17[[#This Row],[Mf/Quota]]*Dati16_17[[#This Row],[Pg]]/38,0)</f>
        <v>0</v>
      </c>
      <c r="G269" s="15">
        <f>IF(Dati16_17[[#This Row],[Mf]]*Dati16_17[[#This Row],[Pg]]=0,0,Dati16_17[[#This Row],[Mf]]*Dati16_17[[#This Row],[Pg]])</f>
        <v>114.80000000000001</v>
      </c>
      <c r="H269" s="20">
        <f>IFERROR(Dati16_17[[#This Row],[Tot. punti]]/Dati16_17[[#This Row],[Quota]],0)</f>
        <v>0</v>
      </c>
      <c r="I269" s="12">
        <f>IFERROR(VLOOKUP(Dati16_17[[#This Row],[Nome]]&amp;"*",Gazzetta16_17[],2,FALSE),0)</f>
        <v>0</v>
      </c>
      <c r="J269" s="2" t="s">
        <v>42</v>
      </c>
      <c r="K269" s="2">
        <v>20</v>
      </c>
      <c r="L269" s="2">
        <v>5.88</v>
      </c>
      <c r="M269" s="2">
        <v>5.74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5</v>
      </c>
      <c r="V269" s="2">
        <v>0</v>
      </c>
      <c r="W269" s="2">
        <v>0</v>
      </c>
      <c r="Y269" s="18" t="s">
        <v>1916</v>
      </c>
      <c r="Z269">
        <v>15</v>
      </c>
    </row>
    <row r="270" spans="1:26">
      <c r="A270" s="2">
        <v>37</v>
      </c>
      <c r="B270" s="2" t="s">
        <v>17</v>
      </c>
      <c r="C270" s="2" t="s">
        <v>556</v>
      </c>
      <c r="D270" s="17" t="str">
        <f>IFERROR(VLOOKUP(Dati16_17[[#This Row],[Nome]]&amp;"*",Gazzetta16_17[Giocatore],1,FALSE),"")</f>
        <v>Marilungo G.</v>
      </c>
      <c r="E270" s="13">
        <f>IFERROR(Dati16_17[[#This Row],[Mf]]/Dati16_17[[#This Row],[Quota]],0)</f>
        <v>1.1439999999999999</v>
      </c>
      <c r="F270" s="13">
        <f>IFERROR(Dati16_17[[#This Row],[Mf/Quota]]*Dati16_17[[#This Row],[Pg]]/38,0)</f>
        <v>0.6021052631578947</v>
      </c>
      <c r="G270" s="15">
        <f>IF(Dati16_17[[#This Row],[Mf]]*Dati16_17[[#This Row],[Pg]]=0,0,Dati16_17[[#This Row],[Mf]]*Dati16_17[[#This Row],[Pg]])</f>
        <v>114.39999999999999</v>
      </c>
      <c r="H270" s="20">
        <f>IFERROR(Dati16_17[[#This Row],[Tot. punti]]/Dati16_17[[#This Row],[Quota]],0)</f>
        <v>22.88</v>
      </c>
      <c r="I270" s="12">
        <f>IFERROR(VLOOKUP(Dati16_17[[#This Row],[Nome]]&amp;"*",Gazzetta16_17[],2,FALSE),0)</f>
        <v>5</v>
      </c>
      <c r="J270" s="2" t="s">
        <v>19</v>
      </c>
      <c r="K270" s="2">
        <v>20</v>
      </c>
      <c r="L270" s="2">
        <v>5.56</v>
      </c>
      <c r="M270" s="2">
        <v>5.72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2</v>
      </c>
      <c r="V270" s="2">
        <v>0</v>
      </c>
      <c r="W270" s="2">
        <v>0</v>
      </c>
      <c r="Y270" s="18" t="s">
        <v>1917</v>
      </c>
      <c r="Z270">
        <v>6</v>
      </c>
    </row>
    <row r="271" spans="1:26">
      <c r="A271" s="2">
        <v>92</v>
      </c>
      <c r="B271" s="2" t="s">
        <v>17</v>
      </c>
      <c r="C271" s="2" t="s">
        <v>220</v>
      </c>
      <c r="D271" s="17" t="str">
        <f>IFERROR(VLOOKUP(Dati16_17[[#This Row],[Nome]]&amp;"*",Gazzetta16_17[Giocatore],1,FALSE),"")</f>
        <v>Matos R.</v>
      </c>
      <c r="E271" s="13">
        <f>IFERROR(Dati16_17[[#This Row],[Mf]]/Dati16_17[[#This Row],[Quota]],0)</f>
        <v>1.4275</v>
      </c>
      <c r="F271" s="13">
        <f>IFERROR(Dati16_17[[#This Row],[Mf/Quota]]*Dati16_17[[#This Row],[Pg]]/38,0)</f>
        <v>0.75131578947368427</v>
      </c>
      <c r="G271" s="15">
        <f>IF(Dati16_17[[#This Row],[Mf]]*Dati16_17[[#This Row],[Pg]]=0,0,Dati16_17[[#This Row],[Mf]]*Dati16_17[[#This Row],[Pg]])</f>
        <v>114.2</v>
      </c>
      <c r="H271" s="20">
        <f>IFERROR(Dati16_17[[#This Row],[Tot. punti]]/Dati16_17[[#This Row],[Quota]],0)</f>
        <v>28.55</v>
      </c>
      <c r="I271" s="12">
        <f>IFERROR(VLOOKUP(Dati16_17[[#This Row],[Nome]]&amp;"*",Gazzetta16_17[],2,FALSE),0)</f>
        <v>4</v>
      </c>
      <c r="J271" s="2" t="s">
        <v>30</v>
      </c>
      <c r="K271" s="2">
        <v>20</v>
      </c>
      <c r="L271" s="2">
        <v>5.71</v>
      </c>
      <c r="M271" s="2">
        <v>5.71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Y271" s="18" t="s">
        <v>2330</v>
      </c>
      <c r="Z271">
        <v>1</v>
      </c>
    </row>
    <row r="272" spans="1:26">
      <c r="A272" s="2">
        <v>1906</v>
      </c>
      <c r="B272" s="2" t="s">
        <v>17</v>
      </c>
      <c r="C272" s="2" t="s">
        <v>687</v>
      </c>
      <c r="D272" s="17" t="str">
        <f>IFERROR(VLOOKUP(Dati16_17[[#This Row],[Nome]]&amp;"*",Gazzetta16_17[Giocatore],1,FALSE),"")</f>
        <v>Nalini A.</v>
      </c>
      <c r="E272" s="13">
        <f>IFERROR(Dati16_17[[#This Row],[Mf]]/Dati16_17[[#This Row],[Quota]],0)</f>
        <v>0.5591666666666667</v>
      </c>
      <c r="F272" s="13">
        <f>IFERROR(Dati16_17[[#This Row],[Mf/Quota]]*Dati16_17[[#This Row],[Pg]]/38,0)</f>
        <v>0.25015350877192982</v>
      </c>
      <c r="G272" s="15">
        <f>IF(Dati16_17[[#This Row],[Mf]]*Dati16_17[[#This Row],[Pg]]=0,0,Dati16_17[[#This Row],[Mf]]*Dati16_17[[#This Row],[Pg]])</f>
        <v>114.07</v>
      </c>
      <c r="H272" s="20">
        <f>IFERROR(Dati16_17[[#This Row],[Tot. punti]]/Dati16_17[[#This Row],[Quota]],0)</f>
        <v>9.5058333333333334</v>
      </c>
      <c r="I272" s="12">
        <f>IFERROR(VLOOKUP(Dati16_17[[#This Row],[Nome]]&amp;"*",Gazzetta16_17[],2,FALSE),0)</f>
        <v>12</v>
      </c>
      <c r="J272" s="2" t="s">
        <v>656</v>
      </c>
      <c r="K272" s="2">
        <v>17</v>
      </c>
      <c r="L272" s="2">
        <v>6.21</v>
      </c>
      <c r="M272" s="2">
        <v>6.71</v>
      </c>
      <c r="N272" s="2">
        <v>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2</v>
      </c>
      <c r="U272" s="2">
        <v>2</v>
      </c>
      <c r="V272" s="2">
        <v>0</v>
      </c>
      <c r="W272" s="2">
        <v>0</v>
      </c>
      <c r="Y272" s="18" t="s">
        <v>2331</v>
      </c>
      <c r="Z272">
        <v>13</v>
      </c>
    </row>
    <row r="273" spans="1:26">
      <c r="A273" s="2">
        <v>419</v>
      </c>
      <c r="B273" s="2" t="s">
        <v>31</v>
      </c>
      <c r="C273" s="2" t="s">
        <v>79</v>
      </c>
      <c r="D273" s="17" t="str">
        <f>IFERROR(VLOOKUP(Dati16_17[[#This Row],[Nome]]&amp;"*",Gazzetta16_17[Giocatore],1,FALSE),"")</f>
        <v>Gonzalez G.</v>
      </c>
      <c r="E273" s="13">
        <f>IFERROR(Dati16_17[[#This Row],[Mf]]/Dati16_17[[#This Row],[Quota]],0)</f>
        <v>1.0840000000000001</v>
      </c>
      <c r="F273" s="13">
        <f>IFERROR(Dati16_17[[#This Row],[Mf/Quota]]*Dati16_17[[#This Row],[Pg]]/38,0)</f>
        <v>0.59905263157894739</v>
      </c>
      <c r="G273" s="15">
        <f>IF(Dati16_17[[#This Row],[Mf]]*Dati16_17[[#This Row],[Pg]]=0,0,Dati16_17[[#This Row],[Mf]]*Dati16_17[[#This Row],[Pg]])</f>
        <v>113.82</v>
      </c>
      <c r="H273" s="20">
        <f>IFERROR(Dati16_17[[#This Row],[Tot. punti]]/Dati16_17[[#This Row],[Quota]],0)</f>
        <v>22.763999999999999</v>
      </c>
      <c r="I273" s="12">
        <f>IFERROR(VLOOKUP(Dati16_17[[#This Row],[Nome]]&amp;"*",Gazzetta16_17[],2,FALSE),0)</f>
        <v>5</v>
      </c>
      <c r="J273" s="2" t="s">
        <v>27</v>
      </c>
      <c r="K273" s="2">
        <v>21</v>
      </c>
      <c r="L273" s="2">
        <v>5.55</v>
      </c>
      <c r="M273" s="2">
        <v>5.42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7</v>
      </c>
      <c r="V273" s="2">
        <v>2</v>
      </c>
      <c r="W273" s="2">
        <v>0</v>
      </c>
      <c r="Y273" s="18" t="s">
        <v>1922</v>
      </c>
      <c r="Z273">
        <v>10</v>
      </c>
    </row>
    <row r="274" spans="1:26">
      <c r="A274" s="2">
        <v>493</v>
      </c>
      <c r="B274" s="2" t="s">
        <v>31</v>
      </c>
      <c r="C274" s="2" t="s">
        <v>247</v>
      </c>
      <c r="D274" s="17" t="str">
        <f>IFERROR(VLOOKUP(Dati16_17[[#This Row],[Nome]]&amp;"*",Gazzetta16_17[Giocatore],1,FALSE),"")</f>
        <v>Zukanovic E.</v>
      </c>
      <c r="E274" s="13">
        <f>IFERROR(Dati16_17[[#This Row],[Mf]]/Dati16_17[[#This Row],[Quota]],0)</f>
        <v>1.48</v>
      </c>
      <c r="F274" s="13">
        <f>IFERROR(Dati16_17[[#This Row],[Mf/Quota]]*Dati16_17[[#This Row],[Pg]]/38,0)</f>
        <v>0.74</v>
      </c>
      <c r="G274" s="15">
        <f>IF(Dati16_17[[#This Row],[Mf]]*Dati16_17[[#This Row],[Pg]]=0,0,Dati16_17[[#This Row],[Mf]]*Dati16_17[[#This Row],[Pg]])</f>
        <v>112.48</v>
      </c>
      <c r="H274" s="20">
        <f>IFERROR(Dati16_17[[#This Row],[Tot. punti]]/Dati16_17[[#This Row],[Quota]],0)</f>
        <v>28.12</v>
      </c>
      <c r="I274" s="12">
        <f>IFERROR(VLOOKUP(Dati16_17[[#This Row],[Nome]]&amp;"*",Gazzetta16_17[],2,FALSE),0)</f>
        <v>4</v>
      </c>
      <c r="J274" s="2" t="s">
        <v>49</v>
      </c>
      <c r="K274" s="2">
        <v>19</v>
      </c>
      <c r="L274" s="2">
        <v>5.94</v>
      </c>
      <c r="M274" s="2">
        <v>5.92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Y274" s="18" t="s">
        <v>1923</v>
      </c>
      <c r="Z274">
        <v>9</v>
      </c>
    </row>
    <row r="275" spans="1:26">
      <c r="A275" s="2">
        <v>2010</v>
      </c>
      <c r="B275" s="2" t="s">
        <v>17</v>
      </c>
      <c r="C275" s="2" t="s">
        <v>1017</v>
      </c>
      <c r="D275" s="17" t="str">
        <f>IFERROR(VLOOKUP(Dati16_17[[#This Row],[Nome]]&amp;"*",Gazzetta16_17[Giocatore],1,FALSE),"")</f>
        <v>Sallai R.</v>
      </c>
      <c r="E275" s="13">
        <f>IFERROR(Dati16_17[[#This Row],[Mf]]/Dati16_17[[#This Row],[Quota]],0)</f>
        <v>1.3325</v>
      </c>
      <c r="F275" s="13">
        <f>IFERROR(Dati16_17[[#This Row],[Mf/Quota]]*Dati16_17[[#This Row],[Pg]]/38,0)</f>
        <v>0.73638157894736844</v>
      </c>
      <c r="G275" s="15">
        <f>IF(Dati16_17[[#This Row],[Mf]]*Dati16_17[[#This Row],[Pg]]=0,0,Dati16_17[[#This Row],[Mf]]*Dati16_17[[#This Row],[Pg]])</f>
        <v>111.93</v>
      </c>
      <c r="H275" s="20">
        <f>IFERROR(Dati16_17[[#This Row],[Tot. punti]]/Dati16_17[[#This Row],[Quota]],0)</f>
        <v>27.982500000000002</v>
      </c>
      <c r="I275" s="12">
        <f>IFERROR(VLOOKUP(Dati16_17[[#This Row],[Nome]]&amp;"*",Gazzetta16_17[],2,FALSE),0)</f>
        <v>4</v>
      </c>
      <c r="J275" s="2" t="s">
        <v>27</v>
      </c>
      <c r="K275" s="2">
        <v>21</v>
      </c>
      <c r="L275" s="2">
        <v>5.31</v>
      </c>
      <c r="M275" s="2">
        <v>5.33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3</v>
      </c>
      <c r="V275" s="2">
        <v>1</v>
      </c>
      <c r="W275" s="2">
        <v>0</v>
      </c>
      <c r="Y275" s="18" t="s">
        <v>2332</v>
      </c>
      <c r="Z275">
        <v>8</v>
      </c>
    </row>
    <row r="276" spans="1:26">
      <c r="A276" s="2">
        <v>327</v>
      </c>
      <c r="B276" s="2" t="s">
        <v>31</v>
      </c>
      <c r="C276" s="2" t="s">
        <v>432</v>
      </c>
      <c r="D276" s="17" t="str">
        <f>IFERROR(VLOOKUP(Dati16_17[[#This Row],[Nome]]&amp;"*",Gazzetta16_17[Giocatore],1,FALSE),"")</f>
        <v>Patric</v>
      </c>
      <c r="E276" s="13">
        <f>IFERROR(Dati16_17[[#This Row],[Mf]]/Dati16_17[[#This Row],[Quota]],0)</f>
        <v>1.1759999999999999</v>
      </c>
      <c r="F276" s="13">
        <f>IFERROR(Dati16_17[[#This Row],[Mf/Quota]]*Dati16_17[[#This Row],[Pg]]/38,0)</f>
        <v>0.58799999999999997</v>
      </c>
      <c r="G276" s="15">
        <f>IF(Dati16_17[[#This Row],[Mf]]*Dati16_17[[#This Row],[Pg]]=0,0,Dati16_17[[#This Row],[Mf]]*Dati16_17[[#This Row],[Pg]])</f>
        <v>111.72</v>
      </c>
      <c r="H276" s="20">
        <f>IFERROR(Dati16_17[[#This Row],[Tot. punti]]/Dati16_17[[#This Row],[Quota]],0)</f>
        <v>22.344000000000001</v>
      </c>
      <c r="I276" s="12">
        <f>IFERROR(VLOOKUP(Dati16_17[[#This Row],[Nome]]&amp;"*",Gazzetta16_17[],2,FALSE),0)</f>
        <v>5</v>
      </c>
      <c r="J276" s="2" t="s">
        <v>74</v>
      </c>
      <c r="K276" s="2">
        <v>19</v>
      </c>
      <c r="L276" s="2">
        <v>5.94</v>
      </c>
      <c r="M276" s="2">
        <v>5.88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4</v>
      </c>
      <c r="V276" s="2">
        <v>0</v>
      </c>
      <c r="W276" s="2">
        <v>0</v>
      </c>
      <c r="Y276" s="18" t="s">
        <v>1924</v>
      </c>
      <c r="Z276">
        <v>15</v>
      </c>
    </row>
    <row r="277" spans="1:26">
      <c r="A277" s="2">
        <v>437</v>
      </c>
      <c r="B277" s="2" t="s">
        <v>22</v>
      </c>
      <c r="C277" s="2" t="s">
        <v>161</v>
      </c>
      <c r="D277" s="17" t="str">
        <f>IFERROR(VLOOKUP(Dati16_17[[#This Row],[Nome]]&amp;"*",Gazzetta16_17[Giocatore],1,FALSE),"")</f>
        <v/>
      </c>
      <c r="E277" s="13">
        <f>IFERROR(Dati16_17[[#This Row],[Mf]]/Dati16_17[[#This Row],[Quota]],0)</f>
        <v>0</v>
      </c>
      <c r="F277" s="13">
        <f>IFERROR(Dati16_17[[#This Row],[Mf/Quota]]*Dati16_17[[#This Row],[Pg]]/38,0)</f>
        <v>0</v>
      </c>
      <c r="G277" s="15">
        <f>IF(Dati16_17[[#This Row],[Mf]]*Dati16_17[[#This Row],[Pg]]=0,0,Dati16_17[[#This Row],[Mf]]*Dati16_17[[#This Row],[Pg]])</f>
        <v>111.01</v>
      </c>
      <c r="H277" s="20">
        <f>IFERROR(Dati16_17[[#This Row],[Tot. punti]]/Dati16_17[[#This Row],[Quota]],0)</f>
        <v>0</v>
      </c>
      <c r="I277" s="12">
        <f>IFERROR(VLOOKUP(Dati16_17[[#This Row],[Nome]]&amp;"*",Gazzetta16_17[],2,FALSE),0)</f>
        <v>0</v>
      </c>
      <c r="J277" s="2" t="s">
        <v>27</v>
      </c>
      <c r="K277" s="2">
        <v>17</v>
      </c>
      <c r="L277" s="2">
        <v>5.9</v>
      </c>
      <c r="M277" s="2">
        <v>6.53</v>
      </c>
      <c r="N277" s="2">
        <v>4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5</v>
      </c>
      <c r="V277" s="2">
        <v>0</v>
      </c>
      <c r="W277" s="2">
        <v>0</v>
      </c>
      <c r="Y277" s="18" t="s">
        <v>1927</v>
      </c>
      <c r="Z277">
        <v>9</v>
      </c>
    </row>
    <row r="278" spans="1:26">
      <c r="A278" s="2">
        <v>58</v>
      </c>
      <c r="B278" s="2" t="s">
        <v>22</v>
      </c>
      <c r="C278" s="2" t="s">
        <v>88</v>
      </c>
      <c r="D278" s="17" t="str">
        <f>IFERROR(VLOOKUP(Dati16_17[[#This Row],[Nome]]&amp;"*",Gazzetta16_17[Giocatore],1,FALSE),"")</f>
        <v>Diawara A.</v>
      </c>
      <c r="E278" s="13">
        <f>IFERROR(Dati16_17[[#This Row],[Mf]]/Dati16_17[[#This Row],[Quota]],0)</f>
        <v>0.87857142857142867</v>
      </c>
      <c r="F278" s="13">
        <f>IFERROR(Dati16_17[[#This Row],[Mf/Quota]]*Dati16_17[[#This Row],[Pg]]/38,0)</f>
        <v>0.41616541353383463</v>
      </c>
      <c r="G278" s="15">
        <f>IF(Dati16_17[[#This Row],[Mf]]*Dati16_17[[#This Row],[Pg]]=0,0,Dati16_17[[#This Row],[Mf]]*Dati16_17[[#This Row],[Pg]])</f>
        <v>110.7</v>
      </c>
      <c r="H278" s="20">
        <f>IFERROR(Dati16_17[[#This Row],[Tot. punti]]/Dati16_17[[#This Row],[Quota]],0)</f>
        <v>15.814285714285715</v>
      </c>
      <c r="I278" s="12">
        <f>IFERROR(VLOOKUP(Dati16_17[[#This Row],[Nome]]&amp;"*",Gazzetta16_17[],2,FALSE),0)</f>
        <v>7</v>
      </c>
      <c r="J278" s="2" t="s">
        <v>24</v>
      </c>
      <c r="K278" s="2">
        <v>18</v>
      </c>
      <c r="L278" s="2">
        <v>6.18</v>
      </c>
      <c r="M278" s="2">
        <v>6.15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Y278" s="18" t="s">
        <v>2333</v>
      </c>
      <c r="Z278">
        <v>19</v>
      </c>
    </row>
    <row r="279" spans="1:26">
      <c r="A279" s="2">
        <v>295</v>
      </c>
      <c r="B279" s="2" t="s">
        <v>22</v>
      </c>
      <c r="C279" s="2" t="s">
        <v>408</v>
      </c>
      <c r="D279" s="17" t="str">
        <f>IFERROR(VLOOKUP(Dati16_17[[#This Row],[Nome]]&amp;"*",Gazzetta16_17[Giocatore],1,FALSE),"")</f>
        <v>Asamoah K.</v>
      </c>
      <c r="E279" s="13">
        <f>IFERROR(Dati16_17[[#This Row],[Mf]]/Dati16_17[[#This Row],[Quota]],0)</f>
        <v>0.87857142857142867</v>
      </c>
      <c r="F279" s="13">
        <f>IFERROR(Dati16_17[[#This Row],[Mf/Quota]]*Dati16_17[[#This Row],[Pg]]/38,0)</f>
        <v>0.41616541353383463</v>
      </c>
      <c r="G279" s="15">
        <f>IF(Dati16_17[[#This Row],[Mf]]*Dati16_17[[#This Row],[Pg]]=0,0,Dati16_17[[#This Row],[Mf]]*Dati16_17[[#This Row],[Pg]])</f>
        <v>110.7</v>
      </c>
      <c r="H279" s="20">
        <f>IFERROR(Dati16_17[[#This Row],[Tot. punti]]/Dati16_17[[#This Row],[Quota]],0)</f>
        <v>15.814285714285715</v>
      </c>
      <c r="I279" s="12">
        <f>IFERROR(VLOOKUP(Dati16_17[[#This Row],[Nome]]&amp;"*",Gazzetta16_17[],2,FALSE),0)</f>
        <v>7</v>
      </c>
      <c r="J279" s="2" t="s">
        <v>57</v>
      </c>
      <c r="K279" s="2">
        <v>18</v>
      </c>
      <c r="L279" s="2">
        <v>6.15</v>
      </c>
      <c r="M279" s="2">
        <v>6.15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2</v>
      </c>
      <c r="V279" s="2">
        <v>0</v>
      </c>
      <c r="W279" s="2">
        <v>0</v>
      </c>
      <c r="Y279" s="18" t="s">
        <v>2334</v>
      </c>
      <c r="Z279">
        <v>1</v>
      </c>
    </row>
    <row r="280" spans="1:26">
      <c r="A280" s="2">
        <v>2075</v>
      </c>
      <c r="B280" s="2" t="s">
        <v>22</v>
      </c>
      <c r="C280" s="2" t="s">
        <v>751</v>
      </c>
      <c r="D280" s="17" t="str">
        <f>IFERROR(VLOOKUP(Dati16_17[[#This Row],[Nome]]&amp;"*",Gazzetta16_17[Giocatore],1,FALSE),"")</f>
        <v>Cristoforo S.</v>
      </c>
      <c r="E280" s="13">
        <f>IFERROR(Dati16_17[[#This Row],[Mf]]/Dati16_17[[#This Row],[Quota]],0)</f>
        <v>1.4475</v>
      </c>
      <c r="F280" s="13">
        <f>IFERROR(Dati16_17[[#This Row],[Mf/Quota]]*Dati16_17[[#This Row],[Pg]]/38,0)</f>
        <v>0.72375</v>
      </c>
      <c r="G280" s="15">
        <f>IF(Dati16_17[[#This Row],[Mf]]*Dati16_17[[#This Row],[Pg]]=0,0,Dati16_17[[#This Row],[Mf]]*Dati16_17[[#This Row],[Pg]])</f>
        <v>110.01</v>
      </c>
      <c r="H280" s="20">
        <f>IFERROR(Dati16_17[[#This Row],[Tot. punti]]/Dati16_17[[#This Row],[Quota]],0)</f>
        <v>27.502500000000001</v>
      </c>
      <c r="I280" s="12">
        <f>IFERROR(VLOOKUP(Dati16_17[[#This Row],[Nome]]&amp;"*",Gazzetta16_17[],2,FALSE),0)</f>
        <v>4</v>
      </c>
      <c r="J280" s="2" t="s">
        <v>35</v>
      </c>
      <c r="K280" s="2">
        <v>19</v>
      </c>
      <c r="L280" s="2">
        <v>5.79</v>
      </c>
      <c r="M280" s="2">
        <v>5.79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Y280" s="18" t="s">
        <v>1930</v>
      </c>
      <c r="Z280">
        <v>6</v>
      </c>
    </row>
    <row r="281" spans="1:26">
      <c r="A281" s="2">
        <v>1995</v>
      </c>
      <c r="B281" s="2" t="s">
        <v>22</v>
      </c>
      <c r="C281" s="2" t="s">
        <v>718</v>
      </c>
      <c r="D281" s="17" t="str">
        <f>IFERROR(VLOOKUP(Dati16_17[[#This Row],[Nome]]&amp;"*",Gazzetta16_17[Giocatore],1,FALSE),"")</f>
        <v>Djuricic F.</v>
      </c>
      <c r="E281" s="13">
        <f>IFERROR(Dati16_17[[#This Row],[Mf]]/Dati16_17[[#This Row],[Quota]],0)</f>
        <v>1.1539999999999999</v>
      </c>
      <c r="F281" s="13">
        <f>IFERROR(Dati16_17[[#This Row],[Mf/Quota]]*Dati16_17[[#This Row],[Pg]]/38,0)</f>
        <v>0.57699999999999996</v>
      </c>
      <c r="G281" s="15">
        <f>IF(Dati16_17[[#This Row],[Mf]]*Dati16_17[[#This Row],[Pg]]=0,0,Dati16_17[[#This Row],[Mf]]*Dati16_17[[#This Row],[Pg]])</f>
        <v>109.63</v>
      </c>
      <c r="H281" s="20">
        <f>IFERROR(Dati16_17[[#This Row],[Tot. punti]]/Dati16_17[[#This Row],[Quota]],0)</f>
        <v>21.925999999999998</v>
      </c>
      <c r="I281" s="12">
        <f>IFERROR(VLOOKUP(Dati16_17[[#This Row],[Nome]]&amp;"*",Gazzetta16_17[],2,FALSE),0)</f>
        <v>5</v>
      </c>
      <c r="J281" s="2" t="s">
        <v>44</v>
      </c>
      <c r="K281" s="2">
        <v>19</v>
      </c>
      <c r="L281" s="2">
        <v>5.81</v>
      </c>
      <c r="M281" s="2">
        <v>5.77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4</v>
      </c>
      <c r="V281" s="2">
        <v>0</v>
      </c>
      <c r="W281" s="2">
        <v>0</v>
      </c>
      <c r="Y281" s="18" t="s">
        <v>1931</v>
      </c>
      <c r="Z281">
        <v>12</v>
      </c>
    </row>
    <row r="282" spans="1:26">
      <c r="A282" s="2">
        <v>630</v>
      </c>
      <c r="B282" s="2" t="s">
        <v>22</v>
      </c>
      <c r="C282" s="2" t="s">
        <v>280</v>
      </c>
      <c r="D282" s="17" t="str">
        <f>IFERROR(VLOOKUP(Dati16_17[[#This Row],[Nome]]&amp;"*",Gazzetta16_17[Giocatore],1,FALSE),"")</f>
        <v>Sala J.</v>
      </c>
      <c r="E282" s="13">
        <f>IFERROR(Dati16_17[[#This Row],[Mf]]/Dati16_17[[#This Row],[Quota]],0)</f>
        <v>1.37</v>
      </c>
      <c r="F282" s="13">
        <f>IFERROR(Dati16_17[[#This Row],[Mf/Quota]]*Dati16_17[[#This Row],[Pg]]/38,0)</f>
        <v>0.72105263157894739</v>
      </c>
      <c r="G282" s="15">
        <f>IF(Dati16_17[[#This Row],[Mf]]*Dati16_17[[#This Row],[Pg]]=0,0,Dati16_17[[#This Row],[Mf]]*Dati16_17[[#This Row],[Pg]])</f>
        <v>109.60000000000001</v>
      </c>
      <c r="H282" s="20">
        <f>IFERROR(Dati16_17[[#This Row],[Tot. punti]]/Dati16_17[[#This Row],[Quota]],0)</f>
        <v>27.400000000000002</v>
      </c>
      <c r="I282" s="12">
        <f>IFERROR(VLOOKUP(Dati16_17[[#This Row],[Nome]]&amp;"*",Gazzetta16_17[],2,FALSE),0)</f>
        <v>4</v>
      </c>
      <c r="J282" s="2" t="s">
        <v>44</v>
      </c>
      <c r="K282" s="2">
        <v>20</v>
      </c>
      <c r="L282" s="2">
        <v>5.6</v>
      </c>
      <c r="M282" s="2">
        <v>5.48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5</v>
      </c>
      <c r="V282" s="2">
        <v>0</v>
      </c>
      <c r="W282" s="2">
        <v>0</v>
      </c>
      <c r="Y282" s="18" t="s">
        <v>1933</v>
      </c>
      <c r="Z282">
        <v>11</v>
      </c>
    </row>
    <row r="283" spans="1:26">
      <c r="A283" s="2">
        <v>382</v>
      </c>
      <c r="B283" s="2" t="s">
        <v>17</v>
      </c>
      <c r="C283" s="2" t="s">
        <v>353</v>
      </c>
      <c r="D283" s="17" t="str">
        <f>IFERROR(VLOOKUP(Dati16_17[[#This Row],[Nome]]&amp;"*",Gazzetta16_17[Giocatore],1,FALSE),"")</f>
        <v/>
      </c>
      <c r="E283" s="13">
        <f>IFERROR(Dati16_17[[#This Row],[Mf]]/Dati16_17[[#This Row],[Quota]],0)</f>
        <v>0</v>
      </c>
      <c r="F283" s="13">
        <f>IFERROR(Dati16_17[[#This Row],[Mf/Quota]]*Dati16_17[[#This Row],[Pg]]/38,0)</f>
        <v>0</v>
      </c>
      <c r="G283" s="15">
        <f>IF(Dati16_17[[#This Row],[Mf]]*Dati16_17[[#This Row],[Pg]]=0,0,Dati16_17[[#This Row],[Mf]]*Dati16_17[[#This Row],[Pg]])</f>
        <v>109.26</v>
      </c>
      <c r="H283" s="20">
        <f>IFERROR(Dati16_17[[#This Row],[Tot. punti]]/Dati16_17[[#This Row],[Quota]],0)</f>
        <v>0</v>
      </c>
      <c r="I283" s="12">
        <f>IFERROR(VLOOKUP(Dati16_17[[#This Row],[Nome]]&amp;"*",Gazzetta16_17[],2,FALSE),0)</f>
        <v>0</v>
      </c>
      <c r="J283" s="2" t="s">
        <v>21</v>
      </c>
      <c r="K283" s="2">
        <v>18</v>
      </c>
      <c r="L283" s="2">
        <v>5.79</v>
      </c>
      <c r="M283" s="2">
        <v>6.07</v>
      </c>
      <c r="N283" s="2">
        <v>2</v>
      </c>
      <c r="O283" s="2">
        <v>0</v>
      </c>
      <c r="P283" s="2">
        <v>0</v>
      </c>
      <c r="Q283" s="2">
        <v>3</v>
      </c>
      <c r="R283" s="2">
        <v>1</v>
      </c>
      <c r="S283" s="2">
        <v>2</v>
      </c>
      <c r="T283" s="2">
        <v>2</v>
      </c>
      <c r="U283" s="2">
        <v>0</v>
      </c>
      <c r="V283" s="2">
        <v>1</v>
      </c>
      <c r="W283" s="2">
        <v>0</v>
      </c>
      <c r="Y283" s="18" t="s">
        <v>2335</v>
      </c>
      <c r="Z283">
        <v>3</v>
      </c>
    </row>
    <row r="284" spans="1:26">
      <c r="A284" s="2">
        <v>1948</v>
      </c>
      <c r="B284" s="2" t="s">
        <v>31</v>
      </c>
      <c r="C284" s="2" t="s">
        <v>997</v>
      </c>
      <c r="D284" s="17" t="str">
        <f>IFERROR(VLOOKUP(Dati16_17[[#This Row],[Nome]]&amp;"*",Gazzetta16_17[Giocatore],1,FALSE),"")</f>
        <v>Campagnaro H.</v>
      </c>
      <c r="E284" s="13">
        <f>IFERROR(Dati16_17[[#This Row],[Mf]]/Dati16_17[[#This Row],[Quota]],0)</f>
        <v>1.4375</v>
      </c>
      <c r="F284" s="13">
        <f>IFERROR(Dati16_17[[#This Row],[Mf/Quota]]*Dati16_17[[#This Row],[Pg]]/38,0)</f>
        <v>0.71875</v>
      </c>
      <c r="G284" s="15">
        <f>IF(Dati16_17[[#This Row],[Mf]]*Dati16_17[[#This Row],[Pg]]=0,0,Dati16_17[[#This Row],[Mf]]*Dati16_17[[#This Row],[Pg]])</f>
        <v>109.25</v>
      </c>
      <c r="H284" s="20">
        <f>IFERROR(Dati16_17[[#This Row],[Tot. punti]]/Dati16_17[[#This Row],[Quota]],0)</f>
        <v>27.3125</v>
      </c>
      <c r="I284" s="12">
        <f>IFERROR(VLOOKUP(Dati16_17[[#This Row],[Nome]]&amp;"*",Gazzetta16_17[],2,FALSE),0)</f>
        <v>4</v>
      </c>
      <c r="J284" s="2" t="s">
        <v>961</v>
      </c>
      <c r="K284" s="2">
        <v>19</v>
      </c>
      <c r="L284" s="2">
        <v>5.75</v>
      </c>
      <c r="M284" s="2">
        <v>5.75</v>
      </c>
      <c r="N284" s="2">
        <v>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8</v>
      </c>
      <c r="V284" s="2">
        <v>0</v>
      </c>
      <c r="W284" s="2">
        <v>1</v>
      </c>
      <c r="Y284" s="18" t="s">
        <v>1935</v>
      </c>
      <c r="Z284">
        <v>6</v>
      </c>
    </row>
    <row r="285" spans="1:26">
      <c r="A285" s="2">
        <v>27</v>
      </c>
      <c r="B285" s="2" t="s">
        <v>22</v>
      </c>
      <c r="C285" s="2" t="s">
        <v>389</v>
      </c>
      <c r="D285" s="17" t="str">
        <f>IFERROR(VLOOKUP(Dati16_17[[#This Row],[Nome]]&amp;"*",Gazzetta16_17[Giocatore],1,FALSE),"")</f>
        <v>Grassi A.</v>
      </c>
      <c r="E285" s="13">
        <f>IFERROR(Dati16_17[[#This Row],[Mf]]/Dati16_17[[#This Row],[Quota]],0)</f>
        <v>0.75375000000000003</v>
      </c>
      <c r="F285" s="13">
        <f>IFERROR(Dati16_17[[#This Row],[Mf/Quota]]*Dati16_17[[#This Row],[Pg]]/38,0)</f>
        <v>0.35703947368421057</v>
      </c>
      <c r="G285" s="15">
        <f>IF(Dati16_17[[#This Row],[Mf]]*Dati16_17[[#This Row],[Pg]]=0,0,Dati16_17[[#This Row],[Mf]]*Dati16_17[[#This Row],[Pg]])</f>
        <v>108.54</v>
      </c>
      <c r="H285" s="20">
        <f>IFERROR(Dati16_17[[#This Row],[Tot. punti]]/Dati16_17[[#This Row],[Quota]],0)</f>
        <v>13.567500000000001</v>
      </c>
      <c r="I285" s="12">
        <f>IFERROR(VLOOKUP(Dati16_17[[#This Row],[Nome]]&amp;"*",Gazzetta16_17[],2,FALSE),0)</f>
        <v>8</v>
      </c>
      <c r="J285" s="2" t="s">
        <v>49</v>
      </c>
      <c r="K285" s="2">
        <v>18</v>
      </c>
      <c r="L285" s="2">
        <v>5.9</v>
      </c>
      <c r="M285" s="2">
        <v>6.03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  <c r="Y285" s="18" t="s">
        <v>2336</v>
      </c>
      <c r="Z285">
        <v>3</v>
      </c>
    </row>
    <row r="286" spans="1:26">
      <c r="A286" s="2">
        <v>611</v>
      </c>
      <c r="B286" s="2" t="s">
        <v>28</v>
      </c>
      <c r="C286" s="2" t="s">
        <v>402</v>
      </c>
      <c r="D286" s="17" t="str">
        <f>IFERROR(VLOOKUP(Dati16_17[[#This Row],[Nome]]&amp;"*",Gazzetta16_17[Giocatore],1,FALSE),"")</f>
        <v>Rafael A.</v>
      </c>
      <c r="E286" s="13">
        <f>IFERROR(Dati16_17[[#This Row],[Mf]]/Dati16_17[[#This Row],[Quota]],0)</f>
        <v>0.46727272727272723</v>
      </c>
      <c r="F286" s="13">
        <f>IFERROR(Dati16_17[[#This Row],[Mf/Quota]]*Dati16_17[[#This Row],[Pg]]/38,0)</f>
        <v>0.25822966507177031</v>
      </c>
      <c r="G286" s="15">
        <f>IF(Dati16_17[[#This Row],[Mf]]*Dati16_17[[#This Row],[Pg]]=0,0,Dati16_17[[#This Row],[Mf]]*Dati16_17[[#This Row],[Pg]])</f>
        <v>107.94</v>
      </c>
      <c r="H286" s="20">
        <f>IFERROR(Dati16_17[[#This Row],[Tot. punti]]/Dati16_17[[#This Row],[Quota]],0)</f>
        <v>9.8127272727272725</v>
      </c>
      <c r="I286" s="12">
        <f>IFERROR(VLOOKUP(Dati16_17[[#This Row],[Nome]]&amp;"*",Gazzetta16_17[],2,FALSE),0)</f>
        <v>11</v>
      </c>
      <c r="J286" s="2" t="s">
        <v>654</v>
      </c>
      <c r="K286" s="2">
        <v>21</v>
      </c>
      <c r="L286" s="2">
        <v>6.24</v>
      </c>
      <c r="M286" s="2">
        <v>5.14</v>
      </c>
      <c r="N286" s="2">
        <v>0</v>
      </c>
      <c r="O286" s="2">
        <v>32</v>
      </c>
      <c r="P286" s="2">
        <v>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Y286" s="18" t="s">
        <v>1938</v>
      </c>
      <c r="Z286">
        <v>10</v>
      </c>
    </row>
    <row r="287" spans="1:26">
      <c r="A287" s="2">
        <v>809</v>
      </c>
      <c r="B287" s="2" t="s">
        <v>22</v>
      </c>
      <c r="C287" s="2" t="s">
        <v>547</v>
      </c>
      <c r="D287" s="17" t="str">
        <f>IFERROR(VLOOKUP(Dati16_17[[#This Row],[Nome]]&amp;"*",Gazzetta16_17[Giocatore],1,FALSE),"")</f>
        <v>Ninkovic N.</v>
      </c>
      <c r="E287" s="13">
        <f>IFERROR(Dati16_17[[#This Row],[Mf]]/Dati16_17[[#This Row],[Quota]],0)</f>
        <v>1.266</v>
      </c>
      <c r="F287" s="13">
        <f>IFERROR(Dati16_17[[#This Row],[Mf/Quota]]*Dati16_17[[#This Row],[Pg]]/38,0)</f>
        <v>0.56636842105263152</v>
      </c>
      <c r="G287" s="15">
        <f>IF(Dati16_17[[#This Row],[Mf]]*Dati16_17[[#This Row],[Pg]]=0,0,Dati16_17[[#This Row],[Mf]]*Dati16_17[[#This Row],[Pg]])</f>
        <v>107.61</v>
      </c>
      <c r="H287" s="20">
        <f>IFERROR(Dati16_17[[#This Row],[Tot. punti]]/Dati16_17[[#This Row],[Quota]],0)</f>
        <v>21.521999999999998</v>
      </c>
      <c r="I287" s="12">
        <f>IFERROR(VLOOKUP(Dati16_17[[#This Row],[Nome]]&amp;"*",Gazzetta16_17[],2,FALSE),0)</f>
        <v>5</v>
      </c>
      <c r="J287" s="2" t="s">
        <v>70</v>
      </c>
      <c r="K287" s="2">
        <v>17</v>
      </c>
      <c r="L287" s="2">
        <v>5.97</v>
      </c>
      <c r="M287" s="2">
        <v>6.33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3</v>
      </c>
      <c r="V287" s="2">
        <v>0</v>
      </c>
      <c r="W287" s="2">
        <v>0</v>
      </c>
      <c r="Y287" s="18" t="s">
        <v>2337</v>
      </c>
      <c r="Z287">
        <v>13</v>
      </c>
    </row>
    <row r="288" spans="1:26">
      <c r="A288" s="2">
        <v>800</v>
      </c>
      <c r="B288" s="2" t="s">
        <v>28</v>
      </c>
      <c r="C288" s="2" t="s">
        <v>545</v>
      </c>
      <c r="D288" s="17" t="str">
        <f>IFERROR(VLOOKUP(Dati16_17[[#This Row],[Nome]]&amp;"*",Gazzetta16_17[Giocatore],1,FALSE),"")</f>
        <v>Posavec J.</v>
      </c>
      <c r="E288" s="13">
        <f>IFERROR(Dati16_17[[#This Row],[Mf]]/Dati16_17[[#This Row],[Quota]],0)</f>
        <v>0.92749999999999999</v>
      </c>
      <c r="F288" s="13">
        <f>IFERROR(Dati16_17[[#This Row],[Mf/Quota]]*Dati16_17[[#This Row],[Pg]]/38,0)</f>
        <v>0.70782894736842106</v>
      </c>
      <c r="G288" s="15">
        <f>IF(Dati16_17[[#This Row],[Mf]]*Dati16_17[[#This Row],[Pg]]=0,0,Dati16_17[[#This Row],[Mf]]*Dati16_17[[#This Row],[Pg]])</f>
        <v>107.59</v>
      </c>
      <c r="H288" s="20">
        <f>IFERROR(Dati16_17[[#This Row],[Tot. punti]]/Dati16_17[[#This Row],[Quota]],0)</f>
        <v>26.897500000000001</v>
      </c>
      <c r="I288" s="12">
        <f>IFERROR(VLOOKUP(Dati16_17[[#This Row],[Nome]]&amp;"*",Gazzetta16_17[],2,FALSE),0)</f>
        <v>4</v>
      </c>
      <c r="J288" s="2" t="s">
        <v>27</v>
      </c>
      <c r="K288" s="2">
        <v>29</v>
      </c>
      <c r="L288" s="2">
        <v>5.9</v>
      </c>
      <c r="M288" s="2">
        <v>3.71</v>
      </c>
      <c r="N288" s="2">
        <v>0</v>
      </c>
      <c r="O288" s="2">
        <v>63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Y288" s="18" t="s">
        <v>2338</v>
      </c>
      <c r="Z288">
        <v>6</v>
      </c>
    </row>
    <row r="289" spans="1:26">
      <c r="A289" s="2">
        <v>631</v>
      </c>
      <c r="B289" s="2" t="s">
        <v>22</v>
      </c>
      <c r="C289" s="2" t="s">
        <v>330</v>
      </c>
      <c r="D289" s="17" t="str">
        <f>IFERROR(VLOOKUP(Dati16_17[[#This Row],[Nome]]&amp;"*",Gazzetta16_17[Giocatore],1,FALSE),"")</f>
        <v>Viviani F.</v>
      </c>
      <c r="E289" s="13">
        <f>IFERROR(Dati16_17[[#This Row],[Mf]]/Dati16_17[[#This Row],[Quota]],0)</f>
        <v>0.9</v>
      </c>
      <c r="F289" s="13">
        <f>IFERROR(Dati16_17[[#This Row],[Mf/Quota]]*Dati16_17[[#This Row],[Pg]]/38,0)</f>
        <v>0.40263157894736845</v>
      </c>
      <c r="G289" s="15">
        <f>IF(Dati16_17[[#This Row],[Mf]]*Dati16_17[[#This Row],[Pg]]=0,0,Dati16_17[[#This Row],[Mf]]*Dati16_17[[#This Row],[Pg]])</f>
        <v>107.1</v>
      </c>
      <c r="H289" s="20">
        <f>IFERROR(Dati16_17[[#This Row],[Tot. punti]]/Dati16_17[[#This Row],[Quota]],0)</f>
        <v>15.299999999999999</v>
      </c>
      <c r="I289" s="12">
        <f>IFERROR(VLOOKUP(Dati16_17[[#This Row],[Nome]]&amp;"*",Gazzetta16_17[],2,FALSE),0)</f>
        <v>7</v>
      </c>
      <c r="J289" s="2" t="s">
        <v>89</v>
      </c>
      <c r="K289" s="2">
        <v>17</v>
      </c>
      <c r="L289" s="2">
        <v>5.93</v>
      </c>
      <c r="M289" s="2">
        <v>6.3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2</v>
      </c>
      <c r="U289" s="2">
        <v>3</v>
      </c>
      <c r="V289" s="2">
        <v>1</v>
      </c>
      <c r="W289" s="2">
        <v>0</v>
      </c>
      <c r="Y289" s="18" t="s">
        <v>1941</v>
      </c>
      <c r="Z289">
        <v>23</v>
      </c>
    </row>
    <row r="290" spans="1:26">
      <c r="A290" s="2">
        <v>2040</v>
      </c>
      <c r="B290" s="2" t="s">
        <v>17</v>
      </c>
      <c r="C290" s="2" t="s">
        <v>738</v>
      </c>
      <c r="D290" s="17" t="str">
        <f>IFERROR(VLOOKUP(Dati16_17[[#This Row],[Nome]]&amp;"*",Gazzetta16_17[Giocatore],1,FALSE),"")</f>
        <v>Lombardi C.</v>
      </c>
      <c r="E290" s="13">
        <f>IFERROR(Dati16_17[[#This Row],[Mf]]/Dati16_17[[#This Row],[Quota]],0)</f>
        <v>2.9550000000000001</v>
      </c>
      <c r="F290" s="13">
        <f>IFERROR(Dati16_17[[#This Row],[Mf/Quota]]*Dati16_17[[#This Row],[Pg]]/38,0)</f>
        <v>1.3997368421052632</v>
      </c>
      <c r="G290" s="15">
        <f>IF(Dati16_17[[#This Row],[Mf]]*Dati16_17[[#This Row],[Pg]]=0,0,Dati16_17[[#This Row],[Mf]]*Dati16_17[[#This Row],[Pg]])</f>
        <v>106.38</v>
      </c>
      <c r="H290" s="20">
        <f>IFERROR(Dati16_17[[#This Row],[Tot. punti]]/Dati16_17[[#This Row],[Quota]],0)</f>
        <v>53.19</v>
      </c>
      <c r="I290" s="12">
        <f>IFERROR(VLOOKUP(Dati16_17[[#This Row],[Nome]]&amp;"*",Gazzetta16_17[],2,FALSE),0)</f>
        <v>2</v>
      </c>
      <c r="J290" s="2" t="s">
        <v>74</v>
      </c>
      <c r="K290" s="2">
        <v>18</v>
      </c>
      <c r="L290" s="2">
        <v>5.95</v>
      </c>
      <c r="M290" s="2">
        <v>5.91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4</v>
      </c>
      <c r="V290" s="2">
        <v>0</v>
      </c>
      <c r="W290" s="2">
        <v>1</v>
      </c>
      <c r="Y290" s="18" t="s">
        <v>2339</v>
      </c>
      <c r="Z290">
        <v>3</v>
      </c>
    </row>
    <row r="291" spans="1:26">
      <c r="A291" s="2">
        <v>1872</v>
      </c>
      <c r="B291" s="2" t="s">
        <v>22</v>
      </c>
      <c r="C291" s="2" t="s">
        <v>671</v>
      </c>
      <c r="D291" s="17" t="str">
        <f>IFERROR(VLOOKUP(Dati16_17[[#This Row],[Nome]]&amp;"*",Gazzetta16_17[Giocatore],1,FALSE),"")</f>
        <v>Dessena D.</v>
      </c>
      <c r="E291" s="13">
        <f>IFERROR(Dati16_17[[#This Row],[Mf]]/Dati16_17[[#This Row],[Quota]],0)</f>
        <v>1.47</v>
      </c>
      <c r="F291" s="13">
        <f>IFERROR(Dati16_17[[#This Row],[Mf/Quota]]*Dati16_17[[#This Row],[Pg]]/38,0)</f>
        <v>0.69631578947368422</v>
      </c>
      <c r="G291" s="15">
        <f>IF(Dati16_17[[#This Row],[Mf]]*Dati16_17[[#This Row],[Pg]]=0,0,Dati16_17[[#This Row],[Mf]]*Dati16_17[[#This Row],[Pg]])</f>
        <v>105.84</v>
      </c>
      <c r="H291" s="20">
        <f>IFERROR(Dati16_17[[#This Row],[Tot. punti]]/Dati16_17[[#This Row],[Quota]],0)</f>
        <v>26.46</v>
      </c>
      <c r="I291" s="12">
        <f>IFERROR(VLOOKUP(Dati16_17[[#This Row],[Nome]]&amp;"*",Gazzetta16_17[],2,FALSE),0)</f>
        <v>4</v>
      </c>
      <c r="J291" s="2" t="s">
        <v>654</v>
      </c>
      <c r="K291" s="2">
        <v>18</v>
      </c>
      <c r="L291" s="2">
        <v>5.69</v>
      </c>
      <c r="M291" s="2">
        <v>5.88</v>
      </c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4</v>
      </c>
      <c r="V291" s="2">
        <v>1</v>
      </c>
      <c r="W291" s="2">
        <v>0</v>
      </c>
      <c r="Y291" s="18" t="s">
        <v>1942</v>
      </c>
      <c r="Z291">
        <v>1</v>
      </c>
    </row>
    <row r="292" spans="1:26">
      <c r="A292" s="2">
        <v>2068</v>
      </c>
      <c r="B292" s="2" t="s">
        <v>17</v>
      </c>
      <c r="C292" s="2" t="s">
        <v>1041</v>
      </c>
      <c r="D292" s="17" t="str">
        <f>IFERROR(VLOOKUP(Dati16_17[[#This Row],[Nome]]&amp;"*",Gazzetta16_17[Giocatore],1,FALSE),"")</f>
        <v>Bahebeck J.</v>
      </c>
      <c r="E292" s="13">
        <f>IFERROR(Dati16_17[[#This Row],[Mf]]/Dati16_17[[#This Row],[Quota]],0)</f>
        <v>0.88</v>
      </c>
      <c r="F292" s="13">
        <f>IFERROR(Dati16_17[[#This Row],[Mf/Quota]]*Dati16_17[[#This Row],[Pg]]/38,0)</f>
        <v>0.34736842105263155</v>
      </c>
      <c r="G292" s="15">
        <f>IF(Dati16_17[[#This Row],[Mf]]*Dati16_17[[#This Row],[Pg]]=0,0,Dati16_17[[#This Row],[Mf]]*Dati16_17[[#This Row],[Pg]])</f>
        <v>105.6</v>
      </c>
      <c r="H292" s="20">
        <f>IFERROR(Dati16_17[[#This Row],[Tot. punti]]/Dati16_17[[#This Row],[Quota]],0)</f>
        <v>13.2</v>
      </c>
      <c r="I292" s="12">
        <f>IFERROR(VLOOKUP(Dati16_17[[#This Row],[Nome]]&amp;"*",Gazzetta16_17[],2,FALSE),0)</f>
        <v>8</v>
      </c>
      <c r="J292" s="2" t="s">
        <v>961</v>
      </c>
      <c r="K292" s="2">
        <v>15</v>
      </c>
      <c r="L292" s="2">
        <v>6.04</v>
      </c>
      <c r="M292" s="2">
        <v>7.04</v>
      </c>
      <c r="N292" s="2">
        <v>4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Y292" s="18" t="s">
        <v>1943</v>
      </c>
      <c r="Z292">
        <v>6</v>
      </c>
    </row>
    <row r="293" spans="1:26">
      <c r="A293" s="2">
        <v>516</v>
      </c>
      <c r="B293" s="2" t="s">
        <v>31</v>
      </c>
      <c r="C293" s="2" t="s">
        <v>144</v>
      </c>
      <c r="D293" s="17" t="str">
        <f>IFERROR(VLOOKUP(Dati16_17[[#This Row],[Nome]]&amp;"*",Gazzetta16_17[Giocatore],1,FALSE),"")</f>
        <v>Cannavaro P.</v>
      </c>
      <c r="E293" s="13">
        <f>IFERROR(Dati16_17[[#This Row],[Mf]]/Dati16_17[[#This Row],[Quota]],0)</f>
        <v>0.83714285714285719</v>
      </c>
      <c r="F293" s="13">
        <f>IFERROR(Dati16_17[[#This Row],[Mf/Quota]]*Dati16_17[[#This Row],[Pg]]/38,0)</f>
        <v>0.39654135338345869</v>
      </c>
      <c r="G293" s="15">
        <f>IF(Dati16_17[[#This Row],[Mf]]*Dati16_17[[#This Row],[Pg]]=0,0,Dati16_17[[#This Row],[Mf]]*Dati16_17[[#This Row],[Pg]])</f>
        <v>105.48</v>
      </c>
      <c r="H293" s="20">
        <f>IFERROR(Dati16_17[[#This Row],[Tot. punti]]/Dati16_17[[#This Row],[Quota]],0)</f>
        <v>15.068571428571429</v>
      </c>
      <c r="I293" s="12">
        <f>IFERROR(VLOOKUP(Dati16_17[[#This Row],[Nome]]&amp;"*",Gazzetta16_17[],2,FALSE),0)</f>
        <v>7</v>
      </c>
      <c r="J293" s="2" t="s">
        <v>46</v>
      </c>
      <c r="K293" s="2">
        <v>18</v>
      </c>
      <c r="L293" s="2">
        <v>5.75</v>
      </c>
      <c r="M293" s="2">
        <v>5.86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</v>
      </c>
      <c r="V293" s="2">
        <v>0</v>
      </c>
      <c r="W293" s="2">
        <v>0</v>
      </c>
      <c r="Y293" s="18" t="s">
        <v>2340</v>
      </c>
      <c r="Z293">
        <v>2</v>
      </c>
    </row>
    <row r="294" spans="1:26">
      <c r="A294" s="2">
        <v>154</v>
      </c>
      <c r="B294" s="2" t="s">
        <v>17</v>
      </c>
      <c r="C294" s="2" t="s">
        <v>390</v>
      </c>
      <c r="D294" s="17" t="str">
        <f>IFERROR(VLOOKUP(Dati16_17[[#This Row],[Nome]]&amp;"*",Gazzetta16_17[Giocatore],1,FALSE),"")</f>
        <v>Mchedlidze L.</v>
      </c>
      <c r="E294" s="13">
        <f>IFERROR(Dati16_17[[#This Row],[Mf]]/Dati16_17[[#This Row],[Quota]],0)</f>
        <v>0.87</v>
      </c>
      <c r="F294" s="13">
        <f>IFERROR(Dati16_17[[#This Row],[Mf/Quota]]*Dati16_17[[#This Row],[Pg]]/38,0)</f>
        <v>0.34342105263157896</v>
      </c>
      <c r="G294" s="15">
        <f>IF(Dati16_17[[#This Row],[Mf]]*Dati16_17[[#This Row],[Pg]]=0,0,Dati16_17[[#This Row],[Mf]]*Dati16_17[[#This Row],[Pg]])</f>
        <v>104.4</v>
      </c>
      <c r="H294" s="20">
        <f>IFERROR(Dati16_17[[#This Row],[Tot. punti]]/Dati16_17[[#This Row],[Quota]],0)</f>
        <v>13.05</v>
      </c>
      <c r="I294" s="12">
        <f>IFERROR(VLOOKUP(Dati16_17[[#This Row],[Nome]]&amp;"*",Gazzetta16_17[],2,FALSE),0)</f>
        <v>8</v>
      </c>
      <c r="J294" s="2" t="s">
        <v>19</v>
      </c>
      <c r="K294" s="2">
        <v>15</v>
      </c>
      <c r="L294" s="2">
        <v>6.04</v>
      </c>
      <c r="M294" s="2">
        <v>6.96</v>
      </c>
      <c r="N294" s="2">
        <v>6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0</v>
      </c>
      <c r="U294" s="2">
        <v>4</v>
      </c>
      <c r="V294" s="2">
        <v>0</v>
      </c>
      <c r="W294" s="2">
        <v>0</v>
      </c>
      <c r="Y294" s="18" t="s">
        <v>1949</v>
      </c>
      <c r="Z294">
        <v>7</v>
      </c>
    </row>
    <row r="295" spans="1:26">
      <c r="A295" s="2">
        <v>95</v>
      </c>
      <c r="B295" s="2" t="s">
        <v>28</v>
      </c>
      <c r="C295" s="2" t="s">
        <v>64</v>
      </c>
      <c r="D295" s="17" t="str">
        <f>IFERROR(VLOOKUP(Dati16_17[[#This Row],[Nome]]&amp;"*",Gazzetta16_17[Giocatore],1,FALSE),"")</f>
        <v>Bizzarri A.</v>
      </c>
      <c r="E295" s="13">
        <f>IFERROR(Dati16_17[[#This Row],[Mf]]/Dati16_17[[#This Row],[Quota]],0)</f>
        <v>0.88749999999999996</v>
      </c>
      <c r="F295" s="13">
        <f>IFERROR(Dati16_17[[#This Row],[Mf/Quota]]*Dati16_17[[#This Row],[Pg]]/38,0)</f>
        <v>0.67730263157894732</v>
      </c>
      <c r="G295" s="15">
        <f>IF(Dati16_17[[#This Row],[Mf]]*Dati16_17[[#This Row],[Pg]]=0,0,Dati16_17[[#This Row],[Mf]]*Dati16_17[[#This Row],[Pg]])</f>
        <v>102.94999999999999</v>
      </c>
      <c r="H295" s="20">
        <f>IFERROR(Dati16_17[[#This Row],[Tot. punti]]/Dati16_17[[#This Row],[Quota]],0)</f>
        <v>25.737499999999997</v>
      </c>
      <c r="I295" s="12">
        <f>IFERROR(VLOOKUP(Dati16_17[[#This Row],[Nome]]&amp;"*",Gazzetta16_17[],2,FALSE),0)</f>
        <v>4</v>
      </c>
      <c r="J295" s="2" t="s">
        <v>961</v>
      </c>
      <c r="K295" s="2">
        <v>29</v>
      </c>
      <c r="L295" s="2">
        <v>5.93</v>
      </c>
      <c r="M295" s="2">
        <v>3.55</v>
      </c>
      <c r="N295" s="2">
        <v>0</v>
      </c>
      <c r="O295" s="2">
        <v>68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2</v>
      </c>
      <c r="V295" s="2">
        <v>0</v>
      </c>
      <c r="W295" s="2">
        <v>0</v>
      </c>
      <c r="Y295" s="18" t="s">
        <v>2341</v>
      </c>
      <c r="Z295">
        <v>6</v>
      </c>
    </row>
    <row r="296" spans="1:26">
      <c r="A296" s="2">
        <v>1976</v>
      </c>
      <c r="B296" s="2" t="s">
        <v>22</v>
      </c>
      <c r="C296" s="2" t="s">
        <v>707</v>
      </c>
      <c r="D296" s="17" t="str">
        <f>IFERROR(VLOOKUP(Dati16_17[[#This Row],[Nome]]&amp;"*",Gazzetta16_17[Giocatore],1,FALSE),"")</f>
        <v>Mazzitelli L.</v>
      </c>
      <c r="E296" s="13">
        <f>IFERROR(Dati16_17[[#This Row],[Mf]]/Dati16_17[[#This Row],[Quota]],0)</f>
        <v>1.0050000000000001</v>
      </c>
      <c r="F296" s="13">
        <f>IFERROR(Dati16_17[[#This Row],[Mf/Quota]]*Dati16_17[[#This Row],[Pg]]/38,0)</f>
        <v>0.44960526315789479</v>
      </c>
      <c r="G296" s="15">
        <f>IF(Dati16_17[[#This Row],[Mf]]*Dati16_17[[#This Row],[Pg]]=0,0,Dati16_17[[#This Row],[Mf]]*Dati16_17[[#This Row],[Pg]])</f>
        <v>102.51</v>
      </c>
      <c r="H296" s="20">
        <f>IFERROR(Dati16_17[[#This Row],[Tot. punti]]/Dati16_17[[#This Row],[Quota]],0)</f>
        <v>17.085000000000001</v>
      </c>
      <c r="I296" s="12">
        <f>IFERROR(VLOOKUP(Dati16_17[[#This Row],[Nome]]&amp;"*",Gazzetta16_17[],2,FALSE),0)</f>
        <v>6</v>
      </c>
      <c r="J296" s="2" t="s">
        <v>46</v>
      </c>
      <c r="K296" s="2">
        <v>17</v>
      </c>
      <c r="L296" s="2">
        <v>5.97</v>
      </c>
      <c r="M296" s="2">
        <v>6.03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8</v>
      </c>
      <c r="V296" s="2">
        <v>0</v>
      </c>
      <c r="W296" s="2">
        <v>0</v>
      </c>
      <c r="Y296" s="18" t="s">
        <v>2342</v>
      </c>
      <c r="Z296">
        <v>4</v>
      </c>
    </row>
    <row r="297" spans="1:26">
      <c r="A297" s="2">
        <v>247</v>
      </c>
      <c r="B297" s="2" t="s">
        <v>17</v>
      </c>
      <c r="C297" s="2" t="s">
        <v>241</v>
      </c>
      <c r="D297" s="17" t="str">
        <f>IFERROR(VLOOKUP(Dati16_17[[#This Row],[Nome]]&amp;"*",Gazzetta16_17[Giocatore],1,FALSE),"")</f>
        <v>Pavoletti L.</v>
      </c>
      <c r="E297" s="13">
        <f>IFERROR(Dati16_17[[#This Row],[Mf]]/Dati16_17[[#This Row],[Quota]],0)</f>
        <v>1.595</v>
      </c>
      <c r="F297" s="13">
        <f>IFERROR(Dati16_17[[#This Row],[Mf/Quota]]*Dati16_17[[#This Row],[Pg]]/38,0)</f>
        <v>0.67157894736842105</v>
      </c>
      <c r="G297" s="15">
        <f>IF(Dati16_17[[#This Row],[Mf]]*Dati16_17[[#This Row],[Pg]]=0,0,Dati16_17[[#This Row],[Mf]]*Dati16_17[[#This Row],[Pg]])</f>
        <v>102.08</v>
      </c>
      <c r="H297" s="20">
        <f>IFERROR(Dati16_17[[#This Row],[Tot. punti]]/Dati16_17[[#This Row],[Quota]],0)</f>
        <v>25.52</v>
      </c>
      <c r="I297" s="12">
        <f>IFERROR(VLOOKUP(Dati16_17[[#This Row],[Nome]]&amp;"*",Gazzetta16_17[],2,FALSE),0)</f>
        <v>4</v>
      </c>
      <c r="J297" s="2" t="s">
        <v>24</v>
      </c>
      <c r="K297" s="2">
        <v>16</v>
      </c>
      <c r="L297" s="2">
        <v>5.77</v>
      </c>
      <c r="M297" s="2">
        <v>6.38</v>
      </c>
      <c r="N297" s="2">
        <v>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Y297" s="18" t="s">
        <v>1951</v>
      </c>
      <c r="Z297">
        <v>17</v>
      </c>
    </row>
    <row r="298" spans="1:26">
      <c r="A298" s="2">
        <v>566</v>
      </c>
      <c r="B298" s="2" t="s">
        <v>17</v>
      </c>
      <c r="C298" s="2" t="s">
        <v>232</v>
      </c>
      <c r="D298" s="17" t="str">
        <f>IFERROR(VLOOKUP(Dati16_17[[#This Row],[Nome]]&amp;"*",Gazzetta16_17[Giocatore],1,FALSE),"")</f>
        <v/>
      </c>
      <c r="E298" s="13">
        <f>IFERROR(Dati16_17[[#This Row],[Mf]]/Dati16_17[[#This Row],[Quota]],0)</f>
        <v>0</v>
      </c>
      <c r="F298" s="13">
        <f>IFERROR(Dati16_17[[#This Row],[Mf/Quota]]*Dati16_17[[#This Row],[Pg]]/38,0)</f>
        <v>0</v>
      </c>
      <c r="G298" s="15">
        <f>IF(Dati16_17[[#This Row],[Mf]]*Dati16_17[[#This Row],[Pg]]=0,0,Dati16_17[[#This Row],[Mf]]*Dati16_17[[#This Row],[Pg]])</f>
        <v>102.08</v>
      </c>
      <c r="H298" s="20">
        <f>IFERROR(Dati16_17[[#This Row],[Tot. punti]]/Dati16_17[[#This Row],[Quota]],0)</f>
        <v>0</v>
      </c>
      <c r="I298" s="12">
        <f>IFERROR(VLOOKUP(Dati16_17[[#This Row],[Nome]]&amp;"*",Gazzetta16_17[],2,FALSE),0)</f>
        <v>0</v>
      </c>
      <c r="J298" s="2" t="s">
        <v>81</v>
      </c>
      <c r="K298" s="2">
        <v>16</v>
      </c>
      <c r="L298" s="2">
        <v>5.96</v>
      </c>
      <c r="M298" s="2">
        <v>6.38</v>
      </c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Y298" s="18" t="s">
        <v>1953</v>
      </c>
      <c r="Z298">
        <v>15</v>
      </c>
    </row>
    <row r="299" spans="1:26">
      <c r="A299" s="2">
        <v>2087</v>
      </c>
      <c r="B299" s="2" t="s">
        <v>31</v>
      </c>
      <c r="C299" s="2" t="s">
        <v>758</v>
      </c>
      <c r="D299" s="17" t="str">
        <f>IFERROR(VLOOKUP(Dati16_17[[#This Row],[Nome]]&amp;"*",Gazzetta16_17[Giocatore],1,FALSE),"")</f>
        <v>Olivera M.</v>
      </c>
      <c r="E299" s="13">
        <f>IFERROR(Dati16_17[[#This Row],[Mf]]/Dati16_17[[#This Row],[Quota]],0)</f>
        <v>1.4075</v>
      </c>
      <c r="F299" s="13">
        <f>IFERROR(Dati16_17[[#This Row],[Mf/Quota]]*Dati16_17[[#This Row],[Pg]]/38,0)</f>
        <v>0.66671052631578953</v>
      </c>
      <c r="G299" s="15">
        <f>IF(Dati16_17[[#This Row],[Mf]]*Dati16_17[[#This Row],[Pg]]=0,0,Dati16_17[[#This Row],[Mf]]*Dati16_17[[#This Row],[Pg]])</f>
        <v>101.34</v>
      </c>
      <c r="H299" s="20">
        <f>IFERROR(Dati16_17[[#This Row],[Tot. punti]]/Dati16_17[[#This Row],[Quota]],0)</f>
        <v>25.335000000000001</v>
      </c>
      <c r="I299" s="12">
        <f>IFERROR(VLOOKUP(Dati16_17[[#This Row],[Nome]]&amp;"*",Gazzetta16_17[],2,FALSE),0)</f>
        <v>4</v>
      </c>
      <c r="J299" s="2" t="s">
        <v>35</v>
      </c>
      <c r="K299" s="2">
        <v>18</v>
      </c>
      <c r="L299" s="2">
        <v>5.73</v>
      </c>
      <c r="M299" s="2">
        <v>5.63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4</v>
      </c>
      <c r="V299" s="2">
        <v>0</v>
      </c>
      <c r="W299" s="2">
        <v>0</v>
      </c>
      <c r="Y299" s="18" t="s">
        <v>1954</v>
      </c>
      <c r="Z299">
        <v>4</v>
      </c>
    </row>
    <row r="300" spans="1:26">
      <c r="A300" s="2">
        <v>2063</v>
      </c>
      <c r="B300" s="2" t="s">
        <v>22</v>
      </c>
      <c r="C300" s="2" t="s">
        <v>746</v>
      </c>
      <c r="D300" s="17" t="str">
        <f>IFERROR(VLOOKUP(Dati16_17[[#This Row],[Nome]]&amp;"*",Gazzetta16_17[Giocatore],1,FALSE),"")</f>
        <v/>
      </c>
      <c r="E300" s="13">
        <f>IFERROR(Dati16_17[[#This Row],[Mf]]/Dati16_17[[#This Row],[Quota]],0)</f>
        <v>0</v>
      </c>
      <c r="F300" s="13">
        <f>IFERROR(Dati16_17[[#This Row],[Mf/Quota]]*Dati16_17[[#This Row],[Pg]]/38,0)</f>
        <v>0</v>
      </c>
      <c r="G300" s="15">
        <f>IF(Dati16_17[[#This Row],[Mf]]*Dati16_17[[#This Row],[Pg]]=0,0,Dati16_17[[#This Row],[Mf]]*Dati16_17[[#This Row],[Pg]])</f>
        <v>101.16</v>
      </c>
      <c r="H300" s="20">
        <f>IFERROR(Dati16_17[[#This Row],[Tot. punti]]/Dati16_17[[#This Row],[Quota]],0)</f>
        <v>0</v>
      </c>
      <c r="I300" s="12">
        <f>IFERROR(VLOOKUP(Dati16_17[[#This Row],[Nome]]&amp;"*",Gazzetta16_17[],2,FALSE),0)</f>
        <v>0</v>
      </c>
      <c r="J300" s="2" t="s">
        <v>21</v>
      </c>
      <c r="K300" s="2">
        <v>18</v>
      </c>
      <c r="L300" s="2">
        <v>5.82</v>
      </c>
      <c r="M300" s="2">
        <v>5.62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5</v>
      </c>
      <c r="V300" s="2">
        <v>2</v>
      </c>
      <c r="W300" s="2">
        <v>0</v>
      </c>
      <c r="Y300" s="18" t="s">
        <v>1955</v>
      </c>
      <c r="Z300">
        <v>7</v>
      </c>
    </row>
    <row r="301" spans="1:26">
      <c r="A301" s="2">
        <v>1866</v>
      </c>
      <c r="B301" s="2" t="s">
        <v>31</v>
      </c>
      <c r="C301" s="2" t="s">
        <v>666</v>
      </c>
      <c r="D301" s="17" t="str">
        <f>IFERROR(VLOOKUP(Dati16_17[[#This Row],[Nome]]&amp;"*",Gazzetta16_17[Giocatore],1,FALSE),"")</f>
        <v>Ceppitelli L.</v>
      </c>
      <c r="E301" s="13">
        <f>IFERROR(Dati16_17[[#This Row],[Mf]]/Dati16_17[[#This Row],[Quota]],0)</f>
        <v>1.7733333333333334</v>
      </c>
      <c r="F301" s="13">
        <f>IFERROR(Dati16_17[[#This Row],[Mf/Quota]]*Dati16_17[[#This Row],[Pg]]/38,0)</f>
        <v>0.88666666666666671</v>
      </c>
      <c r="G301" s="15">
        <f>IF(Dati16_17[[#This Row],[Mf]]*Dati16_17[[#This Row],[Pg]]=0,0,Dati16_17[[#This Row],[Mf]]*Dati16_17[[#This Row],[Pg]])</f>
        <v>101.08000000000001</v>
      </c>
      <c r="H301" s="20">
        <f>IFERROR(Dati16_17[[#This Row],[Tot. punti]]/Dati16_17[[#This Row],[Quota]],0)</f>
        <v>33.693333333333335</v>
      </c>
      <c r="I301" s="12">
        <f>IFERROR(VLOOKUP(Dati16_17[[#This Row],[Nome]]&amp;"*",Gazzetta16_17[],2,FALSE),0)</f>
        <v>3</v>
      </c>
      <c r="J301" s="2" t="s">
        <v>654</v>
      </c>
      <c r="K301" s="2">
        <v>19</v>
      </c>
      <c r="L301" s="2">
        <v>5.55</v>
      </c>
      <c r="M301" s="2">
        <v>5.32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5</v>
      </c>
      <c r="V301" s="2">
        <v>0</v>
      </c>
      <c r="W301" s="2">
        <v>1</v>
      </c>
      <c r="Y301" s="18" t="s">
        <v>1958</v>
      </c>
      <c r="Z301">
        <v>6</v>
      </c>
    </row>
    <row r="302" spans="1:26">
      <c r="A302" s="2">
        <v>294</v>
      </c>
      <c r="B302" s="2" t="s">
        <v>31</v>
      </c>
      <c r="C302" s="2" t="s">
        <v>346</v>
      </c>
      <c r="D302" s="17" t="str">
        <f>IFERROR(VLOOKUP(Dati16_17[[#This Row],[Nome]]&amp;"*",Gazzetta16_17[Giocatore],1,FALSE),"")</f>
        <v>Rugani D.</v>
      </c>
      <c r="E302" s="13">
        <f>IFERROR(Dati16_17[[#This Row],[Mf]]/Dati16_17[[#This Row],[Quota]],0)</f>
        <v>1.1183333333333334</v>
      </c>
      <c r="F302" s="13">
        <f>IFERROR(Dati16_17[[#This Row],[Mf/Quota]]*Dati16_17[[#This Row],[Pg]]/38,0)</f>
        <v>0.4414473684210527</v>
      </c>
      <c r="G302" s="15">
        <f>IF(Dati16_17[[#This Row],[Mf]]*Dati16_17[[#This Row],[Pg]]=0,0,Dati16_17[[#This Row],[Mf]]*Dati16_17[[#This Row],[Pg]])</f>
        <v>100.65</v>
      </c>
      <c r="H302" s="20">
        <f>IFERROR(Dati16_17[[#This Row],[Tot. punti]]/Dati16_17[[#This Row],[Quota]],0)</f>
        <v>16.775000000000002</v>
      </c>
      <c r="I302" s="12">
        <f>IFERROR(VLOOKUP(Dati16_17[[#This Row],[Nome]]&amp;"*",Gazzetta16_17[],2,FALSE),0)</f>
        <v>6</v>
      </c>
      <c r="J302" s="2" t="s">
        <v>57</v>
      </c>
      <c r="K302" s="2">
        <v>15</v>
      </c>
      <c r="L302" s="2">
        <v>6.43</v>
      </c>
      <c r="M302" s="2">
        <v>6.71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4</v>
      </c>
      <c r="V302" s="2">
        <v>0</v>
      </c>
      <c r="W302" s="2">
        <v>0</v>
      </c>
      <c r="Y302" s="18" t="s">
        <v>1959</v>
      </c>
      <c r="Z302">
        <v>4</v>
      </c>
    </row>
    <row r="303" spans="1:26">
      <c r="A303" s="2">
        <v>1934</v>
      </c>
      <c r="B303" s="2" t="s">
        <v>28</v>
      </c>
      <c r="C303" s="2" t="s">
        <v>694</v>
      </c>
      <c r="D303" s="17" t="str">
        <f>IFERROR(VLOOKUP(Dati16_17[[#This Row],[Nome]]&amp;"*",Gazzetta16_17[Giocatore],1,FALSE),"")</f>
        <v>Strakosha T.</v>
      </c>
      <c r="E303" s="13">
        <f>IFERROR(Dati16_17[[#This Row],[Mf]]/Dati16_17[[#This Row],[Quota]],0)</f>
        <v>0.53222222222222226</v>
      </c>
      <c r="F303" s="13">
        <f>IFERROR(Dati16_17[[#This Row],[Mf/Quota]]*Dati16_17[[#This Row],[Pg]]/38,0)</f>
        <v>0.2941228070175439</v>
      </c>
      <c r="G303" s="15">
        <f>IF(Dati16_17[[#This Row],[Mf]]*Dati16_17[[#This Row],[Pg]]=0,0,Dati16_17[[#This Row],[Mf]]*Dati16_17[[#This Row],[Pg]])</f>
        <v>100.59</v>
      </c>
      <c r="H303" s="20">
        <f>IFERROR(Dati16_17[[#This Row],[Tot. punti]]/Dati16_17[[#This Row],[Quota]],0)</f>
        <v>11.176666666666668</v>
      </c>
      <c r="I303" s="12">
        <f>IFERROR(VLOOKUP(Dati16_17[[#This Row],[Nome]]&amp;"*",Gazzetta16_17[],2,FALSE),0)</f>
        <v>9</v>
      </c>
      <c r="J303" s="2" t="s">
        <v>74</v>
      </c>
      <c r="K303" s="2">
        <v>21</v>
      </c>
      <c r="L303" s="2">
        <v>6.05</v>
      </c>
      <c r="M303" s="2">
        <v>4.79</v>
      </c>
      <c r="N303" s="2">
        <v>0</v>
      </c>
      <c r="O303" s="2">
        <v>26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Y303" s="18" t="s">
        <v>2343</v>
      </c>
      <c r="Z303">
        <v>1</v>
      </c>
    </row>
    <row r="304" spans="1:26">
      <c r="A304" s="2">
        <v>1978</v>
      </c>
      <c r="B304" s="2" t="s">
        <v>22</v>
      </c>
      <c r="C304" s="2" t="s">
        <v>708</v>
      </c>
      <c r="D304" s="17" t="str">
        <f>IFERROR(VLOOKUP(Dati16_17[[#This Row],[Nome]]&amp;"*",Gazzetta16_17[Giocatore],1,FALSE),"")</f>
        <v>Sensi S.</v>
      </c>
      <c r="E304" s="13">
        <f>IFERROR(Dati16_17[[#This Row],[Mf]]/Dati16_17[[#This Row],[Quota]],0)</f>
        <v>0.78500000000000003</v>
      </c>
      <c r="F304" s="13">
        <f>IFERROR(Dati16_17[[#This Row],[Mf/Quota]]*Dati16_17[[#This Row],[Pg]]/38,0)</f>
        <v>0.33052631578947372</v>
      </c>
      <c r="G304" s="15">
        <f>IF(Dati16_17[[#This Row],[Mf]]*Dati16_17[[#This Row],[Pg]]=0,0,Dati16_17[[#This Row],[Mf]]*Dati16_17[[#This Row],[Pg]])</f>
        <v>100.48</v>
      </c>
      <c r="H304" s="20">
        <f>IFERROR(Dati16_17[[#This Row],[Tot. punti]]/Dati16_17[[#This Row],[Quota]],0)</f>
        <v>12.56</v>
      </c>
      <c r="I304" s="12">
        <f>IFERROR(VLOOKUP(Dati16_17[[#This Row],[Nome]]&amp;"*",Gazzetta16_17[],2,FALSE),0)</f>
        <v>8</v>
      </c>
      <c r="J304" s="2" t="s">
        <v>46</v>
      </c>
      <c r="K304" s="2">
        <v>16</v>
      </c>
      <c r="L304" s="2">
        <v>6.22</v>
      </c>
      <c r="M304" s="2">
        <v>6.28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4</v>
      </c>
      <c r="V304" s="2">
        <v>0</v>
      </c>
      <c r="W304" s="2">
        <v>0</v>
      </c>
      <c r="Y304" s="18" t="s">
        <v>2344</v>
      </c>
      <c r="Z304">
        <v>3</v>
      </c>
    </row>
    <row r="305" spans="1:26">
      <c r="A305" s="2">
        <v>2052</v>
      </c>
      <c r="B305" s="2" t="s">
        <v>31</v>
      </c>
      <c r="C305" s="2" t="s">
        <v>740</v>
      </c>
      <c r="D305" s="17" t="str">
        <f>IFERROR(VLOOKUP(Dati16_17[[#This Row],[Nome]]&amp;"*",Gazzetta16_17[Giocatore],1,FALSE),"")</f>
        <v>Gomez G.</v>
      </c>
      <c r="E305" s="13">
        <f>IFERROR(Dati16_17[[#This Row],[Mf]]/Dati16_17[[#This Row],[Quota]],0)</f>
        <v>1.395</v>
      </c>
      <c r="F305" s="13">
        <f>IFERROR(Dati16_17[[#This Row],[Mf/Quota]]*Dati16_17[[#This Row],[Pg]]/38,0)</f>
        <v>0.66078947368421048</v>
      </c>
      <c r="G305" s="15">
        <f>IF(Dati16_17[[#This Row],[Mf]]*Dati16_17[[#This Row],[Pg]]=0,0,Dati16_17[[#This Row],[Mf]]*Dati16_17[[#This Row],[Pg]])</f>
        <v>100.44</v>
      </c>
      <c r="H305" s="20">
        <f>IFERROR(Dati16_17[[#This Row],[Tot. punti]]/Dati16_17[[#This Row],[Quota]],0)</f>
        <v>25.11</v>
      </c>
      <c r="I305" s="12">
        <f>IFERROR(VLOOKUP(Dati16_17[[#This Row],[Nome]]&amp;"*",Gazzetta16_17[],2,FALSE),0)</f>
        <v>4</v>
      </c>
      <c r="J305" s="2" t="s">
        <v>21</v>
      </c>
      <c r="K305" s="2">
        <v>18</v>
      </c>
      <c r="L305" s="2">
        <v>5.73</v>
      </c>
      <c r="M305" s="2">
        <v>5.58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4</v>
      </c>
      <c r="V305" s="2">
        <v>0</v>
      </c>
      <c r="W305" s="2">
        <v>0</v>
      </c>
      <c r="Y305" s="18" t="s">
        <v>1962</v>
      </c>
      <c r="Z305">
        <v>24</v>
      </c>
    </row>
    <row r="306" spans="1:26">
      <c r="A306" s="2">
        <v>702</v>
      </c>
      <c r="B306" s="2" t="s">
        <v>22</v>
      </c>
      <c r="C306" s="2" t="s">
        <v>197</v>
      </c>
      <c r="D306" s="17" t="str">
        <f>IFERROR(VLOOKUP(Dati16_17[[#This Row],[Nome]]&amp;"*",Gazzetta16_17[Giocatore],1,FALSE),"")</f>
        <v>Giaccherini E.</v>
      </c>
      <c r="E306" s="13">
        <f>IFERROR(Dati16_17[[#This Row],[Mf]]/Dati16_17[[#This Row],[Quota]],0)</f>
        <v>1.5625</v>
      </c>
      <c r="F306" s="13">
        <f>IFERROR(Dati16_17[[#This Row],[Mf/Quota]]*Dati16_17[[#This Row],[Pg]]/38,0)</f>
        <v>0.65789473684210531</v>
      </c>
      <c r="G306" s="15">
        <f>IF(Dati16_17[[#This Row],[Mf]]*Dati16_17[[#This Row],[Pg]]=0,0,Dati16_17[[#This Row],[Mf]]*Dati16_17[[#This Row],[Pg]])</f>
        <v>100</v>
      </c>
      <c r="H306" s="20">
        <f>IFERROR(Dati16_17[[#This Row],[Tot. punti]]/Dati16_17[[#This Row],[Quota]],0)</f>
        <v>25</v>
      </c>
      <c r="I306" s="12">
        <f>IFERROR(VLOOKUP(Dati16_17[[#This Row],[Nome]]&amp;"*",Gazzetta16_17[],2,FALSE),0)</f>
        <v>4</v>
      </c>
      <c r="J306" s="2" t="s">
        <v>24</v>
      </c>
      <c r="K306" s="2">
        <v>16</v>
      </c>
      <c r="L306" s="2">
        <v>5.88</v>
      </c>
      <c r="M306" s="2">
        <v>6.25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Y306" s="18" t="s">
        <v>1963</v>
      </c>
      <c r="Z306">
        <v>13</v>
      </c>
    </row>
    <row r="307" spans="1:26">
      <c r="A307" s="2">
        <v>52</v>
      </c>
      <c r="B307" s="2" t="s">
        <v>31</v>
      </c>
      <c r="C307" s="2" t="s">
        <v>308</v>
      </c>
      <c r="D307" s="17" t="str">
        <f>IFERROR(VLOOKUP(Dati16_17[[#This Row],[Nome]]&amp;"*",Gazzetta16_17[Giocatore],1,FALSE),"")</f>
        <v>Oikonomou M.</v>
      </c>
      <c r="E307" s="13">
        <f>IFERROR(Dati16_17[[#This Row],[Mf]]/Dati16_17[[#This Row],[Quota]],0)</f>
        <v>1.375</v>
      </c>
      <c r="F307" s="13">
        <f>IFERROR(Dati16_17[[#This Row],[Mf/Quota]]*Dati16_17[[#This Row],[Pg]]/38,0)</f>
        <v>0.65131578947368418</v>
      </c>
      <c r="G307" s="15">
        <f>IF(Dati16_17[[#This Row],[Mf]]*Dati16_17[[#This Row],[Pg]]=0,0,Dati16_17[[#This Row],[Mf]]*Dati16_17[[#This Row],[Pg]])</f>
        <v>99</v>
      </c>
      <c r="H307" s="20">
        <f>IFERROR(Dati16_17[[#This Row],[Tot. punti]]/Dati16_17[[#This Row],[Quota]],0)</f>
        <v>24.75</v>
      </c>
      <c r="I307" s="12">
        <f>IFERROR(VLOOKUP(Dati16_17[[#This Row],[Nome]]&amp;"*",Gazzetta16_17[],2,FALSE),0)</f>
        <v>4</v>
      </c>
      <c r="J307" s="2" t="s">
        <v>89</v>
      </c>
      <c r="K307" s="2">
        <v>18</v>
      </c>
      <c r="L307" s="2">
        <v>5.53</v>
      </c>
      <c r="M307" s="2">
        <v>5.5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Y307" s="18" t="s">
        <v>1965</v>
      </c>
      <c r="Z307">
        <v>4</v>
      </c>
    </row>
    <row r="308" spans="1:26">
      <c r="A308" s="2">
        <v>41</v>
      </c>
      <c r="B308" s="2" t="s">
        <v>28</v>
      </c>
      <c r="C308" s="2" t="s">
        <v>104</v>
      </c>
      <c r="D308" s="17" t="str">
        <f>IFERROR(VLOOKUP(Dati16_17[[#This Row],[Nome]]&amp;"*",Gazzetta16_17[Giocatore],1,FALSE),"")</f>
        <v>Mirante A.</v>
      </c>
      <c r="E308" s="13">
        <f>IFERROR(Dati16_17[[#This Row],[Mf]]/Dati16_17[[#This Row],[Quota]],0)</f>
        <v>0.39250000000000002</v>
      </c>
      <c r="F308" s="13">
        <f>IFERROR(Dati16_17[[#This Row],[Mf/Quota]]*Dati16_17[[#This Row],[Pg]]/38,0)</f>
        <v>0.21690789473684211</v>
      </c>
      <c r="G308" s="15">
        <f>IF(Dati16_17[[#This Row],[Mf]]*Dati16_17[[#This Row],[Pg]]=0,0,Dati16_17[[#This Row],[Mf]]*Dati16_17[[#This Row],[Pg]])</f>
        <v>98.91</v>
      </c>
      <c r="H308" s="20">
        <f>IFERROR(Dati16_17[[#This Row],[Tot. punti]]/Dati16_17[[#This Row],[Quota]],0)</f>
        <v>8.2424999999999997</v>
      </c>
      <c r="I308" s="12">
        <f>IFERROR(VLOOKUP(Dati16_17[[#This Row],[Nome]]&amp;"*",Gazzetta16_17[],2,FALSE),0)</f>
        <v>12</v>
      </c>
      <c r="J308" s="2" t="s">
        <v>89</v>
      </c>
      <c r="K308" s="2">
        <v>21</v>
      </c>
      <c r="L308" s="2">
        <v>6.1</v>
      </c>
      <c r="M308" s="2">
        <v>4.71</v>
      </c>
      <c r="N308" s="2">
        <v>0</v>
      </c>
      <c r="O308" s="2">
        <v>32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Y308" s="18" t="s">
        <v>1966</v>
      </c>
      <c r="Z308">
        <v>10</v>
      </c>
    </row>
    <row r="309" spans="1:26">
      <c r="A309" s="2">
        <v>2060</v>
      </c>
      <c r="B309" s="2" t="s">
        <v>31</v>
      </c>
      <c r="C309" s="2" t="s">
        <v>743</v>
      </c>
      <c r="D309" s="17" t="str">
        <f>IFERROR(VLOOKUP(Dati16_17[[#This Row],[Nome]]&amp;"*",Gazzetta16_17[Giocatore],1,FALSE),"")</f>
        <v>Milic H.</v>
      </c>
      <c r="E309" s="13">
        <f>IFERROR(Dati16_17[[#This Row],[Mf]]/Dati16_17[[#This Row],[Quota]],0)</f>
        <v>1.4524999999999999</v>
      </c>
      <c r="F309" s="13">
        <f>IFERROR(Dati16_17[[#This Row],[Mf/Quota]]*Dati16_17[[#This Row],[Pg]]/38,0)</f>
        <v>0.64980263157894735</v>
      </c>
      <c r="G309" s="15">
        <f>IF(Dati16_17[[#This Row],[Mf]]*Dati16_17[[#This Row],[Pg]]=0,0,Dati16_17[[#This Row],[Mf]]*Dati16_17[[#This Row],[Pg]])</f>
        <v>98.77</v>
      </c>
      <c r="H309" s="20">
        <f>IFERROR(Dati16_17[[#This Row],[Tot. punti]]/Dati16_17[[#This Row],[Quota]],0)</f>
        <v>24.692499999999999</v>
      </c>
      <c r="I309" s="12">
        <f>IFERROR(VLOOKUP(Dati16_17[[#This Row],[Nome]]&amp;"*",Gazzetta16_17[],2,FALSE),0)</f>
        <v>4</v>
      </c>
      <c r="J309" s="2" t="s">
        <v>35</v>
      </c>
      <c r="K309" s="2">
        <v>17</v>
      </c>
      <c r="L309" s="2">
        <v>5.75</v>
      </c>
      <c r="M309" s="2">
        <v>5.81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3</v>
      </c>
      <c r="U309" s="2">
        <v>4</v>
      </c>
      <c r="V309" s="2">
        <v>0</v>
      </c>
      <c r="W309" s="2">
        <v>0</v>
      </c>
      <c r="Y309" s="18" t="s">
        <v>2345</v>
      </c>
      <c r="Z309">
        <v>1</v>
      </c>
    </row>
    <row r="310" spans="1:26">
      <c r="A310" s="2">
        <v>1999</v>
      </c>
      <c r="B310" s="2" t="s">
        <v>31</v>
      </c>
      <c r="C310" s="2" t="s">
        <v>722</v>
      </c>
      <c r="D310" s="17" t="str">
        <f>IFERROR(VLOOKUP(Dati16_17[[#This Row],[Nome]]&amp;"*",Gazzetta16_17[Giocatore],1,FALSE),"")</f>
        <v>Lukaku J.</v>
      </c>
      <c r="E310" s="13">
        <f>IFERROR(Dati16_17[[#This Row],[Mf]]/Dati16_17[[#This Row],[Quota]],0)</f>
        <v>1.0166666666666666</v>
      </c>
      <c r="F310" s="13">
        <f>IFERROR(Dati16_17[[#This Row],[Mf/Quota]]*Dati16_17[[#This Row],[Pg]]/38,0)</f>
        <v>0.42807017543859649</v>
      </c>
      <c r="G310" s="15">
        <f>IF(Dati16_17[[#This Row],[Mf]]*Dati16_17[[#This Row],[Pg]]=0,0,Dati16_17[[#This Row],[Mf]]*Dati16_17[[#This Row],[Pg]])</f>
        <v>97.6</v>
      </c>
      <c r="H310" s="20">
        <f>IFERROR(Dati16_17[[#This Row],[Tot. punti]]/Dati16_17[[#This Row],[Quota]],0)</f>
        <v>16.266666666666666</v>
      </c>
      <c r="I310" s="12">
        <f>IFERROR(VLOOKUP(Dati16_17[[#This Row],[Nome]]&amp;"*",Gazzetta16_17[],2,FALSE),0)</f>
        <v>6</v>
      </c>
      <c r="J310" s="2" t="s">
        <v>74</v>
      </c>
      <c r="K310" s="2">
        <v>16</v>
      </c>
      <c r="L310" s="2">
        <v>6.1</v>
      </c>
      <c r="M310" s="2">
        <v>6.1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2</v>
      </c>
      <c r="V310" s="2">
        <v>0</v>
      </c>
      <c r="W310" s="2">
        <v>0</v>
      </c>
      <c r="Y310" s="18" t="s">
        <v>2346</v>
      </c>
      <c r="Z310">
        <v>5</v>
      </c>
    </row>
    <row r="311" spans="1:26">
      <c r="A311" s="2">
        <v>487</v>
      </c>
      <c r="B311" s="2" t="s">
        <v>31</v>
      </c>
      <c r="C311" s="2" t="s">
        <v>348</v>
      </c>
      <c r="D311" s="17" t="str">
        <f>IFERROR(VLOOKUP(Dati16_17[[#This Row],[Nome]]&amp;"*",Gazzetta16_17[Giocatore],1,FALSE),"")</f>
        <v>De Silvestri L.</v>
      </c>
      <c r="E311" s="13">
        <f>IFERROR(Dati16_17[[#This Row],[Mf]]/Dati16_17[[#This Row],[Quota]],0)</f>
        <v>1.0149999999999999</v>
      </c>
      <c r="F311" s="13">
        <f>IFERROR(Dati16_17[[#This Row],[Mf/Quota]]*Dati16_17[[#This Row],[Pg]]/38,0)</f>
        <v>0.42736842105263156</v>
      </c>
      <c r="G311" s="15">
        <f>IF(Dati16_17[[#This Row],[Mf]]*Dati16_17[[#This Row],[Pg]]=0,0,Dati16_17[[#This Row],[Mf]]*Dati16_17[[#This Row],[Pg]])</f>
        <v>97.44</v>
      </c>
      <c r="H311" s="20">
        <f>IFERROR(Dati16_17[[#This Row],[Tot. punti]]/Dati16_17[[#This Row],[Quota]],0)</f>
        <v>16.239999999999998</v>
      </c>
      <c r="I311" s="12">
        <f>IFERROR(VLOOKUP(Dati16_17[[#This Row],[Nome]]&amp;"*",Gazzetta16_17[],2,FALSE),0)</f>
        <v>6</v>
      </c>
      <c r="J311" s="2" t="s">
        <v>81</v>
      </c>
      <c r="K311" s="2">
        <v>16</v>
      </c>
      <c r="L311" s="2">
        <v>5.81</v>
      </c>
      <c r="M311" s="2">
        <v>6.09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2</v>
      </c>
      <c r="U311" s="2">
        <v>1</v>
      </c>
      <c r="V311" s="2">
        <v>0</v>
      </c>
      <c r="W311" s="2">
        <v>0</v>
      </c>
      <c r="Y311" s="18" t="s">
        <v>2347</v>
      </c>
      <c r="Z311">
        <v>1</v>
      </c>
    </row>
    <row r="312" spans="1:26">
      <c r="A312" s="2">
        <v>2067</v>
      </c>
      <c r="B312" s="2" t="s">
        <v>31</v>
      </c>
      <c r="C312" s="2" t="s">
        <v>1040</v>
      </c>
      <c r="D312" s="17" t="str">
        <f>IFERROR(VLOOKUP(Dati16_17[[#This Row],[Nome]]&amp;"*",Gazzetta16_17[Giocatore],1,FALSE),"")</f>
        <v>Salcedo C.</v>
      </c>
      <c r="E312" s="13">
        <f>IFERROR(Dati16_17[[#This Row],[Mf]]/Dati16_17[[#This Row],[Quota]],0)</f>
        <v>1.3525</v>
      </c>
      <c r="F312" s="13">
        <f>IFERROR(Dati16_17[[#This Row],[Mf/Quota]]*Dati16_17[[#This Row],[Pg]]/38,0)</f>
        <v>0.64065789473684209</v>
      </c>
      <c r="G312" s="15">
        <f>IF(Dati16_17[[#This Row],[Mf]]*Dati16_17[[#This Row],[Pg]]=0,0,Dati16_17[[#This Row],[Mf]]*Dati16_17[[#This Row],[Pg]])</f>
        <v>97.38</v>
      </c>
      <c r="H312" s="20">
        <f>IFERROR(Dati16_17[[#This Row],[Tot. punti]]/Dati16_17[[#This Row],[Quota]],0)</f>
        <v>24.344999999999999</v>
      </c>
      <c r="I312" s="12">
        <f>IFERROR(VLOOKUP(Dati16_17[[#This Row],[Nome]]&amp;"*",Gazzetta16_17[],2,FALSE),0)</f>
        <v>4</v>
      </c>
      <c r="J312" s="2" t="s">
        <v>35</v>
      </c>
      <c r="K312" s="2">
        <v>18</v>
      </c>
      <c r="L312" s="2">
        <v>5.56</v>
      </c>
      <c r="M312" s="2">
        <v>5.41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7</v>
      </c>
      <c r="V312" s="2">
        <v>0</v>
      </c>
      <c r="W312" s="2">
        <v>0</v>
      </c>
      <c r="Y312" s="18" t="s">
        <v>2348</v>
      </c>
      <c r="Z312">
        <v>8</v>
      </c>
    </row>
    <row r="313" spans="1:26">
      <c r="A313" s="2">
        <v>580</v>
      </c>
      <c r="B313" s="2" t="s">
        <v>31</v>
      </c>
      <c r="C313" s="2" t="s">
        <v>177</v>
      </c>
      <c r="D313" s="17" t="str">
        <f>IFERROR(VLOOKUP(Dati16_17[[#This Row],[Nome]]&amp;"*",Gazzetta16_17[Giocatore],1,FALSE),"")</f>
        <v/>
      </c>
      <c r="E313" s="13">
        <f>IFERROR(Dati16_17[[#This Row],[Mf]]/Dati16_17[[#This Row],[Quota]],0)</f>
        <v>0</v>
      </c>
      <c r="F313" s="13">
        <f>IFERROR(Dati16_17[[#This Row],[Mf/Quota]]*Dati16_17[[#This Row],[Pg]]/38,0)</f>
        <v>0</v>
      </c>
      <c r="G313" s="15">
        <f>IF(Dati16_17[[#This Row],[Mf]]*Dati16_17[[#This Row],[Pg]]=0,0,Dati16_17[[#This Row],[Mf]]*Dati16_17[[#This Row],[Pg]])</f>
        <v>97.12</v>
      </c>
      <c r="H313" s="20">
        <f>IFERROR(Dati16_17[[#This Row],[Tot. punti]]/Dati16_17[[#This Row],[Quota]],0)</f>
        <v>0</v>
      </c>
      <c r="I313" s="12">
        <f>IFERROR(VLOOKUP(Dati16_17[[#This Row],[Nome]]&amp;"*",Gazzetta16_17[],2,FALSE),0)</f>
        <v>0</v>
      </c>
      <c r="J313" s="2" t="s">
        <v>70</v>
      </c>
      <c r="K313" s="2">
        <v>16</v>
      </c>
      <c r="L313" s="2">
        <v>6</v>
      </c>
      <c r="M313" s="2">
        <v>6.07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3</v>
      </c>
      <c r="U313" s="2">
        <v>2</v>
      </c>
      <c r="V313" s="2">
        <v>1</v>
      </c>
      <c r="W313" s="2">
        <v>0</v>
      </c>
      <c r="Y313" s="18" t="s">
        <v>1973</v>
      </c>
      <c r="Z313">
        <v>14</v>
      </c>
    </row>
    <row r="314" spans="1:26">
      <c r="A314" s="2">
        <v>1915</v>
      </c>
      <c r="B314" s="2" t="s">
        <v>22</v>
      </c>
      <c r="C314" s="2" t="s">
        <v>981</v>
      </c>
      <c r="D314" s="17" t="str">
        <f>IFERROR(VLOOKUP(Dati16_17[[#This Row],[Nome]]&amp;"*",Gazzetta16_17[Giocatore],1,FALSE),"")</f>
        <v>Tello A.</v>
      </c>
      <c r="E314" s="13">
        <f>IFERROR(Dati16_17[[#This Row],[Mf]]/Dati16_17[[#This Row],[Quota]],0)</f>
        <v>1.3425</v>
      </c>
      <c r="F314" s="13">
        <f>IFERROR(Dati16_17[[#This Row],[Mf/Quota]]*Dati16_17[[#This Row],[Pg]]/38,0)</f>
        <v>0.63592105263157894</v>
      </c>
      <c r="G314" s="15">
        <f>IF(Dati16_17[[#This Row],[Mf]]*Dati16_17[[#This Row],[Pg]]=0,0,Dati16_17[[#This Row],[Mf]]*Dati16_17[[#This Row],[Pg]])</f>
        <v>96.66</v>
      </c>
      <c r="H314" s="20">
        <f>IFERROR(Dati16_17[[#This Row],[Tot. punti]]/Dati16_17[[#This Row],[Quota]],0)</f>
        <v>24.164999999999999</v>
      </c>
      <c r="I314" s="12">
        <f>IFERROR(VLOOKUP(Dati16_17[[#This Row],[Nome]]&amp;"*",Gazzetta16_17[],2,FALSE),0)</f>
        <v>4</v>
      </c>
      <c r="J314" s="2" t="s">
        <v>19</v>
      </c>
      <c r="K314" s="2">
        <v>18</v>
      </c>
      <c r="L314" s="2">
        <v>5.53</v>
      </c>
      <c r="M314" s="2">
        <v>5.37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6</v>
      </c>
      <c r="V314" s="2">
        <v>0</v>
      </c>
      <c r="W314" s="2">
        <v>0</v>
      </c>
      <c r="Y314" s="18" t="s">
        <v>1974</v>
      </c>
      <c r="Z314">
        <v>7</v>
      </c>
    </row>
    <row r="315" spans="1:26">
      <c r="A315" s="2">
        <v>243</v>
      </c>
      <c r="B315" s="2" t="s">
        <v>22</v>
      </c>
      <c r="C315" s="2" t="s">
        <v>337</v>
      </c>
      <c r="D315" s="17" t="str">
        <f>IFERROR(VLOOKUP(Dati16_17[[#This Row],[Nome]]&amp;"*",Gazzetta16_17[Giocatore],1,FALSE),"")</f>
        <v/>
      </c>
      <c r="E315" s="13">
        <f>IFERROR(Dati16_17[[#This Row],[Mf]]/Dati16_17[[#This Row],[Quota]],0)</f>
        <v>0</v>
      </c>
      <c r="F315" s="13">
        <f>IFERROR(Dati16_17[[#This Row],[Mf/Quota]]*Dati16_17[[#This Row],[Pg]]/38,0)</f>
        <v>0</v>
      </c>
      <c r="G315" s="15">
        <f>IF(Dati16_17[[#This Row],[Mf]]*Dati16_17[[#This Row],[Pg]]=0,0,Dati16_17[[#This Row],[Mf]]*Dati16_17[[#This Row],[Pg]])</f>
        <v>96</v>
      </c>
      <c r="H315" s="20">
        <f>IFERROR(Dati16_17[[#This Row],[Tot. punti]]/Dati16_17[[#This Row],[Quota]],0)</f>
        <v>0</v>
      </c>
      <c r="I315" s="12">
        <f>IFERROR(VLOOKUP(Dati16_17[[#This Row],[Nome]]&amp;"*",Gazzetta16_17[],2,FALSE),0)</f>
        <v>0</v>
      </c>
      <c r="J315" s="2" t="s">
        <v>65</v>
      </c>
      <c r="K315" s="2">
        <v>16</v>
      </c>
      <c r="L315" s="2">
        <v>5.85</v>
      </c>
      <c r="M315" s="2">
        <v>6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</v>
      </c>
      <c r="V315" s="2">
        <v>0</v>
      </c>
      <c r="W315" s="2">
        <v>0</v>
      </c>
      <c r="Y315" s="18" t="s">
        <v>2349</v>
      </c>
      <c r="Z315">
        <v>2</v>
      </c>
    </row>
    <row r="316" spans="1:26">
      <c r="A316" s="2">
        <v>344</v>
      </c>
      <c r="B316" s="2" t="s">
        <v>17</v>
      </c>
      <c r="C316" s="2" t="s">
        <v>205</v>
      </c>
      <c r="D316" s="17" t="str">
        <f>IFERROR(VLOOKUP(Dati16_17[[#This Row],[Nome]]&amp;"*",Gazzetta16_17[Giocatore],1,FALSE),"")</f>
        <v>Djordjevic F.</v>
      </c>
      <c r="E316" s="13">
        <f>IFERROR(Dati16_17[[#This Row],[Mf]]/Dati16_17[[#This Row],[Quota]],0)</f>
        <v>1.405</v>
      </c>
      <c r="F316" s="13">
        <f>IFERROR(Dati16_17[[#This Row],[Mf/Quota]]*Dati16_17[[#This Row],[Pg]]/38,0)</f>
        <v>0.62855263157894736</v>
      </c>
      <c r="G316" s="15">
        <f>IF(Dati16_17[[#This Row],[Mf]]*Dati16_17[[#This Row],[Pg]]=0,0,Dati16_17[[#This Row],[Mf]]*Dati16_17[[#This Row],[Pg]])</f>
        <v>95.54</v>
      </c>
      <c r="H316" s="20">
        <f>IFERROR(Dati16_17[[#This Row],[Tot. punti]]/Dati16_17[[#This Row],[Quota]],0)</f>
        <v>23.885000000000002</v>
      </c>
      <c r="I316" s="12">
        <f>IFERROR(VLOOKUP(Dati16_17[[#This Row],[Nome]]&amp;"*",Gazzetta16_17[],2,FALSE),0)</f>
        <v>4</v>
      </c>
      <c r="J316" s="2" t="s">
        <v>74</v>
      </c>
      <c r="K316" s="2">
        <v>17</v>
      </c>
      <c r="L316" s="2">
        <v>5.62</v>
      </c>
      <c r="M316" s="2">
        <v>5.62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Y316" s="18" t="s">
        <v>2350</v>
      </c>
      <c r="Z316">
        <v>4</v>
      </c>
    </row>
    <row r="317" spans="1:26">
      <c r="A317" s="2">
        <v>528</v>
      </c>
      <c r="B317" s="2" t="s">
        <v>22</v>
      </c>
      <c r="C317" s="2" t="s">
        <v>99</v>
      </c>
      <c r="D317" s="17" t="str">
        <f>IFERROR(VLOOKUP(Dati16_17[[#This Row],[Nome]]&amp;"*",Gazzetta16_17[Giocatore],1,FALSE),"")</f>
        <v>Magnanelli F.</v>
      </c>
      <c r="E317" s="13">
        <f>IFERROR(Dati16_17[[#This Row],[Mf]]/Dati16_17[[#This Row],[Quota]],0)</f>
        <v>0.90857142857142859</v>
      </c>
      <c r="F317" s="13">
        <f>IFERROR(Dati16_17[[#This Row],[Mf/Quota]]*Dati16_17[[#This Row],[Pg]]/38,0)</f>
        <v>0.35864661654135338</v>
      </c>
      <c r="G317" s="15">
        <f>IF(Dati16_17[[#This Row],[Mf]]*Dati16_17[[#This Row],[Pg]]=0,0,Dati16_17[[#This Row],[Mf]]*Dati16_17[[#This Row],[Pg]])</f>
        <v>95.4</v>
      </c>
      <c r="H317" s="20">
        <f>IFERROR(Dati16_17[[#This Row],[Tot. punti]]/Dati16_17[[#This Row],[Quota]],0)</f>
        <v>13.62857142857143</v>
      </c>
      <c r="I317" s="12">
        <f>IFERROR(VLOOKUP(Dati16_17[[#This Row],[Nome]]&amp;"*",Gazzetta16_17[],2,FALSE),0)</f>
        <v>7</v>
      </c>
      <c r="J317" s="2" t="s">
        <v>46</v>
      </c>
      <c r="K317" s="2">
        <v>15</v>
      </c>
      <c r="L317" s="2">
        <v>6.21</v>
      </c>
      <c r="M317" s="2">
        <v>6.36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2</v>
      </c>
      <c r="V317" s="2">
        <v>0</v>
      </c>
      <c r="W317" s="2">
        <v>0</v>
      </c>
      <c r="Y317" s="18" t="s">
        <v>1977</v>
      </c>
      <c r="Z317">
        <v>16</v>
      </c>
    </row>
    <row r="318" spans="1:26">
      <c r="A318" s="2">
        <v>2064</v>
      </c>
      <c r="B318" s="2" t="s">
        <v>31</v>
      </c>
      <c r="C318" s="2" t="s">
        <v>1038</v>
      </c>
      <c r="D318" s="17" t="str">
        <f>IFERROR(VLOOKUP(Dati16_17[[#This Row],[Nome]]&amp;"*",Gazzetta16_17[Giocatore],1,FALSE),"")</f>
        <v>Veseli F.</v>
      </c>
      <c r="E318" s="13">
        <f>IFERROR(Dati16_17[[#This Row],[Mf]]/Dati16_17[[#This Row],[Quota]],0)</f>
        <v>1.3975</v>
      </c>
      <c r="F318" s="13">
        <f>IFERROR(Dati16_17[[#This Row],[Mf/Quota]]*Dati16_17[[#This Row],[Pg]]/38,0)</f>
        <v>0.62519736842105267</v>
      </c>
      <c r="G318" s="15">
        <f>IF(Dati16_17[[#This Row],[Mf]]*Dati16_17[[#This Row],[Pg]]=0,0,Dati16_17[[#This Row],[Mf]]*Dati16_17[[#This Row],[Pg]])</f>
        <v>95.03</v>
      </c>
      <c r="H318" s="20">
        <f>IFERROR(Dati16_17[[#This Row],[Tot. punti]]/Dati16_17[[#This Row],[Quota]],0)</f>
        <v>23.7575</v>
      </c>
      <c r="I318" s="12">
        <f>IFERROR(VLOOKUP(Dati16_17[[#This Row],[Nome]]&amp;"*",Gazzetta16_17[],2,FALSE),0)</f>
        <v>4</v>
      </c>
      <c r="J318" s="2" t="s">
        <v>19</v>
      </c>
      <c r="K318" s="2">
        <v>17</v>
      </c>
      <c r="L318" s="2">
        <v>5.56</v>
      </c>
      <c r="M318" s="2">
        <v>5.59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3</v>
      </c>
      <c r="V318" s="2">
        <v>0</v>
      </c>
      <c r="W318" s="2">
        <v>0</v>
      </c>
      <c r="Y318" s="18" t="s">
        <v>1978</v>
      </c>
      <c r="Z318">
        <v>2</v>
      </c>
    </row>
    <row r="319" spans="1:26">
      <c r="A319" s="2">
        <v>1931</v>
      </c>
      <c r="B319" s="2" t="s">
        <v>31</v>
      </c>
      <c r="C319" s="2" t="s">
        <v>692</v>
      </c>
      <c r="D319" s="17" t="str">
        <f>IFERROR(VLOOKUP(Dati16_17[[#This Row],[Nome]]&amp;"*",Gazzetta16_17[Giocatore],1,FALSE),"")</f>
        <v>Benatia M.</v>
      </c>
      <c r="E319" s="13">
        <f>IFERROR(Dati16_17[[#This Row],[Mf]]/Dati16_17[[#This Row],[Quota]],0)</f>
        <v>0.78749999999999998</v>
      </c>
      <c r="F319" s="13">
        <f>IFERROR(Dati16_17[[#This Row],[Mf/Quota]]*Dati16_17[[#This Row],[Pg]]/38,0)</f>
        <v>0.31085526315789475</v>
      </c>
      <c r="G319" s="15">
        <f>IF(Dati16_17[[#This Row],[Mf]]*Dati16_17[[#This Row],[Pg]]=0,0,Dati16_17[[#This Row],[Mf]]*Dati16_17[[#This Row],[Pg]])</f>
        <v>94.5</v>
      </c>
      <c r="H319" s="20">
        <f>IFERROR(Dati16_17[[#This Row],[Tot. punti]]/Dati16_17[[#This Row],[Quota]],0)</f>
        <v>11.8125</v>
      </c>
      <c r="I319" s="12">
        <f>IFERROR(VLOOKUP(Dati16_17[[#This Row],[Nome]]&amp;"*",Gazzetta16_17[],2,FALSE),0)</f>
        <v>8</v>
      </c>
      <c r="J319" s="2" t="s">
        <v>57</v>
      </c>
      <c r="K319" s="2">
        <v>15</v>
      </c>
      <c r="L319" s="2">
        <v>6.2</v>
      </c>
      <c r="M319" s="2">
        <v>6.3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3</v>
      </c>
      <c r="V319" s="2">
        <v>0</v>
      </c>
      <c r="W319" s="2">
        <v>0</v>
      </c>
      <c r="Y319" s="18" t="s">
        <v>1979</v>
      </c>
      <c r="Z319">
        <v>5</v>
      </c>
    </row>
    <row r="320" spans="1:26">
      <c r="A320" s="2">
        <v>483</v>
      </c>
      <c r="B320" s="2" t="s">
        <v>28</v>
      </c>
      <c r="C320" s="2" t="s">
        <v>609</v>
      </c>
      <c r="D320" s="17" t="str">
        <f>IFERROR(VLOOKUP(Dati16_17[[#This Row],[Nome]]&amp;"*",Gazzetta16_17[Giocatore],1,FALSE),"")</f>
        <v>Puggioni C.</v>
      </c>
      <c r="E320" s="13">
        <f>IFERROR(Dati16_17[[#This Row],[Mf]]/Dati16_17[[#This Row],[Quota]],0)</f>
        <v>0.7466666666666667</v>
      </c>
      <c r="F320" s="13">
        <f>IFERROR(Dati16_17[[#This Row],[Mf/Quota]]*Dati16_17[[#This Row],[Pg]]/38,0)</f>
        <v>0.41263157894736846</v>
      </c>
      <c r="G320" s="15">
        <f>IF(Dati16_17[[#This Row],[Mf]]*Dati16_17[[#This Row],[Pg]]=0,0,Dati16_17[[#This Row],[Mf]]*Dati16_17[[#This Row],[Pg]])</f>
        <v>94.080000000000013</v>
      </c>
      <c r="H320" s="20">
        <f>IFERROR(Dati16_17[[#This Row],[Tot. punti]]/Dati16_17[[#This Row],[Quota]],0)</f>
        <v>15.680000000000001</v>
      </c>
      <c r="I320" s="12">
        <f>IFERROR(VLOOKUP(Dati16_17[[#This Row],[Nome]]&amp;"*",Gazzetta16_17[],2,FALSE),0)</f>
        <v>6</v>
      </c>
      <c r="J320" s="2" t="s">
        <v>44</v>
      </c>
      <c r="K320" s="2">
        <v>21</v>
      </c>
      <c r="L320" s="2">
        <v>6.07</v>
      </c>
      <c r="M320" s="2">
        <v>4.4800000000000004</v>
      </c>
      <c r="N320" s="2">
        <v>0</v>
      </c>
      <c r="O320" s="2">
        <v>35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Y320" s="18" t="s">
        <v>2351</v>
      </c>
      <c r="Z320">
        <v>1</v>
      </c>
    </row>
    <row r="321" spans="1:26">
      <c r="A321" s="2">
        <v>100</v>
      </c>
      <c r="B321" s="2" t="s">
        <v>31</v>
      </c>
      <c r="C321" s="2" t="s">
        <v>136</v>
      </c>
      <c r="D321" s="17" t="str">
        <f>IFERROR(VLOOKUP(Dati16_17[[#This Row],[Nome]]&amp;"*",Gazzetta16_17[Giocatore],1,FALSE),"")</f>
        <v>Cesar B.</v>
      </c>
      <c r="E321" s="13">
        <f>IFERROR(Dati16_17[[#This Row],[Mf]]/Dati16_17[[#This Row],[Quota]],0)</f>
        <v>1.1000000000000001</v>
      </c>
      <c r="F321" s="13">
        <f>IFERROR(Dati16_17[[#This Row],[Mf/Quota]]*Dati16_17[[#This Row],[Pg]]/38,0)</f>
        <v>0.49210526315789482</v>
      </c>
      <c r="G321" s="15">
        <f>IF(Dati16_17[[#This Row],[Mf]]*Dati16_17[[#This Row],[Pg]]=0,0,Dati16_17[[#This Row],[Mf]]*Dati16_17[[#This Row],[Pg]])</f>
        <v>93.5</v>
      </c>
      <c r="H321" s="20">
        <f>IFERROR(Dati16_17[[#This Row],[Tot. punti]]/Dati16_17[[#This Row],[Quota]],0)</f>
        <v>18.7</v>
      </c>
      <c r="I321" s="12">
        <f>IFERROR(VLOOKUP(Dati16_17[[#This Row],[Nome]]&amp;"*",Gazzetta16_17[],2,FALSE),0)</f>
        <v>5</v>
      </c>
      <c r="J321" s="2" t="s">
        <v>65</v>
      </c>
      <c r="K321" s="2">
        <v>17</v>
      </c>
      <c r="L321" s="2">
        <v>5.59</v>
      </c>
      <c r="M321" s="2">
        <v>5.5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8</v>
      </c>
      <c r="V321" s="2">
        <v>1</v>
      </c>
      <c r="W321" s="2">
        <v>0</v>
      </c>
      <c r="Y321" s="18" t="s">
        <v>2352</v>
      </c>
      <c r="Z321">
        <v>6</v>
      </c>
    </row>
    <row r="322" spans="1:26">
      <c r="A322" s="2">
        <v>217</v>
      </c>
      <c r="B322" s="2" t="s">
        <v>28</v>
      </c>
      <c r="C322" s="2" t="s">
        <v>391</v>
      </c>
      <c r="D322" s="17" t="str">
        <f>IFERROR(VLOOKUP(Dati16_17[[#This Row],[Nome]]&amp;"*",Gazzetta16_17[Giocatore],1,FALSE),"")</f>
        <v>Lamanna E.</v>
      </c>
      <c r="E322" s="13">
        <f>IFERROR(Dati16_17[[#This Row],[Mf]]/Dati16_17[[#This Row],[Quota]],0)</f>
        <v>0.49444444444444446</v>
      </c>
      <c r="F322" s="13">
        <f>IFERROR(Dati16_17[[#This Row],[Mf/Quota]]*Dati16_17[[#This Row],[Pg]]/38,0)</f>
        <v>0.27324561403508768</v>
      </c>
      <c r="G322" s="15">
        <f>IF(Dati16_17[[#This Row],[Mf]]*Dati16_17[[#This Row],[Pg]]=0,0,Dati16_17[[#This Row],[Mf]]*Dati16_17[[#This Row],[Pg]])</f>
        <v>93.45</v>
      </c>
      <c r="H322" s="20">
        <f>IFERROR(Dati16_17[[#This Row],[Tot. punti]]/Dati16_17[[#This Row],[Quota]],0)</f>
        <v>10.383333333333333</v>
      </c>
      <c r="I322" s="12">
        <f>IFERROR(VLOOKUP(Dati16_17[[#This Row],[Nome]]&amp;"*",Gazzetta16_17[],2,FALSE),0)</f>
        <v>9</v>
      </c>
      <c r="J322" s="2" t="s">
        <v>70</v>
      </c>
      <c r="K322" s="2">
        <v>21</v>
      </c>
      <c r="L322" s="2">
        <v>5.93</v>
      </c>
      <c r="M322" s="2">
        <v>4.45</v>
      </c>
      <c r="N322" s="2">
        <v>0</v>
      </c>
      <c r="O322" s="2">
        <v>37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Y322" s="18" t="s">
        <v>1983</v>
      </c>
      <c r="Z322">
        <v>3</v>
      </c>
    </row>
    <row r="323" spans="1:26">
      <c r="A323" s="2">
        <v>698</v>
      </c>
      <c r="B323" s="2" t="s">
        <v>17</v>
      </c>
      <c r="C323" s="2" t="s">
        <v>126</v>
      </c>
      <c r="D323" s="17" t="str">
        <f>IFERROR(VLOOKUP(Dati16_17[[#This Row],[Nome]]&amp;"*",Gazzetta16_17[Giocatore],1,FALSE),"")</f>
        <v>Gilardino A.</v>
      </c>
      <c r="E323" s="13">
        <f>IFERROR(Dati16_17[[#This Row],[Mf]]/Dati16_17[[#This Row],[Quota]],0)</f>
        <v>1.365</v>
      </c>
      <c r="F323" s="13">
        <f>IFERROR(Dati16_17[[#This Row],[Mf/Quota]]*Dati16_17[[#This Row],[Pg]]/38,0)</f>
        <v>0.61065789473684207</v>
      </c>
      <c r="G323" s="15">
        <f>IF(Dati16_17[[#This Row],[Mf]]*Dati16_17[[#This Row],[Pg]]=0,0,Dati16_17[[#This Row],[Mf]]*Dati16_17[[#This Row],[Pg]])</f>
        <v>92.82</v>
      </c>
      <c r="H323" s="20">
        <f>IFERROR(Dati16_17[[#This Row],[Tot. punti]]/Dati16_17[[#This Row],[Quota]],0)</f>
        <v>23.204999999999998</v>
      </c>
      <c r="I323" s="12">
        <f>IFERROR(VLOOKUP(Dati16_17[[#This Row],[Nome]]&amp;"*",Gazzetta16_17[],2,FALSE),0)</f>
        <v>4</v>
      </c>
      <c r="J323" s="2" t="s">
        <v>961</v>
      </c>
      <c r="K323" s="2">
        <v>17</v>
      </c>
      <c r="L323" s="2">
        <v>5.5</v>
      </c>
      <c r="M323" s="2">
        <v>5.46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2</v>
      </c>
      <c r="V323" s="2">
        <v>0</v>
      </c>
      <c r="W323" s="2">
        <v>0</v>
      </c>
      <c r="Y323" s="18" t="s">
        <v>1984</v>
      </c>
      <c r="Z323">
        <v>8</v>
      </c>
    </row>
    <row r="324" spans="1:26">
      <c r="A324" s="2">
        <v>2003</v>
      </c>
      <c r="B324" s="2" t="s">
        <v>22</v>
      </c>
      <c r="C324" s="2" t="s">
        <v>724</v>
      </c>
      <c r="D324" s="17" t="str">
        <f>IFERROR(VLOOKUP(Dati16_17[[#This Row],[Nome]]&amp;"*",Gazzetta16_17[Giocatore],1,FALSE),"")</f>
        <v>Murgia A.</v>
      </c>
      <c r="E324" s="13">
        <f>IFERROR(Dati16_17[[#This Row],[Mf]]/Dati16_17[[#This Row],[Quota]],0)</f>
        <v>1.1016666666666668</v>
      </c>
      <c r="F324" s="13">
        <f>IFERROR(Dati16_17[[#This Row],[Mf/Quota]]*Dati16_17[[#This Row],[Pg]]/38,0)</f>
        <v>0.40587719298245623</v>
      </c>
      <c r="G324" s="15">
        <f>IF(Dati16_17[[#This Row],[Mf]]*Dati16_17[[#This Row],[Pg]]=0,0,Dati16_17[[#This Row],[Mf]]*Dati16_17[[#This Row],[Pg]])</f>
        <v>92.54</v>
      </c>
      <c r="H324" s="20">
        <f>IFERROR(Dati16_17[[#This Row],[Tot. punti]]/Dati16_17[[#This Row],[Quota]],0)</f>
        <v>15.423333333333334</v>
      </c>
      <c r="I324" s="12">
        <f>IFERROR(VLOOKUP(Dati16_17[[#This Row],[Nome]]&amp;"*",Gazzetta16_17[],2,FALSE),0)</f>
        <v>6</v>
      </c>
      <c r="J324" s="2" t="s">
        <v>74</v>
      </c>
      <c r="K324" s="2">
        <v>14</v>
      </c>
      <c r="L324" s="2">
        <v>6</v>
      </c>
      <c r="M324" s="2">
        <v>6.61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Y324" s="18" t="s">
        <v>1985</v>
      </c>
      <c r="Z324">
        <v>9</v>
      </c>
    </row>
    <row r="325" spans="1:26">
      <c r="A325" s="2">
        <v>640</v>
      </c>
      <c r="B325" s="2" t="s">
        <v>31</v>
      </c>
      <c r="C325" s="2" t="s">
        <v>447</v>
      </c>
      <c r="D325" s="17" t="str">
        <f>IFERROR(VLOOKUP(Dati16_17[[#This Row],[Nome]]&amp;"*",Gazzetta16_17[Giocatore],1,FALSE),"")</f>
        <v>Chiriches V.</v>
      </c>
      <c r="E325" s="13">
        <f>IFERROR(Dati16_17[[#This Row],[Mf]]/Dati16_17[[#This Row],[Quota]],0)</f>
        <v>1.635</v>
      </c>
      <c r="F325" s="13">
        <f>IFERROR(Dati16_17[[#This Row],[Mf/Quota]]*Dati16_17[[#This Row],[Pg]]/38,0)</f>
        <v>0.60236842105263155</v>
      </c>
      <c r="G325" s="15">
        <f>IF(Dati16_17[[#This Row],[Mf]]*Dati16_17[[#This Row],[Pg]]=0,0,Dati16_17[[#This Row],[Mf]]*Dati16_17[[#This Row],[Pg]])</f>
        <v>91.56</v>
      </c>
      <c r="H325" s="20">
        <f>IFERROR(Dati16_17[[#This Row],[Tot. punti]]/Dati16_17[[#This Row],[Quota]],0)</f>
        <v>22.89</v>
      </c>
      <c r="I325" s="12">
        <f>IFERROR(VLOOKUP(Dati16_17[[#This Row],[Nome]]&amp;"*",Gazzetta16_17[],2,FALSE),0)</f>
        <v>4</v>
      </c>
      <c r="J325" s="2" t="s">
        <v>24</v>
      </c>
      <c r="K325" s="2">
        <v>14</v>
      </c>
      <c r="L325" s="2">
        <v>6.08</v>
      </c>
      <c r="M325" s="2">
        <v>6.54</v>
      </c>
      <c r="N325" s="2">
        <v>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Y325" s="18" t="s">
        <v>1986</v>
      </c>
      <c r="Z325">
        <v>10</v>
      </c>
    </row>
    <row r="326" spans="1:26">
      <c r="A326" s="2">
        <v>365</v>
      </c>
      <c r="B326" s="2" t="s">
        <v>31</v>
      </c>
      <c r="C326" s="2" t="s">
        <v>352</v>
      </c>
      <c r="D326" s="17" t="str">
        <f>IFERROR(VLOOKUP(Dati16_17[[#This Row],[Nome]]&amp;"*",Gazzetta16_17[Giocatore],1,FALSE),"")</f>
        <v>Zapata C.</v>
      </c>
      <c r="E326" s="13">
        <f>IFERROR(Dati16_17[[#This Row],[Mf]]/Dati16_17[[#This Row],[Quota]],0)</f>
        <v>0.87142857142857133</v>
      </c>
      <c r="F326" s="13">
        <f>IFERROR(Dati16_17[[#This Row],[Mf/Quota]]*Dati16_17[[#This Row],[Pg]]/38,0)</f>
        <v>0.343984962406015</v>
      </c>
      <c r="G326" s="15">
        <f>IF(Dati16_17[[#This Row],[Mf]]*Dati16_17[[#This Row],[Pg]]=0,0,Dati16_17[[#This Row],[Mf]]*Dati16_17[[#This Row],[Pg]])</f>
        <v>91.5</v>
      </c>
      <c r="H326" s="20">
        <f>IFERROR(Dati16_17[[#This Row],[Tot. punti]]/Dati16_17[[#This Row],[Quota]],0)</f>
        <v>13.071428571428571</v>
      </c>
      <c r="I326" s="12">
        <f>IFERROR(VLOOKUP(Dati16_17[[#This Row],[Nome]]&amp;"*",Gazzetta16_17[],2,FALSE),0)</f>
        <v>7</v>
      </c>
      <c r="J326" s="2" t="s">
        <v>21</v>
      </c>
      <c r="K326" s="2">
        <v>15</v>
      </c>
      <c r="L326" s="2">
        <v>5.9</v>
      </c>
      <c r="M326" s="2">
        <v>6.1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Y326" s="18" t="s">
        <v>2353</v>
      </c>
      <c r="Z326">
        <v>4</v>
      </c>
    </row>
    <row r="327" spans="1:26">
      <c r="A327" s="2">
        <v>2112</v>
      </c>
      <c r="B327" s="2" t="s">
        <v>17</v>
      </c>
      <c r="C327" s="2" t="s">
        <v>1061</v>
      </c>
      <c r="D327" s="17" t="str">
        <f>IFERROR(VLOOKUP(Dati16_17[[#This Row],[Nome]]&amp;"*",Gazzetta16_17[Giocatore],1,FALSE),"")</f>
        <v>Thiam M.</v>
      </c>
      <c r="E327" s="13">
        <f>IFERROR(Dati16_17[[#This Row],[Mf]]/Dati16_17[[#This Row],[Quota]],0)</f>
        <v>0.55181818181818187</v>
      </c>
      <c r="F327" s="13">
        <f>IFERROR(Dati16_17[[#This Row],[Mf/Quota]]*Dati16_17[[#This Row],[Pg]]/38,0)</f>
        <v>0.21782296650717703</v>
      </c>
      <c r="G327" s="15">
        <f>IF(Dati16_17[[#This Row],[Mf]]*Dati16_17[[#This Row],[Pg]]=0,0,Dati16_17[[#This Row],[Mf]]*Dati16_17[[#This Row],[Pg]])</f>
        <v>91.050000000000011</v>
      </c>
      <c r="H327" s="20">
        <f>IFERROR(Dati16_17[[#This Row],[Tot. punti]]/Dati16_17[[#This Row],[Quota]],0)</f>
        <v>8.2772727272727291</v>
      </c>
      <c r="I327" s="12">
        <f>IFERROR(VLOOKUP(Dati16_17[[#This Row],[Nome]]&amp;"*",Gazzetta16_17[],2,FALSE),0)</f>
        <v>11</v>
      </c>
      <c r="J327" s="2" t="s">
        <v>19</v>
      </c>
      <c r="K327" s="2">
        <v>15</v>
      </c>
      <c r="L327" s="2">
        <v>5.82</v>
      </c>
      <c r="M327" s="2">
        <v>6.07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0</v>
      </c>
      <c r="W327" s="2">
        <v>0</v>
      </c>
      <c r="Y327" s="18" t="s">
        <v>2354</v>
      </c>
      <c r="Z327">
        <v>3</v>
      </c>
    </row>
    <row r="328" spans="1:26">
      <c r="A328" s="2">
        <v>519</v>
      </c>
      <c r="B328" s="2" t="s">
        <v>31</v>
      </c>
      <c r="C328" s="2" t="s">
        <v>435</v>
      </c>
      <c r="D328" s="17" t="str">
        <f>IFERROR(VLOOKUP(Dati16_17[[#This Row],[Nome]]&amp;"*",Gazzetta16_17[Giocatore],1,FALSE),"")</f>
        <v>Gazzola M.</v>
      </c>
      <c r="E328" s="13">
        <f>IFERROR(Dati16_17[[#This Row],[Mf]]/Dati16_17[[#This Row],[Quota]],0)</f>
        <v>1.415</v>
      </c>
      <c r="F328" s="13">
        <f>IFERROR(Dati16_17[[#This Row],[Mf/Quota]]*Dati16_17[[#This Row],[Pg]]/38,0)</f>
        <v>0.59578947368421054</v>
      </c>
      <c r="G328" s="15">
        <f>IF(Dati16_17[[#This Row],[Mf]]*Dati16_17[[#This Row],[Pg]]=0,0,Dati16_17[[#This Row],[Mf]]*Dati16_17[[#This Row],[Pg]])</f>
        <v>90.56</v>
      </c>
      <c r="H328" s="20">
        <f>IFERROR(Dati16_17[[#This Row],[Tot. punti]]/Dati16_17[[#This Row],[Quota]],0)</f>
        <v>22.64</v>
      </c>
      <c r="I328" s="12">
        <f>IFERROR(VLOOKUP(Dati16_17[[#This Row],[Nome]]&amp;"*",Gazzetta16_17[],2,FALSE),0)</f>
        <v>4</v>
      </c>
      <c r="J328" s="2" t="s">
        <v>46</v>
      </c>
      <c r="K328" s="2">
        <v>16</v>
      </c>
      <c r="L328" s="2">
        <v>5.69</v>
      </c>
      <c r="M328" s="2">
        <v>5.66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3</v>
      </c>
      <c r="V328" s="2">
        <v>0</v>
      </c>
      <c r="W328" s="2">
        <v>0</v>
      </c>
      <c r="Y328" s="18" t="s">
        <v>2355</v>
      </c>
      <c r="Z328">
        <v>10</v>
      </c>
    </row>
    <row r="329" spans="1:26">
      <c r="A329" s="2">
        <v>40</v>
      </c>
      <c r="B329" s="2" t="s">
        <v>28</v>
      </c>
      <c r="C329" s="2" t="s">
        <v>473</v>
      </c>
      <c r="D329" s="17" t="str">
        <f>IFERROR(VLOOKUP(Dati16_17[[#This Row],[Nome]]&amp;"*",Gazzetta16_17[Giocatore],1,FALSE),"")</f>
        <v>Da Costa A.</v>
      </c>
      <c r="E329" s="13">
        <f>IFERROR(Dati16_17[[#This Row],[Mf]]/Dati16_17[[#This Row],[Quota]],0)</f>
        <v>0.83833333333333337</v>
      </c>
      <c r="F329" s="13">
        <f>IFERROR(Dati16_17[[#This Row],[Mf/Quota]]*Dati16_17[[#This Row],[Pg]]/38,0)</f>
        <v>0.39710526315789474</v>
      </c>
      <c r="G329" s="15">
        <f>IF(Dati16_17[[#This Row],[Mf]]*Dati16_17[[#This Row],[Pg]]=0,0,Dati16_17[[#This Row],[Mf]]*Dati16_17[[#This Row],[Pg]])</f>
        <v>90.54</v>
      </c>
      <c r="H329" s="20">
        <f>IFERROR(Dati16_17[[#This Row],[Tot. punti]]/Dati16_17[[#This Row],[Quota]],0)</f>
        <v>15.090000000000002</v>
      </c>
      <c r="I329" s="12">
        <f>IFERROR(VLOOKUP(Dati16_17[[#This Row],[Nome]]&amp;"*",Gazzetta16_17[],2,FALSE),0)</f>
        <v>6</v>
      </c>
      <c r="J329" s="2" t="s">
        <v>89</v>
      </c>
      <c r="K329" s="2">
        <v>18</v>
      </c>
      <c r="L329" s="2">
        <v>6.59</v>
      </c>
      <c r="M329" s="2">
        <v>5.03</v>
      </c>
      <c r="N329" s="2">
        <v>0</v>
      </c>
      <c r="O329" s="2">
        <v>26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Y329" s="18" t="s">
        <v>1991</v>
      </c>
      <c r="Z329">
        <v>49</v>
      </c>
    </row>
    <row r="330" spans="1:26">
      <c r="A330" s="2">
        <v>1956</v>
      </c>
      <c r="B330" s="2" t="s">
        <v>22</v>
      </c>
      <c r="C330" s="2" t="s">
        <v>1003</v>
      </c>
      <c r="D330" s="17" t="str">
        <f>IFERROR(VLOOKUP(Dati16_17[[#This Row],[Nome]]&amp;"*",Gazzetta16_17[Giocatore],1,FALSE),"")</f>
        <v>Mitrita A.</v>
      </c>
      <c r="E330" s="13">
        <f>IFERROR(Dati16_17[[#This Row],[Mf]]/Dati16_17[[#This Row],[Quota]],0)</f>
        <v>0.86142857142857143</v>
      </c>
      <c r="F330" s="13">
        <f>IFERROR(Dati16_17[[#This Row],[Mf/Quota]]*Dati16_17[[#This Row],[Pg]]/38,0)</f>
        <v>0.34003759398496242</v>
      </c>
      <c r="G330" s="15">
        <f>IF(Dati16_17[[#This Row],[Mf]]*Dati16_17[[#This Row],[Pg]]=0,0,Dati16_17[[#This Row],[Mf]]*Dati16_17[[#This Row],[Pg]])</f>
        <v>90.45</v>
      </c>
      <c r="H330" s="20">
        <f>IFERROR(Dati16_17[[#This Row],[Tot. punti]]/Dati16_17[[#This Row],[Quota]],0)</f>
        <v>12.921428571428573</v>
      </c>
      <c r="I330" s="12">
        <f>IFERROR(VLOOKUP(Dati16_17[[#This Row],[Nome]]&amp;"*",Gazzetta16_17[],2,FALSE),0)</f>
        <v>7</v>
      </c>
      <c r="J330" s="2" t="s">
        <v>961</v>
      </c>
      <c r="K330" s="2">
        <v>15</v>
      </c>
      <c r="L330" s="2">
        <v>5.73</v>
      </c>
      <c r="M330" s="2">
        <v>6.03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2</v>
      </c>
      <c r="U330" s="2">
        <v>1</v>
      </c>
      <c r="V330" s="2">
        <v>0</v>
      </c>
      <c r="W330" s="2">
        <v>0</v>
      </c>
      <c r="Y330" s="18" t="s">
        <v>1992</v>
      </c>
      <c r="Z330">
        <v>4</v>
      </c>
    </row>
    <row r="331" spans="1:26">
      <c r="A331" s="2">
        <v>366</v>
      </c>
      <c r="B331" s="2" t="s">
        <v>22</v>
      </c>
      <c r="C331" s="2" t="s">
        <v>208</v>
      </c>
      <c r="D331" s="17" t="str">
        <f>IFERROR(VLOOKUP(Dati16_17[[#This Row],[Nome]]&amp;"*",Gazzetta16_17[Giocatore],1,FALSE),"")</f>
        <v>Bertolacci A.</v>
      </c>
      <c r="E331" s="13">
        <f>IFERROR(Dati16_17[[#This Row],[Mf]]/Dati16_17[[#This Row],[Quota]],0)</f>
        <v>1.2</v>
      </c>
      <c r="F331" s="13">
        <f>IFERROR(Dati16_17[[#This Row],[Mf/Quota]]*Dati16_17[[#This Row],[Pg]]/38,0)</f>
        <v>0.47368421052631576</v>
      </c>
      <c r="G331" s="15">
        <f>IF(Dati16_17[[#This Row],[Mf]]*Dati16_17[[#This Row],[Pg]]=0,0,Dati16_17[[#This Row],[Mf]]*Dati16_17[[#This Row],[Pg]])</f>
        <v>90</v>
      </c>
      <c r="H331" s="20">
        <f>IFERROR(Dati16_17[[#This Row],[Tot. punti]]/Dati16_17[[#This Row],[Quota]],0)</f>
        <v>18</v>
      </c>
      <c r="I331" s="12">
        <f>IFERROR(VLOOKUP(Dati16_17[[#This Row],[Nome]]&amp;"*",Gazzetta16_17[],2,FALSE),0)</f>
        <v>5</v>
      </c>
      <c r="J331" s="2" t="s">
        <v>21</v>
      </c>
      <c r="K331" s="2">
        <v>15</v>
      </c>
      <c r="L331" s="2">
        <v>5.88</v>
      </c>
      <c r="M331" s="2">
        <v>6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3</v>
      </c>
      <c r="V331" s="2">
        <v>0</v>
      </c>
      <c r="W331" s="2">
        <v>0</v>
      </c>
      <c r="Y331" s="18" t="s">
        <v>2356</v>
      </c>
      <c r="Z331">
        <v>4</v>
      </c>
    </row>
    <row r="332" spans="1:26">
      <c r="A332" s="2">
        <v>39</v>
      </c>
      <c r="B332" s="2" t="s">
        <v>17</v>
      </c>
      <c r="C332" s="2" t="s">
        <v>307</v>
      </c>
      <c r="D332" s="17" t="str">
        <f>IFERROR(VLOOKUP(Dati16_17[[#This Row],[Nome]]&amp;"*",Gazzetta16_17[Giocatore],1,FALSE),"")</f>
        <v>Pinilla M.</v>
      </c>
      <c r="E332" s="13">
        <f>IFERROR(Dati16_17[[#This Row],[Mf]]/Dati16_17[[#This Row],[Quota]],0)</f>
        <v>1.8633333333333333</v>
      </c>
      <c r="F332" s="13">
        <f>IFERROR(Dati16_17[[#This Row],[Mf/Quota]]*Dati16_17[[#This Row],[Pg]]/38,0)</f>
        <v>0.7845614035087719</v>
      </c>
      <c r="G332" s="15">
        <f>IF(Dati16_17[[#This Row],[Mf]]*Dati16_17[[#This Row],[Pg]]=0,0,Dati16_17[[#This Row],[Mf]]*Dati16_17[[#This Row],[Pg]])</f>
        <v>89.44</v>
      </c>
      <c r="H332" s="20">
        <f>IFERROR(Dati16_17[[#This Row],[Tot. punti]]/Dati16_17[[#This Row],[Quota]],0)</f>
        <v>29.813333333333333</v>
      </c>
      <c r="I332" s="12">
        <f>IFERROR(VLOOKUP(Dati16_17[[#This Row],[Nome]]&amp;"*",Gazzetta16_17[],2,FALSE),0)</f>
        <v>3</v>
      </c>
      <c r="J332" s="2" t="s">
        <v>70</v>
      </c>
      <c r="K332" s="2">
        <v>16</v>
      </c>
      <c r="L332" s="2">
        <v>5.5</v>
      </c>
      <c r="M332" s="2">
        <v>5.59</v>
      </c>
      <c r="N332" s="2">
        <v>0</v>
      </c>
      <c r="O332" s="2">
        <v>0</v>
      </c>
      <c r="P332" s="2">
        <v>0</v>
      </c>
      <c r="Q332" s="2">
        <v>1</v>
      </c>
      <c r="R332" s="2">
        <v>1</v>
      </c>
      <c r="S332" s="2">
        <v>0</v>
      </c>
      <c r="T332" s="2">
        <v>1</v>
      </c>
      <c r="U332" s="2">
        <v>4</v>
      </c>
      <c r="V332" s="2">
        <v>1</v>
      </c>
      <c r="W332" s="2">
        <v>0</v>
      </c>
      <c r="Y332" s="18" t="s">
        <v>1994</v>
      </c>
      <c r="Z332">
        <v>3</v>
      </c>
    </row>
    <row r="333" spans="1:26">
      <c r="A333" s="2">
        <v>514</v>
      </c>
      <c r="B333" s="2" t="s">
        <v>31</v>
      </c>
      <c r="C333" s="2" t="s">
        <v>483</v>
      </c>
      <c r="D333" s="17" t="str">
        <f>IFERROR(VLOOKUP(Dati16_17[[#This Row],[Nome]]&amp;"*",Gazzetta16_17[Giocatore],1,FALSE),"")</f>
        <v>Antei L.</v>
      </c>
      <c r="E333" s="13">
        <f>IFERROR(Dati16_17[[#This Row],[Mf]]/Dati16_17[[#This Row],[Quota]],0)</f>
        <v>1.4824999999999999</v>
      </c>
      <c r="F333" s="13">
        <f>IFERROR(Dati16_17[[#This Row],[Mf/Quota]]*Dati16_17[[#This Row],[Pg]]/38,0)</f>
        <v>0.58519736842105252</v>
      </c>
      <c r="G333" s="15">
        <f>IF(Dati16_17[[#This Row],[Mf]]*Dati16_17[[#This Row],[Pg]]=0,0,Dati16_17[[#This Row],[Mf]]*Dati16_17[[#This Row],[Pg]])</f>
        <v>88.949999999999989</v>
      </c>
      <c r="H333" s="20">
        <f>IFERROR(Dati16_17[[#This Row],[Tot. punti]]/Dati16_17[[#This Row],[Quota]],0)</f>
        <v>22.237499999999997</v>
      </c>
      <c r="I333" s="12">
        <f>IFERROR(VLOOKUP(Dati16_17[[#This Row],[Nome]]&amp;"*",Gazzetta16_17[],2,FALSE),0)</f>
        <v>4</v>
      </c>
      <c r="J333" s="2" t="s">
        <v>46</v>
      </c>
      <c r="K333" s="2">
        <v>15</v>
      </c>
      <c r="L333" s="2">
        <v>5.86</v>
      </c>
      <c r="M333" s="2">
        <v>5.93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</v>
      </c>
      <c r="V333" s="2">
        <v>0</v>
      </c>
      <c r="W333" s="2">
        <v>0</v>
      </c>
      <c r="Y333" s="18" t="s">
        <v>2357</v>
      </c>
      <c r="Z333">
        <v>4</v>
      </c>
    </row>
    <row r="334" spans="1:26">
      <c r="A334" s="2">
        <v>318</v>
      </c>
      <c r="B334" s="2" t="s">
        <v>28</v>
      </c>
      <c r="C334" s="2" t="s">
        <v>174</v>
      </c>
      <c r="D334" s="17" t="str">
        <f>IFERROR(VLOOKUP(Dati16_17[[#This Row],[Nome]]&amp;"*",Gazzetta16_17[Giocatore],1,FALSE),"")</f>
        <v>Marchetti F.</v>
      </c>
      <c r="E334" s="13">
        <f>IFERROR(Dati16_17[[#This Row],[Mf]]/Dati16_17[[#This Row],[Quota]],0)</f>
        <v>1.3025</v>
      </c>
      <c r="F334" s="13">
        <f>IFERROR(Dati16_17[[#This Row],[Mf/Quota]]*Dati16_17[[#This Row],[Pg]]/38,0)</f>
        <v>0.58269736842105258</v>
      </c>
      <c r="G334" s="15">
        <f>IF(Dati16_17[[#This Row],[Mf]]*Dati16_17[[#This Row],[Pg]]=0,0,Dati16_17[[#This Row],[Mf]]*Dati16_17[[#This Row],[Pg]])</f>
        <v>88.57</v>
      </c>
      <c r="H334" s="20">
        <f>IFERROR(Dati16_17[[#This Row],[Tot. punti]]/Dati16_17[[#This Row],[Quota]],0)</f>
        <v>22.142499999999998</v>
      </c>
      <c r="I334" s="12">
        <f>IFERROR(VLOOKUP(Dati16_17[[#This Row],[Nome]]&amp;"*",Gazzetta16_17[],2,FALSE),0)</f>
        <v>4</v>
      </c>
      <c r="J334" s="2" t="s">
        <v>74</v>
      </c>
      <c r="K334" s="2">
        <v>17</v>
      </c>
      <c r="L334" s="2">
        <v>6.15</v>
      </c>
      <c r="M334" s="2">
        <v>5.21</v>
      </c>
      <c r="N334" s="2">
        <v>0</v>
      </c>
      <c r="O334" s="2">
        <v>22</v>
      </c>
      <c r="P334" s="2">
        <v>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Y334" s="18" t="s">
        <v>2358</v>
      </c>
      <c r="Z334">
        <v>5</v>
      </c>
    </row>
    <row r="335" spans="1:26">
      <c r="A335" s="2">
        <v>484</v>
      </c>
      <c r="B335" s="2" t="s">
        <v>28</v>
      </c>
      <c r="C335" s="2" t="s">
        <v>43</v>
      </c>
      <c r="D335" s="17" t="str">
        <f>IFERROR(VLOOKUP(Dati16_17[[#This Row],[Nome]]&amp;"*",Gazzetta16_17[Giocatore],1,FALSE),"")</f>
        <v>Viviano E.</v>
      </c>
      <c r="E335" s="13">
        <f>IFERROR(Dati16_17[[#This Row],[Mf]]/Dati16_17[[#This Row],[Quota]],0)</f>
        <v>0.64749999999999996</v>
      </c>
      <c r="F335" s="13">
        <f>IFERROR(Dati16_17[[#This Row],[Mf/Quota]]*Dati16_17[[#This Row],[Pg]]/38,0)</f>
        <v>0.28967105263157894</v>
      </c>
      <c r="G335" s="15">
        <f>IF(Dati16_17[[#This Row],[Mf]]*Dati16_17[[#This Row],[Pg]]=0,0,Dati16_17[[#This Row],[Mf]]*Dati16_17[[#This Row],[Pg]])</f>
        <v>88.06</v>
      </c>
      <c r="H335" s="20">
        <f>IFERROR(Dati16_17[[#This Row],[Tot. punti]]/Dati16_17[[#This Row],[Quota]],0)</f>
        <v>11.0075</v>
      </c>
      <c r="I335" s="12">
        <f>IFERROR(VLOOKUP(Dati16_17[[#This Row],[Nome]]&amp;"*",Gazzetta16_17[],2,FALSE),0)</f>
        <v>8</v>
      </c>
      <c r="J335" s="2" t="s">
        <v>44</v>
      </c>
      <c r="K335" s="2">
        <v>17</v>
      </c>
      <c r="L335" s="2">
        <v>6.32</v>
      </c>
      <c r="M335" s="2">
        <v>5.18</v>
      </c>
      <c r="N335" s="2">
        <v>0</v>
      </c>
      <c r="O335" s="2">
        <v>20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5</v>
      </c>
      <c r="V335" s="2">
        <v>0</v>
      </c>
      <c r="W335" s="2">
        <v>0</v>
      </c>
      <c r="Y335" s="18" t="s">
        <v>1995</v>
      </c>
      <c r="Z335">
        <v>15</v>
      </c>
    </row>
    <row r="336" spans="1:26">
      <c r="A336" s="2">
        <v>2076</v>
      </c>
      <c r="B336" s="2" t="s">
        <v>22</v>
      </c>
      <c r="C336" s="2" t="s">
        <v>752</v>
      </c>
      <c r="D336" s="17" t="str">
        <f>IFERROR(VLOOKUP(Dati16_17[[#This Row],[Nome]]&amp;"*",Gazzetta16_17[Giocatore],1,FALSE),"")</f>
        <v>Rog M.</v>
      </c>
      <c r="E336" s="13">
        <f>IFERROR(Dati16_17[[#This Row],[Mf]]/Dati16_17[[#This Row],[Quota]],0)</f>
        <v>0.83714285714285719</v>
      </c>
      <c r="F336" s="13">
        <f>IFERROR(Dati16_17[[#This Row],[Mf/Quota]]*Dati16_17[[#This Row],[Pg]]/38,0)</f>
        <v>0.33045112781954888</v>
      </c>
      <c r="G336" s="15">
        <f>IF(Dati16_17[[#This Row],[Mf]]*Dati16_17[[#This Row],[Pg]]=0,0,Dati16_17[[#This Row],[Mf]]*Dati16_17[[#This Row],[Pg]])</f>
        <v>87.9</v>
      </c>
      <c r="H336" s="20">
        <f>IFERROR(Dati16_17[[#This Row],[Tot. punti]]/Dati16_17[[#This Row],[Quota]],0)</f>
        <v>12.557142857142859</v>
      </c>
      <c r="I336" s="12">
        <f>IFERROR(VLOOKUP(Dati16_17[[#This Row],[Nome]]&amp;"*",Gazzetta16_17[],2,FALSE),0)</f>
        <v>7</v>
      </c>
      <c r="J336" s="2" t="s">
        <v>24</v>
      </c>
      <c r="K336" s="2">
        <v>15</v>
      </c>
      <c r="L336" s="2">
        <v>6.05</v>
      </c>
      <c r="M336" s="2">
        <v>5.86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4</v>
      </c>
      <c r="V336" s="2">
        <v>0</v>
      </c>
      <c r="W336" s="2">
        <v>0</v>
      </c>
      <c r="Y336" s="18" t="s">
        <v>1996</v>
      </c>
      <c r="Z336">
        <v>11</v>
      </c>
    </row>
    <row r="337" spans="1:26">
      <c r="A337" s="2">
        <v>280</v>
      </c>
      <c r="B337" s="2" t="s">
        <v>17</v>
      </c>
      <c r="C337" s="2" t="s">
        <v>202</v>
      </c>
      <c r="D337" s="17" t="str">
        <f>IFERROR(VLOOKUP(Dati16_17[[#This Row],[Nome]]&amp;"*",Gazzetta16_17[Giocatore],1,FALSE),"")</f>
        <v>Palacio R.</v>
      </c>
      <c r="E337" s="13">
        <f>IFERROR(Dati16_17[[#This Row],[Mf]]/Dati16_17[[#This Row],[Quota]],0)</f>
        <v>1.45</v>
      </c>
      <c r="F337" s="13">
        <f>IFERROR(Dati16_17[[#This Row],[Mf/Quota]]*Dati16_17[[#This Row],[Pg]]/38,0)</f>
        <v>0.57236842105263153</v>
      </c>
      <c r="G337" s="15">
        <f>IF(Dati16_17[[#This Row],[Mf]]*Dati16_17[[#This Row],[Pg]]=0,0,Dati16_17[[#This Row],[Mf]]*Dati16_17[[#This Row],[Pg]])</f>
        <v>87</v>
      </c>
      <c r="H337" s="20">
        <f>IFERROR(Dati16_17[[#This Row],[Tot. punti]]/Dati16_17[[#This Row],[Quota]],0)</f>
        <v>21.75</v>
      </c>
      <c r="I337" s="12">
        <f>IFERROR(VLOOKUP(Dati16_17[[#This Row],[Nome]]&amp;"*",Gazzetta16_17[],2,FALSE),0)</f>
        <v>4</v>
      </c>
      <c r="J337" s="2" t="s">
        <v>55</v>
      </c>
      <c r="K337" s="2">
        <v>15</v>
      </c>
      <c r="L337" s="2">
        <v>5.75</v>
      </c>
      <c r="M337" s="2">
        <v>5.8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1</v>
      </c>
      <c r="V337" s="2">
        <v>0</v>
      </c>
      <c r="W337" s="2">
        <v>0</v>
      </c>
      <c r="Y337" s="18" t="s">
        <v>1997</v>
      </c>
      <c r="Z337">
        <v>12</v>
      </c>
    </row>
    <row r="338" spans="1:26">
      <c r="A338" s="2">
        <v>260</v>
      </c>
      <c r="B338" s="2" t="s">
        <v>31</v>
      </c>
      <c r="C338" s="2" t="s">
        <v>286</v>
      </c>
      <c r="D338" s="17" t="str">
        <f>IFERROR(VLOOKUP(Dati16_17[[#This Row],[Nome]]&amp;"*",Gazzetta16_17[Giocatore],1,FALSE),"")</f>
        <v>Nagatomo Y.</v>
      </c>
      <c r="E338" s="13">
        <f>IFERROR(Dati16_17[[#This Row],[Mf]]/Dati16_17[[#This Row],[Quota]],0)</f>
        <v>1.8099999999999998</v>
      </c>
      <c r="F338" s="13">
        <f>IFERROR(Dati16_17[[#This Row],[Mf/Quota]]*Dati16_17[[#This Row],[Pg]]/38,0)</f>
        <v>0.76210526315789462</v>
      </c>
      <c r="G338" s="15">
        <f>IF(Dati16_17[[#This Row],[Mf]]*Dati16_17[[#This Row],[Pg]]=0,0,Dati16_17[[#This Row],[Mf]]*Dati16_17[[#This Row],[Pg]])</f>
        <v>86.88</v>
      </c>
      <c r="H338" s="20">
        <f>IFERROR(Dati16_17[[#This Row],[Tot. punti]]/Dati16_17[[#This Row],[Quota]],0)</f>
        <v>28.959999999999997</v>
      </c>
      <c r="I338" s="12">
        <f>IFERROR(VLOOKUP(Dati16_17[[#This Row],[Nome]]&amp;"*",Gazzetta16_17[],2,FALSE),0)</f>
        <v>3</v>
      </c>
      <c r="J338" s="2" t="s">
        <v>55</v>
      </c>
      <c r="K338" s="2">
        <v>16</v>
      </c>
      <c r="L338" s="2">
        <v>5.5</v>
      </c>
      <c r="M338" s="2">
        <v>5.43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2</v>
      </c>
      <c r="V338" s="2">
        <v>0</v>
      </c>
      <c r="W338" s="2">
        <v>0</v>
      </c>
      <c r="Y338" s="18" t="s">
        <v>1998</v>
      </c>
      <c r="Z338">
        <v>5</v>
      </c>
    </row>
    <row r="339" spans="1:26">
      <c r="A339" s="2">
        <v>232</v>
      </c>
      <c r="B339" s="2" t="s">
        <v>22</v>
      </c>
      <c r="C339" s="2" t="s">
        <v>172</v>
      </c>
      <c r="D339" s="17" t="str">
        <f>IFERROR(VLOOKUP(Dati16_17[[#This Row],[Nome]]&amp;"*",Gazzetta16_17[Giocatore],1,FALSE),"")</f>
        <v>Cofie I.</v>
      </c>
      <c r="E339" s="13">
        <f>IFERROR(Dati16_17[[#This Row],[Mf]]/Dati16_17[[#This Row],[Quota]],0)</f>
        <v>1.1380000000000001</v>
      </c>
      <c r="F339" s="13">
        <f>IFERROR(Dati16_17[[#This Row],[Mf/Quota]]*Dati16_17[[#This Row],[Pg]]/38,0)</f>
        <v>0.4492105263157895</v>
      </c>
      <c r="G339" s="15">
        <f>IF(Dati16_17[[#This Row],[Mf]]*Dati16_17[[#This Row],[Pg]]=0,0,Dati16_17[[#This Row],[Mf]]*Dati16_17[[#This Row],[Pg]])</f>
        <v>85.350000000000009</v>
      </c>
      <c r="H339" s="20">
        <f>IFERROR(Dati16_17[[#This Row],[Tot. punti]]/Dati16_17[[#This Row],[Quota]],0)</f>
        <v>17.07</v>
      </c>
      <c r="I339" s="12">
        <f>IFERROR(VLOOKUP(Dati16_17[[#This Row],[Nome]]&amp;"*",Gazzetta16_17[],2,FALSE),0)</f>
        <v>5</v>
      </c>
      <c r="J339" s="2" t="s">
        <v>70</v>
      </c>
      <c r="K339" s="2">
        <v>15</v>
      </c>
      <c r="L339" s="2">
        <v>5.81</v>
      </c>
      <c r="M339" s="2">
        <v>5.69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5</v>
      </c>
      <c r="V339" s="2">
        <v>0</v>
      </c>
      <c r="W339" s="2">
        <v>0</v>
      </c>
      <c r="Y339" s="18" t="s">
        <v>2359</v>
      </c>
      <c r="Z339">
        <v>7</v>
      </c>
    </row>
    <row r="340" spans="1:26">
      <c r="A340" s="2">
        <v>783</v>
      </c>
      <c r="B340" s="2" t="s">
        <v>17</v>
      </c>
      <c r="C340" s="2" t="s">
        <v>502</v>
      </c>
      <c r="D340" s="17" t="str">
        <f>IFERROR(VLOOKUP(Dati16_17[[#This Row],[Nome]]&amp;"*",Gazzetta16_17[Giocatore],1,FALSE),"")</f>
        <v>Balogh N.</v>
      </c>
      <c r="E340" s="13">
        <f>IFERROR(Dati16_17[[#This Row],[Mf]]/Dati16_17[[#This Row],[Quota]],0)</f>
        <v>1.7566666666666666</v>
      </c>
      <c r="F340" s="13">
        <f>IFERROR(Dati16_17[[#This Row],[Mf/Quota]]*Dati16_17[[#This Row],[Pg]]/38,0)</f>
        <v>0.73964912280701756</v>
      </c>
      <c r="G340" s="15">
        <f>IF(Dati16_17[[#This Row],[Mf]]*Dati16_17[[#This Row],[Pg]]=0,0,Dati16_17[[#This Row],[Mf]]*Dati16_17[[#This Row],[Pg]])</f>
        <v>84.32</v>
      </c>
      <c r="H340" s="20">
        <f>IFERROR(Dati16_17[[#This Row],[Tot. punti]]/Dati16_17[[#This Row],[Quota]],0)</f>
        <v>28.106666666666666</v>
      </c>
      <c r="I340" s="12">
        <f>IFERROR(VLOOKUP(Dati16_17[[#This Row],[Nome]]&amp;"*",Gazzetta16_17[],2,FALSE),0)</f>
        <v>3</v>
      </c>
      <c r="J340" s="2" t="s">
        <v>27</v>
      </c>
      <c r="K340" s="2">
        <v>16</v>
      </c>
      <c r="L340" s="2">
        <v>5.41</v>
      </c>
      <c r="M340" s="2">
        <v>5.27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1</v>
      </c>
      <c r="W340" s="2">
        <v>0</v>
      </c>
      <c r="Y340" s="18" t="s">
        <v>2360</v>
      </c>
      <c r="Z340">
        <v>3</v>
      </c>
    </row>
    <row r="341" spans="1:26">
      <c r="A341" s="2">
        <v>1938</v>
      </c>
      <c r="B341" s="2" t="s">
        <v>31</v>
      </c>
      <c r="C341" s="2" t="s">
        <v>990</v>
      </c>
      <c r="D341" s="17" t="str">
        <f>IFERROR(VLOOKUP(Dati16_17[[#This Row],[Nome]]&amp;"*",Gazzetta16_17[Giocatore],1,FALSE),"")</f>
        <v>Vangioni L.</v>
      </c>
      <c r="E341" s="13">
        <f>IFERROR(Dati16_17[[#This Row],[Mf]]/Dati16_17[[#This Row],[Quota]],0)</f>
        <v>1.1240000000000001</v>
      </c>
      <c r="F341" s="13">
        <f>IFERROR(Dati16_17[[#This Row],[Mf/Quota]]*Dati16_17[[#This Row],[Pg]]/38,0)</f>
        <v>0.44368421052631585</v>
      </c>
      <c r="G341" s="15">
        <f>IF(Dati16_17[[#This Row],[Mf]]*Dati16_17[[#This Row],[Pg]]=0,0,Dati16_17[[#This Row],[Mf]]*Dati16_17[[#This Row],[Pg]])</f>
        <v>84.3</v>
      </c>
      <c r="H341" s="20">
        <f>IFERROR(Dati16_17[[#This Row],[Tot. punti]]/Dati16_17[[#This Row],[Quota]],0)</f>
        <v>16.86</v>
      </c>
      <c r="I341" s="12">
        <f>IFERROR(VLOOKUP(Dati16_17[[#This Row],[Nome]]&amp;"*",Gazzetta16_17[],2,FALSE),0)</f>
        <v>5</v>
      </c>
      <c r="J341" s="2" t="s">
        <v>21</v>
      </c>
      <c r="K341" s="2">
        <v>15</v>
      </c>
      <c r="L341" s="2">
        <v>5.79</v>
      </c>
      <c r="M341" s="2">
        <v>5.62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</v>
      </c>
      <c r="V341" s="2">
        <v>0</v>
      </c>
      <c r="W341" s="2">
        <v>0</v>
      </c>
      <c r="Y341" s="18" t="s">
        <v>2000</v>
      </c>
      <c r="Z341">
        <v>5</v>
      </c>
    </row>
    <row r="342" spans="1:26">
      <c r="A342" s="2">
        <v>103</v>
      </c>
      <c r="B342" s="2" t="s">
        <v>31</v>
      </c>
      <c r="C342" s="2" t="s">
        <v>322</v>
      </c>
      <c r="D342" s="17" t="str">
        <f>IFERROR(VLOOKUP(Dati16_17[[#This Row],[Nome]]&amp;"*",Gazzetta16_17[Giocatore],1,FALSE),"")</f>
        <v>Frey N.</v>
      </c>
      <c r="E342" s="13">
        <f>IFERROR(Dati16_17[[#This Row],[Mf]]/Dati16_17[[#This Row],[Quota]],0)</f>
        <v>1.4</v>
      </c>
      <c r="F342" s="13">
        <f>IFERROR(Dati16_17[[#This Row],[Mf/Quota]]*Dati16_17[[#This Row],[Pg]]/38,0)</f>
        <v>0.55263157894736847</v>
      </c>
      <c r="G342" s="15">
        <f>IF(Dati16_17[[#This Row],[Mf]]*Dati16_17[[#This Row],[Pg]]=0,0,Dati16_17[[#This Row],[Mf]]*Dati16_17[[#This Row],[Pg]])</f>
        <v>84</v>
      </c>
      <c r="H342" s="20">
        <f>IFERROR(Dati16_17[[#This Row],[Tot. punti]]/Dati16_17[[#This Row],[Quota]],0)</f>
        <v>21</v>
      </c>
      <c r="I342" s="12">
        <f>IFERROR(VLOOKUP(Dati16_17[[#This Row],[Nome]]&amp;"*",Gazzetta16_17[],2,FALSE),0)</f>
        <v>4</v>
      </c>
      <c r="J342" s="2" t="s">
        <v>65</v>
      </c>
      <c r="K342" s="2">
        <v>15</v>
      </c>
      <c r="L342" s="2">
        <v>5.67</v>
      </c>
      <c r="M342" s="2">
        <v>5.6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Y342" s="18" t="s">
        <v>2002</v>
      </c>
      <c r="Z342">
        <v>5</v>
      </c>
    </row>
    <row r="343" spans="1:26">
      <c r="A343" s="2">
        <v>323</v>
      </c>
      <c r="B343" s="2" t="s">
        <v>31</v>
      </c>
      <c r="C343" s="2" t="s">
        <v>327</v>
      </c>
      <c r="D343" s="17" t="str">
        <f>IFERROR(VLOOKUP(Dati16_17[[#This Row],[Nome]]&amp;"*",Gazzetta16_17[Giocatore],1,FALSE),"")</f>
        <v>Gentiletti S.</v>
      </c>
      <c r="E343" s="13">
        <f>IFERROR(Dati16_17[[#This Row],[Mf]]/Dati16_17[[#This Row],[Quota]],0)</f>
        <v>1.3925000000000001</v>
      </c>
      <c r="F343" s="13">
        <f>IFERROR(Dati16_17[[#This Row],[Mf/Quota]]*Dati16_17[[#This Row],[Pg]]/38,0)</f>
        <v>0.549671052631579</v>
      </c>
      <c r="G343" s="15">
        <f>IF(Dati16_17[[#This Row],[Mf]]*Dati16_17[[#This Row],[Pg]]=0,0,Dati16_17[[#This Row],[Mf]]*Dati16_17[[#This Row],[Pg]])</f>
        <v>83.550000000000011</v>
      </c>
      <c r="H343" s="20">
        <f>IFERROR(Dati16_17[[#This Row],[Tot. punti]]/Dati16_17[[#This Row],[Quota]],0)</f>
        <v>20.887500000000003</v>
      </c>
      <c r="I343" s="12">
        <f>IFERROR(VLOOKUP(Dati16_17[[#This Row],[Nome]]&amp;"*",Gazzetta16_17[],2,FALSE),0)</f>
        <v>4</v>
      </c>
      <c r="J343" s="2" t="s">
        <v>70</v>
      </c>
      <c r="K343" s="2">
        <v>15</v>
      </c>
      <c r="L343" s="2">
        <v>5.6</v>
      </c>
      <c r="M343" s="2">
        <v>5.57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1</v>
      </c>
      <c r="W343" s="2">
        <v>0</v>
      </c>
      <c r="Y343" s="18" t="s">
        <v>2005</v>
      </c>
      <c r="Z343">
        <v>10</v>
      </c>
    </row>
    <row r="344" spans="1:26">
      <c r="A344" s="2">
        <v>50</v>
      </c>
      <c r="B344" s="2" t="s">
        <v>31</v>
      </c>
      <c r="C344" s="2" t="s">
        <v>362</v>
      </c>
      <c r="D344" s="17" t="str">
        <f>IFERROR(VLOOKUP(Dati16_17[[#This Row],[Nome]]&amp;"*",Gazzetta16_17[Giocatore],1,FALSE),"")</f>
        <v>Mbaye I.</v>
      </c>
      <c r="E344" s="13">
        <f>IFERROR(Dati16_17[[#This Row],[Mf]]/Dati16_17[[#This Row],[Quota]],0)</f>
        <v>1.7366666666666666</v>
      </c>
      <c r="F344" s="13">
        <f>IFERROR(Dati16_17[[#This Row],[Mf/Quota]]*Dati16_17[[#This Row],[Pg]]/38,0)</f>
        <v>0.73122807017543856</v>
      </c>
      <c r="G344" s="15">
        <f>IF(Dati16_17[[#This Row],[Mf]]*Dati16_17[[#This Row],[Pg]]=0,0,Dati16_17[[#This Row],[Mf]]*Dati16_17[[#This Row],[Pg]])</f>
        <v>83.36</v>
      </c>
      <c r="H344" s="20">
        <f>IFERROR(Dati16_17[[#This Row],[Tot. punti]]/Dati16_17[[#This Row],[Quota]],0)</f>
        <v>27.786666666666665</v>
      </c>
      <c r="I344" s="12">
        <f>IFERROR(VLOOKUP(Dati16_17[[#This Row],[Nome]]&amp;"*",Gazzetta16_17[],2,FALSE),0)</f>
        <v>3</v>
      </c>
      <c r="J344" s="2" t="s">
        <v>89</v>
      </c>
      <c r="K344" s="2">
        <v>16</v>
      </c>
      <c r="L344" s="2">
        <v>5.57</v>
      </c>
      <c r="M344" s="2">
        <v>5.21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4</v>
      </c>
      <c r="V344" s="2">
        <v>0</v>
      </c>
      <c r="W344" s="2">
        <v>2</v>
      </c>
      <c r="Y344" s="18" t="s">
        <v>2006</v>
      </c>
      <c r="Z344">
        <v>2</v>
      </c>
    </row>
    <row r="345" spans="1:26">
      <c r="A345" s="2">
        <v>176</v>
      </c>
      <c r="B345" s="2" t="s">
        <v>22</v>
      </c>
      <c r="C345" s="2" t="s">
        <v>283</v>
      </c>
      <c r="D345" s="17" t="str">
        <f>IFERROR(VLOOKUP(Dati16_17[[#This Row],[Nome]]&amp;"*",Gazzetta16_17[Giocatore],1,FALSE),"")</f>
        <v>Fernandez M.</v>
      </c>
      <c r="E345" s="13">
        <f>IFERROR(Dati16_17[[#This Row],[Mf]]/Dati16_17[[#This Row],[Quota]],0)</f>
        <v>0.80125000000000002</v>
      </c>
      <c r="F345" s="13">
        <f>IFERROR(Dati16_17[[#This Row],[Mf/Quota]]*Dati16_17[[#This Row],[Pg]]/38,0)</f>
        <v>0.27411184210526313</v>
      </c>
      <c r="G345" s="15">
        <f>IF(Dati16_17[[#This Row],[Mf]]*Dati16_17[[#This Row],[Pg]]=0,0,Dati16_17[[#This Row],[Mf]]*Dati16_17[[#This Row],[Pg]])</f>
        <v>83.33</v>
      </c>
      <c r="H345" s="20">
        <f>IFERROR(Dati16_17[[#This Row],[Tot. punti]]/Dati16_17[[#This Row],[Quota]],0)</f>
        <v>10.41625</v>
      </c>
      <c r="I345" s="12">
        <f>IFERROR(VLOOKUP(Dati16_17[[#This Row],[Nome]]&amp;"*",Gazzetta16_17[],2,FALSE),0)</f>
        <v>8</v>
      </c>
      <c r="J345" s="2" t="s">
        <v>21</v>
      </c>
      <c r="K345" s="2">
        <v>13</v>
      </c>
      <c r="L345" s="2">
        <v>5.95</v>
      </c>
      <c r="M345" s="2">
        <v>6.41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2</v>
      </c>
      <c r="U345" s="2">
        <v>1</v>
      </c>
      <c r="V345" s="2">
        <v>0</v>
      </c>
      <c r="W345" s="2">
        <v>0</v>
      </c>
      <c r="Y345" s="18" t="s">
        <v>2361</v>
      </c>
      <c r="Z345">
        <v>4</v>
      </c>
    </row>
    <row r="346" spans="1:26">
      <c r="A346" s="2">
        <v>407</v>
      </c>
      <c r="B346" s="2" t="s">
        <v>17</v>
      </c>
      <c r="C346" s="2" t="s">
        <v>276</v>
      </c>
      <c r="D346" s="17" t="str">
        <f>IFERROR(VLOOKUP(Dati16_17[[#This Row],[Nome]]&amp;"*",Gazzetta16_17[Giocatore],1,FALSE),"")</f>
        <v/>
      </c>
      <c r="E346" s="13">
        <f>IFERROR(Dati16_17[[#This Row],[Mf]]/Dati16_17[[#This Row],[Quota]],0)</f>
        <v>0</v>
      </c>
      <c r="F346" s="13">
        <f>IFERROR(Dati16_17[[#This Row],[Mf/Quota]]*Dati16_17[[#This Row],[Pg]]/38,0)</f>
        <v>0</v>
      </c>
      <c r="G346" s="15">
        <f>IF(Dati16_17[[#This Row],[Mf]]*Dati16_17[[#This Row],[Pg]]=0,0,Dati16_17[[#This Row],[Mf]]*Dati16_17[[#This Row],[Pg]])</f>
        <v>82.29</v>
      </c>
      <c r="H346" s="20">
        <f>IFERROR(Dati16_17[[#This Row],[Tot. punti]]/Dati16_17[[#This Row],[Quota]],0)</f>
        <v>0</v>
      </c>
      <c r="I346" s="12">
        <f>IFERROR(VLOOKUP(Dati16_17[[#This Row],[Nome]]&amp;"*",Gazzetta16_17[],2,FALSE),0)</f>
        <v>0</v>
      </c>
      <c r="J346" s="2" t="s">
        <v>24</v>
      </c>
      <c r="K346" s="2">
        <v>13</v>
      </c>
      <c r="L346" s="2">
        <v>5.67</v>
      </c>
      <c r="M346" s="2">
        <v>6.33</v>
      </c>
      <c r="N346" s="2">
        <v>2</v>
      </c>
      <c r="O346" s="2">
        <v>0</v>
      </c>
      <c r="P346" s="2">
        <v>0</v>
      </c>
      <c r="Q346" s="2">
        <v>1</v>
      </c>
      <c r="R346" s="2">
        <v>1</v>
      </c>
      <c r="S346" s="2">
        <v>0</v>
      </c>
      <c r="T346" s="2">
        <v>0</v>
      </c>
      <c r="U346" s="2">
        <v>0</v>
      </c>
      <c r="V346" s="2">
        <v>1</v>
      </c>
      <c r="W346" s="2">
        <v>0</v>
      </c>
      <c r="Y346" s="18" t="s">
        <v>2009</v>
      </c>
      <c r="Z346">
        <v>4</v>
      </c>
    </row>
    <row r="347" spans="1:26">
      <c r="A347" s="2">
        <v>1954</v>
      </c>
      <c r="B347" s="2" t="s">
        <v>22</v>
      </c>
      <c r="C347" s="2" t="s">
        <v>1002</v>
      </c>
      <c r="D347" s="17" t="str">
        <f>IFERROR(VLOOKUP(Dati16_17[[#This Row],[Nome]]&amp;"*",Gazzetta16_17[Giocatore],1,FALSE),"")</f>
        <v>Bruno A.</v>
      </c>
      <c r="E347" s="13">
        <f>IFERROR(Dati16_17[[#This Row],[Mf]]/Dati16_17[[#This Row],[Quota]],0)</f>
        <v>1.8233333333333333</v>
      </c>
      <c r="F347" s="13">
        <f>IFERROR(Dati16_17[[#This Row],[Mf/Quota]]*Dati16_17[[#This Row],[Pg]]/38,0)</f>
        <v>0.71973684210526312</v>
      </c>
      <c r="G347" s="15">
        <f>IF(Dati16_17[[#This Row],[Mf]]*Dati16_17[[#This Row],[Pg]]=0,0,Dati16_17[[#This Row],[Mf]]*Dati16_17[[#This Row],[Pg]])</f>
        <v>82.05</v>
      </c>
      <c r="H347" s="20">
        <f>IFERROR(Dati16_17[[#This Row],[Tot. punti]]/Dati16_17[[#This Row],[Quota]],0)</f>
        <v>27.349999999999998</v>
      </c>
      <c r="I347" s="12">
        <f>IFERROR(VLOOKUP(Dati16_17[[#This Row],[Nome]]&amp;"*",Gazzetta16_17[],2,FALSE),0)</f>
        <v>3</v>
      </c>
      <c r="J347" s="2" t="s">
        <v>961</v>
      </c>
      <c r="K347" s="2">
        <v>15</v>
      </c>
      <c r="L347" s="2">
        <v>5.67</v>
      </c>
      <c r="M347" s="2">
        <v>5.47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6</v>
      </c>
      <c r="V347" s="2">
        <v>0</v>
      </c>
      <c r="W347" s="2">
        <v>0</v>
      </c>
      <c r="Y347" s="18" t="s">
        <v>2011</v>
      </c>
      <c r="Z347">
        <v>6</v>
      </c>
    </row>
    <row r="348" spans="1:26">
      <c r="A348" s="2">
        <v>491</v>
      </c>
      <c r="B348" s="2" t="s">
        <v>31</v>
      </c>
      <c r="C348" s="2" t="s">
        <v>610</v>
      </c>
      <c r="D348" s="17" t="str">
        <f>IFERROR(VLOOKUP(Dati16_17[[#This Row],[Nome]]&amp;"*",Gazzetta16_17[Giocatore],1,FALSE),"")</f>
        <v>Salamon B.</v>
      </c>
      <c r="E348" s="13">
        <f>IFERROR(Dati16_17[[#This Row],[Mf]]/Dati16_17[[#This Row],[Quota]],0)</f>
        <v>1.0900000000000001</v>
      </c>
      <c r="F348" s="13">
        <f>IFERROR(Dati16_17[[#This Row],[Mf/Quota]]*Dati16_17[[#This Row],[Pg]]/38,0)</f>
        <v>0.4302631578947369</v>
      </c>
      <c r="G348" s="15">
        <f>IF(Dati16_17[[#This Row],[Mf]]*Dati16_17[[#This Row],[Pg]]=0,0,Dati16_17[[#This Row],[Mf]]*Dati16_17[[#This Row],[Pg]])</f>
        <v>81.75</v>
      </c>
      <c r="H348" s="20">
        <f>IFERROR(Dati16_17[[#This Row],[Tot. punti]]/Dati16_17[[#This Row],[Quota]],0)</f>
        <v>16.350000000000001</v>
      </c>
      <c r="I348" s="12">
        <f>IFERROR(VLOOKUP(Dati16_17[[#This Row],[Nome]]&amp;"*",Gazzetta16_17[],2,FALSE),0)</f>
        <v>5</v>
      </c>
      <c r="J348" s="2" t="s">
        <v>654</v>
      </c>
      <c r="K348" s="2">
        <v>15</v>
      </c>
      <c r="L348" s="2">
        <v>5.5</v>
      </c>
      <c r="M348" s="2">
        <v>5.45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Y348" s="18" t="s">
        <v>2362</v>
      </c>
      <c r="Z348">
        <v>4</v>
      </c>
    </row>
    <row r="349" spans="1:26">
      <c r="A349" s="2">
        <v>455</v>
      </c>
      <c r="B349" s="2" t="s">
        <v>31</v>
      </c>
      <c r="C349" s="2" t="s">
        <v>481</v>
      </c>
      <c r="D349" s="17" t="str">
        <f>IFERROR(VLOOKUP(Dati16_17[[#This Row],[Nome]]&amp;"*",Gazzetta16_17[Giocatore],1,FALSE),"")</f>
        <v>Castan L.</v>
      </c>
      <c r="E349" s="13">
        <f>IFERROR(Dati16_17[[#This Row],[Mf]]/Dati16_17[[#This Row],[Quota]],0)</f>
        <v>1.4524999999999999</v>
      </c>
      <c r="F349" s="13">
        <f>IFERROR(Dati16_17[[#This Row],[Mf/Quota]]*Dati16_17[[#This Row],[Pg]]/38,0)</f>
        <v>0.5351315789473684</v>
      </c>
      <c r="G349" s="15">
        <f>IF(Dati16_17[[#This Row],[Mf]]*Dati16_17[[#This Row],[Pg]]=0,0,Dati16_17[[#This Row],[Mf]]*Dati16_17[[#This Row],[Pg]])</f>
        <v>81.339999999999989</v>
      </c>
      <c r="H349" s="20">
        <f>IFERROR(Dati16_17[[#This Row],[Tot. punti]]/Dati16_17[[#This Row],[Quota]],0)</f>
        <v>20.334999999999997</v>
      </c>
      <c r="I349" s="12">
        <f>IFERROR(VLOOKUP(Dati16_17[[#This Row],[Nome]]&amp;"*",Gazzetta16_17[],2,FALSE),0)</f>
        <v>4</v>
      </c>
      <c r="J349" s="2" t="s">
        <v>81</v>
      </c>
      <c r="K349" s="2">
        <v>14</v>
      </c>
      <c r="L349" s="2">
        <v>5.96</v>
      </c>
      <c r="M349" s="2">
        <v>5.81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4</v>
      </c>
      <c r="V349" s="2">
        <v>0</v>
      </c>
      <c r="W349" s="2">
        <v>0</v>
      </c>
      <c r="Y349" s="18" t="s">
        <v>2363</v>
      </c>
      <c r="Z349">
        <v>6</v>
      </c>
    </row>
    <row r="350" spans="1:26">
      <c r="A350" s="2">
        <v>297</v>
      </c>
      <c r="B350" s="2" t="s">
        <v>22</v>
      </c>
      <c r="C350" s="2" t="s">
        <v>187</v>
      </c>
      <c r="D350" s="17" t="str">
        <f>IFERROR(VLOOKUP(Dati16_17[[#This Row],[Nome]]&amp;"*",Gazzetta16_17[Giocatore],1,FALSE),"")</f>
        <v>Buchel M.</v>
      </c>
      <c r="E350" s="13">
        <f>IFERROR(Dati16_17[[#This Row],[Mf]]/Dati16_17[[#This Row],[Quota]],0)</f>
        <v>1.8066666666666666</v>
      </c>
      <c r="F350" s="13">
        <f>IFERROR(Dati16_17[[#This Row],[Mf/Quota]]*Dati16_17[[#This Row],[Pg]]/38,0)</f>
        <v>0.7131578947368421</v>
      </c>
      <c r="G350" s="15">
        <f>IF(Dati16_17[[#This Row],[Mf]]*Dati16_17[[#This Row],[Pg]]=0,0,Dati16_17[[#This Row],[Mf]]*Dati16_17[[#This Row],[Pg]])</f>
        <v>81.3</v>
      </c>
      <c r="H350" s="20">
        <f>IFERROR(Dati16_17[[#This Row],[Tot. punti]]/Dati16_17[[#This Row],[Quota]],0)</f>
        <v>27.099999999999998</v>
      </c>
      <c r="I350" s="12">
        <f>IFERROR(VLOOKUP(Dati16_17[[#This Row],[Nome]]&amp;"*",Gazzetta16_17[],2,FALSE),0)</f>
        <v>3</v>
      </c>
      <c r="J350" s="2" t="s">
        <v>19</v>
      </c>
      <c r="K350" s="2">
        <v>15</v>
      </c>
      <c r="L350" s="2">
        <v>5.62</v>
      </c>
      <c r="M350" s="2">
        <v>5.42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5</v>
      </c>
      <c r="V350" s="2">
        <v>0</v>
      </c>
      <c r="W350" s="2">
        <v>0</v>
      </c>
      <c r="Y350" s="18" t="s">
        <v>2364</v>
      </c>
      <c r="Z350">
        <v>7</v>
      </c>
    </row>
    <row r="351" spans="1:26">
      <c r="A351" s="2">
        <v>218</v>
      </c>
      <c r="B351" s="2" t="s">
        <v>28</v>
      </c>
      <c r="C351" s="2" t="s">
        <v>240</v>
      </c>
      <c r="D351" s="17" t="str">
        <f>IFERROR(VLOOKUP(Dati16_17[[#This Row],[Nome]]&amp;"*",Gazzetta16_17[Giocatore],1,FALSE),"")</f>
        <v>Perin M.</v>
      </c>
      <c r="E351" s="13">
        <f>IFERROR(Dati16_17[[#This Row],[Mf]]/Dati16_17[[#This Row],[Quota]],0)</f>
        <v>1.6766666666666667</v>
      </c>
      <c r="F351" s="13">
        <f>IFERROR(Dati16_17[[#This Row],[Mf/Quota]]*Dati16_17[[#This Row],[Pg]]/38,0)</f>
        <v>0.7059649122807018</v>
      </c>
      <c r="G351" s="15">
        <f>IF(Dati16_17[[#This Row],[Mf]]*Dati16_17[[#This Row],[Pg]]=0,0,Dati16_17[[#This Row],[Mf]]*Dati16_17[[#This Row],[Pg]])</f>
        <v>80.48</v>
      </c>
      <c r="H351" s="20">
        <f>IFERROR(Dati16_17[[#This Row],[Tot. punti]]/Dati16_17[[#This Row],[Quota]],0)</f>
        <v>26.826666666666668</v>
      </c>
      <c r="I351" s="12">
        <f>IFERROR(VLOOKUP(Dati16_17[[#This Row],[Nome]]&amp;"*",Gazzetta16_17[],2,FALSE),0)</f>
        <v>3</v>
      </c>
      <c r="J351" s="2" t="s">
        <v>70</v>
      </c>
      <c r="K351" s="2">
        <v>16</v>
      </c>
      <c r="L351" s="2">
        <v>6.12</v>
      </c>
      <c r="M351" s="2">
        <v>5.03</v>
      </c>
      <c r="N351" s="2">
        <v>0</v>
      </c>
      <c r="O351" s="2">
        <v>19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Y351" s="18" t="s">
        <v>2012</v>
      </c>
      <c r="Z351">
        <v>18</v>
      </c>
    </row>
    <row r="352" spans="1:26">
      <c r="A352" s="2">
        <v>371</v>
      </c>
      <c r="B352" s="2" t="s">
        <v>22</v>
      </c>
      <c r="C352" s="2" t="s">
        <v>478</v>
      </c>
      <c r="D352" s="17" t="str">
        <f>IFERROR(VLOOKUP(Dati16_17[[#This Row],[Nome]]&amp;"*",Gazzetta16_17[Giocatore],1,FALSE),"")</f>
        <v>Mauri J.</v>
      </c>
      <c r="E352" s="13">
        <f>IFERROR(Dati16_17[[#This Row],[Mf]]/Dati16_17[[#This Row],[Quota]],0)</f>
        <v>1.1419999999999999</v>
      </c>
      <c r="F352" s="13">
        <f>IFERROR(Dati16_17[[#This Row],[Mf/Quota]]*Dati16_17[[#This Row],[Pg]]/38,0)</f>
        <v>0.42073684210526313</v>
      </c>
      <c r="G352" s="15">
        <f>IF(Dati16_17[[#This Row],[Mf]]*Dati16_17[[#This Row],[Pg]]=0,0,Dati16_17[[#This Row],[Mf]]*Dati16_17[[#This Row],[Pg]])</f>
        <v>79.94</v>
      </c>
      <c r="H352" s="20">
        <f>IFERROR(Dati16_17[[#This Row],[Tot. punti]]/Dati16_17[[#This Row],[Quota]],0)</f>
        <v>15.988</v>
      </c>
      <c r="I352" s="12">
        <f>IFERROR(VLOOKUP(Dati16_17[[#This Row],[Nome]]&amp;"*",Gazzetta16_17[],2,FALSE),0)</f>
        <v>5</v>
      </c>
      <c r="J352" s="2" t="s">
        <v>19</v>
      </c>
      <c r="K352" s="2">
        <v>14</v>
      </c>
      <c r="L352" s="2">
        <v>5.86</v>
      </c>
      <c r="M352" s="2">
        <v>5.71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4</v>
      </c>
      <c r="V352" s="2">
        <v>0</v>
      </c>
      <c r="W352" s="2">
        <v>0</v>
      </c>
      <c r="Y352" s="18" t="s">
        <v>2013</v>
      </c>
      <c r="Z352">
        <v>8</v>
      </c>
    </row>
    <row r="353" spans="1:26">
      <c r="A353" s="2">
        <v>1998</v>
      </c>
      <c r="B353" s="2" t="s">
        <v>17</v>
      </c>
      <c r="C353" s="2" t="s">
        <v>721</v>
      </c>
      <c r="D353" s="17" t="str">
        <f>IFERROR(VLOOKUP(Dati16_17[[#This Row],[Nome]]&amp;"*",Gazzetta16_17[Giocatore],1,FALSE),"")</f>
        <v>Pjaca M.</v>
      </c>
      <c r="E353" s="13">
        <f>IFERROR(Dati16_17[[#This Row],[Mf]]/Dati16_17[[#This Row],[Quota]],0)</f>
        <v>1.4175</v>
      </c>
      <c r="F353" s="13">
        <f>IFERROR(Dati16_17[[#This Row],[Mf/Quota]]*Dati16_17[[#This Row],[Pg]]/38,0)</f>
        <v>0.52223684210526311</v>
      </c>
      <c r="G353" s="15">
        <f>IF(Dati16_17[[#This Row],[Mf]]*Dati16_17[[#This Row],[Pg]]=0,0,Dati16_17[[#This Row],[Mf]]*Dati16_17[[#This Row],[Pg]])</f>
        <v>79.38</v>
      </c>
      <c r="H353" s="20">
        <f>IFERROR(Dati16_17[[#This Row],[Tot. punti]]/Dati16_17[[#This Row],[Quota]],0)</f>
        <v>19.844999999999999</v>
      </c>
      <c r="I353" s="12">
        <f>IFERROR(VLOOKUP(Dati16_17[[#This Row],[Nome]]&amp;"*",Gazzetta16_17[],2,FALSE),0)</f>
        <v>4</v>
      </c>
      <c r="J353" s="2" t="s">
        <v>57</v>
      </c>
      <c r="K353" s="2">
        <v>14</v>
      </c>
      <c r="L353" s="2">
        <v>5.72</v>
      </c>
      <c r="M353" s="2">
        <v>5.67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Y353" s="18" t="s">
        <v>2365</v>
      </c>
      <c r="Z353">
        <v>6</v>
      </c>
    </row>
    <row r="354" spans="1:26">
      <c r="A354" s="2">
        <v>1984</v>
      </c>
      <c r="B354" s="2" t="s">
        <v>31</v>
      </c>
      <c r="C354" s="2" t="s">
        <v>712</v>
      </c>
      <c r="D354" s="17" t="str">
        <f>IFERROR(VLOOKUP(Dati16_17[[#This Row],[Nome]]&amp;"*",Gazzetta16_17[Giocatore],1,FALSE),"")</f>
        <v>Angella G.</v>
      </c>
      <c r="E354" s="13">
        <f>IFERROR(Dati16_17[[#This Row],[Mf]]/Dati16_17[[#This Row],[Quota]],0)</f>
        <v>1.1300000000000001</v>
      </c>
      <c r="F354" s="13">
        <f>IFERROR(Dati16_17[[#This Row],[Mf/Quota]]*Dati16_17[[#This Row],[Pg]]/38,0)</f>
        <v>0.41631578947368425</v>
      </c>
      <c r="G354" s="15">
        <f>IF(Dati16_17[[#This Row],[Mf]]*Dati16_17[[#This Row],[Pg]]=0,0,Dati16_17[[#This Row],[Mf]]*Dati16_17[[#This Row],[Pg]])</f>
        <v>79.100000000000009</v>
      </c>
      <c r="H354" s="20">
        <f>IFERROR(Dati16_17[[#This Row],[Tot. punti]]/Dati16_17[[#This Row],[Quota]],0)</f>
        <v>15.820000000000002</v>
      </c>
      <c r="I354" s="12">
        <f>IFERROR(VLOOKUP(Dati16_17[[#This Row],[Nome]]&amp;"*",Gazzetta16_17[],2,FALSE),0)</f>
        <v>5</v>
      </c>
      <c r="J354" s="2" t="s">
        <v>30</v>
      </c>
      <c r="K354" s="2">
        <v>14</v>
      </c>
      <c r="L354" s="2">
        <v>5.69</v>
      </c>
      <c r="M354" s="2">
        <v>5.65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3</v>
      </c>
      <c r="V354" s="2">
        <v>0</v>
      </c>
      <c r="W354" s="2">
        <v>1</v>
      </c>
      <c r="Y354" s="18" t="s">
        <v>2014</v>
      </c>
      <c r="Z354">
        <v>3</v>
      </c>
    </row>
    <row r="355" spans="1:26">
      <c r="A355" s="2">
        <v>262</v>
      </c>
      <c r="B355" s="2" t="s">
        <v>31</v>
      </c>
      <c r="C355" s="2" t="s">
        <v>398</v>
      </c>
      <c r="D355" s="17" t="str">
        <f>IFERROR(VLOOKUP(Dati16_17[[#This Row],[Nome]]&amp;"*",Gazzetta16_17[Giocatore],1,FALSE),"")</f>
        <v>Santon D.</v>
      </c>
      <c r="E355" s="13">
        <f>IFERROR(Dati16_17[[#This Row],[Mf]]/Dati16_17[[#This Row],[Quota]],0)</f>
        <v>1.1240000000000001</v>
      </c>
      <c r="F355" s="13">
        <f>IFERROR(Dati16_17[[#This Row],[Mf/Quota]]*Dati16_17[[#This Row],[Pg]]/38,0)</f>
        <v>0.41410526315789475</v>
      </c>
      <c r="G355" s="15">
        <f>IF(Dati16_17[[#This Row],[Mf]]*Dati16_17[[#This Row],[Pg]]=0,0,Dati16_17[[#This Row],[Mf]]*Dati16_17[[#This Row],[Pg]])</f>
        <v>78.680000000000007</v>
      </c>
      <c r="H355" s="20">
        <f>IFERROR(Dati16_17[[#This Row],[Tot. punti]]/Dati16_17[[#This Row],[Quota]],0)</f>
        <v>15.736000000000001</v>
      </c>
      <c r="I355" s="12">
        <f>IFERROR(VLOOKUP(Dati16_17[[#This Row],[Nome]]&amp;"*",Gazzetta16_17[],2,FALSE),0)</f>
        <v>5</v>
      </c>
      <c r="J355" s="2" t="s">
        <v>55</v>
      </c>
      <c r="K355" s="2">
        <v>14</v>
      </c>
      <c r="L355" s="2">
        <v>5.58</v>
      </c>
      <c r="M355" s="2">
        <v>5.62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1</v>
      </c>
      <c r="V355" s="2">
        <v>0</v>
      </c>
      <c r="W355" s="2">
        <v>0</v>
      </c>
      <c r="Y355" s="18" t="s">
        <v>2366</v>
      </c>
      <c r="Z355">
        <v>6</v>
      </c>
    </row>
    <row r="356" spans="1:26">
      <c r="A356" s="2">
        <v>545</v>
      </c>
      <c r="B356" s="2" t="s">
        <v>31</v>
      </c>
      <c r="C356" s="2" t="s">
        <v>302</v>
      </c>
      <c r="D356" s="17" t="str">
        <f>IFERROR(VLOOKUP(Dati16_17[[#This Row],[Nome]]&amp;"*",Gazzetta16_17[Giocatore],1,FALSE),"")</f>
        <v>Bovo C.</v>
      </c>
      <c r="E356" s="13">
        <f>IFERROR(Dati16_17[[#This Row],[Mf]]/Dati16_17[[#This Row],[Quota]],0)</f>
        <v>1.405</v>
      </c>
      <c r="F356" s="13">
        <f>IFERROR(Dati16_17[[#This Row],[Mf/Quota]]*Dati16_17[[#This Row],[Pg]]/38,0)</f>
        <v>0.51763157894736844</v>
      </c>
      <c r="G356" s="15">
        <f>IF(Dati16_17[[#This Row],[Mf]]*Dati16_17[[#This Row],[Pg]]=0,0,Dati16_17[[#This Row],[Mf]]*Dati16_17[[#This Row],[Pg]])</f>
        <v>78.680000000000007</v>
      </c>
      <c r="H356" s="20">
        <f>IFERROR(Dati16_17[[#This Row],[Tot. punti]]/Dati16_17[[#This Row],[Quota]],0)</f>
        <v>19.670000000000002</v>
      </c>
      <c r="I356" s="12">
        <f>IFERROR(VLOOKUP(Dati16_17[[#This Row],[Nome]]&amp;"*",Gazzetta16_17[],2,FALSE),0)</f>
        <v>4</v>
      </c>
      <c r="J356" s="2" t="s">
        <v>961</v>
      </c>
      <c r="K356" s="2">
        <v>14</v>
      </c>
      <c r="L356" s="2">
        <v>5.85</v>
      </c>
      <c r="M356" s="2">
        <v>5.62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6</v>
      </c>
      <c r="V356" s="2">
        <v>0</v>
      </c>
      <c r="W356" s="2">
        <v>0</v>
      </c>
      <c r="Y356" s="18" t="s">
        <v>2015</v>
      </c>
      <c r="Z356">
        <v>29</v>
      </c>
    </row>
    <row r="357" spans="1:26">
      <c r="A357" s="2">
        <v>524</v>
      </c>
      <c r="B357" s="2" t="s">
        <v>22</v>
      </c>
      <c r="C357" s="2" t="s">
        <v>292</v>
      </c>
      <c r="D357" s="17" t="str">
        <f>IFERROR(VLOOKUP(Dati16_17[[#This Row],[Nome]]&amp;"*",Gazzetta16_17[Giocatore],1,FALSE),"")</f>
        <v>Biondini D.</v>
      </c>
      <c r="E357" s="13">
        <f>IFERROR(Dati16_17[[#This Row],[Mf]]/Dati16_17[[#This Row],[Quota]],0)</f>
        <v>1.1160000000000001</v>
      </c>
      <c r="F357" s="13">
        <f>IFERROR(Dati16_17[[#This Row],[Mf/Quota]]*Dati16_17[[#This Row],[Pg]]/38,0)</f>
        <v>0.41115789473684217</v>
      </c>
      <c r="G357" s="15">
        <f>IF(Dati16_17[[#This Row],[Mf]]*Dati16_17[[#This Row],[Pg]]=0,0,Dati16_17[[#This Row],[Mf]]*Dati16_17[[#This Row],[Pg]])</f>
        <v>78.12</v>
      </c>
      <c r="H357" s="20">
        <f>IFERROR(Dati16_17[[#This Row],[Tot. punti]]/Dati16_17[[#This Row],[Quota]],0)</f>
        <v>15.624000000000001</v>
      </c>
      <c r="I357" s="12">
        <f>IFERROR(VLOOKUP(Dati16_17[[#This Row],[Nome]]&amp;"*",Gazzetta16_17[],2,FALSE),0)</f>
        <v>5</v>
      </c>
      <c r="J357" s="2" t="s">
        <v>46</v>
      </c>
      <c r="K357" s="2">
        <v>14</v>
      </c>
      <c r="L357" s="2">
        <v>5.81</v>
      </c>
      <c r="M357" s="2">
        <v>5.58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6</v>
      </c>
      <c r="V357" s="2">
        <v>0</v>
      </c>
      <c r="W357" s="2">
        <v>0</v>
      </c>
      <c r="Y357" s="18" t="s">
        <v>2367</v>
      </c>
      <c r="Z357">
        <v>12</v>
      </c>
    </row>
    <row r="358" spans="1:26">
      <c r="A358" s="2">
        <v>709</v>
      </c>
      <c r="B358" s="2" t="s">
        <v>31</v>
      </c>
      <c r="C358" s="2" t="s">
        <v>438</v>
      </c>
      <c r="D358" s="17" t="str">
        <f>IFERROR(VLOOKUP(Dati16_17[[#This Row],[Nome]]&amp;"*",Gazzetta16_17[Giocatore],1,FALSE),"")</f>
        <v>Cosic U.</v>
      </c>
      <c r="E358" s="13">
        <f>IFERROR(Dati16_17[[#This Row],[Mf]]/Dati16_17[[#This Row],[Quota]],0)</f>
        <v>1.385</v>
      </c>
      <c r="F358" s="13">
        <f>IFERROR(Dati16_17[[#This Row],[Mf/Quota]]*Dati16_17[[#This Row],[Pg]]/38,0)</f>
        <v>0.51026315789473686</v>
      </c>
      <c r="G358" s="15">
        <f>IF(Dati16_17[[#This Row],[Mf]]*Dati16_17[[#This Row],[Pg]]=0,0,Dati16_17[[#This Row],[Mf]]*Dati16_17[[#This Row],[Pg]])</f>
        <v>77.56</v>
      </c>
      <c r="H358" s="20">
        <f>IFERROR(Dati16_17[[#This Row],[Tot. punti]]/Dati16_17[[#This Row],[Quota]],0)</f>
        <v>19.39</v>
      </c>
      <c r="I358" s="12">
        <f>IFERROR(VLOOKUP(Dati16_17[[#This Row],[Nome]]&amp;"*",Gazzetta16_17[],2,FALSE),0)</f>
        <v>4</v>
      </c>
      <c r="J358" s="2" t="s">
        <v>19</v>
      </c>
      <c r="K358" s="2">
        <v>14</v>
      </c>
      <c r="L358" s="2">
        <v>5.58</v>
      </c>
      <c r="M358" s="2">
        <v>5.54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Y358" s="18" t="s">
        <v>2368</v>
      </c>
      <c r="Z358">
        <v>19</v>
      </c>
    </row>
    <row r="359" spans="1:26">
      <c r="A359" s="2">
        <v>575</v>
      </c>
      <c r="B359" s="2" t="s">
        <v>31</v>
      </c>
      <c r="C359" s="2" t="s">
        <v>194</v>
      </c>
      <c r="D359" s="17" t="str">
        <f>IFERROR(VLOOKUP(Dati16_17[[#This Row],[Nome]]&amp;"*",Gazzetta16_17[Giocatore],1,FALSE),"")</f>
        <v>Adnan A.</v>
      </c>
      <c r="E359" s="13">
        <f>IFERROR(Dati16_17[[#This Row],[Mf]]/Dati16_17[[#This Row],[Quota]],0)</f>
        <v>1.385</v>
      </c>
      <c r="F359" s="13">
        <f>IFERROR(Dati16_17[[#This Row],[Mf/Quota]]*Dati16_17[[#This Row],[Pg]]/38,0)</f>
        <v>0.51026315789473686</v>
      </c>
      <c r="G359" s="15">
        <f>IF(Dati16_17[[#This Row],[Mf]]*Dati16_17[[#This Row],[Pg]]=0,0,Dati16_17[[#This Row],[Mf]]*Dati16_17[[#This Row],[Pg]])</f>
        <v>77.56</v>
      </c>
      <c r="H359" s="20">
        <f>IFERROR(Dati16_17[[#This Row],[Tot. punti]]/Dati16_17[[#This Row],[Quota]],0)</f>
        <v>19.39</v>
      </c>
      <c r="I359" s="12">
        <f>IFERROR(VLOOKUP(Dati16_17[[#This Row],[Nome]]&amp;"*",Gazzetta16_17[],2,FALSE),0)</f>
        <v>4</v>
      </c>
      <c r="J359" s="2" t="s">
        <v>30</v>
      </c>
      <c r="K359" s="2">
        <v>14</v>
      </c>
      <c r="L359" s="2">
        <v>5.61</v>
      </c>
      <c r="M359" s="2">
        <v>5.54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Y359" s="18" t="s">
        <v>2017</v>
      </c>
      <c r="Z359">
        <v>7</v>
      </c>
    </row>
    <row r="360" spans="1:26">
      <c r="A360" s="2">
        <v>306</v>
      </c>
      <c r="B360" s="2" t="s">
        <v>17</v>
      </c>
      <c r="C360" s="2" t="s">
        <v>586</v>
      </c>
      <c r="D360" s="17" t="str">
        <f>IFERROR(VLOOKUP(Dati16_17[[#This Row],[Nome]]&amp;"*",Gazzetta16_17[Giocatore],1,FALSE),"")</f>
        <v>Cerri A.</v>
      </c>
      <c r="E360" s="13">
        <f>IFERROR(Dati16_17[[#This Row],[Mf]]/Dati16_17[[#This Row],[Quota]],0)</f>
        <v>0.59599999999999997</v>
      </c>
      <c r="F360" s="13">
        <f>IFERROR(Dati16_17[[#This Row],[Mf/Quota]]*Dati16_17[[#This Row],[Pg]]/38,0)</f>
        <v>0.20389473684210524</v>
      </c>
      <c r="G360" s="15">
        <f>IF(Dati16_17[[#This Row],[Mf]]*Dati16_17[[#This Row],[Pg]]=0,0,Dati16_17[[#This Row],[Mf]]*Dati16_17[[#This Row],[Pg]])</f>
        <v>77.48</v>
      </c>
      <c r="H360" s="20">
        <f>IFERROR(Dati16_17[[#This Row],[Tot. punti]]/Dati16_17[[#This Row],[Quota]],0)</f>
        <v>7.7480000000000002</v>
      </c>
      <c r="I360" s="12">
        <f>IFERROR(VLOOKUP(Dati16_17[[#This Row],[Nome]]&amp;"*",Gazzetta16_17[],2,FALSE),0)</f>
        <v>10</v>
      </c>
      <c r="J360" s="2" t="s">
        <v>961</v>
      </c>
      <c r="K360" s="2">
        <v>13</v>
      </c>
      <c r="L360" s="2">
        <v>5.5</v>
      </c>
      <c r="M360" s="2">
        <v>5.96</v>
      </c>
      <c r="N360" s="2">
        <v>2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Y360" s="18" t="s">
        <v>2369</v>
      </c>
      <c r="Z360">
        <v>1</v>
      </c>
    </row>
    <row r="361" spans="1:26">
      <c r="A361" s="2">
        <v>2009</v>
      </c>
      <c r="B361" s="2" t="s">
        <v>22</v>
      </c>
      <c r="C361" s="2" t="s">
        <v>728</v>
      </c>
      <c r="D361" s="17" t="str">
        <f>IFERROR(VLOOKUP(Dati16_17[[#This Row],[Nome]]&amp;"*",Gazzetta16_17[Giocatore],1,FALSE),"")</f>
        <v>Lukic S.</v>
      </c>
      <c r="E361" s="13">
        <f>IFERROR(Dati16_17[[#This Row],[Mf]]/Dati16_17[[#This Row],[Quota]],0)</f>
        <v>1.375</v>
      </c>
      <c r="F361" s="13">
        <f>IFERROR(Dati16_17[[#This Row],[Mf/Quota]]*Dati16_17[[#This Row],[Pg]]/38,0)</f>
        <v>0.50657894736842102</v>
      </c>
      <c r="G361" s="15">
        <f>IF(Dati16_17[[#This Row],[Mf]]*Dati16_17[[#This Row],[Pg]]=0,0,Dati16_17[[#This Row],[Mf]]*Dati16_17[[#This Row],[Pg]])</f>
        <v>77</v>
      </c>
      <c r="H361" s="20">
        <f>IFERROR(Dati16_17[[#This Row],[Tot. punti]]/Dati16_17[[#This Row],[Quota]],0)</f>
        <v>19.25</v>
      </c>
      <c r="I361" s="12">
        <f>IFERROR(VLOOKUP(Dati16_17[[#This Row],[Nome]]&amp;"*",Gazzetta16_17[],2,FALSE),0)</f>
        <v>4</v>
      </c>
      <c r="J361" s="2" t="s">
        <v>81</v>
      </c>
      <c r="K361" s="2">
        <v>14</v>
      </c>
      <c r="L361" s="2">
        <v>5.75</v>
      </c>
      <c r="M361" s="2">
        <v>5.5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6</v>
      </c>
      <c r="V361" s="2">
        <v>0</v>
      </c>
      <c r="W361" s="2">
        <v>0</v>
      </c>
      <c r="Y361" s="18" t="s">
        <v>2019</v>
      </c>
      <c r="Z361">
        <v>5</v>
      </c>
    </row>
    <row r="362" spans="1:26">
      <c r="A362" s="2">
        <v>374</v>
      </c>
      <c r="B362" s="2" t="s">
        <v>22</v>
      </c>
      <c r="C362" s="2" t="s">
        <v>340</v>
      </c>
      <c r="D362" s="17" t="str">
        <f>IFERROR(VLOOKUP(Dati16_17[[#This Row],[Nome]]&amp;"*",Gazzetta16_17[Giocatore],1,FALSE),"")</f>
        <v>Poli A.</v>
      </c>
      <c r="E362" s="13">
        <f>IFERROR(Dati16_17[[#This Row],[Mf]]/Dati16_17[[#This Row],[Quota]],0)</f>
        <v>1.47</v>
      </c>
      <c r="F362" s="13">
        <f>IFERROR(Dati16_17[[#This Row],[Mf/Quota]]*Dati16_17[[#This Row],[Pg]]/38,0)</f>
        <v>0.50289473684210528</v>
      </c>
      <c r="G362" s="15">
        <f>IF(Dati16_17[[#This Row],[Mf]]*Dati16_17[[#This Row],[Pg]]=0,0,Dati16_17[[#This Row],[Mf]]*Dati16_17[[#This Row],[Pg]])</f>
        <v>76.44</v>
      </c>
      <c r="H362" s="20">
        <f>IFERROR(Dati16_17[[#This Row],[Tot. punti]]/Dati16_17[[#This Row],[Quota]],0)</f>
        <v>19.11</v>
      </c>
      <c r="I362" s="12">
        <f>IFERROR(VLOOKUP(Dati16_17[[#This Row],[Nome]]&amp;"*",Gazzetta16_17[],2,FALSE),0)</f>
        <v>4</v>
      </c>
      <c r="J362" s="2" t="s">
        <v>21</v>
      </c>
      <c r="K362" s="2">
        <v>13</v>
      </c>
      <c r="L362" s="2">
        <v>5.94</v>
      </c>
      <c r="M362" s="2">
        <v>5.88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Y362" s="18" t="s">
        <v>2020</v>
      </c>
      <c r="Z362">
        <v>6</v>
      </c>
    </row>
    <row r="363" spans="1:26">
      <c r="A363" s="2">
        <v>669</v>
      </c>
      <c r="B363" s="2" t="s">
        <v>22</v>
      </c>
      <c r="C363" s="2" t="s">
        <v>319</v>
      </c>
      <c r="D363" s="17" t="str">
        <f>IFERROR(VLOOKUP(Dati16_17[[#This Row],[Nome]]&amp;"*",Gazzetta16_17[Giocatore],1,FALSE),"")</f>
        <v>Donsah G.</v>
      </c>
      <c r="E363" s="13">
        <f>IFERROR(Dati16_17[[#This Row],[Mf]]/Dati16_17[[#This Row],[Quota]],0)</f>
        <v>1.1759999999999999</v>
      </c>
      <c r="F363" s="13">
        <f>IFERROR(Dati16_17[[#This Row],[Mf/Quota]]*Dati16_17[[#This Row],[Pg]]/38,0)</f>
        <v>0.40231578947368418</v>
      </c>
      <c r="G363" s="15">
        <f>IF(Dati16_17[[#This Row],[Mf]]*Dati16_17[[#This Row],[Pg]]=0,0,Dati16_17[[#This Row],[Mf]]*Dati16_17[[#This Row],[Pg]])</f>
        <v>76.44</v>
      </c>
      <c r="H363" s="20">
        <f>IFERROR(Dati16_17[[#This Row],[Tot. punti]]/Dati16_17[[#This Row],[Quota]],0)</f>
        <v>15.288</v>
      </c>
      <c r="I363" s="12">
        <f>IFERROR(VLOOKUP(Dati16_17[[#This Row],[Nome]]&amp;"*",Gazzetta16_17[],2,FALSE),0)</f>
        <v>5</v>
      </c>
      <c r="J363" s="2" t="s">
        <v>89</v>
      </c>
      <c r="K363" s="2">
        <v>13</v>
      </c>
      <c r="L363" s="2">
        <v>5.81</v>
      </c>
      <c r="M363" s="2">
        <v>5.88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2</v>
      </c>
      <c r="V363" s="2">
        <v>0</v>
      </c>
      <c r="W363" s="2">
        <v>0</v>
      </c>
      <c r="Y363" s="18" t="s">
        <v>2370</v>
      </c>
      <c r="Z363">
        <v>1</v>
      </c>
    </row>
    <row r="364" spans="1:26">
      <c r="A364" s="2">
        <v>700</v>
      </c>
      <c r="B364" s="2" t="s">
        <v>22</v>
      </c>
      <c r="C364" s="2" t="s">
        <v>295</v>
      </c>
      <c r="D364" s="17" t="str">
        <f>IFERROR(VLOOKUP(Dati16_17[[#This Row],[Nome]]&amp;"*",Gazzetta16_17[Giocatore],1,FALSE),"")</f>
        <v>Tonev A.</v>
      </c>
      <c r="E364" s="13">
        <f>IFERROR(Dati16_17[[#This Row],[Mf]]/Dati16_17[[#This Row],[Quota]],0)</f>
        <v>0.97166666666666668</v>
      </c>
      <c r="F364" s="13">
        <f>IFERROR(Dati16_17[[#This Row],[Mf/Quota]]*Dati16_17[[#This Row],[Pg]]/38,0)</f>
        <v>0.33241228070175444</v>
      </c>
      <c r="G364" s="15">
        <f>IF(Dati16_17[[#This Row],[Mf]]*Dati16_17[[#This Row],[Pg]]=0,0,Dati16_17[[#This Row],[Mf]]*Dati16_17[[#This Row],[Pg]])</f>
        <v>75.790000000000006</v>
      </c>
      <c r="H364" s="20">
        <f>IFERROR(Dati16_17[[#This Row],[Tot. punti]]/Dati16_17[[#This Row],[Quota]],0)</f>
        <v>12.631666666666668</v>
      </c>
      <c r="I364" s="12">
        <f>IFERROR(VLOOKUP(Dati16_17[[#This Row],[Nome]]&amp;"*",Gazzetta16_17[],2,FALSE),0)</f>
        <v>6</v>
      </c>
      <c r="J364" s="2" t="s">
        <v>656</v>
      </c>
      <c r="K364" s="2">
        <v>13</v>
      </c>
      <c r="L364" s="2">
        <v>5.67</v>
      </c>
      <c r="M364" s="2">
        <v>5.83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2</v>
      </c>
      <c r="V364" s="2">
        <v>0</v>
      </c>
      <c r="W364" s="2">
        <v>0</v>
      </c>
      <c r="Y364" s="18" t="s">
        <v>2021</v>
      </c>
      <c r="Z364">
        <v>4</v>
      </c>
    </row>
    <row r="365" spans="1:26">
      <c r="A365" s="2">
        <v>2104</v>
      </c>
      <c r="B365" s="2" t="s">
        <v>31</v>
      </c>
      <c r="C365" s="2" t="s">
        <v>762</v>
      </c>
      <c r="D365" s="17" t="str">
        <f>IFERROR(VLOOKUP(Dati16_17[[#This Row],[Nome]]&amp;"*",Gazzetta16_17[Giocatore],1,FALSE),"")</f>
        <v>Bereszynski B.</v>
      </c>
      <c r="E365" s="13">
        <f>IFERROR(Dati16_17[[#This Row],[Mf]]/Dati16_17[[#This Row],[Quota]],0)</f>
        <v>1.1579999999999999</v>
      </c>
      <c r="F365" s="13">
        <f>IFERROR(Dati16_17[[#This Row],[Mf/Quota]]*Dati16_17[[#This Row],[Pg]]/38,0)</f>
        <v>0.39615789473684204</v>
      </c>
      <c r="G365" s="15">
        <f>IF(Dati16_17[[#This Row],[Mf]]*Dati16_17[[#This Row],[Pg]]=0,0,Dati16_17[[#This Row],[Mf]]*Dati16_17[[#This Row],[Pg]])</f>
        <v>75.27</v>
      </c>
      <c r="H365" s="20">
        <f>IFERROR(Dati16_17[[#This Row],[Tot. punti]]/Dati16_17[[#This Row],[Quota]],0)</f>
        <v>15.053999999999998</v>
      </c>
      <c r="I365" s="12">
        <f>IFERROR(VLOOKUP(Dati16_17[[#This Row],[Nome]]&amp;"*",Gazzetta16_17[],2,FALSE),0)</f>
        <v>5</v>
      </c>
      <c r="J365" s="2" t="s">
        <v>44</v>
      </c>
      <c r="K365" s="2">
        <v>13</v>
      </c>
      <c r="L365" s="2">
        <v>5.75</v>
      </c>
      <c r="M365" s="2">
        <v>5.79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1</v>
      </c>
      <c r="V365" s="2">
        <v>0</v>
      </c>
      <c r="W365" s="2">
        <v>0</v>
      </c>
      <c r="Y365" s="18" t="s">
        <v>2371</v>
      </c>
      <c r="Z365">
        <v>12</v>
      </c>
    </row>
    <row r="366" spans="1:26">
      <c r="A366" s="2">
        <v>529</v>
      </c>
      <c r="B366" s="2" t="s">
        <v>22</v>
      </c>
      <c r="C366" s="2" t="s">
        <v>265</v>
      </c>
      <c r="D366" s="17" t="str">
        <f>IFERROR(VLOOKUP(Dati16_17[[#This Row],[Nome]]&amp;"*",Gazzetta16_17[Giocatore],1,FALSE),"")</f>
        <v>Missiroli S.</v>
      </c>
      <c r="E366" s="13">
        <f>IFERROR(Dati16_17[[#This Row],[Mf]]/Dati16_17[[#This Row],[Quota]],0)</f>
        <v>1.1499999999999999</v>
      </c>
      <c r="F366" s="13">
        <f>IFERROR(Dati16_17[[#This Row],[Mf/Quota]]*Dati16_17[[#This Row],[Pg]]/38,0)</f>
        <v>0.39342105263157895</v>
      </c>
      <c r="G366" s="15">
        <f>IF(Dati16_17[[#This Row],[Mf]]*Dati16_17[[#This Row],[Pg]]=0,0,Dati16_17[[#This Row],[Mf]]*Dati16_17[[#This Row],[Pg]])</f>
        <v>74.75</v>
      </c>
      <c r="H366" s="20">
        <f>IFERROR(Dati16_17[[#This Row],[Tot. punti]]/Dati16_17[[#This Row],[Quota]],0)</f>
        <v>14.95</v>
      </c>
      <c r="I366" s="12">
        <f>IFERROR(VLOOKUP(Dati16_17[[#This Row],[Nome]]&amp;"*",Gazzetta16_17[],2,FALSE),0)</f>
        <v>5</v>
      </c>
      <c r="J366" s="2" t="s">
        <v>46</v>
      </c>
      <c r="K366" s="2">
        <v>13</v>
      </c>
      <c r="L366" s="2">
        <v>5.88</v>
      </c>
      <c r="M366" s="2">
        <v>5.75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3</v>
      </c>
      <c r="V366" s="2">
        <v>0</v>
      </c>
      <c r="W366" s="2">
        <v>0</v>
      </c>
      <c r="Y366" s="18" t="s">
        <v>2022</v>
      </c>
      <c r="Z366">
        <v>4</v>
      </c>
    </row>
    <row r="367" spans="1:26">
      <c r="A367" s="2">
        <v>395</v>
      </c>
      <c r="B367" s="2" t="s">
        <v>31</v>
      </c>
      <c r="C367" s="2" t="s">
        <v>479</v>
      </c>
      <c r="D367" s="17" t="str">
        <f>IFERROR(VLOOKUP(Dati16_17[[#This Row],[Nome]]&amp;"*",Gazzetta16_17[Giocatore],1,FALSE),"")</f>
        <v>Strinic I.</v>
      </c>
      <c r="E367" s="13">
        <f>IFERROR(Dati16_17[[#This Row],[Mf]]/Dati16_17[[#This Row],[Quota]],0)</f>
        <v>1.234</v>
      </c>
      <c r="F367" s="13">
        <f>IFERROR(Dati16_17[[#This Row],[Mf/Quota]]*Dati16_17[[#This Row],[Pg]]/38,0)</f>
        <v>0.3896842105263158</v>
      </c>
      <c r="G367" s="15">
        <f>IF(Dati16_17[[#This Row],[Mf]]*Dati16_17[[#This Row],[Pg]]=0,0,Dati16_17[[#This Row],[Mf]]*Dati16_17[[#This Row],[Pg]])</f>
        <v>74.039999999999992</v>
      </c>
      <c r="H367" s="20">
        <f>IFERROR(Dati16_17[[#This Row],[Tot. punti]]/Dati16_17[[#This Row],[Quota]],0)</f>
        <v>14.807999999999998</v>
      </c>
      <c r="I367" s="12">
        <f>IFERROR(VLOOKUP(Dati16_17[[#This Row],[Nome]]&amp;"*",Gazzetta16_17[],2,FALSE),0)</f>
        <v>5</v>
      </c>
      <c r="J367" s="2" t="s">
        <v>24</v>
      </c>
      <c r="K367" s="2">
        <v>12</v>
      </c>
      <c r="L367" s="2">
        <v>6.12</v>
      </c>
      <c r="M367" s="2">
        <v>6.17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3</v>
      </c>
      <c r="V367" s="2">
        <v>0</v>
      </c>
      <c r="W367" s="2">
        <v>0</v>
      </c>
      <c r="Y367" s="18" t="s">
        <v>2372</v>
      </c>
      <c r="Z367">
        <v>4</v>
      </c>
    </row>
    <row r="368" spans="1:26">
      <c r="A368" s="2">
        <v>119</v>
      </c>
      <c r="B368" s="2" t="s">
        <v>22</v>
      </c>
      <c r="C368" s="2" t="s">
        <v>179</v>
      </c>
      <c r="D368" s="17" t="str">
        <f>IFERROR(VLOOKUP(Dati16_17[[#This Row],[Nome]]&amp;"*",Gazzetta16_17[Giocatore],1,FALSE),"")</f>
        <v>Rigoni N.</v>
      </c>
      <c r="E368" s="13">
        <f>IFERROR(Dati16_17[[#This Row],[Mf]]/Dati16_17[[#This Row],[Quota]],0)</f>
        <v>1.5425</v>
      </c>
      <c r="F368" s="13">
        <f>IFERROR(Dati16_17[[#This Row],[Mf/Quota]]*Dati16_17[[#This Row],[Pg]]/38,0)</f>
        <v>0.48710526315789471</v>
      </c>
      <c r="G368" s="15">
        <f>IF(Dati16_17[[#This Row],[Mf]]*Dati16_17[[#This Row],[Pg]]=0,0,Dati16_17[[#This Row],[Mf]]*Dati16_17[[#This Row],[Pg]])</f>
        <v>74.039999999999992</v>
      </c>
      <c r="H368" s="20">
        <f>IFERROR(Dati16_17[[#This Row],[Tot. punti]]/Dati16_17[[#This Row],[Quota]],0)</f>
        <v>18.509999999999998</v>
      </c>
      <c r="I368" s="12">
        <f>IFERROR(VLOOKUP(Dati16_17[[#This Row],[Nome]]&amp;"*",Gazzetta16_17[],2,FALSE),0)</f>
        <v>4</v>
      </c>
      <c r="J368" s="2" t="s">
        <v>65</v>
      </c>
      <c r="K368" s="2">
        <v>12</v>
      </c>
      <c r="L368" s="2">
        <v>5.94</v>
      </c>
      <c r="M368" s="2">
        <v>6.17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Y368" s="18" t="s">
        <v>2373</v>
      </c>
      <c r="Z368">
        <v>4</v>
      </c>
    </row>
    <row r="369" spans="1:26">
      <c r="A369" s="2">
        <v>649</v>
      </c>
      <c r="B369" s="2" t="s">
        <v>17</v>
      </c>
      <c r="C369" s="2" t="s">
        <v>498</v>
      </c>
      <c r="D369" s="17" t="str">
        <f>IFERROR(VLOOKUP(Dati16_17[[#This Row],[Nome]]&amp;"*",Gazzetta16_17[Giocatore],1,FALSE),"")</f>
        <v/>
      </c>
      <c r="E369" s="13">
        <f>IFERROR(Dati16_17[[#This Row],[Mf]]/Dati16_17[[#This Row],[Quota]],0)</f>
        <v>0</v>
      </c>
      <c r="F369" s="13">
        <f>IFERROR(Dati16_17[[#This Row],[Mf/Quota]]*Dati16_17[[#This Row],[Pg]]/38,0)</f>
        <v>0</v>
      </c>
      <c r="G369" s="15">
        <f>IF(Dati16_17[[#This Row],[Mf]]*Dati16_17[[#This Row],[Pg]]=0,0,Dati16_17[[#This Row],[Mf]]*Dati16_17[[#This Row],[Pg]])</f>
        <v>71.52</v>
      </c>
      <c r="H369" s="20">
        <f>IFERROR(Dati16_17[[#This Row],[Tot. punti]]/Dati16_17[[#This Row],[Quota]],0)</f>
        <v>0</v>
      </c>
      <c r="I369" s="12">
        <f>IFERROR(VLOOKUP(Dati16_17[[#This Row],[Nome]]&amp;"*",Gazzetta16_17[],2,FALSE),0)</f>
        <v>0</v>
      </c>
      <c r="J369" s="2" t="s">
        <v>961</v>
      </c>
      <c r="K369" s="2">
        <v>12</v>
      </c>
      <c r="L369" s="2">
        <v>5.54</v>
      </c>
      <c r="M369" s="2">
        <v>5.96</v>
      </c>
      <c r="N369" s="2">
        <v>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  <c r="Y369" s="18" t="s">
        <v>2374</v>
      </c>
      <c r="Z369">
        <v>2</v>
      </c>
    </row>
    <row r="370" spans="1:26">
      <c r="A370" s="2">
        <v>254</v>
      </c>
      <c r="B370" s="2" t="s">
        <v>31</v>
      </c>
      <c r="C370" s="2" t="s">
        <v>580</v>
      </c>
      <c r="D370" s="17" t="str">
        <f>IFERROR(VLOOKUP(Dati16_17[[#This Row],[Nome]]&amp;"*",Gazzetta16_17[Giocatore],1,FALSE),"")</f>
        <v>Dimarco F.</v>
      </c>
      <c r="E370" s="13">
        <f>IFERROR(Dati16_17[[#This Row],[Mf]]/Dati16_17[[#This Row],[Quota]],0)</f>
        <v>1.4724999999999999</v>
      </c>
      <c r="F370" s="13">
        <f>IFERROR(Dati16_17[[#This Row],[Mf/Quota]]*Dati16_17[[#This Row],[Pg]]/38,0)</f>
        <v>0.46499999999999997</v>
      </c>
      <c r="G370" s="15">
        <f>IF(Dati16_17[[#This Row],[Mf]]*Dati16_17[[#This Row],[Pg]]=0,0,Dati16_17[[#This Row],[Mf]]*Dati16_17[[#This Row],[Pg]])</f>
        <v>70.679999999999993</v>
      </c>
      <c r="H370" s="20">
        <f>IFERROR(Dati16_17[[#This Row],[Tot. punti]]/Dati16_17[[#This Row],[Quota]],0)</f>
        <v>17.669999999999998</v>
      </c>
      <c r="I370" s="12">
        <f>IFERROR(VLOOKUP(Dati16_17[[#This Row],[Nome]]&amp;"*",Gazzetta16_17[],2,FALSE),0)</f>
        <v>4</v>
      </c>
      <c r="J370" s="2" t="s">
        <v>19</v>
      </c>
      <c r="K370" s="2">
        <v>12</v>
      </c>
      <c r="L370" s="2">
        <v>5.83</v>
      </c>
      <c r="M370" s="2">
        <v>5.89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2</v>
      </c>
      <c r="V370" s="2">
        <v>0</v>
      </c>
      <c r="W370" s="2">
        <v>0</v>
      </c>
      <c r="Y370" s="18" t="s">
        <v>2024</v>
      </c>
      <c r="Z370">
        <v>4</v>
      </c>
    </row>
    <row r="371" spans="1:26">
      <c r="A371" s="2">
        <v>650</v>
      </c>
      <c r="B371" s="2" t="s">
        <v>22</v>
      </c>
      <c r="C371" s="2" t="s">
        <v>293</v>
      </c>
      <c r="D371" s="17" t="str">
        <f>IFERROR(VLOOKUP(Dati16_17[[#This Row],[Nome]]&amp;"*",Gazzetta16_17[Giocatore],1,FALSE),"")</f>
        <v>Pepe S.</v>
      </c>
      <c r="E371" s="13">
        <f>IFERROR(Dati16_17[[#This Row],[Mf]]/Dati16_17[[#This Row],[Quota]],0)</f>
        <v>1.47</v>
      </c>
      <c r="F371" s="13">
        <f>IFERROR(Dati16_17[[#This Row],[Mf/Quota]]*Dati16_17[[#This Row],[Pg]]/38,0)</f>
        <v>0.46421052631578946</v>
      </c>
      <c r="G371" s="15">
        <f>IF(Dati16_17[[#This Row],[Mf]]*Dati16_17[[#This Row],[Pg]]=0,0,Dati16_17[[#This Row],[Mf]]*Dati16_17[[#This Row],[Pg]])</f>
        <v>70.56</v>
      </c>
      <c r="H371" s="20">
        <f>IFERROR(Dati16_17[[#This Row],[Tot. punti]]/Dati16_17[[#This Row],[Quota]],0)</f>
        <v>17.64</v>
      </c>
      <c r="I371" s="12">
        <f>IFERROR(VLOOKUP(Dati16_17[[#This Row],[Nome]]&amp;"*",Gazzetta16_17[],2,FALSE),0)</f>
        <v>4</v>
      </c>
      <c r="J371" s="2" t="s">
        <v>961</v>
      </c>
      <c r="K371" s="2">
        <v>12</v>
      </c>
      <c r="L371" s="2">
        <v>5.88</v>
      </c>
      <c r="M371" s="2">
        <v>5.88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Y371" s="18" t="s">
        <v>2025</v>
      </c>
      <c r="Z371">
        <v>5</v>
      </c>
    </row>
    <row r="372" spans="1:26">
      <c r="A372" s="2">
        <v>2072</v>
      </c>
      <c r="B372" s="2" t="s">
        <v>22</v>
      </c>
      <c r="C372" s="2" t="s">
        <v>749</v>
      </c>
      <c r="D372" s="17" t="str">
        <f>IFERROR(VLOOKUP(Dati16_17[[#This Row],[Nome]]&amp;"*",Gazzetta16_17[Giocatore],1,FALSE),"")</f>
        <v>Bastien S.</v>
      </c>
      <c r="E372" s="13">
        <f>IFERROR(Dati16_17[[#This Row],[Mf]]/Dati16_17[[#This Row],[Quota]],0)</f>
        <v>0.84</v>
      </c>
      <c r="F372" s="13">
        <f>IFERROR(Dati16_17[[#This Row],[Mf/Quota]]*Dati16_17[[#This Row],[Pg]]/38,0)</f>
        <v>0.26526315789473687</v>
      </c>
      <c r="G372" s="15">
        <f>IF(Dati16_17[[#This Row],[Mf]]*Dati16_17[[#This Row],[Pg]]=0,0,Dati16_17[[#This Row],[Mf]]*Dati16_17[[#This Row],[Pg]])</f>
        <v>70.56</v>
      </c>
      <c r="H372" s="20">
        <f>IFERROR(Dati16_17[[#This Row],[Tot. punti]]/Dati16_17[[#This Row],[Quota]],0)</f>
        <v>10.08</v>
      </c>
      <c r="I372" s="12">
        <f>IFERROR(VLOOKUP(Dati16_17[[#This Row],[Nome]]&amp;"*",Gazzetta16_17[],2,FALSE),0)</f>
        <v>7</v>
      </c>
      <c r="J372" s="2" t="s">
        <v>65</v>
      </c>
      <c r="K372" s="2">
        <v>12</v>
      </c>
      <c r="L372" s="2">
        <v>5.62</v>
      </c>
      <c r="M372" s="2">
        <v>5.88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Y372" s="18" t="s">
        <v>2027</v>
      </c>
      <c r="Z372">
        <v>4</v>
      </c>
    </row>
    <row r="373" spans="1:26">
      <c r="A373" s="2">
        <v>357</v>
      </c>
      <c r="B373" s="2" t="s">
        <v>31</v>
      </c>
      <c r="C373" s="2" t="s">
        <v>461</v>
      </c>
      <c r="D373" s="17" t="str">
        <f>IFERROR(VLOOKUP(Dati16_17[[#This Row],[Nome]]&amp;"*",Gazzetta16_17[Giocatore],1,FALSE),"")</f>
        <v>Calabria D.</v>
      </c>
      <c r="E373" s="13">
        <f>IFERROR(Dati16_17[[#This Row],[Mf]]/Dati16_17[[#This Row],[Quota]],0)</f>
        <v>1.1720000000000002</v>
      </c>
      <c r="F373" s="13">
        <f>IFERROR(Dati16_17[[#This Row],[Mf/Quota]]*Dati16_17[[#This Row],[Pg]]/38,0)</f>
        <v>0.37010526315789477</v>
      </c>
      <c r="G373" s="15">
        <f>IF(Dati16_17[[#This Row],[Mf]]*Dati16_17[[#This Row],[Pg]]=0,0,Dati16_17[[#This Row],[Mf]]*Dati16_17[[#This Row],[Pg]])</f>
        <v>70.320000000000007</v>
      </c>
      <c r="H373" s="20">
        <f>IFERROR(Dati16_17[[#This Row],[Tot. punti]]/Dati16_17[[#This Row],[Quota]],0)</f>
        <v>14.064000000000002</v>
      </c>
      <c r="I373" s="12">
        <f>IFERROR(VLOOKUP(Dati16_17[[#This Row],[Nome]]&amp;"*",Gazzetta16_17[],2,FALSE),0)</f>
        <v>5</v>
      </c>
      <c r="J373" s="2" t="s">
        <v>21</v>
      </c>
      <c r="K373" s="2">
        <v>12</v>
      </c>
      <c r="L373" s="2">
        <v>5.91</v>
      </c>
      <c r="M373" s="2">
        <v>5.86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3</v>
      </c>
      <c r="V373" s="2">
        <v>0</v>
      </c>
      <c r="W373" s="2">
        <v>0</v>
      </c>
      <c r="Y373" s="18" t="s">
        <v>2028</v>
      </c>
      <c r="Z373">
        <v>8</v>
      </c>
    </row>
    <row r="374" spans="1:26">
      <c r="A374" s="2">
        <v>583</v>
      </c>
      <c r="B374" s="2" t="s">
        <v>31</v>
      </c>
      <c r="C374" s="2" t="s">
        <v>372</v>
      </c>
      <c r="D374" s="17" t="str">
        <f>IFERROR(VLOOKUP(Dati16_17[[#This Row],[Nome]]&amp;"*",Gazzetta16_17[Giocatore],1,FALSE),"")</f>
        <v>Heurtaux T.</v>
      </c>
      <c r="E374" s="13">
        <f>IFERROR(Dati16_17[[#This Row],[Mf]]/Dati16_17[[#This Row],[Quota]],0)</f>
        <v>1.4524999999999999</v>
      </c>
      <c r="F374" s="13">
        <f>IFERROR(Dati16_17[[#This Row],[Mf/Quota]]*Dati16_17[[#This Row],[Pg]]/38,0)</f>
        <v>0.45868421052631581</v>
      </c>
      <c r="G374" s="15">
        <f>IF(Dati16_17[[#This Row],[Mf]]*Dati16_17[[#This Row],[Pg]]=0,0,Dati16_17[[#This Row],[Mf]]*Dati16_17[[#This Row],[Pg]])</f>
        <v>69.72</v>
      </c>
      <c r="H374" s="20">
        <f>IFERROR(Dati16_17[[#This Row],[Tot. punti]]/Dati16_17[[#This Row],[Quota]],0)</f>
        <v>17.43</v>
      </c>
      <c r="I374" s="12">
        <f>IFERROR(VLOOKUP(Dati16_17[[#This Row],[Nome]]&amp;"*",Gazzetta16_17[],2,FALSE),0)</f>
        <v>4</v>
      </c>
      <c r="J374" s="2" t="s">
        <v>30</v>
      </c>
      <c r="K374" s="2">
        <v>12</v>
      </c>
      <c r="L374" s="2">
        <v>5.88</v>
      </c>
      <c r="M374" s="2">
        <v>5.81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3</v>
      </c>
      <c r="V374" s="2">
        <v>0</v>
      </c>
      <c r="W374" s="2">
        <v>0</v>
      </c>
      <c r="Y374" s="18" t="s">
        <v>2375</v>
      </c>
      <c r="Z374">
        <v>11</v>
      </c>
    </row>
    <row r="375" spans="1:26">
      <c r="A375" s="2">
        <v>534</v>
      </c>
      <c r="B375" s="2" t="s">
        <v>17</v>
      </c>
      <c r="C375" s="2" t="s">
        <v>192</v>
      </c>
      <c r="D375" s="17" t="str">
        <f>IFERROR(VLOOKUP(Dati16_17[[#This Row],[Nome]]&amp;"*",Gazzetta16_17[Giocatore],1,FALSE),"")</f>
        <v/>
      </c>
      <c r="E375" s="13">
        <f>IFERROR(Dati16_17[[#This Row],[Mf]]/Dati16_17[[#This Row],[Quota]],0)</f>
        <v>0</v>
      </c>
      <c r="F375" s="13">
        <f>IFERROR(Dati16_17[[#This Row],[Mf/Quota]]*Dati16_17[[#This Row],[Pg]]/38,0)</f>
        <v>0</v>
      </c>
      <c r="G375" s="15">
        <f>IF(Dati16_17[[#This Row],[Mf]]*Dati16_17[[#This Row],[Pg]]=0,0,Dati16_17[[#This Row],[Mf]]*Dati16_17[[#This Row],[Pg]])</f>
        <v>68.760000000000005</v>
      </c>
      <c r="H375" s="20">
        <f>IFERROR(Dati16_17[[#This Row],[Tot. punti]]/Dati16_17[[#This Row],[Quota]],0)</f>
        <v>0</v>
      </c>
      <c r="I375" s="12">
        <f>IFERROR(VLOOKUP(Dati16_17[[#This Row],[Nome]]&amp;"*",Gazzetta16_17[],2,FALSE),0)</f>
        <v>0</v>
      </c>
      <c r="J375" s="2" t="s">
        <v>65</v>
      </c>
      <c r="K375" s="2">
        <v>12</v>
      </c>
      <c r="L375" s="2">
        <v>5.73</v>
      </c>
      <c r="M375" s="2">
        <v>5.73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Y375" s="18" t="s">
        <v>2029</v>
      </c>
      <c r="Z375">
        <v>4</v>
      </c>
    </row>
    <row r="376" spans="1:26">
      <c r="A376" s="2">
        <v>1881</v>
      </c>
      <c r="B376" s="2" t="s">
        <v>17</v>
      </c>
      <c r="C376" s="2" t="s">
        <v>677</v>
      </c>
      <c r="D376" s="17" t="str">
        <f>IFERROR(VLOOKUP(Dati16_17[[#This Row],[Nome]]&amp;"*",Gazzetta16_17[Giocatore],1,FALSE),"")</f>
        <v>Melchiorri F.</v>
      </c>
      <c r="E376" s="13">
        <f>IFERROR(Dati16_17[[#This Row],[Mf]]/Dati16_17[[#This Row],[Quota]],0)</f>
        <v>1.7124999999999999</v>
      </c>
      <c r="F376" s="13">
        <f>IFERROR(Dati16_17[[#This Row],[Mf/Quota]]*Dati16_17[[#This Row],[Pg]]/38,0)</f>
        <v>0.45065789473684209</v>
      </c>
      <c r="G376" s="15">
        <f>IF(Dati16_17[[#This Row],[Mf]]*Dati16_17[[#This Row],[Pg]]=0,0,Dati16_17[[#This Row],[Mf]]*Dati16_17[[#This Row],[Pg]])</f>
        <v>68.5</v>
      </c>
      <c r="H376" s="20">
        <f>IFERROR(Dati16_17[[#This Row],[Tot. punti]]/Dati16_17[[#This Row],[Quota]],0)</f>
        <v>17.125</v>
      </c>
      <c r="I376" s="12">
        <f>IFERROR(VLOOKUP(Dati16_17[[#This Row],[Nome]]&amp;"*",Gazzetta16_17[],2,FALSE),0)</f>
        <v>4</v>
      </c>
      <c r="J376" s="2" t="s">
        <v>654</v>
      </c>
      <c r="K376" s="2">
        <v>10</v>
      </c>
      <c r="L376" s="2">
        <v>6</v>
      </c>
      <c r="M376" s="2">
        <v>6.85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0</v>
      </c>
      <c r="Y376" s="18" t="s">
        <v>2376</v>
      </c>
      <c r="Z376">
        <v>4</v>
      </c>
    </row>
    <row r="377" spans="1:26">
      <c r="A377" s="2">
        <v>1942</v>
      </c>
      <c r="B377" s="2" t="s">
        <v>22</v>
      </c>
      <c r="C377" s="2" t="s">
        <v>992</v>
      </c>
      <c r="D377" s="17" t="str">
        <f>IFERROR(VLOOKUP(Dati16_17[[#This Row],[Nome]]&amp;"*",Gazzetta16_17[Giocatore],1,FALSE),"")</f>
        <v>Embalo C.</v>
      </c>
      <c r="E377" s="13">
        <f>IFERROR(Dati16_17[[#This Row],[Mf]]/Dati16_17[[#This Row],[Quota]],0)</f>
        <v>1.4</v>
      </c>
      <c r="F377" s="13">
        <f>IFERROR(Dati16_17[[#This Row],[Mf/Quota]]*Dati16_17[[#This Row],[Pg]]/38,0)</f>
        <v>0.44210526315789467</v>
      </c>
      <c r="G377" s="15">
        <f>IF(Dati16_17[[#This Row],[Mf]]*Dati16_17[[#This Row],[Pg]]=0,0,Dati16_17[[#This Row],[Mf]]*Dati16_17[[#This Row],[Pg]])</f>
        <v>67.199999999999989</v>
      </c>
      <c r="H377" s="20">
        <f>IFERROR(Dati16_17[[#This Row],[Tot. punti]]/Dati16_17[[#This Row],[Quota]],0)</f>
        <v>16.799999999999997</v>
      </c>
      <c r="I377" s="12">
        <f>IFERROR(VLOOKUP(Dati16_17[[#This Row],[Nome]]&amp;"*",Gazzetta16_17[],2,FALSE),0)</f>
        <v>4</v>
      </c>
      <c r="J377" s="2" t="s">
        <v>27</v>
      </c>
      <c r="K377" s="2">
        <v>12</v>
      </c>
      <c r="L377" s="2">
        <v>5.5</v>
      </c>
      <c r="M377" s="2">
        <v>5.6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Y377" s="18" t="s">
        <v>2030</v>
      </c>
      <c r="Z377">
        <v>10</v>
      </c>
    </row>
    <row r="378" spans="1:26">
      <c r="A378" s="2">
        <v>1865</v>
      </c>
      <c r="B378" s="2" t="s">
        <v>31</v>
      </c>
      <c r="C378" s="2" t="s">
        <v>665</v>
      </c>
      <c r="D378" s="17" t="str">
        <f>IFERROR(VLOOKUP(Dati16_17[[#This Row],[Nome]]&amp;"*",Gazzetta16_17[Giocatore],1,FALSE),"")</f>
        <v>Capuano M.</v>
      </c>
      <c r="E378" s="13">
        <f>IFERROR(Dati16_17[[#This Row],[Mf]]/Dati16_17[[#This Row],[Quota]],0)</f>
        <v>1.8666666666666665</v>
      </c>
      <c r="F378" s="13">
        <f>IFERROR(Dati16_17[[#This Row],[Mf/Quota]]*Dati16_17[[#This Row],[Pg]]/38,0)</f>
        <v>0.58947368421052626</v>
      </c>
      <c r="G378" s="15">
        <f>IF(Dati16_17[[#This Row],[Mf]]*Dati16_17[[#This Row],[Pg]]=0,0,Dati16_17[[#This Row],[Mf]]*Dati16_17[[#This Row],[Pg]])</f>
        <v>67.199999999999989</v>
      </c>
      <c r="H378" s="20">
        <f>IFERROR(Dati16_17[[#This Row],[Tot. punti]]/Dati16_17[[#This Row],[Quota]],0)</f>
        <v>22.399999999999995</v>
      </c>
      <c r="I378" s="12">
        <f>IFERROR(VLOOKUP(Dati16_17[[#This Row],[Nome]]&amp;"*",Gazzetta16_17[],2,FALSE),0)</f>
        <v>3</v>
      </c>
      <c r="J378" s="2" t="s">
        <v>654</v>
      </c>
      <c r="K378" s="2">
        <v>12</v>
      </c>
      <c r="L378" s="2">
        <v>5.4</v>
      </c>
      <c r="M378" s="2">
        <v>5.6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Y378" s="18" t="s">
        <v>2032</v>
      </c>
      <c r="Z378">
        <v>12</v>
      </c>
    </row>
    <row r="379" spans="1:26">
      <c r="A379" s="2">
        <v>60</v>
      </c>
      <c r="B379" s="2" t="s">
        <v>22</v>
      </c>
      <c r="C379" s="2" t="s">
        <v>273</v>
      </c>
      <c r="D379" s="17" t="str">
        <f>IFERROR(VLOOKUP(Dati16_17[[#This Row],[Nome]]&amp;"*",Gazzetta16_17[Giocatore],1,FALSE),"")</f>
        <v>Rizzo L.</v>
      </c>
      <c r="E379" s="13">
        <f>IFERROR(Dati16_17[[#This Row],[Mf]]/Dati16_17[[#This Row],[Quota]],0)</f>
        <v>1.3875</v>
      </c>
      <c r="F379" s="13">
        <f>IFERROR(Dati16_17[[#This Row],[Mf/Quota]]*Dati16_17[[#This Row],[Pg]]/38,0)</f>
        <v>0.43815789473684208</v>
      </c>
      <c r="G379" s="15">
        <f>IF(Dati16_17[[#This Row],[Mf]]*Dati16_17[[#This Row],[Pg]]=0,0,Dati16_17[[#This Row],[Mf]]*Dati16_17[[#This Row],[Pg]])</f>
        <v>66.599999999999994</v>
      </c>
      <c r="H379" s="20">
        <f>IFERROR(Dati16_17[[#This Row],[Tot. punti]]/Dati16_17[[#This Row],[Quota]],0)</f>
        <v>16.649999999999999</v>
      </c>
      <c r="I379" s="12">
        <f>IFERROR(VLOOKUP(Dati16_17[[#This Row],[Nome]]&amp;"*",Gazzetta16_17[],2,FALSE),0)</f>
        <v>4</v>
      </c>
      <c r="J379" s="2" t="s">
        <v>89</v>
      </c>
      <c r="K379" s="2">
        <v>12</v>
      </c>
      <c r="L379" s="2">
        <v>5.55</v>
      </c>
      <c r="M379" s="2">
        <v>5.55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Y379" s="18" t="s">
        <v>2033</v>
      </c>
      <c r="Z379">
        <v>17</v>
      </c>
    </row>
    <row r="380" spans="1:26">
      <c r="A380" s="2">
        <v>2114</v>
      </c>
      <c r="B380" s="2" t="s">
        <v>17</v>
      </c>
      <c r="C380" s="2" t="s">
        <v>766</v>
      </c>
      <c r="D380" s="17" t="str">
        <f>IFERROR(VLOOKUP(Dati16_17[[#This Row],[Nome]]&amp;"*",Gazzetta16_17[Giocatore],1,FALSE),"")</f>
        <v>Petkovic B.</v>
      </c>
      <c r="E380" s="13">
        <f>IFERROR(Dati16_17[[#This Row],[Mf]]/Dati16_17[[#This Row],[Quota]],0)</f>
        <v>0.6166666666666667</v>
      </c>
      <c r="F380" s="13">
        <f>IFERROR(Dati16_17[[#This Row],[Mf/Quota]]*Dati16_17[[#This Row],[Pg]]/38,0)</f>
        <v>0.19473684210526318</v>
      </c>
      <c r="G380" s="15">
        <f>IF(Dati16_17[[#This Row],[Mf]]*Dati16_17[[#This Row],[Pg]]=0,0,Dati16_17[[#This Row],[Mf]]*Dati16_17[[#This Row],[Pg]])</f>
        <v>66.599999999999994</v>
      </c>
      <c r="H380" s="20">
        <f>IFERROR(Dati16_17[[#This Row],[Tot. punti]]/Dati16_17[[#This Row],[Quota]],0)</f>
        <v>7.3999999999999995</v>
      </c>
      <c r="I380" s="12">
        <f>IFERROR(VLOOKUP(Dati16_17[[#This Row],[Nome]]&amp;"*",Gazzetta16_17[],2,FALSE),0)</f>
        <v>9</v>
      </c>
      <c r="J380" s="2" t="s">
        <v>89</v>
      </c>
      <c r="K380" s="2">
        <v>12</v>
      </c>
      <c r="L380" s="2">
        <v>5.6</v>
      </c>
      <c r="M380" s="2">
        <v>5.55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Y380" s="18" t="s">
        <v>2377</v>
      </c>
      <c r="Z380">
        <v>11</v>
      </c>
    </row>
    <row r="381" spans="1:26">
      <c r="A381" s="2">
        <v>126</v>
      </c>
      <c r="B381" s="2" t="s">
        <v>17</v>
      </c>
      <c r="C381" s="2" t="s">
        <v>300</v>
      </c>
      <c r="D381" s="17" t="str">
        <f>IFERROR(VLOOKUP(Dati16_17[[#This Row],[Nome]]&amp;"*",Gazzetta16_17[Giocatore],1,FALSE),"")</f>
        <v>Paloschi A.</v>
      </c>
      <c r="E381" s="13">
        <f>IFERROR(Dati16_17[[#This Row],[Mf]]/Dati16_17[[#This Row],[Quota]],0)</f>
        <v>1.2649999999999999</v>
      </c>
      <c r="F381" s="13">
        <f>IFERROR(Dati16_17[[#This Row],[Mf/Quota]]*Dati16_17[[#This Row],[Pg]]/38,0)</f>
        <v>0.43276315789473685</v>
      </c>
      <c r="G381" s="15">
        <f>IF(Dati16_17[[#This Row],[Mf]]*Dati16_17[[#This Row],[Pg]]=0,0,Dati16_17[[#This Row],[Mf]]*Dati16_17[[#This Row],[Pg]])</f>
        <v>65.78</v>
      </c>
      <c r="H381" s="20">
        <f>IFERROR(Dati16_17[[#This Row],[Tot. punti]]/Dati16_17[[#This Row],[Quota]],0)</f>
        <v>16.445</v>
      </c>
      <c r="I381" s="12">
        <f>IFERROR(VLOOKUP(Dati16_17[[#This Row],[Nome]]&amp;"*",Gazzetta16_17[],2,FALSE),0)</f>
        <v>4</v>
      </c>
      <c r="J381" s="2" t="s">
        <v>49</v>
      </c>
      <c r="K381" s="2">
        <v>13</v>
      </c>
      <c r="L381" s="2">
        <v>5.39</v>
      </c>
      <c r="M381" s="2">
        <v>5.0599999999999996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Y381" s="18" t="s">
        <v>2035</v>
      </c>
      <c r="Z381">
        <v>12</v>
      </c>
    </row>
    <row r="382" spans="1:26">
      <c r="A382" s="2">
        <v>448</v>
      </c>
      <c r="B382" s="2" t="s">
        <v>17</v>
      </c>
      <c r="C382" s="2" t="s">
        <v>131</v>
      </c>
      <c r="D382" s="17" t="str">
        <f>IFERROR(VLOOKUP(Dati16_17[[#This Row],[Nome]]&amp;"*",Gazzetta16_17[Giocatore],1,FALSE),"")</f>
        <v>Trajkovski A.</v>
      </c>
      <c r="E382" s="13">
        <f>IFERROR(Dati16_17[[#This Row],[Mf]]/Dati16_17[[#This Row],[Quota]],0)</f>
        <v>1.4850000000000001</v>
      </c>
      <c r="F382" s="13">
        <f>IFERROR(Dati16_17[[#This Row],[Mf/Quota]]*Dati16_17[[#This Row],[Pg]]/38,0)</f>
        <v>0.42986842105263162</v>
      </c>
      <c r="G382" s="15">
        <f>IF(Dati16_17[[#This Row],[Mf]]*Dati16_17[[#This Row],[Pg]]=0,0,Dati16_17[[#This Row],[Mf]]*Dati16_17[[#This Row],[Pg]])</f>
        <v>65.34</v>
      </c>
      <c r="H382" s="20">
        <f>IFERROR(Dati16_17[[#This Row],[Tot. punti]]/Dati16_17[[#This Row],[Quota]],0)</f>
        <v>16.335000000000001</v>
      </c>
      <c r="I382" s="12">
        <f>IFERROR(VLOOKUP(Dati16_17[[#This Row],[Nome]]&amp;"*",Gazzetta16_17[],2,FALSE),0)</f>
        <v>4</v>
      </c>
      <c r="J382" s="2" t="s">
        <v>27</v>
      </c>
      <c r="K382" s="2">
        <v>11</v>
      </c>
      <c r="L382" s="2">
        <v>5.67</v>
      </c>
      <c r="M382" s="2">
        <v>5.94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Y382" s="18" t="s">
        <v>2037</v>
      </c>
      <c r="Z382">
        <v>5</v>
      </c>
    </row>
    <row r="383" spans="1:26">
      <c r="A383" s="2">
        <v>565</v>
      </c>
      <c r="B383" s="2" t="s">
        <v>17</v>
      </c>
      <c r="C383" s="2" t="s">
        <v>303</v>
      </c>
      <c r="D383" s="17" t="str">
        <f>IFERROR(VLOOKUP(Dati16_17[[#This Row],[Nome]]&amp;"*",Gazzetta16_17[Giocatore],1,FALSE),"")</f>
        <v/>
      </c>
      <c r="E383" s="13">
        <f>IFERROR(Dati16_17[[#This Row],[Mf]]/Dati16_17[[#This Row],[Quota]],0)</f>
        <v>0</v>
      </c>
      <c r="F383" s="13">
        <f>IFERROR(Dati16_17[[#This Row],[Mf/Quota]]*Dati16_17[[#This Row],[Pg]]/38,0)</f>
        <v>0</v>
      </c>
      <c r="G383" s="15">
        <f>IF(Dati16_17[[#This Row],[Mf]]*Dati16_17[[#This Row],[Pg]]=0,0,Dati16_17[[#This Row],[Mf]]*Dati16_17[[#This Row],[Pg]])</f>
        <v>65.34</v>
      </c>
      <c r="H383" s="20">
        <f>IFERROR(Dati16_17[[#This Row],[Tot. punti]]/Dati16_17[[#This Row],[Quota]],0)</f>
        <v>0</v>
      </c>
      <c r="I383" s="12">
        <f>IFERROR(VLOOKUP(Dati16_17[[#This Row],[Nome]]&amp;"*",Gazzetta16_17[],2,FALSE),0)</f>
        <v>0</v>
      </c>
      <c r="J383" s="2" t="s">
        <v>81</v>
      </c>
      <c r="K383" s="2">
        <v>11</v>
      </c>
      <c r="L383" s="2">
        <v>5.78</v>
      </c>
      <c r="M383" s="2">
        <v>5.94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Y383" s="18" t="s">
        <v>2038</v>
      </c>
      <c r="Z383">
        <v>4</v>
      </c>
    </row>
    <row r="384" spans="1:26">
      <c r="A384" s="2">
        <v>615</v>
      </c>
      <c r="B384" s="2" t="s">
        <v>31</v>
      </c>
      <c r="C384" s="2" t="s">
        <v>266</v>
      </c>
      <c r="D384" s="17" t="str">
        <f>IFERROR(VLOOKUP(Dati16_17[[#This Row],[Nome]]&amp;"*",Gazzetta16_17[Giocatore],1,FALSE),"")</f>
        <v>Helander F.</v>
      </c>
      <c r="E384" s="13">
        <f>IFERROR(Dati16_17[[#This Row],[Mf]]/Dati16_17[[#This Row],[Quota]],0)</f>
        <v>1.4775</v>
      </c>
      <c r="F384" s="13">
        <f>IFERROR(Dati16_17[[#This Row],[Mf/Quota]]*Dati16_17[[#This Row],[Pg]]/38,0)</f>
        <v>0.42769736842105266</v>
      </c>
      <c r="G384" s="15">
        <f>IF(Dati16_17[[#This Row],[Mf]]*Dati16_17[[#This Row],[Pg]]=0,0,Dati16_17[[#This Row],[Mf]]*Dati16_17[[#This Row],[Pg]])</f>
        <v>65.010000000000005</v>
      </c>
      <c r="H384" s="20">
        <f>IFERROR(Dati16_17[[#This Row],[Tot. punti]]/Dati16_17[[#This Row],[Quota]],0)</f>
        <v>16.252500000000001</v>
      </c>
      <c r="I384" s="12">
        <f>IFERROR(VLOOKUP(Dati16_17[[#This Row],[Nome]]&amp;"*",Gazzetta16_17[],2,FALSE),0)</f>
        <v>4</v>
      </c>
      <c r="J384" s="2" t="s">
        <v>89</v>
      </c>
      <c r="K384" s="2">
        <v>11</v>
      </c>
      <c r="L384" s="2">
        <v>5.77</v>
      </c>
      <c r="M384" s="2">
        <v>5.91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3</v>
      </c>
      <c r="V384" s="2">
        <v>0</v>
      </c>
      <c r="W384" s="2">
        <v>0</v>
      </c>
      <c r="Y384" s="18" t="s">
        <v>2039</v>
      </c>
      <c r="Z384">
        <v>4</v>
      </c>
    </row>
    <row r="385" spans="1:26">
      <c r="A385" s="2">
        <v>729</v>
      </c>
      <c r="B385" s="2" t="s">
        <v>31</v>
      </c>
      <c r="C385" s="2" t="s">
        <v>439</v>
      </c>
      <c r="D385" s="17" t="str">
        <f>IFERROR(VLOOKUP(Dati16_17[[#This Row],[Nome]]&amp;"*",Gazzetta16_17[Giocatore],1,FALSE),"")</f>
        <v/>
      </c>
      <c r="E385" s="13">
        <f>IFERROR(Dati16_17[[#This Row],[Mf]]/Dati16_17[[#This Row],[Quota]],0)</f>
        <v>0</v>
      </c>
      <c r="F385" s="13">
        <f>IFERROR(Dati16_17[[#This Row],[Mf/Quota]]*Dati16_17[[#This Row],[Pg]]/38,0)</f>
        <v>0</v>
      </c>
      <c r="G385" s="15">
        <f>IF(Dati16_17[[#This Row],[Mf]]*Dati16_17[[#This Row],[Pg]]=0,0,Dati16_17[[#This Row],[Mf]]*Dati16_17[[#This Row],[Pg]])</f>
        <v>64.800000000000011</v>
      </c>
      <c r="H385" s="20">
        <f>IFERROR(Dati16_17[[#This Row],[Tot. punti]]/Dati16_17[[#This Row],[Quota]],0)</f>
        <v>0</v>
      </c>
      <c r="I385" s="12">
        <f>IFERROR(VLOOKUP(Dati16_17[[#This Row],[Nome]]&amp;"*",Gazzetta16_17[],2,FALSE),0)</f>
        <v>0</v>
      </c>
      <c r="J385" s="2" t="s">
        <v>44</v>
      </c>
      <c r="K385" s="2">
        <v>12</v>
      </c>
      <c r="L385" s="2">
        <v>5.65</v>
      </c>
      <c r="M385" s="2">
        <v>5.4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5</v>
      </c>
      <c r="V385" s="2">
        <v>0</v>
      </c>
      <c r="W385" s="2">
        <v>0</v>
      </c>
      <c r="Y385" s="18" t="s">
        <v>2041</v>
      </c>
      <c r="Z385">
        <v>1</v>
      </c>
    </row>
    <row r="386" spans="1:26">
      <c r="A386" s="2">
        <v>486</v>
      </c>
      <c r="B386" s="2" t="s">
        <v>31</v>
      </c>
      <c r="C386" s="2" t="s">
        <v>496</v>
      </c>
      <c r="D386" s="17" t="str">
        <f>IFERROR(VLOOKUP(Dati16_17[[#This Row],[Nome]]&amp;"*",Gazzetta16_17[Giocatore],1,FALSE),"")</f>
        <v>Coda A.</v>
      </c>
      <c r="E386" s="13">
        <f>IFERROR(Dati16_17[[#This Row],[Mf]]/Dati16_17[[#This Row],[Quota]],0)</f>
        <v>4.96</v>
      </c>
      <c r="F386" s="13">
        <f>IFERROR(Dati16_17[[#This Row],[Mf/Quota]]*Dati16_17[[#This Row],[Pg]]/38,0)</f>
        <v>1.6968421052631579</v>
      </c>
      <c r="G386" s="15">
        <f>IF(Dati16_17[[#This Row],[Mf]]*Dati16_17[[#This Row],[Pg]]=0,0,Dati16_17[[#This Row],[Mf]]*Dati16_17[[#This Row],[Pg]])</f>
        <v>64.48</v>
      </c>
      <c r="H386" s="20">
        <f>IFERROR(Dati16_17[[#This Row],[Tot. punti]]/Dati16_17[[#This Row],[Quota]],0)</f>
        <v>64.48</v>
      </c>
      <c r="I386" s="12">
        <f>IFERROR(VLOOKUP(Dati16_17[[#This Row],[Nome]]&amp;"*",Gazzetta16_17[],2,FALSE),0)</f>
        <v>1</v>
      </c>
      <c r="J386" s="2" t="s">
        <v>961</v>
      </c>
      <c r="K386" s="2">
        <v>13</v>
      </c>
      <c r="L386" s="2">
        <v>5.27</v>
      </c>
      <c r="M386" s="2">
        <v>4.96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6</v>
      </c>
      <c r="V386" s="2">
        <v>1</v>
      </c>
      <c r="W386" s="2">
        <v>0</v>
      </c>
      <c r="Y386" s="18" t="s">
        <v>2378</v>
      </c>
      <c r="Z386">
        <v>1</v>
      </c>
    </row>
    <row r="387" spans="1:26">
      <c r="A387" s="2">
        <v>182</v>
      </c>
      <c r="B387" s="2" t="s">
        <v>17</v>
      </c>
      <c r="C387" s="2" t="s">
        <v>572</v>
      </c>
      <c r="D387" s="17" t="str">
        <f>IFERROR(VLOOKUP(Dati16_17[[#This Row],[Nome]]&amp;"*",Gazzetta16_17[Giocatore],1,FALSE),"")</f>
        <v>Acosty B.</v>
      </c>
      <c r="E387" s="13">
        <f>IFERROR(Dati16_17[[#This Row],[Mf]]/Dati16_17[[#This Row],[Quota]],0)</f>
        <v>0.64777777777777779</v>
      </c>
      <c r="F387" s="13">
        <f>IFERROR(Dati16_17[[#This Row],[Mf/Quota]]*Dati16_17[[#This Row],[Pg]]/38,0)</f>
        <v>0.18751461988304094</v>
      </c>
      <c r="G387" s="15">
        <f>IF(Dati16_17[[#This Row],[Mf]]*Dati16_17[[#This Row],[Pg]]=0,0,Dati16_17[[#This Row],[Mf]]*Dati16_17[[#This Row],[Pg]])</f>
        <v>64.13</v>
      </c>
      <c r="H387" s="20">
        <f>IFERROR(Dati16_17[[#This Row],[Tot. punti]]/Dati16_17[[#This Row],[Quota]],0)</f>
        <v>7.1255555555555548</v>
      </c>
      <c r="I387" s="12">
        <f>IFERROR(VLOOKUP(Dati16_17[[#This Row],[Nome]]&amp;"*",Gazzetta16_17[],2,FALSE),0)</f>
        <v>9</v>
      </c>
      <c r="J387" s="2" t="s">
        <v>656</v>
      </c>
      <c r="K387" s="2">
        <v>11</v>
      </c>
      <c r="L387" s="2">
        <v>5.94</v>
      </c>
      <c r="M387" s="2">
        <v>5.83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Y387" s="18" t="s">
        <v>2042</v>
      </c>
      <c r="Z387">
        <v>2</v>
      </c>
    </row>
    <row r="388" spans="1:26">
      <c r="A388" s="2">
        <v>1973</v>
      </c>
      <c r="B388" s="2" t="s">
        <v>17</v>
      </c>
      <c r="C388" s="2" t="s">
        <v>705</v>
      </c>
      <c r="D388" s="17" t="str">
        <f>IFERROR(VLOOKUP(Dati16_17[[#This Row],[Nome]]&amp;"*",Gazzetta16_17[Giocatore],1,FALSE),"")</f>
        <v>Budimir A.</v>
      </c>
      <c r="E388" s="13">
        <f>IFERROR(Dati16_17[[#This Row],[Mf]]/Dati16_17[[#This Row],[Quota]],0)</f>
        <v>1.4524999999999999</v>
      </c>
      <c r="F388" s="13">
        <f>IFERROR(Dati16_17[[#This Row],[Mf/Quota]]*Dati16_17[[#This Row],[Pg]]/38,0)</f>
        <v>0.42046052631578945</v>
      </c>
      <c r="G388" s="15">
        <f>IF(Dati16_17[[#This Row],[Mf]]*Dati16_17[[#This Row],[Pg]]=0,0,Dati16_17[[#This Row],[Mf]]*Dati16_17[[#This Row],[Pg]])</f>
        <v>63.91</v>
      </c>
      <c r="H388" s="20">
        <f>IFERROR(Dati16_17[[#This Row],[Tot. punti]]/Dati16_17[[#This Row],[Quota]],0)</f>
        <v>15.977499999999999</v>
      </c>
      <c r="I388" s="12">
        <f>IFERROR(VLOOKUP(Dati16_17[[#This Row],[Nome]]&amp;"*",Gazzetta16_17[],2,FALSE),0)</f>
        <v>4</v>
      </c>
      <c r="J388" s="2" t="s">
        <v>44</v>
      </c>
      <c r="K388" s="2">
        <v>11</v>
      </c>
      <c r="L388" s="2">
        <v>5.81</v>
      </c>
      <c r="M388" s="2">
        <v>5.81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Y388" s="18" t="s">
        <v>2043</v>
      </c>
      <c r="Z388">
        <v>15</v>
      </c>
    </row>
    <row r="389" spans="1:26">
      <c r="A389" s="2">
        <v>134</v>
      </c>
      <c r="B389" s="2" t="s">
        <v>31</v>
      </c>
      <c r="C389" s="2" t="s">
        <v>419</v>
      </c>
      <c r="D389" s="17" t="str">
        <f>IFERROR(VLOOKUP(Dati16_17[[#This Row],[Nome]]&amp;"*",Gazzetta16_17[Giocatore],1,FALSE),"")</f>
        <v>Barba F.</v>
      </c>
      <c r="E389" s="13">
        <f>IFERROR(Dati16_17[[#This Row],[Mf]]/Dati16_17[[#This Row],[Quota]],0)</f>
        <v>1.41</v>
      </c>
      <c r="F389" s="13">
        <f>IFERROR(Dati16_17[[#This Row],[Mf/Quota]]*Dati16_17[[#This Row],[Pg]]/38,0)</f>
        <v>0.40815789473684211</v>
      </c>
      <c r="G389" s="15">
        <f>IF(Dati16_17[[#This Row],[Mf]]*Dati16_17[[#This Row],[Pg]]=0,0,Dati16_17[[#This Row],[Mf]]*Dati16_17[[#This Row],[Pg]])</f>
        <v>62.04</v>
      </c>
      <c r="H389" s="20">
        <f>IFERROR(Dati16_17[[#This Row],[Tot. punti]]/Dati16_17[[#This Row],[Quota]],0)</f>
        <v>15.51</v>
      </c>
      <c r="I389" s="12">
        <f>IFERROR(VLOOKUP(Dati16_17[[#This Row],[Nome]]&amp;"*",Gazzetta16_17[],2,FALSE),0)</f>
        <v>4</v>
      </c>
      <c r="J389" s="2" t="s">
        <v>19</v>
      </c>
      <c r="K389" s="2">
        <v>11</v>
      </c>
      <c r="L389" s="2">
        <v>5.77</v>
      </c>
      <c r="M389" s="2">
        <v>5.64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3</v>
      </c>
      <c r="V389" s="2">
        <v>0</v>
      </c>
      <c r="W389" s="2">
        <v>0</v>
      </c>
      <c r="Y389" s="18" t="s">
        <v>2044</v>
      </c>
      <c r="Z389">
        <v>19</v>
      </c>
    </row>
    <row r="390" spans="1:26">
      <c r="A390" s="2">
        <v>1880</v>
      </c>
      <c r="B390" s="2" t="s">
        <v>17</v>
      </c>
      <c r="C390" s="2" t="s">
        <v>676</v>
      </c>
      <c r="D390" s="17" t="str">
        <f>IFERROR(VLOOKUP(Dati16_17[[#This Row],[Nome]]&amp;"*",Gazzetta16_17[Giocatore],1,FALSE),"")</f>
        <v/>
      </c>
      <c r="E390" s="13">
        <f>IFERROR(Dati16_17[[#This Row],[Mf]]/Dati16_17[[#This Row],[Quota]],0)</f>
        <v>0</v>
      </c>
      <c r="F390" s="13">
        <f>IFERROR(Dati16_17[[#This Row],[Mf/Quota]]*Dati16_17[[#This Row],[Pg]]/38,0)</f>
        <v>0</v>
      </c>
      <c r="G390" s="15">
        <f>IF(Dati16_17[[#This Row],[Mf]]*Dati16_17[[#This Row],[Pg]]=0,0,Dati16_17[[#This Row],[Mf]]*Dati16_17[[#This Row],[Pg]])</f>
        <v>61.82</v>
      </c>
      <c r="H390" s="20">
        <f>IFERROR(Dati16_17[[#This Row],[Tot. punti]]/Dati16_17[[#This Row],[Quota]],0)</f>
        <v>0</v>
      </c>
      <c r="I390" s="12">
        <f>IFERROR(VLOOKUP(Dati16_17[[#This Row],[Nome]]&amp;"*",Gazzetta16_17[],2,FALSE),0)</f>
        <v>0</v>
      </c>
      <c r="J390" s="2" t="s">
        <v>654</v>
      </c>
      <c r="K390" s="2">
        <v>11</v>
      </c>
      <c r="L390" s="2">
        <v>5.62</v>
      </c>
      <c r="M390" s="2">
        <v>5.62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Y390" s="18" t="s">
        <v>2045</v>
      </c>
      <c r="Z390">
        <v>8</v>
      </c>
    </row>
    <row r="391" spans="1:26">
      <c r="A391" s="2">
        <v>551</v>
      </c>
      <c r="B391" s="2" t="s">
        <v>31</v>
      </c>
      <c r="C391" s="2" t="s">
        <v>211</v>
      </c>
      <c r="D391" s="17" t="str">
        <f>IFERROR(VLOOKUP(Dati16_17[[#This Row],[Nome]]&amp;"*",Gazzetta16_17[Giocatore],1,FALSE),"")</f>
        <v>Molinaro C.</v>
      </c>
      <c r="E391" s="13">
        <f>IFERROR(Dati16_17[[#This Row],[Mf]]/Dati16_17[[#This Row],[Quota]],0)</f>
        <v>1.21</v>
      </c>
      <c r="F391" s="13">
        <f>IFERROR(Dati16_17[[#This Row],[Mf/Quota]]*Dati16_17[[#This Row],[Pg]]/38,0)</f>
        <v>0.31842105263157894</v>
      </c>
      <c r="G391" s="15">
        <f>IF(Dati16_17[[#This Row],[Mf]]*Dati16_17[[#This Row],[Pg]]=0,0,Dati16_17[[#This Row],[Mf]]*Dati16_17[[#This Row],[Pg]])</f>
        <v>60.5</v>
      </c>
      <c r="H391" s="20">
        <f>IFERROR(Dati16_17[[#This Row],[Tot. punti]]/Dati16_17[[#This Row],[Quota]],0)</f>
        <v>12.1</v>
      </c>
      <c r="I391" s="12">
        <f>IFERROR(VLOOKUP(Dati16_17[[#This Row],[Nome]]&amp;"*",Gazzetta16_17[],2,FALSE),0)</f>
        <v>5</v>
      </c>
      <c r="J391" s="2" t="s">
        <v>81</v>
      </c>
      <c r="K391" s="2">
        <v>10</v>
      </c>
      <c r="L391" s="2">
        <v>5.95</v>
      </c>
      <c r="M391" s="2">
        <v>6.05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2</v>
      </c>
      <c r="V391" s="2">
        <v>0</v>
      </c>
      <c r="W391" s="2">
        <v>0</v>
      </c>
      <c r="Y391" s="18" t="s">
        <v>2046</v>
      </c>
      <c r="Z391">
        <v>4</v>
      </c>
    </row>
    <row r="392" spans="1:26">
      <c r="A392" s="2">
        <v>2062</v>
      </c>
      <c r="B392" s="2" t="s">
        <v>31</v>
      </c>
      <c r="C392" s="2" t="s">
        <v>745</v>
      </c>
      <c r="D392" s="17" t="str">
        <f>IFERROR(VLOOKUP(Dati16_17[[#This Row],[Nome]]&amp;"*",Gazzetta16_17[Giocatore],1,FALSE),"")</f>
        <v>Bastos</v>
      </c>
      <c r="E392" s="13">
        <f>IFERROR(Dati16_17[[#This Row],[Mf]]/Dati16_17[[#This Row],[Quota]],0)</f>
        <v>1.8</v>
      </c>
      <c r="F392" s="13">
        <f>IFERROR(Dati16_17[[#This Row],[Mf/Quota]]*Dati16_17[[#This Row],[Pg]]/38,0)</f>
        <v>0.52105263157894743</v>
      </c>
      <c r="G392" s="15">
        <f>IF(Dati16_17[[#This Row],[Mf]]*Dati16_17[[#This Row],[Pg]]=0,0,Dati16_17[[#This Row],[Mf]]*Dati16_17[[#This Row],[Pg]])</f>
        <v>59.400000000000006</v>
      </c>
      <c r="H392" s="20">
        <f>IFERROR(Dati16_17[[#This Row],[Tot. punti]]/Dati16_17[[#This Row],[Quota]],0)</f>
        <v>19.8</v>
      </c>
      <c r="I392" s="12">
        <f>IFERROR(VLOOKUP(Dati16_17[[#This Row],[Nome]]&amp;"*",Gazzetta16_17[],2,FALSE),0)</f>
        <v>3</v>
      </c>
      <c r="J392" s="2" t="s">
        <v>74</v>
      </c>
      <c r="K392" s="2">
        <v>11</v>
      </c>
      <c r="L392" s="2">
        <v>5.7</v>
      </c>
      <c r="M392" s="2">
        <v>5.4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4</v>
      </c>
      <c r="V392" s="2">
        <v>1</v>
      </c>
      <c r="W392" s="2">
        <v>0</v>
      </c>
      <c r="Y392" s="18" t="s">
        <v>2048</v>
      </c>
      <c r="Z392">
        <v>10</v>
      </c>
    </row>
    <row r="393" spans="1:26">
      <c r="A393" s="2">
        <v>703</v>
      </c>
      <c r="B393" s="2" t="s">
        <v>22</v>
      </c>
      <c r="C393" s="2" t="s">
        <v>165</v>
      </c>
      <c r="D393" s="17" t="str">
        <f>IFERROR(VLOOKUP(Dati16_17[[#This Row],[Nome]]&amp;"*",Gazzetta16_17[Giocatore],1,FALSE),"")</f>
        <v>Mounier A.</v>
      </c>
      <c r="E393" s="13">
        <f>IFERROR(Dati16_17[[#This Row],[Mf]]/Dati16_17[[#This Row],[Quota]],0)</f>
        <v>1.345</v>
      </c>
      <c r="F393" s="13">
        <f>IFERROR(Dati16_17[[#This Row],[Mf/Quota]]*Dati16_17[[#This Row],[Pg]]/38,0)</f>
        <v>0.38934210526315788</v>
      </c>
      <c r="G393" s="15">
        <f>IF(Dati16_17[[#This Row],[Mf]]*Dati16_17[[#This Row],[Pg]]=0,0,Dati16_17[[#This Row],[Mf]]*Dati16_17[[#This Row],[Pg]])</f>
        <v>59.18</v>
      </c>
      <c r="H393" s="20">
        <f>IFERROR(Dati16_17[[#This Row],[Tot. punti]]/Dati16_17[[#This Row],[Quota]],0)</f>
        <v>14.795</v>
      </c>
      <c r="I393" s="12">
        <f>IFERROR(VLOOKUP(Dati16_17[[#This Row],[Nome]]&amp;"*",Gazzetta16_17[],2,FALSE),0)</f>
        <v>4</v>
      </c>
      <c r="J393" s="2" t="s">
        <v>49</v>
      </c>
      <c r="K393" s="2">
        <v>11</v>
      </c>
      <c r="L393" s="2">
        <v>5.38</v>
      </c>
      <c r="M393" s="2">
        <v>5.38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Y393" s="18" t="s">
        <v>2379</v>
      </c>
      <c r="Z393">
        <v>2</v>
      </c>
    </row>
    <row r="394" spans="1:26">
      <c r="A394" s="2">
        <v>1875</v>
      </c>
      <c r="B394" s="2" t="s">
        <v>22</v>
      </c>
      <c r="C394" s="2" t="s">
        <v>968</v>
      </c>
      <c r="D394" s="17" t="str">
        <f>IFERROR(VLOOKUP(Dati16_17[[#This Row],[Nome]]&amp;"*",Gazzetta16_17[Giocatore],1,FALSE),"")</f>
        <v/>
      </c>
      <c r="E394" s="13">
        <f>IFERROR(Dati16_17[[#This Row],[Mf]]/Dati16_17[[#This Row],[Quota]],0)</f>
        <v>0</v>
      </c>
      <c r="F394" s="13">
        <f>IFERROR(Dati16_17[[#This Row],[Mf/Quota]]*Dati16_17[[#This Row],[Pg]]/38,0)</f>
        <v>0</v>
      </c>
      <c r="G394" s="15">
        <f>IF(Dati16_17[[#This Row],[Mf]]*Dati16_17[[#This Row],[Pg]]=0,0,Dati16_17[[#This Row],[Mf]]*Dati16_17[[#This Row],[Pg]])</f>
        <v>58.96</v>
      </c>
      <c r="H394" s="20">
        <f>IFERROR(Dati16_17[[#This Row],[Tot. punti]]/Dati16_17[[#This Row],[Quota]],0)</f>
        <v>0</v>
      </c>
      <c r="I394" s="12">
        <f>IFERROR(VLOOKUP(Dati16_17[[#This Row],[Nome]]&amp;"*",Gazzetta16_17[],2,FALSE),0)</f>
        <v>0</v>
      </c>
      <c r="J394" s="2" t="s">
        <v>654</v>
      </c>
      <c r="K394" s="2">
        <v>11</v>
      </c>
      <c r="L394" s="2">
        <v>5.64</v>
      </c>
      <c r="M394" s="2">
        <v>5.36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5</v>
      </c>
      <c r="V394" s="2">
        <v>0</v>
      </c>
      <c r="W394" s="2">
        <v>0</v>
      </c>
      <c r="Y394" s="18" t="s">
        <v>2050</v>
      </c>
      <c r="Z394">
        <v>15</v>
      </c>
    </row>
    <row r="395" spans="1:26">
      <c r="A395" s="2">
        <v>13</v>
      </c>
      <c r="B395" s="2" t="s">
        <v>31</v>
      </c>
      <c r="C395" s="2" t="s">
        <v>237</v>
      </c>
      <c r="D395" s="17" t="str">
        <f>IFERROR(VLOOKUP(Dati16_17[[#This Row],[Nome]]&amp;"*",Gazzetta16_17[Giocatore],1,FALSE),"")</f>
        <v/>
      </c>
      <c r="E395" s="13">
        <f>IFERROR(Dati16_17[[#This Row],[Mf]]/Dati16_17[[#This Row],[Quota]],0)</f>
        <v>0</v>
      </c>
      <c r="F395" s="13">
        <f>IFERROR(Dati16_17[[#This Row],[Mf/Quota]]*Dati16_17[[#This Row],[Pg]]/38,0)</f>
        <v>0</v>
      </c>
      <c r="G395" s="15">
        <f>IF(Dati16_17[[#This Row],[Mf]]*Dati16_17[[#This Row],[Pg]]=0,0,Dati16_17[[#This Row],[Mf]]*Dati16_17[[#This Row],[Pg]])</f>
        <v>58.9</v>
      </c>
      <c r="H395" s="20">
        <f>IFERROR(Dati16_17[[#This Row],[Tot. punti]]/Dati16_17[[#This Row],[Quota]],0)</f>
        <v>0</v>
      </c>
      <c r="I395" s="12">
        <f>IFERROR(VLOOKUP(Dati16_17[[#This Row],[Nome]]&amp;"*",Gazzetta16_17[],2,FALSE),0)</f>
        <v>0</v>
      </c>
      <c r="J395" s="2" t="s">
        <v>49</v>
      </c>
      <c r="K395" s="2">
        <v>10</v>
      </c>
      <c r="L395" s="2">
        <v>5.94</v>
      </c>
      <c r="M395" s="2">
        <v>5.89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Y395" s="18" t="s">
        <v>2051</v>
      </c>
      <c r="Z395">
        <v>3</v>
      </c>
    </row>
    <row r="396" spans="1:26">
      <c r="A396" s="2">
        <v>269</v>
      </c>
      <c r="B396" s="2" t="s">
        <v>22</v>
      </c>
      <c r="C396" s="2" t="s">
        <v>351</v>
      </c>
      <c r="D396" s="17" t="str">
        <f>IFERROR(VLOOKUP(Dati16_17[[#This Row],[Nome]]&amp;"*",Gazzetta16_17[Giocatore],1,FALSE),"")</f>
        <v/>
      </c>
      <c r="E396" s="13">
        <f>IFERROR(Dati16_17[[#This Row],[Mf]]/Dati16_17[[#This Row],[Quota]],0)</f>
        <v>0</v>
      </c>
      <c r="F396" s="13">
        <f>IFERROR(Dati16_17[[#This Row],[Mf/Quota]]*Dati16_17[[#This Row],[Pg]]/38,0)</f>
        <v>0</v>
      </c>
      <c r="G396" s="15">
        <f>IF(Dati16_17[[#This Row],[Mf]]*Dati16_17[[#This Row],[Pg]]=0,0,Dati16_17[[#This Row],[Mf]]*Dati16_17[[#This Row],[Pg]])</f>
        <v>58.9</v>
      </c>
      <c r="H396" s="20">
        <f>IFERROR(Dati16_17[[#This Row],[Tot. punti]]/Dati16_17[[#This Row],[Quota]],0)</f>
        <v>0</v>
      </c>
      <c r="I396" s="12">
        <f>IFERROR(VLOOKUP(Dati16_17[[#This Row],[Nome]]&amp;"*",Gazzetta16_17[],2,FALSE),0)</f>
        <v>0</v>
      </c>
      <c r="J396" s="2" t="s">
        <v>57</v>
      </c>
      <c r="K396" s="2">
        <v>10</v>
      </c>
      <c r="L396" s="2">
        <v>5.72</v>
      </c>
      <c r="M396" s="2">
        <v>5.89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3</v>
      </c>
      <c r="V396" s="2">
        <v>0</v>
      </c>
      <c r="W396" s="2">
        <v>0</v>
      </c>
      <c r="Y396" s="18" t="s">
        <v>2052</v>
      </c>
      <c r="Z396">
        <v>1</v>
      </c>
    </row>
    <row r="397" spans="1:26">
      <c r="A397" s="2">
        <v>2085</v>
      </c>
      <c r="B397" s="2" t="s">
        <v>17</v>
      </c>
      <c r="C397" s="2" t="s">
        <v>756</v>
      </c>
      <c r="D397" s="17" t="str">
        <f>IFERROR(VLOOKUP(Dati16_17[[#This Row],[Nome]]&amp;"*",Gazzetta16_17[Giocatore],1,FALSE),"")</f>
        <v/>
      </c>
      <c r="E397" s="13">
        <f>IFERROR(Dati16_17[[#This Row],[Mf]]/Dati16_17[[#This Row],[Quota]],0)</f>
        <v>0</v>
      </c>
      <c r="F397" s="13">
        <f>IFERROR(Dati16_17[[#This Row],[Mf/Quota]]*Dati16_17[[#This Row],[Pg]]/38,0)</f>
        <v>0</v>
      </c>
      <c r="G397" s="15">
        <f>IF(Dati16_17[[#This Row],[Mf]]*Dati16_17[[#This Row],[Pg]]=0,0,Dati16_17[[#This Row],[Mf]]*Dati16_17[[#This Row],[Pg]])</f>
        <v>58.5</v>
      </c>
      <c r="H397" s="20">
        <f>IFERROR(Dati16_17[[#This Row],[Tot. punti]]/Dati16_17[[#This Row],[Quota]],0)</f>
        <v>0</v>
      </c>
      <c r="I397" s="12">
        <f>IFERROR(VLOOKUP(Dati16_17[[#This Row],[Nome]]&amp;"*",Gazzetta16_17[],2,FALSE),0)</f>
        <v>0</v>
      </c>
      <c r="J397" s="2" t="s">
        <v>74</v>
      </c>
      <c r="K397" s="2">
        <v>9</v>
      </c>
      <c r="L397" s="2">
        <v>5.88</v>
      </c>
      <c r="M397" s="2">
        <v>6.5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2</v>
      </c>
      <c r="U397" s="2">
        <v>0</v>
      </c>
      <c r="V397" s="2">
        <v>0</v>
      </c>
      <c r="W397" s="2">
        <v>0</v>
      </c>
      <c r="Y397" s="18" t="s">
        <v>2053</v>
      </c>
      <c r="Z397">
        <v>28</v>
      </c>
    </row>
    <row r="398" spans="1:26">
      <c r="A398" s="2">
        <v>325</v>
      </c>
      <c r="B398" s="2" t="s">
        <v>31</v>
      </c>
      <c r="C398" s="2" t="s">
        <v>339</v>
      </c>
      <c r="D398" s="17" t="str">
        <f>IFERROR(VLOOKUP(Dati16_17[[#This Row],[Nome]]&amp;"*",Gazzetta16_17[Giocatore],1,FALSE),"")</f>
        <v>Konko A.</v>
      </c>
      <c r="E398" s="13">
        <f>IFERROR(Dati16_17[[#This Row],[Mf]]/Dati16_17[[#This Row],[Quota]],0)</f>
        <v>1.45</v>
      </c>
      <c r="F398" s="13">
        <f>IFERROR(Dati16_17[[#This Row],[Mf/Quota]]*Dati16_17[[#This Row],[Pg]]/38,0)</f>
        <v>0.38157894736842107</v>
      </c>
      <c r="G398" s="15">
        <f>IF(Dati16_17[[#This Row],[Mf]]*Dati16_17[[#This Row],[Pg]]=0,0,Dati16_17[[#This Row],[Mf]]*Dati16_17[[#This Row],[Pg]])</f>
        <v>58</v>
      </c>
      <c r="H398" s="20">
        <f>IFERROR(Dati16_17[[#This Row],[Tot. punti]]/Dati16_17[[#This Row],[Quota]],0)</f>
        <v>14.5</v>
      </c>
      <c r="I398" s="12">
        <f>IFERROR(VLOOKUP(Dati16_17[[#This Row],[Nome]]&amp;"*",Gazzetta16_17[],2,FALSE),0)</f>
        <v>4</v>
      </c>
      <c r="J398" s="2" t="s">
        <v>49</v>
      </c>
      <c r="K398" s="2">
        <v>10</v>
      </c>
      <c r="L398" s="2">
        <v>5.9</v>
      </c>
      <c r="M398" s="2">
        <v>5.8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2</v>
      </c>
      <c r="V398" s="2">
        <v>0</v>
      </c>
      <c r="W398" s="2">
        <v>0</v>
      </c>
      <c r="Y398" s="18" t="s">
        <v>2054</v>
      </c>
      <c r="Z398">
        <v>21</v>
      </c>
    </row>
    <row r="399" spans="1:26">
      <c r="A399" s="2">
        <v>2048</v>
      </c>
      <c r="B399" s="2" t="s">
        <v>17</v>
      </c>
      <c r="C399" s="2" t="s">
        <v>739</v>
      </c>
      <c r="D399" s="17" t="str">
        <f>IFERROR(VLOOKUP(Dati16_17[[#This Row],[Nome]]&amp;"*",Gazzetta16_17[Giocatore],1,FALSE),"")</f>
        <v>Lo Faso S.</v>
      </c>
      <c r="E399" s="13">
        <f>IFERROR(Dati16_17[[#This Row],[Mf]]/Dati16_17[[#This Row],[Quota]],0)</f>
        <v>1.9166666666666667</v>
      </c>
      <c r="F399" s="13">
        <f>IFERROR(Dati16_17[[#This Row],[Mf/Quota]]*Dati16_17[[#This Row],[Pg]]/38,0)</f>
        <v>0.50438596491228072</v>
      </c>
      <c r="G399" s="15">
        <f>IF(Dati16_17[[#This Row],[Mf]]*Dati16_17[[#This Row],[Pg]]=0,0,Dati16_17[[#This Row],[Mf]]*Dati16_17[[#This Row],[Pg]])</f>
        <v>57.5</v>
      </c>
      <c r="H399" s="20">
        <f>IFERROR(Dati16_17[[#This Row],[Tot. punti]]/Dati16_17[[#This Row],[Quota]],0)</f>
        <v>19.166666666666668</v>
      </c>
      <c r="I399" s="12">
        <f>IFERROR(VLOOKUP(Dati16_17[[#This Row],[Nome]]&amp;"*",Gazzetta16_17[],2,FALSE),0)</f>
        <v>3</v>
      </c>
      <c r="J399" s="2" t="s">
        <v>27</v>
      </c>
      <c r="K399" s="2">
        <v>10</v>
      </c>
      <c r="L399" s="2">
        <v>5.75</v>
      </c>
      <c r="M399" s="2">
        <v>5.75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Y399" s="18" t="s">
        <v>2380</v>
      </c>
      <c r="Z399">
        <v>4</v>
      </c>
    </row>
    <row r="400" spans="1:26">
      <c r="A400" s="2">
        <v>2082</v>
      </c>
      <c r="B400" s="2" t="s">
        <v>17</v>
      </c>
      <c r="C400" s="2" t="s">
        <v>754</v>
      </c>
      <c r="D400" s="17" t="str">
        <f>IFERROR(VLOOKUP(Dati16_17[[#This Row],[Nome]]&amp;"*",Gazzetta16_17[Giocatore],1,FALSE),"")</f>
        <v/>
      </c>
      <c r="E400" s="13">
        <f>IFERROR(Dati16_17[[#This Row],[Mf]]/Dati16_17[[#This Row],[Quota]],0)</f>
        <v>0</v>
      </c>
      <c r="F400" s="13">
        <f>IFERROR(Dati16_17[[#This Row],[Mf/Quota]]*Dati16_17[[#This Row],[Pg]]/38,0)</f>
        <v>0</v>
      </c>
      <c r="G400" s="15">
        <f>IF(Dati16_17[[#This Row],[Mf]]*Dati16_17[[#This Row],[Pg]]=0,0,Dati16_17[[#This Row],[Mf]]*Dati16_17[[#This Row],[Pg]])</f>
        <v>57.24</v>
      </c>
      <c r="H400" s="20">
        <f>IFERROR(Dati16_17[[#This Row],[Tot. punti]]/Dati16_17[[#This Row],[Quota]],0)</f>
        <v>0</v>
      </c>
      <c r="I400" s="12">
        <f>IFERROR(VLOOKUP(Dati16_17[[#This Row],[Nome]]&amp;"*",Gazzetta16_17[],2,FALSE),0)</f>
        <v>0</v>
      </c>
      <c r="J400" s="2" t="s">
        <v>55</v>
      </c>
      <c r="K400" s="2">
        <v>9</v>
      </c>
      <c r="L400" s="2">
        <v>6.07</v>
      </c>
      <c r="M400" s="2">
        <v>6.36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3</v>
      </c>
      <c r="V400" s="2">
        <v>0</v>
      </c>
      <c r="W400" s="2">
        <v>0</v>
      </c>
      <c r="Y400" s="18" t="s">
        <v>2381</v>
      </c>
      <c r="Z400">
        <v>18</v>
      </c>
    </row>
    <row r="401" spans="1:26">
      <c r="A401" s="2">
        <v>488</v>
      </c>
      <c r="B401" s="2" t="s">
        <v>31</v>
      </c>
      <c r="C401" s="2" t="s">
        <v>450</v>
      </c>
      <c r="D401" s="17" t="str">
        <f>IFERROR(VLOOKUP(Dati16_17[[#This Row],[Nome]]&amp;"*",Gazzetta16_17[Giocatore],1,FALSE),"")</f>
        <v>Mesbah D.</v>
      </c>
      <c r="E401" s="13">
        <f>IFERROR(Dati16_17[[#This Row],[Mf]]/Dati16_17[[#This Row],[Quota]],0)</f>
        <v>1.4175</v>
      </c>
      <c r="F401" s="13">
        <f>IFERROR(Dati16_17[[#This Row],[Mf/Quota]]*Dati16_17[[#This Row],[Pg]]/38,0)</f>
        <v>0.37302631578947371</v>
      </c>
      <c r="G401" s="15">
        <f>IF(Dati16_17[[#This Row],[Mf]]*Dati16_17[[#This Row],[Pg]]=0,0,Dati16_17[[#This Row],[Mf]]*Dati16_17[[#This Row],[Pg]])</f>
        <v>56.7</v>
      </c>
      <c r="H401" s="20">
        <f>IFERROR(Dati16_17[[#This Row],[Tot. punti]]/Dati16_17[[#This Row],[Quota]],0)</f>
        <v>14.175000000000001</v>
      </c>
      <c r="I401" s="12">
        <f>IFERROR(VLOOKUP(Dati16_17[[#This Row],[Nome]]&amp;"*",Gazzetta16_17[],2,FALSE),0)</f>
        <v>4</v>
      </c>
      <c r="J401" s="2" t="s">
        <v>656</v>
      </c>
      <c r="K401" s="2">
        <v>10</v>
      </c>
      <c r="L401" s="2">
        <v>5.72</v>
      </c>
      <c r="M401" s="2">
        <v>5.67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Y401" s="18" t="s">
        <v>2382</v>
      </c>
      <c r="Z401">
        <v>9</v>
      </c>
    </row>
    <row r="402" spans="1:26">
      <c r="A402" s="2">
        <v>464</v>
      </c>
      <c r="B402" s="2" t="s">
        <v>31</v>
      </c>
      <c r="C402" s="2" t="s">
        <v>115</v>
      </c>
      <c r="D402" s="17" t="str">
        <f>IFERROR(VLOOKUP(Dati16_17[[#This Row],[Nome]]&amp;"*",Gazzetta16_17[Giocatore],1,FALSE),"")</f>
        <v>Florenzi A.</v>
      </c>
      <c r="E402" s="13">
        <f>IFERROR(Dati16_17[[#This Row],[Mf]]/Dati16_17[[#This Row],[Quota]],0)</f>
        <v>2.0933333333333333</v>
      </c>
      <c r="F402" s="13">
        <f>IFERROR(Dati16_17[[#This Row],[Mf/Quota]]*Dati16_17[[#This Row],[Pg]]/38,0)</f>
        <v>0.4957894736842105</v>
      </c>
      <c r="G402" s="15">
        <f>IF(Dati16_17[[#This Row],[Mf]]*Dati16_17[[#This Row],[Pg]]=0,0,Dati16_17[[#This Row],[Mf]]*Dati16_17[[#This Row],[Pg]])</f>
        <v>56.52</v>
      </c>
      <c r="H402" s="20">
        <f>IFERROR(Dati16_17[[#This Row],[Tot. punti]]/Dati16_17[[#This Row],[Quota]],0)</f>
        <v>18.84</v>
      </c>
      <c r="I402" s="12">
        <f>IFERROR(VLOOKUP(Dati16_17[[#This Row],[Nome]]&amp;"*",Gazzetta16_17[],2,FALSE),0)</f>
        <v>3</v>
      </c>
      <c r="J402" s="2" t="s">
        <v>42</v>
      </c>
      <c r="K402" s="2">
        <v>9</v>
      </c>
      <c r="L402" s="2">
        <v>6.11</v>
      </c>
      <c r="M402" s="2">
        <v>6.28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3</v>
      </c>
      <c r="U402" s="2">
        <v>3</v>
      </c>
      <c r="V402" s="2">
        <v>0</v>
      </c>
      <c r="W402" s="2">
        <v>0</v>
      </c>
      <c r="Y402" s="18" t="s">
        <v>2056</v>
      </c>
      <c r="Z402">
        <v>3</v>
      </c>
    </row>
    <row r="403" spans="1:26">
      <c r="A403" s="2">
        <v>714</v>
      </c>
      <c r="B403" s="2" t="s">
        <v>31</v>
      </c>
      <c r="C403" s="2" t="s">
        <v>387</v>
      </c>
      <c r="D403" s="17" t="str">
        <f>IFERROR(VLOOKUP(Dati16_17[[#This Row],[Nome]]&amp;"*",Gazzetta16_17[Giocatore],1,FALSE),"")</f>
        <v>Morganella M.</v>
      </c>
      <c r="E403" s="13">
        <f>IFERROR(Dati16_17[[#This Row],[Mf]]/Dati16_17[[#This Row],[Quota]],0)</f>
        <v>2.5299999999999998</v>
      </c>
      <c r="F403" s="13">
        <f>IFERROR(Dati16_17[[#This Row],[Mf/Quota]]*Dati16_17[[#This Row],[Pg]]/38,0)</f>
        <v>0.73236842105263156</v>
      </c>
      <c r="G403" s="15">
        <f>IF(Dati16_17[[#This Row],[Mf]]*Dati16_17[[#This Row],[Pg]]=0,0,Dati16_17[[#This Row],[Mf]]*Dati16_17[[#This Row],[Pg]])</f>
        <v>55.66</v>
      </c>
      <c r="H403" s="20">
        <f>IFERROR(Dati16_17[[#This Row],[Tot. punti]]/Dati16_17[[#This Row],[Quota]],0)</f>
        <v>27.83</v>
      </c>
      <c r="I403" s="12">
        <f>IFERROR(VLOOKUP(Dati16_17[[#This Row],[Nome]]&amp;"*",Gazzetta16_17[],2,FALSE),0)</f>
        <v>2</v>
      </c>
      <c r="J403" s="2" t="s">
        <v>27</v>
      </c>
      <c r="K403" s="2">
        <v>11</v>
      </c>
      <c r="L403" s="2">
        <v>5.22</v>
      </c>
      <c r="M403" s="2">
        <v>5.0599999999999996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</v>
      </c>
      <c r="V403" s="2">
        <v>0</v>
      </c>
      <c r="W403" s="2">
        <v>0</v>
      </c>
      <c r="Y403" s="18" t="s">
        <v>2383</v>
      </c>
      <c r="Z403">
        <v>1</v>
      </c>
    </row>
    <row r="404" spans="1:26">
      <c r="A404" s="2">
        <v>653</v>
      </c>
      <c r="B404" s="2" t="s">
        <v>31</v>
      </c>
      <c r="C404" s="2" t="s">
        <v>331</v>
      </c>
      <c r="D404" s="17" t="str">
        <f>IFERROR(VLOOKUP(Dati16_17[[#This Row],[Nome]]&amp;"*",Gazzetta16_17[Giocatore],1,FALSE),"")</f>
        <v>Zambelli M.</v>
      </c>
      <c r="E404" s="13">
        <f>IFERROR(Dati16_17[[#This Row],[Mf]]/Dati16_17[[#This Row],[Quota]],0)</f>
        <v>1.39</v>
      </c>
      <c r="F404" s="13">
        <f>IFERROR(Dati16_17[[#This Row],[Mf/Quota]]*Dati16_17[[#This Row],[Pg]]/38,0)</f>
        <v>0.3657894736842105</v>
      </c>
      <c r="G404" s="15">
        <f>IF(Dati16_17[[#This Row],[Mf]]*Dati16_17[[#This Row],[Pg]]=0,0,Dati16_17[[#This Row],[Mf]]*Dati16_17[[#This Row],[Pg]])</f>
        <v>55.599999999999994</v>
      </c>
      <c r="H404" s="20">
        <f>IFERROR(Dati16_17[[#This Row],[Tot. punti]]/Dati16_17[[#This Row],[Quota]],0)</f>
        <v>13.899999999999999</v>
      </c>
      <c r="I404" s="12">
        <f>IFERROR(VLOOKUP(Dati16_17[[#This Row],[Nome]]&amp;"*",Gazzetta16_17[],2,FALSE),0)</f>
        <v>4</v>
      </c>
      <c r="J404" s="2" t="s">
        <v>19</v>
      </c>
      <c r="K404" s="2">
        <v>10</v>
      </c>
      <c r="L404" s="2">
        <v>5.62</v>
      </c>
      <c r="M404" s="2">
        <v>5.56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Y404" s="18" t="s">
        <v>2384</v>
      </c>
      <c r="Z404">
        <v>1</v>
      </c>
    </row>
    <row r="405" spans="1:26">
      <c r="A405" s="2">
        <v>770</v>
      </c>
      <c r="B405" s="2" t="s">
        <v>31</v>
      </c>
      <c r="C405" s="2" t="s">
        <v>440</v>
      </c>
      <c r="D405" s="17" t="str">
        <f>IFERROR(VLOOKUP(Dati16_17[[#This Row],[Nome]]&amp;"*",Gazzetta16_17[Giocatore],1,FALSE),"")</f>
        <v/>
      </c>
      <c r="E405" s="13">
        <f>IFERROR(Dati16_17[[#This Row],[Mf]]/Dati16_17[[#This Row],[Quota]],0)</f>
        <v>0</v>
      </c>
      <c r="F405" s="13">
        <f>IFERROR(Dati16_17[[#This Row],[Mf/Quota]]*Dati16_17[[#This Row],[Pg]]/38,0)</f>
        <v>0</v>
      </c>
      <c r="G405" s="15">
        <f>IF(Dati16_17[[#This Row],[Mf]]*Dati16_17[[#This Row],[Pg]]=0,0,Dati16_17[[#This Row],[Mf]]*Dati16_17[[#This Row],[Pg]])</f>
        <v>55.5</v>
      </c>
      <c r="H405" s="20">
        <f>IFERROR(Dati16_17[[#This Row],[Tot. punti]]/Dati16_17[[#This Row],[Quota]],0)</f>
        <v>0</v>
      </c>
      <c r="I405" s="12">
        <f>IFERROR(VLOOKUP(Dati16_17[[#This Row],[Nome]]&amp;"*",Gazzetta16_17[],2,FALSE),0)</f>
        <v>0</v>
      </c>
      <c r="J405" s="2" t="s">
        <v>27</v>
      </c>
      <c r="K405" s="2">
        <v>10</v>
      </c>
      <c r="L405" s="2">
        <v>5.6</v>
      </c>
      <c r="M405" s="2">
        <v>5.55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Y405" s="18" t="s">
        <v>2385</v>
      </c>
      <c r="Z405">
        <v>1</v>
      </c>
    </row>
    <row r="406" spans="1:26">
      <c r="A406" s="2">
        <v>824</v>
      </c>
      <c r="B406" s="2" t="s">
        <v>31</v>
      </c>
      <c r="C406" s="2" t="s">
        <v>523</v>
      </c>
      <c r="D406" s="17" t="str">
        <f>IFERROR(VLOOKUP(Dati16_17[[#This Row],[Nome]]&amp;"*",Gazzetta16_17[Giocatore],1,FALSE),"")</f>
        <v>Adjapong C.</v>
      </c>
      <c r="E406" s="13">
        <f>IFERROR(Dati16_17[[#This Row],[Mf]]/Dati16_17[[#This Row],[Quota]],0)</f>
        <v>1.5</v>
      </c>
      <c r="F406" s="13">
        <f>IFERROR(Dati16_17[[#This Row],[Mf/Quota]]*Dati16_17[[#This Row],[Pg]]/38,0)</f>
        <v>0.35526315789473684</v>
      </c>
      <c r="G406" s="15">
        <f>IF(Dati16_17[[#This Row],[Mf]]*Dati16_17[[#This Row],[Pg]]=0,0,Dati16_17[[#This Row],[Mf]]*Dati16_17[[#This Row],[Pg]])</f>
        <v>54</v>
      </c>
      <c r="H406" s="20">
        <f>IFERROR(Dati16_17[[#This Row],[Tot. punti]]/Dati16_17[[#This Row],[Quota]],0)</f>
        <v>13.5</v>
      </c>
      <c r="I406" s="12">
        <f>IFERROR(VLOOKUP(Dati16_17[[#This Row],[Nome]]&amp;"*",Gazzetta16_17[],2,FALSE),0)</f>
        <v>4</v>
      </c>
      <c r="J406" s="2" t="s">
        <v>46</v>
      </c>
      <c r="K406" s="2">
        <v>9</v>
      </c>
      <c r="L406" s="2">
        <v>5.75</v>
      </c>
      <c r="M406" s="2">
        <v>6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</v>
      </c>
      <c r="V406" s="2">
        <v>0</v>
      </c>
      <c r="W406" s="2">
        <v>0</v>
      </c>
      <c r="Y406" s="18" t="s">
        <v>2057</v>
      </c>
      <c r="Z406">
        <v>3</v>
      </c>
    </row>
    <row r="407" spans="1:26">
      <c r="A407" s="2">
        <v>792</v>
      </c>
      <c r="B407" s="2" t="s">
        <v>17</v>
      </c>
      <c r="C407" s="2" t="s">
        <v>375</v>
      </c>
      <c r="D407" s="17" t="str">
        <f>IFERROR(VLOOKUP(Dati16_17[[#This Row],[Nome]]&amp;"*",Gazzetta16_17[Giocatore],1,FALSE),"")</f>
        <v/>
      </c>
      <c r="E407" s="13">
        <f>IFERROR(Dati16_17[[#This Row],[Mf]]/Dati16_17[[#This Row],[Quota]],0)</f>
        <v>0</v>
      </c>
      <c r="F407" s="13">
        <f>IFERROR(Dati16_17[[#This Row],[Mf/Quota]]*Dati16_17[[#This Row],[Pg]]/38,0)</f>
        <v>0</v>
      </c>
      <c r="G407" s="15">
        <f>IF(Dati16_17[[#This Row],[Mf]]*Dati16_17[[#This Row],[Pg]]=0,0,Dati16_17[[#This Row],[Mf]]*Dati16_17[[#This Row],[Pg]])</f>
        <v>53.9</v>
      </c>
      <c r="H407" s="20">
        <f>IFERROR(Dati16_17[[#This Row],[Tot. punti]]/Dati16_17[[#This Row],[Quota]],0)</f>
        <v>0</v>
      </c>
      <c r="I407" s="12">
        <f>IFERROR(VLOOKUP(Dati16_17[[#This Row],[Nome]]&amp;"*",Gazzetta16_17[],2,FALSE),0)</f>
        <v>0</v>
      </c>
      <c r="J407" s="2" t="s">
        <v>35</v>
      </c>
      <c r="K407" s="2">
        <v>7</v>
      </c>
      <c r="L407" s="2">
        <v>6.4</v>
      </c>
      <c r="M407" s="2">
        <v>7.7</v>
      </c>
      <c r="N407" s="2">
        <v>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  <c r="Y407" s="18" t="s">
        <v>2386</v>
      </c>
      <c r="Z407">
        <v>10</v>
      </c>
    </row>
    <row r="408" spans="1:26">
      <c r="A408" s="2">
        <v>517</v>
      </c>
      <c r="B408" s="2" t="s">
        <v>31</v>
      </c>
      <c r="C408" s="2" t="s">
        <v>612</v>
      </c>
      <c r="D408" s="17" t="str">
        <f>IFERROR(VLOOKUP(Dati16_17[[#This Row],[Nome]]&amp;"*",Gazzetta16_17[Giocatore],1,FALSE),"")</f>
        <v/>
      </c>
      <c r="E408" s="13">
        <f>IFERROR(Dati16_17[[#This Row],[Mf]]/Dati16_17[[#This Row],[Quota]],0)</f>
        <v>0</v>
      </c>
      <c r="F408" s="13">
        <f>IFERROR(Dati16_17[[#This Row],[Mf/Quota]]*Dati16_17[[#This Row],[Pg]]/38,0)</f>
        <v>0</v>
      </c>
      <c r="G408" s="15">
        <f>IF(Dati16_17[[#This Row],[Mf]]*Dati16_17[[#This Row],[Pg]]=0,0,Dati16_17[[#This Row],[Mf]]*Dati16_17[[#This Row],[Pg]])</f>
        <v>53.46</v>
      </c>
      <c r="H408" s="20">
        <f>IFERROR(Dati16_17[[#This Row],[Tot. punti]]/Dati16_17[[#This Row],[Quota]],0)</f>
        <v>0</v>
      </c>
      <c r="I408" s="12">
        <f>IFERROR(VLOOKUP(Dati16_17[[#This Row],[Nome]]&amp;"*",Gazzetta16_17[],2,FALSE),0)</f>
        <v>0</v>
      </c>
      <c r="J408" s="2" t="s">
        <v>46</v>
      </c>
      <c r="K408" s="2">
        <v>9</v>
      </c>
      <c r="L408" s="2">
        <v>5.94</v>
      </c>
      <c r="M408" s="2">
        <v>5.94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Y408" s="18" t="s">
        <v>2387</v>
      </c>
      <c r="Z408">
        <v>4</v>
      </c>
    </row>
    <row r="409" spans="1:26">
      <c r="A409" s="2">
        <v>1892</v>
      </c>
      <c r="B409" s="2" t="s">
        <v>31</v>
      </c>
      <c r="C409" s="2" t="s">
        <v>971</v>
      </c>
      <c r="D409" s="17" t="str">
        <f>IFERROR(VLOOKUP(Dati16_17[[#This Row],[Nome]]&amp;"*",Gazzetta16_17[Giocatore],1,FALSE),"")</f>
        <v/>
      </c>
      <c r="E409" s="13">
        <f>IFERROR(Dati16_17[[#This Row],[Mf]]/Dati16_17[[#This Row],[Quota]],0)</f>
        <v>0</v>
      </c>
      <c r="F409" s="13">
        <f>IFERROR(Dati16_17[[#This Row],[Mf/Quota]]*Dati16_17[[#This Row],[Pg]]/38,0)</f>
        <v>0</v>
      </c>
      <c r="G409" s="15">
        <f>IF(Dati16_17[[#This Row],[Mf]]*Dati16_17[[#This Row],[Pg]]=0,0,Dati16_17[[#This Row],[Mf]]*Dati16_17[[#This Row],[Pg]])</f>
        <v>52.800000000000004</v>
      </c>
      <c r="H409" s="20">
        <f>IFERROR(Dati16_17[[#This Row],[Tot. punti]]/Dati16_17[[#This Row],[Quota]],0)</f>
        <v>0</v>
      </c>
      <c r="I409" s="12">
        <f>IFERROR(VLOOKUP(Dati16_17[[#This Row],[Nome]]&amp;"*",Gazzetta16_17[],2,FALSE),0)</f>
        <v>0</v>
      </c>
      <c r="J409" s="2" t="s">
        <v>656</v>
      </c>
      <c r="K409" s="2">
        <v>10</v>
      </c>
      <c r="L409" s="2">
        <v>5.39</v>
      </c>
      <c r="M409" s="2">
        <v>5.28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2</v>
      </c>
      <c r="V409" s="2">
        <v>0</v>
      </c>
      <c r="W409" s="2">
        <v>0</v>
      </c>
      <c r="Y409" s="18" t="s">
        <v>2063</v>
      </c>
      <c r="Z409">
        <v>22</v>
      </c>
    </row>
    <row r="410" spans="1:26">
      <c r="A410" s="2">
        <v>2090</v>
      </c>
      <c r="B410" s="2" t="s">
        <v>31</v>
      </c>
      <c r="C410" s="2" t="s">
        <v>1051</v>
      </c>
      <c r="D410" s="17" t="str">
        <f>IFERROR(VLOOKUP(Dati16_17[[#This Row],[Nome]]&amp;"*",Gazzetta16_17[Giocatore],1,FALSE),"")</f>
        <v>Orban L.</v>
      </c>
      <c r="E410" s="13">
        <f>IFERROR(Dati16_17[[#This Row],[Mf]]/Dati16_17[[#This Row],[Quota]],0)</f>
        <v>2.39</v>
      </c>
      <c r="F410" s="13">
        <f>IFERROR(Dati16_17[[#This Row],[Mf/Quota]]*Dati16_17[[#This Row],[Pg]]/38,0)</f>
        <v>0.69184210526315792</v>
      </c>
      <c r="G410" s="15">
        <f>IF(Dati16_17[[#This Row],[Mf]]*Dati16_17[[#This Row],[Pg]]=0,0,Dati16_17[[#This Row],[Mf]]*Dati16_17[[#This Row],[Pg]])</f>
        <v>52.580000000000005</v>
      </c>
      <c r="H410" s="20">
        <f>IFERROR(Dati16_17[[#This Row],[Tot. punti]]/Dati16_17[[#This Row],[Quota]],0)</f>
        <v>26.290000000000003</v>
      </c>
      <c r="I410" s="12">
        <f>IFERROR(VLOOKUP(Dati16_17[[#This Row],[Nome]]&amp;"*",Gazzetta16_17[],2,FALSE),0)</f>
        <v>2</v>
      </c>
      <c r="J410" s="2" t="s">
        <v>70</v>
      </c>
      <c r="K410" s="2">
        <v>11</v>
      </c>
      <c r="L410" s="2">
        <v>5.33</v>
      </c>
      <c r="M410" s="2">
        <v>4.78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4</v>
      </c>
      <c r="V410" s="2">
        <v>1</v>
      </c>
      <c r="W410" s="2">
        <v>1</v>
      </c>
      <c r="Y410" s="18" t="s">
        <v>2388</v>
      </c>
      <c r="Z410">
        <v>1</v>
      </c>
    </row>
    <row r="411" spans="1:26">
      <c r="A411" s="2">
        <v>2100</v>
      </c>
      <c r="B411" s="2" t="s">
        <v>22</v>
      </c>
      <c r="C411" s="2" t="s">
        <v>760</v>
      </c>
      <c r="D411" s="17" t="str">
        <f>IFERROR(VLOOKUP(Dati16_17[[#This Row],[Nome]]&amp;"*",Gazzetta16_17[Giocatore],1,FALSE),"")</f>
        <v/>
      </c>
      <c r="E411" s="13">
        <f>IFERROR(Dati16_17[[#This Row],[Mf]]/Dati16_17[[#This Row],[Quota]],0)</f>
        <v>0</v>
      </c>
      <c r="F411" s="13">
        <f>IFERROR(Dati16_17[[#This Row],[Mf/Quota]]*Dati16_17[[#This Row],[Pg]]/38,0)</f>
        <v>0</v>
      </c>
      <c r="G411" s="15">
        <f>IF(Dati16_17[[#This Row],[Mf]]*Dati16_17[[#This Row],[Pg]]=0,0,Dati16_17[[#This Row],[Mf]]*Dati16_17[[#This Row],[Pg]])</f>
        <v>52.47</v>
      </c>
      <c r="H411" s="20">
        <f>IFERROR(Dati16_17[[#This Row],[Tot. punti]]/Dati16_17[[#This Row],[Quota]],0)</f>
        <v>0</v>
      </c>
      <c r="I411" s="12">
        <f>IFERROR(VLOOKUP(Dati16_17[[#This Row],[Nome]]&amp;"*",Gazzetta16_17[],2,FALSE),0)</f>
        <v>0</v>
      </c>
      <c r="J411" s="2" t="s">
        <v>89</v>
      </c>
      <c r="K411" s="2">
        <v>9</v>
      </c>
      <c r="L411" s="2">
        <v>5.75</v>
      </c>
      <c r="M411" s="2">
        <v>5.83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Y411" s="18" t="s">
        <v>2065</v>
      </c>
      <c r="Z411">
        <v>4</v>
      </c>
    </row>
    <row r="412" spans="1:26">
      <c r="A412" s="2">
        <v>17</v>
      </c>
      <c r="B412" s="2" t="s">
        <v>31</v>
      </c>
      <c r="C412" s="2" t="s">
        <v>361</v>
      </c>
      <c r="D412" s="17" t="str">
        <f>IFERROR(VLOOKUP(Dati16_17[[#This Row],[Nome]]&amp;"*",Gazzetta16_17[Giocatore],1,FALSE),"")</f>
        <v>Stendardo G.</v>
      </c>
      <c r="E412" s="13">
        <f>IFERROR(Dati16_17[[#This Row],[Mf]]/Dati16_17[[#This Row],[Quota]],0)</f>
        <v>1.74</v>
      </c>
      <c r="F412" s="13">
        <f>IFERROR(Dati16_17[[#This Row],[Mf/Quota]]*Dati16_17[[#This Row],[Pg]]/38,0)</f>
        <v>0.45789473684210524</v>
      </c>
      <c r="G412" s="15">
        <f>IF(Dati16_17[[#This Row],[Mf]]*Dati16_17[[#This Row],[Pg]]=0,0,Dati16_17[[#This Row],[Mf]]*Dati16_17[[#This Row],[Pg]])</f>
        <v>52.199999999999996</v>
      </c>
      <c r="H412" s="20">
        <f>IFERROR(Dati16_17[[#This Row],[Tot. punti]]/Dati16_17[[#This Row],[Quota]],0)</f>
        <v>17.399999999999999</v>
      </c>
      <c r="I412" s="12">
        <f>IFERROR(VLOOKUP(Dati16_17[[#This Row],[Nome]]&amp;"*",Gazzetta16_17[],2,FALSE),0)</f>
        <v>3</v>
      </c>
      <c r="J412" s="2" t="s">
        <v>961</v>
      </c>
      <c r="K412" s="2">
        <v>10</v>
      </c>
      <c r="L412" s="2">
        <v>5.28</v>
      </c>
      <c r="M412" s="2">
        <v>5.22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Y412" s="18" t="s">
        <v>2067</v>
      </c>
      <c r="Z412">
        <v>18</v>
      </c>
    </row>
    <row r="413" spans="1:26">
      <c r="A413" s="2">
        <v>372</v>
      </c>
      <c r="B413" s="2" t="s">
        <v>22</v>
      </c>
      <c r="C413" s="2" t="s">
        <v>143</v>
      </c>
      <c r="D413" s="17" t="str">
        <f>IFERROR(VLOOKUP(Dati16_17[[#This Row],[Nome]]&amp;"*",Gazzetta16_17[Giocatore],1,FALSE),"")</f>
        <v>Montolivo R.</v>
      </c>
      <c r="E413" s="13">
        <f>IFERROR(Dati16_17[[#This Row],[Mf]]/Dati16_17[[#This Row],[Quota]],0)</f>
        <v>1.1560000000000001</v>
      </c>
      <c r="F413" s="13">
        <f>IFERROR(Dati16_17[[#This Row],[Mf/Quota]]*Dati16_17[[#This Row],[Pg]]/38,0)</f>
        <v>0.27378947368421058</v>
      </c>
      <c r="G413" s="15">
        <f>IF(Dati16_17[[#This Row],[Mf]]*Dati16_17[[#This Row],[Pg]]=0,0,Dati16_17[[#This Row],[Mf]]*Dati16_17[[#This Row],[Pg]])</f>
        <v>52.02</v>
      </c>
      <c r="H413" s="20">
        <f>IFERROR(Dati16_17[[#This Row],[Tot. punti]]/Dati16_17[[#This Row],[Quota]],0)</f>
        <v>10.404</v>
      </c>
      <c r="I413" s="12">
        <f>IFERROR(VLOOKUP(Dati16_17[[#This Row],[Nome]]&amp;"*",Gazzetta16_17[],2,FALSE),0)</f>
        <v>5</v>
      </c>
      <c r="J413" s="2" t="s">
        <v>21</v>
      </c>
      <c r="K413" s="2">
        <v>9</v>
      </c>
      <c r="L413" s="2">
        <v>5.89</v>
      </c>
      <c r="M413" s="2">
        <v>5.78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2</v>
      </c>
      <c r="V413" s="2">
        <v>0</v>
      </c>
      <c r="W413" s="2">
        <v>0</v>
      </c>
      <c r="Y413" s="18" t="s">
        <v>2068</v>
      </c>
      <c r="Z413">
        <v>1</v>
      </c>
    </row>
    <row r="414" spans="1:26">
      <c r="A414" s="2">
        <v>369</v>
      </c>
      <c r="B414" s="2" t="s">
        <v>22</v>
      </c>
      <c r="C414" s="2" t="s">
        <v>159</v>
      </c>
      <c r="D414" s="17" t="str">
        <f>IFERROR(VLOOKUP(Dati16_17[[#This Row],[Nome]]&amp;"*",Gazzetta16_17[Giocatore],1,FALSE),"")</f>
        <v>Honda K.</v>
      </c>
      <c r="E414" s="13">
        <f>IFERROR(Dati16_17[[#This Row],[Mf]]/Dati16_17[[#This Row],[Quota]],0)</f>
        <v>1.0833333333333333</v>
      </c>
      <c r="F414" s="13">
        <f>IFERROR(Dati16_17[[#This Row],[Mf/Quota]]*Dati16_17[[#This Row],[Pg]]/38,0)</f>
        <v>0.22807017543859648</v>
      </c>
      <c r="G414" s="15">
        <f>IF(Dati16_17[[#This Row],[Mf]]*Dati16_17[[#This Row],[Pg]]=0,0,Dati16_17[[#This Row],[Mf]]*Dati16_17[[#This Row],[Pg]])</f>
        <v>52</v>
      </c>
      <c r="H414" s="20">
        <f>IFERROR(Dati16_17[[#This Row],[Tot. punti]]/Dati16_17[[#This Row],[Quota]],0)</f>
        <v>8.6666666666666661</v>
      </c>
      <c r="I414" s="12">
        <f>IFERROR(VLOOKUP(Dati16_17[[#This Row],[Nome]]&amp;"*",Gazzetta16_17[],2,FALSE),0)</f>
        <v>6</v>
      </c>
      <c r="J414" s="2" t="s">
        <v>21</v>
      </c>
      <c r="K414" s="2">
        <v>8</v>
      </c>
      <c r="L414" s="2">
        <v>5.75</v>
      </c>
      <c r="M414" s="2">
        <v>6.5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Y414" s="18" t="s">
        <v>2073</v>
      </c>
      <c r="Z414">
        <v>4</v>
      </c>
    </row>
    <row r="415" spans="1:26">
      <c r="A415" s="2">
        <v>660</v>
      </c>
      <c r="B415" s="2" t="s">
        <v>31</v>
      </c>
      <c r="C415" s="2" t="s">
        <v>468</v>
      </c>
      <c r="D415" s="17" t="str">
        <f>IFERROR(VLOOKUP(Dati16_17[[#This Row],[Nome]]&amp;"*",Gazzetta16_17[Giocatore],1,FALSE),"")</f>
        <v/>
      </c>
      <c r="E415" s="13">
        <f>IFERROR(Dati16_17[[#This Row],[Mf]]/Dati16_17[[#This Row],[Quota]],0)</f>
        <v>0</v>
      </c>
      <c r="F415" s="13">
        <f>IFERROR(Dati16_17[[#This Row],[Mf/Quota]]*Dati16_17[[#This Row],[Pg]]/38,0)</f>
        <v>0</v>
      </c>
      <c r="G415" s="15">
        <f>IF(Dati16_17[[#This Row],[Mf]]*Dati16_17[[#This Row],[Pg]]=0,0,Dati16_17[[#This Row],[Mf]]*Dati16_17[[#This Row],[Pg]])</f>
        <v>52</v>
      </c>
      <c r="H415" s="20">
        <f>IFERROR(Dati16_17[[#This Row],[Tot. punti]]/Dati16_17[[#This Row],[Quota]],0)</f>
        <v>0</v>
      </c>
      <c r="I415" s="12">
        <f>IFERROR(VLOOKUP(Dati16_17[[#This Row],[Nome]]&amp;"*",Gazzetta16_17[],2,FALSE),0)</f>
        <v>0</v>
      </c>
      <c r="J415" s="2" t="s">
        <v>961</v>
      </c>
      <c r="K415" s="2">
        <v>10</v>
      </c>
      <c r="L415" s="2">
        <v>5.4</v>
      </c>
      <c r="M415" s="2">
        <v>5.2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4</v>
      </c>
      <c r="V415" s="2">
        <v>0</v>
      </c>
      <c r="W415" s="2">
        <v>0</v>
      </c>
      <c r="Y415" s="18" t="s">
        <v>2389</v>
      </c>
      <c r="Z415">
        <v>11</v>
      </c>
    </row>
    <row r="416" spans="1:26">
      <c r="A416" s="2">
        <v>2116</v>
      </c>
      <c r="B416" s="2" t="s">
        <v>22</v>
      </c>
      <c r="C416" s="2" t="s">
        <v>767</v>
      </c>
      <c r="D416" s="17" t="str">
        <f>IFERROR(VLOOKUP(Dati16_17[[#This Row],[Nome]]&amp;"*",Gazzetta16_17[Giocatore],1,FALSE),"")</f>
        <v/>
      </c>
      <c r="E416" s="13">
        <f>IFERROR(Dati16_17[[#This Row],[Mf]]/Dati16_17[[#This Row],[Quota]],0)</f>
        <v>0</v>
      </c>
      <c r="F416" s="13">
        <f>IFERROR(Dati16_17[[#This Row],[Mf/Quota]]*Dati16_17[[#This Row],[Pg]]/38,0)</f>
        <v>0</v>
      </c>
      <c r="G416" s="15">
        <f>IF(Dati16_17[[#This Row],[Mf]]*Dati16_17[[#This Row],[Pg]]=0,0,Dati16_17[[#This Row],[Mf]]*Dati16_17[[#This Row],[Pg]])</f>
        <v>51.39</v>
      </c>
      <c r="H416" s="20">
        <f>IFERROR(Dati16_17[[#This Row],[Tot. punti]]/Dati16_17[[#This Row],[Quota]],0)</f>
        <v>0</v>
      </c>
      <c r="I416" s="12">
        <f>IFERROR(VLOOKUP(Dati16_17[[#This Row],[Nome]]&amp;"*",Gazzetta16_17[],2,FALSE),0)</f>
        <v>0</v>
      </c>
      <c r="J416" s="2" t="s">
        <v>654</v>
      </c>
      <c r="K416" s="2">
        <v>9</v>
      </c>
      <c r="L416" s="2">
        <v>5.79</v>
      </c>
      <c r="M416" s="2">
        <v>5.71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Y416" s="18" t="s">
        <v>2075</v>
      </c>
      <c r="Z416">
        <v>9</v>
      </c>
    </row>
    <row r="417" spans="1:26">
      <c r="A417" s="2">
        <v>1863</v>
      </c>
      <c r="B417" s="2" t="s">
        <v>28</v>
      </c>
      <c r="C417" s="2" t="s">
        <v>664</v>
      </c>
      <c r="D417" s="17" t="str">
        <f>IFERROR(VLOOKUP(Dati16_17[[#This Row],[Nome]]&amp;"*",Gazzetta16_17[Giocatore],1,FALSE),"")</f>
        <v>Storari M.</v>
      </c>
      <c r="E417" s="13">
        <f>IFERROR(Dati16_17[[#This Row],[Mf]]/Dati16_17[[#This Row],[Quota]],0)</f>
        <v>0.85</v>
      </c>
      <c r="F417" s="13">
        <f>IFERROR(Dati16_17[[#This Row],[Mf/Quota]]*Dati16_17[[#This Row],[Pg]]/38,0)</f>
        <v>0.33552631578947367</v>
      </c>
      <c r="G417" s="15">
        <f>IF(Dati16_17[[#This Row],[Mf]]*Dati16_17[[#This Row],[Pg]]=0,0,Dati16_17[[#This Row],[Mf]]*Dati16_17[[#This Row],[Pg]])</f>
        <v>51</v>
      </c>
      <c r="H417" s="20">
        <f>IFERROR(Dati16_17[[#This Row],[Tot. punti]]/Dati16_17[[#This Row],[Quota]],0)</f>
        <v>12.75</v>
      </c>
      <c r="I417" s="12">
        <f>IFERROR(VLOOKUP(Dati16_17[[#This Row],[Nome]]&amp;"*",Gazzetta16_17[],2,FALSE),0)</f>
        <v>4</v>
      </c>
      <c r="J417" s="2" t="s">
        <v>21</v>
      </c>
      <c r="K417" s="2">
        <v>15</v>
      </c>
      <c r="L417" s="2">
        <v>5.9</v>
      </c>
      <c r="M417" s="2">
        <v>3.4</v>
      </c>
      <c r="N417" s="2">
        <v>0</v>
      </c>
      <c r="O417" s="2">
        <v>36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0</v>
      </c>
      <c r="Y417" s="18" t="s">
        <v>2076</v>
      </c>
      <c r="Z417">
        <v>6</v>
      </c>
    </row>
    <row r="418" spans="1:26">
      <c r="A418" s="2">
        <v>2144</v>
      </c>
      <c r="B418" s="2" t="s">
        <v>22</v>
      </c>
      <c r="C418" s="2" t="s">
        <v>1077</v>
      </c>
      <c r="D418" s="17" t="str">
        <f>IFERROR(VLOOKUP(Dati16_17[[#This Row],[Nome]]&amp;"*",Gazzetta16_17[Giocatore],1,FALSE),"")</f>
        <v>Coulibaly M.</v>
      </c>
      <c r="E418" s="13">
        <f>IFERROR(Dati16_17[[#This Row],[Mf]]/Dati16_17[[#This Row],[Quota]],0)</f>
        <v>1.8133333333333335</v>
      </c>
      <c r="F418" s="13">
        <f>IFERROR(Dati16_17[[#This Row],[Mf/Quota]]*Dati16_17[[#This Row],[Pg]]/38,0)</f>
        <v>0.42947368421052634</v>
      </c>
      <c r="G418" s="15">
        <f>IF(Dati16_17[[#This Row],[Mf]]*Dati16_17[[#This Row],[Pg]]=0,0,Dati16_17[[#This Row],[Mf]]*Dati16_17[[#This Row],[Pg]])</f>
        <v>48.96</v>
      </c>
      <c r="H418" s="20">
        <f>IFERROR(Dati16_17[[#This Row],[Tot. punti]]/Dati16_17[[#This Row],[Quota]],0)</f>
        <v>16.32</v>
      </c>
      <c r="I418" s="12">
        <f>IFERROR(VLOOKUP(Dati16_17[[#This Row],[Nome]]&amp;"*",Gazzetta16_17[],2,FALSE),0)</f>
        <v>3</v>
      </c>
      <c r="J418" s="2" t="s">
        <v>961</v>
      </c>
      <c r="K418" s="2">
        <v>9</v>
      </c>
      <c r="L418" s="2">
        <v>5.69</v>
      </c>
      <c r="M418" s="2">
        <v>5.44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4</v>
      </c>
      <c r="V418" s="2">
        <v>0</v>
      </c>
      <c r="W418" s="2">
        <v>0</v>
      </c>
      <c r="Y418" s="18" t="s">
        <v>2077</v>
      </c>
      <c r="Z418">
        <v>1</v>
      </c>
    </row>
    <row r="419" spans="1:26">
      <c r="A419" s="2">
        <v>2055</v>
      </c>
      <c r="B419" s="2" t="s">
        <v>31</v>
      </c>
      <c r="C419" s="2" t="s">
        <v>1036</v>
      </c>
      <c r="D419" s="17" t="str">
        <f>IFERROR(VLOOKUP(Dati16_17[[#This Row],[Nome]]&amp;"*",Gazzetta16_17[Giocatore],1,FALSE),"")</f>
        <v>Vermaelen T.</v>
      </c>
      <c r="E419" s="13">
        <f>IFERROR(Dati16_17[[#This Row],[Mf]]/Dati16_17[[#This Row],[Quota]],0)</f>
        <v>1.8</v>
      </c>
      <c r="F419" s="13">
        <f>IFERROR(Dati16_17[[#This Row],[Mf/Quota]]*Dati16_17[[#This Row],[Pg]]/38,0)</f>
        <v>0.4263157894736842</v>
      </c>
      <c r="G419" s="15">
        <f>IF(Dati16_17[[#This Row],[Mf]]*Dati16_17[[#This Row],[Pg]]=0,0,Dati16_17[[#This Row],[Mf]]*Dati16_17[[#This Row],[Pg]])</f>
        <v>48.6</v>
      </c>
      <c r="H419" s="20">
        <f>IFERROR(Dati16_17[[#This Row],[Tot. punti]]/Dati16_17[[#This Row],[Quota]],0)</f>
        <v>16.2</v>
      </c>
      <c r="I419" s="12">
        <f>IFERROR(VLOOKUP(Dati16_17[[#This Row],[Nome]]&amp;"*",Gazzetta16_17[],2,FALSE),0)</f>
        <v>3</v>
      </c>
      <c r="J419" s="2" t="s">
        <v>42</v>
      </c>
      <c r="K419" s="2">
        <v>9</v>
      </c>
      <c r="L419" s="2">
        <v>5.5</v>
      </c>
      <c r="M419" s="2">
        <v>5.4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Y419" s="18" t="s">
        <v>2078</v>
      </c>
      <c r="Z419">
        <v>5</v>
      </c>
    </row>
    <row r="420" spans="1:26">
      <c r="A420" s="2">
        <v>2123</v>
      </c>
      <c r="B420" s="2" t="s">
        <v>22</v>
      </c>
      <c r="C420" s="2" t="s">
        <v>1068</v>
      </c>
      <c r="D420" s="17" t="str">
        <f>IFERROR(VLOOKUP(Dati16_17[[#This Row],[Nome]]&amp;"*",Gazzetta16_17[Giocatore],1,FALSE),"")</f>
        <v>Muntari S.</v>
      </c>
      <c r="E420" s="13">
        <f>IFERROR(Dati16_17[[#This Row],[Mf]]/Dati16_17[[#This Row],[Quota]],0)</f>
        <v>1.3325</v>
      </c>
      <c r="F420" s="13">
        <f>IFERROR(Dati16_17[[#This Row],[Mf/Quota]]*Dati16_17[[#This Row],[Pg]]/38,0)</f>
        <v>0.3155921052631579</v>
      </c>
      <c r="G420" s="15">
        <f>IF(Dati16_17[[#This Row],[Mf]]*Dati16_17[[#This Row],[Pg]]=0,0,Dati16_17[[#This Row],[Mf]]*Dati16_17[[#This Row],[Pg]])</f>
        <v>47.97</v>
      </c>
      <c r="H420" s="20">
        <f>IFERROR(Dati16_17[[#This Row],[Tot. punti]]/Dati16_17[[#This Row],[Quota]],0)</f>
        <v>11.9925</v>
      </c>
      <c r="I420" s="12">
        <f>IFERROR(VLOOKUP(Dati16_17[[#This Row],[Nome]]&amp;"*",Gazzetta16_17[],2,FALSE),0)</f>
        <v>4</v>
      </c>
      <c r="J420" s="2" t="s">
        <v>961</v>
      </c>
      <c r="K420" s="2">
        <v>9</v>
      </c>
      <c r="L420" s="2">
        <v>5.33</v>
      </c>
      <c r="M420" s="2">
        <v>5.33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4</v>
      </c>
      <c r="V420" s="2">
        <v>1</v>
      </c>
      <c r="W420" s="2">
        <v>0</v>
      </c>
      <c r="Y420" s="18" t="s">
        <v>2390</v>
      </c>
      <c r="Z420">
        <v>1</v>
      </c>
    </row>
    <row r="421" spans="1:26">
      <c r="A421" s="2">
        <v>197</v>
      </c>
      <c r="B421" s="2" t="s">
        <v>31</v>
      </c>
      <c r="C421" s="2" t="s">
        <v>284</v>
      </c>
      <c r="D421" s="17" t="str">
        <f>IFERROR(VLOOKUP(Dati16_17[[#This Row],[Nome]]&amp;"*",Gazzetta16_17[Giocatore],1,FALSE),"")</f>
        <v>Pavlovic D.</v>
      </c>
      <c r="E421" s="13">
        <f>IFERROR(Dati16_17[[#This Row],[Mf]]/Dati16_17[[#This Row],[Quota]],0)</f>
        <v>1.32</v>
      </c>
      <c r="F421" s="13">
        <f>IFERROR(Dati16_17[[#This Row],[Mf/Quota]]*Dati16_17[[#This Row],[Pg]]/38,0)</f>
        <v>0.31263157894736843</v>
      </c>
      <c r="G421" s="15">
        <f>IF(Dati16_17[[#This Row],[Mf]]*Dati16_17[[#This Row],[Pg]]=0,0,Dati16_17[[#This Row],[Mf]]*Dati16_17[[#This Row],[Pg]])</f>
        <v>47.52</v>
      </c>
      <c r="H421" s="20">
        <f>IFERROR(Dati16_17[[#This Row],[Tot. punti]]/Dati16_17[[#This Row],[Quota]],0)</f>
        <v>11.88</v>
      </c>
      <c r="I421" s="12">
        <f>IFERROR(VLOOKUP(Dati16_17[[#This Row],[Nome]]&amp;"*",Gazzetta16_17[],2,FALSE),0)</f>
        <v>4</v>
      </c>
      <c r="J421" s="2" t="s">
        <v>44</v>
      </c>
      <c r="K421" s="2">
        <v>9</v>
      </c>
      <c r="L421" s="2">
        <v>5.39</v>
      </c>
      <c r="M421" s="2">
        <v>5.28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2</v>
      </c>
      <c r="V421" s="2">
        <v>0</v>
      </c>
      <c r="W421" s="2">
        <v>0</v>
      </c>
      <c r="Y421" s="18" t="s">
        <v>2079</v>
      </c>
      <c r="Z421">
        <v>27</v>
      </c>
    </row>
    <row r="422" spans="1:26">
      <c r="A422" s="2">
        <v>2015</v>
      </c>
      <c r="B422" s="2" t="s">
        <v>31</v>
      </c>
      <c r="C422" s="2" t="s">
        <v>733</v>
      </c>
      <c r="D422" s="17" t="str">
        <f>IFERROR(VLOOKUP(Dati16_17[[#This Row],[Nome]]&amp;"*",Gazzetta16_17[Giocatore],1,FALSE),"")</f>
        <v>Letschert T.</v>
      </c>
      <c r="E422" s="13">
        <f>IFERROR(Dati16_17[[#This Row],[Mf]]/Dati16_17[[#This Row],[Quota]],0)</f>
        <v>1.76</v>
      </c>
      <c r="F422" s="13">
        <f>IFERROR(Dati16_17[[#This Row],[Mf/Quota]]*Dati16_17[[#This Row],[Pg]]/38,0)</f>
        <v>0.4168421052631579</v>
      </c>
      <c r="G422" s="15">
        <f>IF(Dati16_17[[#This Row],[Mf]]*Dati16_17[[#This Row],[Pg]]=0,0,Dati16_17[[#This Row],[Mf]]*Dati16_17[[#This Row],[Pg]])</f>
        <v>47.52</v>
      </c>
      <c r="H422" s="20">
        <f>IFERROR(Dati16_17[[#This Row],[Tot. punti]]/Dati16_17[[#This Row],[Quota]],0)</f>
        <v>15.840000000000002</v>
      </c>
      <c r="I422" s="12">
        <f>IFERROR(VLOOKUP(Dati16_17[[#This Row],[Nome]]&amp;"*",Gazzetta16_17[],2,FALSE),0)</f>
        <v>3</v>
      </c>
      <c r="J422" s="2" t="s">
        <v>46</v>
      </c>
      <c r="K422" s="2">
        <v>9</v>
      </c>
      <c r="L422" s="2">
        <v>5.5</v>
      </c>
      <c r="M422" s="2">
        <v>5.28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2</v>
      </c>
      <c r="V422" s="2">
        <v>1</v>
      </c>
      <c r="W422" s="2">
        <v>0</v>
      </c>
      <c r="Y422" s="18" t="s">
        <v>2081</v>
      </c>
      <c r="Z422">
        <v>9</v>
      </c>
    </row>
    <row r="423" spans="1:26">
      <c r="A423" s="2">
        <v>550</v>
      </c>
      <c r="B423" s="2" t="s">
        <v>31</v>
      </c>
      <c r="C423" s="2" t="s">
        <v>354</v>
      </c>
      <c r="D423" s="17" t="str">
        <f>IFERROR(VLOOKUP(Dati16_17[[#This Row],[Nome]]&amp;"*",Gazzetta16_17[Giocatore],1,FALSE),"")</f>
        <v>Maksimovic N.</v>
      </c>
      <c r="E423" s="13">
        <f>IFERROR(Dati16_17[[#This Row],[Mf]]/Dati16_17[[#This Row],[Quota]],0)</f>
        <v>1.47</v>
      </c>
      <c r="F423" s="13">
        <f>IFERROR(Dati16_17[[#This Row],[Mf/Quota]]*Dati16_17[[#This Row],[Pg]]/38,0)</f>
        <v>0.30947368421052629</v>
      </c>
      <c r="G423" s="15">
        <f>IF(Dati16_17[[#This Row],[Mf]]*Dati16_17[[#This Row],[Pg]]=0,0,Dati16_17[[#This Row],[Mf]]*Dati16_17[[#This Row],[Pg]])</f>
        <v>47.04</v>
      </c>
      <c r="H423" s="20">
        <f>IFERROR(Dati16_17[[#This Row],[Tot. punti]]/Dati16_17[[#This Row],[Quota]],0)</f>
        <v>11.76</v>
      </c>
      <c r="I423" s="12">
        <f>IFERROR(VLOOKUP(Dati16_17[[#This Row],[Nome]]&amp;"*",Gazzetta16_17[],2,FALSE),0)</f>
        <v>4</v>
      </c>
      <c r="J423" s="2" t="s">
        <v>24</v>
      </c>
      <c r="K423" s="2">
        <v>8</v>
      </c>
      <c r="L423" s="2">
        <v>5.56</v>
      </c>
      <c r="M423" s="2">
        <v>5.88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Y423" s="18" t="s">
        <v>2391</v>
      </c>
      <c r="Z423">
        <v>1</v>
      </c>
    </row>
    <row r="424" spans="1:26">
      <c r="A424" s="2">
        <v>283</v>
      </c>
      <c r="B424" s="2" t="s">
        <v>28</v>
      </c>
      <c r="C424" s="2" t="s">
        <v>504</v>
      </c>
      <c r="D424" s="17" t="str">
        <f>IFERROR(VLOOKUP(Dati16_17[[#This Row],[Nome]]&amp;"*",Gazzetta16_17[Giocatore],1,FALSE),"")</f>
        <v>Neto N.</v>
      </c>
      <c r="E424" s="13">
        <f>IFERROR(Dati16_17[[#This Row],[Mf]]/Dati16_17[[#This Row],[Quota]],0)</f>
        <v>0.83</v>
      </c>
      <c r="F424" s="13">
        <f>IFERROR(Dati16_17[[#This Row],[Mf/Quota]]*Dati16_17[[#This Row],[Pg]]/38,0)</f>
        <v>0.17473684210526316</v>
      </c>
      <c r="G424" s="15">
        <f>IF(Dati16_17[[#This Row],[Mf]]*Dati16_17[[#This Row],[Pg]]=0,0,Dati16_17[[#This Row],[Mf]]*Dati16_17[[#This Row],[Pg]])</f>
        <v>46.48</v>
      </c>
      <c r="H424" s="20">
        <f>IFERROR(Dati16_17[[#This Row],[Tot. punti]]/Dati16_17[[#This Row],[Quota]],0)</f>
        <v>6.64</v>
      </c>
      <c r="I424" s="12">
        <f>IFERROR(VLOOKUP(Dati16_17[[#This Row],[Nome]]&amp;"*",Gazzetta16_17[],2,FALSE),0)</f>
        <v>7</v>
      </c>
      <c r="J424" s="2" t="s">
        <v>57</v>
      </c>
      <c r="K424" s="2">
        <v>8</v>
      </c>
      <c r="L424" s="2">
        <v>6.06</v>
      </c>
      <c r="M424" s="2">
        <v>5.81</v>
      </c>
      <c r="N424" s="2">
        <v>0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Y424" s="18" t="s">
        <v>2082</v>
      </c>
      <c r="Z424">
        <v>10</v>
      </c>
    </row>
    <row r="425" spans="1:26">
      <c r="A425" s="2">
        <v>2117</v>
      </c>
      <c r="B425" s="2" t="s">
        <v>22</v>
      </c>
      <c r="C425" s="2" t="s">
        <v>1064</v>
      </c>
      <c r="D425" s="17" t="str">
        <f>IFERROR(VLOOKUP(Dati16_17[[#This Row],[Nome]]&amp;"*",Gazzetta16_17[Giocatore],1,FALSE),"")</f>
        <v>Kastanos G.</v>
      </c>
      <c r="E425" s="13">
        <f>IFERROR(Dati16_17[[#This Row],[Mf]]/Dati16_17[[#This Row],[Quota]],0)</f>
        <v>5.43</v>
      </c>
      <c r="F425" s="13">
        <f>IFERROR(Dati16_17[[#This Row],[Mf/Quota]]*Dati16_17[[#This Row],[Pg]]/38,0)</f>
        <v>1.1431578947368422</v>
      </c>
      <c r="G425" s="15">
        <f>IF(Dati16_17[[#This Row],[Mf]]*Dati16_17[[#This Row],[Pg]]=0,0,Dati16_17[[#This Row],[Mf]]*Dati16_17[[#This Row],[Pg]])</f>
        <v>43.44</v>
      </c>
      <c r="H425" s="20">
        <f>IFERROR(Dati16_17[[#This Row],[Tot. punti]]/Dati16_17[[#This Row],[Quota]],0)</f>
        <v>43.44</v>
      </c>
      <c r="I425" s="12">
        <f>IFERROR(VLOOKUP(Dati16_17[[#This Row],[Nome]]&amp;"*",Gazzetta16_17[],2,FALSE),0)</f>
        <v>1</v>
      </c>
      <c r="J425" s="2" t="s">
        <v>961</v>
      </c>
      <c r="K425" s="2">
        <v>8</v>
      </c>
      <c r="L425" s="2">
        <v>5.5</v>
      </c>
      <c r="M425" s="2">
        <v>5.43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Y425" s="18" t="s">
        <v>2392</v>
      </c>
      <c r="Z425">
        <v>11</v>
      </c>
    </row>
    <row r="426" spans="1:26">
      <c r="A426" s="2">
        <v>16</v>
      </c>
      <c r="B426" s="2" t="s">
        <v>31</v>
      </c>
      <c r="C426" s="2" t="s">
        <v>332</v>
      </c>
      <c r="D426" s="17" t="str">
        <f>IFERROR(VLOOKUP(Dati16_17[[#This Row],[Nome]]&amp;"*",Gazzetta16_17[Giocatore],1,FALSE),"")</f>
        <v>Raimondi C.</v>
      </c>
      <c r="E426" s="13">
        <f>IFERROR(Dati16_17[[#This Row],[Mf]]/Dati16_17[[#This Row],[Quota]],0)</f>
        <v>1.355</v>
      </c>
      <c r="F426" s="13">
        <f>IFERROR(Dati16_17[[#This Row],[Mf/Quota]]*Dati16_17[[#This Row],[Pg]]/38,0)</f>
        <v>0.28526315789473683</v>
      </c>
      <c r="G426" s="15">
        <f>IF(Dati16_17[[#This Row],[Mf]]*Dati16_17[[#This Row],[Pg]]=0,0,Dati16_17[[#This Row],[Mf]]*Dati16_17[[#This Row],[Pg]])</f>
        <v>43.36</v>
      </c>
      <c r="H426" s="20">
        <f>IFERROR(Dati16_17[[#This Row],[Tot. punti]]/Dati16_17[[#This Row],[Quota]],0)</f>
        <v>10.84</v>
      </c>
      <c r="I426" s="12">
        <f>IFERROR(VLOOKUP(Dati16_17[[#This Row],[Nome]]&amp;"*",Gazzetta16_17[],2,FALSE),0)</f>
        <v>4</v>
      </c>
      <c r="J426" s="2" t="s">
        <v>49</v>
      </c>
      <c r="K426" s="2">
        <v>8</v>
      </c>
      <c r="L426" s="2">
        <v>5.67</v>
      </c>
      <c r="M426" s="2">
        <v>5.42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3</v>
      </c>
      <c r="V426" s="2">
        <v>0</v>
      </c>
      <c r="W426" s="2">
        <v>0</v>
      </c>
      <c r="Y426" s="18" t="s">
        <v>2084</v>
      </c>
      <c r="Z426">
        <v>2</v>
      </c>
    </row>
    <row r="427" spans="1:26">
      <c r="A427" s="2">
        <v>394</v>
      </c>
      <c r="B427" s="2" t="s">
        <v>31</v>
      </c>
      <c r="C427" s="2" t="s">
        <v>444</v>
      </c>
      <c r="D427" s="17" t="str">
        <f>IFERROR(VLOOKUP(Dati16_17[[#This Row],[Nome]]&amp;"*",Gazzetta16_17[Giocatore],1,FALSE),"")</f>
        <v>Maggio C.</v>
      </c>
      <c r="E427" s="13">
        <f>IFERROR(Dati16_17[[#This Row],[Mf]]/Dati16_17[[#This Row],[Quota]],0)</f>
        <v>1.5</v>
      </c>
      <c r="F427" s="13">
        <f>IFERROR(Dati16_17[[#This Row],[Mf/Quota]]*Dati16_17[[#This Row],[Pg]]/38,0)</f>
        <v>0.27631578947368424</v>
      </c>
      <c r="G427" s="15">
        <f>IF(Dati16_17[[#This Row],[Mf]]*Dati16_17[[#This Row],[Pg]]=0,0,Dati16_17[[#This Row],[Mf]]*Dati16_17[[#This Row],[Pg]])</f>
        <v>42</v>
      </c>
      <c r="H427" s="20">
        <f>IFERROR(Dati16_17[[#This Row],[Tot. punti]]/Dati16_17[[#This Row],[Quota]],0)</f>
        <v>10.5</v>
      </c>
      <c r="I427" s="12">
        <f>IFERROR(VLOOKUP(Dati16_17[[#This Row],[Nome]]&amp;"*",Gazzetta16_17[],2,FALSE),0)</f>
        <v>4</v>
      </c>
      <c r="J427" s="2" t="s">
        <v>24</v>
      </c>
      <c r="K427" s="2">
        <v>7</v>
      </c>
      <c r="L427" s="2">
        <v>6</v>
      </c>
      <c r="M427" s="2">
        <v>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Y427" s="18" t="s">
        <v>2393</v>
      </c>
      <c r="Z427">
        <v>11</v>
      </c>
    </row>
    <row r="428" spans="1:26">
      <c r="A428" s="2">
        <v>356</v>
      </c>
      <c r="B428" s="2" t="s">
        <v>31</v>
      </c>
      <c r="C428" s="2" t="s">
        <v>188</v>
      </c>
      <c r="D428" s="17" t="str">
        <f>IFERROR(VLOOKUP(Dati16_17[[#This Row],[Nome]]&amp;"*",Gazzetta16_17[Giocatore],1,FALSE),"")</f>
        <v>Antonelli L.</v>
      </c>
      <c r="E428" s="13">
        <f>IFERROR(Dati16_17[[#This Row],[Mf]]/Dati16_17[[#This Row],[Quota]],0)</f>
        <v>1.5</v>
      </c>
      <c r="F428" s="13">
        <f>IFERROR(Dati16_17[[#This Row],[Mf/Quota]]*Dati16_17[[#This Row],[Pg]]/38,0)</f>
        <v>0.27631578947368424</v>
      </c>
      <c r="G428" s="15">
        <f>IF(Dati16_17[[#This Row],[Mf]]*Dati16_17[[#This Row],[Pg]]=0,0,Dati16_17[[#This Row],[Mf]]*Dati16_17[[#This Row],[Pg]])</f>
        <v>42</v>
      </c>
      <c r="H428" s="20">
        <f>IFERROR(Dati16_17[[#This Row],[Tot. punti]]/Dati16_17[[#This Row],[Quota]],0)</f>
        <v>10.5</v>
      </c>
      <c r="I428" s="12">
        <f>IFERROR(VLOOKUP(Dati16_17[[#This Row],[Nome]]&amp;"*",Gazzetta16_17[],2,FALSE),0)</f>
        <v>4</v>
      </c>
      <c r="J428" s="2" t="s">
        <v>21</v>
      </c>
      <c r="K428" s="2">
        <v>7</v>
      </c>
      <c r="L428" s="2">
        <v>6.08</v>
      </c>
      <c r="M428" s="2">
        <v>6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Y428" s="18" t="s">
        <v>2085</v>
      </c>
      <c r="Z428">
        <v>4</v>
      </c>
    </row>
    <row r="429" spans="1:26">
      <c r="A429" s="2">
        <v>2071</v>
      </c>
      <c r="B429" s="2" t="s">
        <v>31</v>
      </c>
      <c r="C429" s="2" t="s">
        <v>748</v>
      </c>
      <c r="D429" s="17" t="str">
        <f>IFERROR(VLOOKUP(Dati16_17[[#This Row],[Nome]]&amp;"*",Gazzetta16_17[Giocatore],1,FALSE),"")</f>
        <v>Dussenne N.</v>
      </c>
      <c r="E429" s="13">
        <f>IFERROR(Dati16_17[[#This Row],[Mf]]/Dati16_17[[#This Row],[Quota]],0)</f>
        <v>1.2975000000000001</v>
      </c>
      <c r="F429" s="13">
        <f>IFERROR(Dati16_17[[#This Row],[Mf/Quota]]*Dati16_17[[#This Row],[Pg]]/38,0)</f>
        <v>0.2731578947368421</v>
      </c>
      <c r="G429" s="15">
        <f>IF(Dati16_17[[#This Row],[Mf]]*Dati16_17[[#This Row],[Pg]]=0,0,Dati16_17[[#This Row],[Mf]]*Dati16_17[[#This Row],[Pg]])</f>
        <v>41.52</v>
      </c>
      <c r="H429" s="20">
        <f>IFERROR(Dati16_17[[#This Row],[Tot. punti]]/Dati16_17[[#This Row],[Quota]],0)</f>
        <v>10.38</v>
      </c>
      <c r="I429" s="12">
        <f>IFERROR(VLOOKUP(Dati16_17[[#This Row],[Nome]]&amp;"*",Gazzetta16_17[],2,FALSE),0)</f>
        <v>4</v>
      </c>
      <c r="J429" s="2" t="s">
        <v>656</v>
      </c>
      <c r="K429" s="2">
        <v>8</v>
      </c>
      <c r="L429" s="2">
        <v>5.38</v>
      </c>
      <c r="M429" s="2">
        <v>5.19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1</v>
      </c>
      <c r="W429" s="2">
        <v>0</v>
      </c>
      <c r="Y429" s="18" t="s">
        <v>2394</v>
      </c>
      <c r="Z429">
        <v>4</v>
      </c>
    </row>
    <row r="430" spans="1:26">
      <c r="A430" s="2">
        <v>2083</v>
      </c>
      <c r="B430" s="2" t="s">
        <v>31</v>
      </c>
      <c r="C430" s="2" t="s">
        <v>755</v>
      </c>
      <c r="D430" s="17" t="str">
        <f>IFERROR(VLOOKUP(Dati16_17[[#This Row],[Nome]]&amp;"*",Gazzetta16_17[Giocatore],1,FALSE),"")</f>
        <v>Biraschi D.</v>
      </c>
      <c r="E430" s="13">
        <f>IFERROR(Dati16_17[[#This Row],[Mf]]/Dati16_17[[#This Row],[Quota]],0)</f>
        <v>1.1839999999999999</v>
      </c>
      <c r="F430" s="13">
        <f>IFERROR(Dati16_17[[#This Row],[Mf/Quota]]*Dati16_17[[#This Row],[Pg]]/38,0)</f>
        <v>0.21810526315789475</v>
      </c>
      <c r="G430" s="15">
        <f>IF(Dati16_17[[#This Row],[Mf]]*Dati16_17[[#This Row],[Pg]]=0,0,Dati16_17[[#This Row],[Mf]]*Dati16_17[[#This Row],[Pg]])</f>
        <v>41.44</v>
      </c>
      <c r="H430" s="20">
        <f>IFERROR(Dati16_17[[#This Row],[Tot. punti]]/Dati16_17[[#This Row],[Quota]],0)</f>
        <v>8.2880000000000003</v>
      </c>
      <c r="I430" s="12">
        <f>IFERROR(VLOOKUP(Dati16_17[[#This Row],[Nome]]&amp;"*",Gazzetta16_17[],2,FALSE),0)</f>
        <v>5</v>
      </c>
      <c r="J430" s="2" t="s">
        <v>70</v>
      </c>
      <c r="K430" s="2">
        <v>7</v>
      </c>
      <c r="L430" s="2">
        <v>6</v>
      </c>
      <c r="M430" s="2">
        <v>5.92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</v>
      </c>
      <c r="V430" s="2">
        <v>0</v>
      </c>
      <c r="W430" s="2">
        <v>0</v>
      </c>
      <c r="Y430" s="18" t="s">
        <v>2395</v>
      </c>
      <c r="Z430">
        <v>4</v>
      </c>
    </row>
    <row r="431" spans="1:26">
      <c r="A431" s="2">
        <v>251</v>
      </c>
      <c r="B431" s="2" t="s">
        <v>31</v>
      </c>
      <c r="C431" s="2" t="s">
        <v>578</v>
      </c>
      <c r="D431" s="17" t="str">
        <f>IFERROR(VLOOKUP(Dati16_17[[#This Row],[Nome]]&amp;"*",Gazzetta16_17[Giocatore],1,FALSE),"")</f>
        <v>Andreolli M.</v>
      </c>
      <c r="E431" s="13">
        <f>IFERROR(Dati16_17[[#This Row],[Mf]]/Dati16_17[[#This Row],[Quota]],0)</f>
        <v>1.1466666666666667</v>
      </c>
      <c r="F431" s="13">
        <f>IFERROR(Dati16_17[[#This Row],[Mf/Quota]]*Dati16_17[[#This Row],[Pg]]/38,0)</f>
        <v>0.18105263157894738</v>
      </c>
      <c r="G431" s="15">
        <f>IF(Dati16_17[[#This Row],[Mf]]*Dati16_17[[#This Row],[Pg]]=0,0,Dati16_17[[#This Row],[Mf]]*Dati16_17[[#This Row],[Pg]])</f>
        <v>41.28</v>
      </c>
      <c r="H431" s="20">
        <f>IFERROR(Dati16_17[[#This Row],[Tot. punti]]/Dati16_17[[#This Row],[Quota]],0)</f>
        <v>6.88</v>
      </c>
      <c r="I431" s="12">
        <f>IFERROR(VLOOKUP(Dati16_17[[#This Row],[Nome]]&amp;"*",Gazzetta16_17[],2,FALSE),0)</f>
        <v>6</v>
      </c>
      <c r="J431" s="2" t="s">
        <v>55</v>
      </c>
      <c r="K431" s="2">
        <v>6</v>
      </c>
      <c r="L431" s="2">
        <v>6.12</v>
      </c>
      <c r="M431" s="2">
        <v>6.88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Y431" s="18" t="s">
        <v>2088</v>
      </c>
      <c r="Z431">
        <v>6</v>
      </c>
    </row>
    <row r="432" spans="1:26">
      <c r="A432" s="2">
        <v>2037</v>
      </c>
      <c r="B432" s="2" t="s">
        <v>31</v>
      </c>
      <c r="C432" s="2" t="s">
        <v>736</v>
      </c>
      <c r="D432" s="17" t="str">
        <f>IFERROR(VLOOKUP(Dati16_17[[#This Row],[Nome]]&amp;"*",Gazzetta16_17[Giocatore],1,FALSE),"")</f>
        <v>Miangue S.</v>
      </c>
      <c r="E432" s="13">
        <f>IFERROR(Dati16_17[[#This Row],[Mf]]/Dati16_17[[#This Row],[Quota]],0)</f>
        <v>1.45</v>
      </c>
      <c r="F432" s="13">
        <f>IFERROR(Dati16_17[[#This Row],[Mf/Quota]]*Dati16_17[[#This Row],[Pg]]/38,0)</f>
        <v>0.26710526315789473</v>
      </c>
      <c r="G432" s="15">
        <f>IF(Dati16_17[[#This Row],[Mf]]*Dati16_17[[#This Row],[Pg]]=0,0,Dati16_17[[#This Row],[Mf]]*Dati16_17[[#This Row],[Pg]])</f>
        <v>40.6</v>
      </c>
      <c r="H432" s="20">
        <f>IFERROR(Dati16_17[[#This Row],[Tot. punti]]/Dati16_17[[#This Row],[Quota]],0)</f>
        <v>10.15</v>
      </c>
      <c r="I432" s="12">
        <f>IFERROR(VLOOKUP(Dati16_17[[#This Row],[Nome]]&amp;"*",Gazzetta16_17[],2,FALSE),0)</f>
        <v>4</v>
      </c>
      <c r="J432" s="2" t="s">
        <v>654</v>
      </c>
      <c r="K432" s="2">
        <v>7</v>
      </c>
      <c r="L432" s="2">
        <v>5.9</v>
      </c>
      <c r="M432" s="2">
        <v>5.8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Y432" s="18" t="s">
        <v>2396</v>
      </c>
      <c r="Z432">
        <v>20</v>
      </c>
    </row>
    <row r="433" spans="1:26">
      <c r="A433" s="2">
        <v>764</v>
      </c>
      <c r="B433" s="2" t="s">
        <v>17</v>
      </c>
      <c r="C433" s="2" t="s">
        <v>470</v>
      </c>
      <c r="D433" s="17" t="str">
        <f>IFERROR(VLOOKUP(Dati16_17[[#This Row],[Nome]]&amp;"*",Gazzetta16_17[Giocatore],1,FALSE),"")</f>
        <v>Sadiq U.</v>
      </c>
      <c r="E433" s="13">
        <f>IFERROR(Dati16_17[[#This Row],[Mf]]/Dati16_17[[#This Row],[Quota]],0)</f>
        <v>1.4475</v>
      </c>
      <c r="F433" s="13">
        <f>IFERROR(Dati16_17[[#This Row],[Mf/Quota]]*Dati16_17[[#This Row],[Pg]]/38,0)</f>
        <v>0.26664473684210527</v>
      </c>
      <c r="G433" s="15">
        <f>IF(Dati16_17[[#This Row],[Mf]]*Dati16_17[[#This Row],[Pg]]=0,0,Dati16_17[[#This Row],[Mf]]*Dati16_17[[#This Row],[Pg]])</f>
        <v>40.53</v>
      </c>
      <c r="H433" s="20">
        <f>IFERROR(Dati16_17[[#This Row],[Tot. punti]]/Dati16_17[[#This Row],[Quota]],0)</f>
        <v>10.1325</v>
      </c>
      <c r="I433" s="12">
        <f>IFERROR(VLOOKUP(Dati16_17[[#This Row],[Nome]]&amp;"*",Gazzetta16_17[],2,FALSE),0)</f>
        <v>4</v>
      </c>
      <c r="J433" s="2" t="s">
        <v>89</v>
      </c>
      <c r="K433" s="2">
        <v>7</v>
      </c>
      <c r="L433" s="2">
        <v>5.79</v>
      </c>
      <c r="M433" s="2">
        <v>5.79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2</v>
      </c>
      <c r="V433" s="2">
        <v>0</v>
      </c>
      <c r="W433" s="2">
        <v>0</v>
      </c>
      <c r="Y433" s="18" t="s">
        <v>2397</v>
      </c>
      <c r="Z433">
        <v>1</v>
      </c>
    </row>
    <row r="434" spans="1:26">
      <c r="A434" s="2">
        <v>1941</v>
      </c>
      <c r="B434" s="2" t="s">
        <v>28</v>
      </c>
      <c r="C434" s="2" t="s">
        <v>991</v>
      </c>
      <c r="D434" s="17" t="str">
        <f>IFERROR(VLOOKUP(Dati16_17[[#This Row],[Nome]]&amp;"*",Gazzetta16_17[Giocatore],1,FALSE),"")</f>
        <v>Fulignati A.</v>
      </c>
      <c r="E434" s="13">
        <f>IFERROR(Dati16_17[[#This Row],[Mf]]/Dati16_17[[#This Row],[Quota]],0)</f>
        <v>0.5625</v>
      </c>
      <c r="F434" s="13">
        <f>IFERROR(Dati16_17[[#This Row],[Mf/Quota]]*Dati16_17[[#This Row],[Pg]]/38,0)</f>
        <v>0.13322368421052633</v>
      </c>
      <c r="G434" s="15">
        <f>IF(Dati16_17[[#This Row],[Mf]]*Dati16_17[[#This Row],[Pg]]=0,0,Dati16_17[[#This Row],[Mf]]*Dati16_17[[#This Row],[Pg]])</f>
        <v>40.5</v>
      </c>
      <c r="H434" s="20">
        <f>IFERROR(Dati16_17[[#This Row],[Tot. punti]]/Dati16_17[[#This Row],[Quota]],0)</f>
        <v>5.0625</v>
      </c>
      <c r="I434" s="12">
        <f>IFERROR(VLOOKUP(Dati16_17[[#This Row],[Nome]]&amp;"*",Gazzetta16_17[],2,FALSE),0)</f>
        <v>8</v>
      </c>
      <c r="J434" s="2" t="s">
        <v>27</v>
      </c>
      <c r="K434" s="2">
        <v>9</v>
      </c>
      <c r="L434" s="2">
        <v>6.06</v>
      </c>
      <c r="M434" s="2">
        <v>4.5</v>
      </c>
      <c r="N434" s="2">
        <v>0</v>
      </c>
      <c r="O434" s="2">
        <v>14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Y434" s="18" t="s">
        <v>2398</v>
      </c>
      <c r="Z434">
        <v>5</v>
      </c>
    </row>
    <row r="435" spans="1:26">
      <c r="A435" s="2">
        <v>1947</v>
      </c>
      <c r="B435" s="2" t="s">
        <v>28</v>
      </c>
      <c r="C435" s="2" t="s">
        <v>996</v>
      </c>
      <c r="D435" s="17" t="str">
        <f>IFERROR(VLOOKUP(Dati16_17[[#This Row],[Nome]]&amp;"*",Gazzetta16_17[Giocatore],1,FALSE),"")</f>
        <v>Fiorillo V.</v>
      </c>
      <c r="E435" s="13">
        <f>IFERROR(Dati16_17[[#This Row],[Mf]]/Dati16_17[[#This Row],[Quota]],0)</f>
        <v>0.62714285714285711</v>
      </c>
      <c r="F435" s="13">
        <f>IFERROR(Dati16_17[[#This Row],[Mf/Quota]]*Dati16_17[[#This Row],[Pg]]/38,0)</f>
        <v>0.14853383458646616</v>
      </c>
      <c r="G435" s="15">
        <f>IF(Dati16_17[[#This Row],[Mf]]*Dati16_17[[#This Row],[Pg]]=0,0,Dati16_17[[#This Row],[Mf]]*Dati16_17[[#This Row],[Pg]])</f>
        <v>39.51</v>
      </c>
      <c r="H435" s="20">
        <f>IFERROR(Dati16_17[[#This Row],[Tot. punti]]/Dati16_17[[#This Row],[Quota]],0)</f>
        <v>5.6442857142857141</v>
      </c>
      <c r="I435" s="12">
        <f>IFERROR(VLOOKUP(Dati16_17[[#This Row],[Nome]]&amp;"*",Gazzetta16_17[],2,FALSE),0)</f>
        <v>7</v>
      </c>
      <c r="J435" s="2" t="s">
        <v>961</v>
      </c>
      <c r="K435" s="2">
        <v>9</v>
      </c>
      <c r="L435" s="2">
        <v>6.06</v>
      </c>
      <c r="M435" s="2">
        <v>4.3899999999999997</v>
      </c>
      <c r="N435" s="2">
        <v>0</v>
      </c>
      <c r="O435" s="2">
        <v>15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Y435" s="18" t="s">
        <v>2090</v>
      </c>
      <c r="Z435">
        <v>11</v>
      </c>
    </row>
    <row r="436" spans="1:26">
      <c r="A436" s="2">
        <v>2107</v>
      </c>
      <c r="B436" s="2" t="s">
        <v>22</v>
      </c>
      <c r="C436" s="2" t="s">
        <v>764</v>
      </c>
      <c r="D436" s="17" t="str">
        <f>IFERROR(VLOOKUP(Dati16_17[[#This Row],[Nome]]&amp;"*",Gazzetta16_17[Giocatore],1,FALSE),"")</f>
        <v/>
      </c>
      <c r="E436" s="13">
        <f>IFERROR(Dati16_17[[#This Row],[Mf]]/Dati16_17[[#This Row],[Quota]],0)</f>
        <v>0</v>
      </c>
      <c r="F436" s="13">
        <f>IFERROR(Dati16_17[[#This Row],[Mf/Quota]]*Dati16_17[[#This Row],[Pg]]/38,0)</f>
        <v>0</v>
      </c>
      <c r="G436" s="15">
        <f>IF(Dati16_17[[#This Row],[Mf]]*Dati16_17[[#This Row],[Pg]]=0,0,Dati16_17[[#This Row],[Mf]]*Dati16_17[[#This Row],[Pg]])</f>
        <v>38.5</v>
      </c>
      <c r="H436" s="20">
        <f>IFERROR(Dati16_17[[#This Row],[Tot. punti]]/Dati16_17[[#This Row],[Quota]],0)</f>
        <v>0</v>
      </c>
      <c r="I436" s="12">
        <f>IFERROR(VLOOKUP(Dati16_17[[#This Row],[Nome]]&amp;"*",Gazzetta16_17[],2,FALSE),0)</f>
        <v>0</v>
      </c>
      <c r="J436" s="2" t="s">
        <v>65</v>
      </c>
      <c r="K436" s="2">
        <v>7</v>
      </c>
      <c r="L436" s="2">
        <v>5.75</v>
      </c>
      <c r="M436" s="2">
        <v>5.5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Y436" s="18" t="s">
        <v>2091</v>
      </c>
      <c r="Z436">
        <v>4</v>
      </c>
    </row>
    <row r="437" spans="1:26">
      <c r="A437" s="2">
        <v>379</v>
      </c>
      <c r="B437" s="2" t="s">
        <v>17</v>
      </c>
      <c r="C437" s="2" t="s">
        <v>229</v>
      </c>
      <c r="D437" s="17" t="str">
        <f>IFERROR(VLOOKUP(Dati16_17[[#This Row],[Nome]]&amp;"*",Gazzetta16_17[Giocatore],1,FALSE),"")</f>
        <v/>
      </c>
      <c r="E437" s="13">
        <f>IFERROR(Dati16_17[[#This Row],[Mf]]/Dati16_17[[#This Row],[Quota]],0)</f>
        <v>0</v>
      </c>
      <c r="F437" s="13">
        <f>IFERROR(Dati16_17[[#This Row],[Mf/Quota]]*Dati16_17[[#This Row],[Pg]]/38,0)</f>
        <v>0</v>
      </c>
      <c r="G437" s="15">
        <f>IF(Dati16_17[[#This Row],[Mf]]*Dati16_17[[#This Row],[Pg]]=0,0,Dati16_17[[#This Row],[Mf]]*Dati16_17[[#This Row],[Pg]])</f>
        <v>38.5</v>
      </c>
      <c r="H437" s="20">
        <f>IFERROR(Dati16_17[[#This Row],[Tot. punti]]/Dati16_17[[#This Row],[Quota]],0)</f>
        <v>0</v>
      </c>
      <c r="I437" s="12">
        <f>IFERROR(VLOOKUP(Dati16_17[[#This Row],[Nome]]&amp;"*",Gazzetta16_17[],2,FALSE),0)</f>
        <v>0</v>
      </c>
      <c r="J437" s="2" t="s">
        <v>21</v>
      </c>
      <c r="K437" s="2">
        <v>7</v>
      </c>
      <c r="L437" s="2">
        <v>5.5</v>
      </c>
      <c r="M437" s="2">
        <v>5.5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Y437" s="18" t="s">
        <v>2092</v>
      </c>
      <c r="Z437">
        <v>8</v>
      </c>
    </row>
    <row r="438" spans="1:26">
      <c r="A438" s="2">
        <v>1953</v>
      </c>
      <c r="B438" s="2" t="s">
        <v>31</v>
      </c>
      <c r="C438" s="2" t="s">
        <v>1001</v>
      </c>
      <c r="D438" s="17" t="str">
        <f>IFERROR(VLOOKUP(Dati16_17[[#This Row],[Nome]]&amp;"*",Gazzetta16_17[Giocatore],1,FALSE),"")</f>
        <v/>
      </c>
      <c r="E438" s="13">
        <f>IFERROR(Dati16_17[[#This Row],[Mf]]/Dati16_17[[#This Row],[Quota]],0)</f>
        <v>0</v>
      </c>
      <c r="F438" s="13">
        <f>IFERROR(Dati16_17[[#This Row],[Mf/Quota]]*Dati16_17[[#This Row],[Pg]]/38,0)</f>
        <v>0</v>
      </c>
      <c r="G438" s="15">
        <f>IF(Dati16_17[[#This Row],[Mf]]*Dati16_17[[#This Row],[Pg]]=0,0,Dati16_17[[#This Row],[Mf]]*Dati16_17[[#This Row],[Pg]])</f>
        <v>38.5</v>
      </c>
      <c r="H438" s="20">
        <f>IFERROR(Dati16_17[[#This Row],[Tot. punti]]/Dati16_17[[#This Row],[Quota]],0)</f>
        <v>0</v>
      </c>
      <c r="I438" s="12">
        <f>IFERROR(VLOOKUP(Dati16_17[[#This Row],[Nome]]&amp;"*",Gazzetta16_17[],2,FALSE),0)</f>
        <v>0</v>
      </c>
      <c r="J438" s="2" t="s">
        <v>961</v>
      </c>
      <c r="K438" s="2">
        <v>7</v>
      </c>
      <c r="L438" s="2">
        <v>5.58</v>
      </c>
      <c r="M438" s="2">
        <v>5.5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Y438" s="18" t="s">
        <v>2093</v>
      </c>
      <c r="Z438">
        <v>18</v>
      </c>
    </row>
    <row r="439" spans="1:26">
      <c r="A439" s="2">
        <v>2124</v>
      </c>
      <c r="B439" s="2" t="s">
        <v>22</v>
      </c>
      <c r="C439" s="2" t="s">
        <v>1069</v>
      </c>
      <c r="D439" s="17" t="str">
        <f>IFERROR(VLOOKUP(Dati16_17[[#This Row],[Nome]]&amp;"*",Gazzetta16_17[Giocatore],1,FALSE),"")</f>
        <v>Zajc M.</v>
      </c>
      <c r="E439" s="13">
        <f>IFERROR(Dati16_17[[#This Row],[Mf]]/Dati16_17[[#This Row],[Quota]],0)</f>
        <v>1.0957142857142856</v>
      </c>
      <c r="F439" s="13">
        <f>IFERROR(Dati16_17[[#This Row],[Mf/Quota]]*Dati16_17[[#This Row],[Pg]]/38,0)</f>
        <v>0.14417293233082704</v>
      </c>
      <c r="G439" s="15">
        <f>IF(Dati16_17[[#This Row],[Mf]]*Dati16_17[[#This Row],[Pg]]=0,0,Dati16_17[[#This Row],[Mf]]*Dati16_17[[#This Row],[Pg]])</f>
        <v>38.35</v>
      </c>
      <c r="H439" s="20">
        <f>IFERROR(Dati16_17[[#This Row],[Tot. punti]]/Dati16_17[[#This Row],[Quota]],0)</f>
        <v>5.4785714285714286</v>
      </c>
      <c r="I439" s="12">
        <f>IFERROR(VLOOKUP(Dati16_17[[#This Row],[Nome]]&amp;"*",Gazzetta16_17[],2,FALSE),0)</f>
        <v>7</v>
      </c>
      <c r="J439" s="2" t="s">
        <v>19</v>
      </c>
      <c r="K439" s="2">
        <v>5</v>
      </c>
      <c r="L439" s="2">
        <v>6.33</v>
      </c>
      <c r="M439" s="2">
        <v>7.67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Y439" s="18" t="s">
        <v>2094</v>
      </c>
      <c r="Z439">
        <v>4</v>
      </c>
    </row>
    <row r="440" spans="1:26">
      <c r="A440" s="2">
        <v>4</v>
      </c>
      <c r="B440" s="2" t="s">
        <v>28</v>
      </c>
      <c r="C440" s="2" t="s">
        <v>48</v>
      </c>
      <c r="D440" s="17" t="str">
        <f>IFERROR(VLOOKUP(Dati16_17[[#This Row],[Nome]]&amp;"*",Gazzetta16_17[Giocatore],1,FALSE),"")</f>
        <v>Sportiello M.</v>
      </c>
      <c r="E440" s="13">
        <f>IFERROR(Dati16_17[[#This Row],[Mf]]/Dati16_17[[#This Row],[Quota]],0)</f>
        <v>0.95</v>
      </c>
      <c r="F440" s="13">
        <f>IFERROR(Dati16_17[[#This Row],[Mf/Quota]]*Dati16_17[[#This Row],[Pg]]/38,0)</f>
        <v>0.25</v>
      </c>
      <c r="G440" s="15">
        <f>IF(Dati16_17[[#This Row],[Mf]]*Dati16_17[[#This Row],[Pg]]=0,0,Dati16_17[[#This Row],[Mf]]*Dati16_17[[#This Row],[Pg]])</f>
        <v>38</v>
      </c>
      <c r="H440" s="20">
        <f>IFERROR(Dati16_17[[#This Row],[Tot. punti]]/Dati16_17[[#This Row],[Quota]],0)</f>
        <v>9.5</v>
      </c>
      <c r="I440" s="12">
        <f>IFERROR(VLOOKUP(Dati16_17[[#This Row],[Nome]]&amp;"*",Gazzetta16_17[],2,FALSE),0)</f>
        <v>4</v>
      </c>
      <c r="J440" s="2" t="s">
        <v>35</v>
      </c>
      <c r="K440" s="2">
        <v>10</v>
      </c>
      <c r="L440" s="2">
        <v>5.65</v>
      </c>
      <c r="M440" s="2">
        <v>3.8</v>
      </c>
      <c r="N440" s="2">
        <v>0</v>
      </c>
      <c r="O440" s="2">
        <v>18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1</v>
      </c>
      <c r="V440" s="2">
        <v>0</v>
      </c>
      <c r="W440" s="2">
        <v>0</v>
      </c>
      <c r="Y440" s="18" t="s">
        <v>2096</v>
      </c>
      <c r="Z440">
        <v>9</v>
      </c>
    </row>
    <row r="441" spans="1:26">
      <c r="A441" s="2">
        <v>1907</v>
      </c>
      <c r="B441" s="2" t="s">
        <v>22</v>
      </c>
      <c r="C441" s="2" t="s">
        <v>975</v>
      </c>
      <c r="D441" s="17" t="str">
        <f>IFERROR(VLOOKUP(Dati16_17[[#This Row],[Nome]]&amp;"*",Gazzetta16_17[Giocatore],1,FALSE),"")</f>
        <v/>
      </c>
      <c r="E441" s="13">
        <f>IFERROR(Dati16_17[[#This Row],[Mf]]/Dati16_17[[#This Row],[Quota]],0)</f>
        <v>0</v>
      </c>
      <c r="F441" s="13">
        <f>IFERROR(Dati16_17[[#This Row],[Mf/Quota]]*Dati16_17[[#This Row],[Pg]]/38,0)</f>
        <v>0</v>
      </c>
      <c r="G441" s="15">
        <f>IF(Dati16_17[[#This Row],[Mf]]*Dati16_17[[#This Row],[Pg]]=0,0,Dati16_17[[#This Row],[Mf]]*Dati16_17[[#This Row],[Pg]])</f>
        <v>37.94</v>
      </c>
      <c r="H441" s="20">
        <f>IFERROR(Dati16_17[[#This Row],[Tot. punti]]/Dati16_17[[#This Row],[Quota]],0)</f>
        <v>0</v>
      </c>
      <c r="I441" s="12">
        <f>IFERROR(VLOOKUP(Dati16_17[[#This Row],[Nome]]&amp;"*",Gazzetta16_17[],2,FALSE),0)</f>
        <v>0</v>
      </c>
      <c r="J441" s="2" t="s">
        <v>656</v>
      </c>
      <c r="K441" s="2">
        <v>7</v>
      </c>
      <c r="L441" s="2">
        <v>5.42</v>
      </c>
      <c r="M441" s="2">
        <v>5.42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Y441" s="18" t="s">
        <v>2399</v>
      </c>
      <c r="Z441">
        <v>1</v>
      </c>
    </row>
    <row r="442" spans="1:26">
      <c r="A442" s="2">
        <v>2126</v>
      </c>
      <c r="B442" s="2" t="s">
        <v>22</v>
      </c>
      <c r="C442" s="2" t="s">
        <v>1070</v>
      </c>
      <c r="D442" s="17" t="str">
        <f>IFERROR(VLOOKUP(Dati16_17[[#This Row],[Nome]]&amp;"*",Gazzetta16_17[Giocatore],1,FALSE),"")</f>
        <v>Grenier C.</v>
      </c>
      <c r="E442" s="13">
        <f>IFERROR(Dati16_17[[#This Row],[Mf]]/Dati16_17[[#This Row],[Quota]],0)</f>
        <v>0.78749999999999998</v>
      </c>
      <c r="F442" s="13">
        <f>IFERROR(Dati16_17[[#This Row],[Mf/Quota]]*Dati16_17[[#This Row],[Pg]]/38,0)</f>
        <v>0.12434210526315788</v>
      </c>
      <c r="G442" s="15">
        <f>IF(Dati16_17[[#This Row],[Mf]]*Dati16_17[[#This Row],[Pg]]=0,0,Dati16_17[[#This Row],[Mf]]*Dati16_17[[#This Row],[Pg]])</f>
        <v>37.799999999999997</v>
      </c>
      <c r="H442" s="20">
        <f>IFERROR(Dati16_17[[#This Row],[Tot. punti]]/Dati16_17[[#This Row],[Quota]],0)</f>
        <v>4.7249999999999996</v>
      </c>
      <c r="I442" s="12">
        <f>IFERROR(VLOOKUP(Dati16_17[[#This Row],[Nome]]&amp;"*",Gazzetta16_17[],2,FALSE),0)</f>
        <v>8</v>
      </c>
      <c r="J442" s="2" t="s">
        <v>42</v>
      </c>
      <c r="K442" s="2">
        <v>6</v>
      </c>
      <c r="L442" s="2">
        <v>6.2</v>
      </c>
      <c r="M442" s="2">
        <v>6.3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  <c r="W442" s="2">
        <v>0</v>
      </c>
      <c r="Y442" s="18" t="s">
        <v>2400</v>
      </c>
      <c r="Z442">
        <v>7</v>
      </c>
    </row>
    <row r="443" spans="1:26">
      <c r="A443" s="2">
        <v>2130</v>
      </c>
      <c r="B443" s="2" t="s">
        <v>31</v>
      </c>
      <c r="C443" s="2" t="s">
        <v>772</v>
      </c>
      <c r="D443" s="17" t="str">
        <f>IFERROR(VLOOKUP(Dati16_17[[#This Row],[Nome]]&amp;"*",Gazzetta16_17[Giocatore],1,FALSE),"")</f>
        <v>Hateboer H.</v>
      </c>
      <c r="E443" s="13">
        <f>IFERROR(Dati16_17[[#This Row],[Mf]]/Dati16_17[[#This Row],[Quota]],0)</f>
        <v>1.5425</v>
      </c>
      <c r="F443" s="13">
        <f>IFERROR(Dati16_17[[#This Row],[Mf/Quota]]*Dati16_17[[#This Row],[Pg]]/38,0)</f>
        <v>0.24355263157894735</v>
      </c>
      <c r="G443" s="15">
        <f>IF(Dati16_17[[#This Row],[Mf]]*Dati16_17[[#This Row],[Pg]]=0,0,Dati16_17[[#This Row],[Mf]]*Dati16_17[[#This Row],[Pg]])</f>
        <v>37.019999999999996</v>
      </c>
      <c r="H443" s="20">
        <f>IFERROR(Dati16_17[[#This Row],[Tot. punti]]/Dati16_17[[#This Row],[Quota]],0)</f>
        <v>9.254999999999999</v>
      </c>
      <c r="I443" s="12">
        <f>IFERROR(VLOOKUP(Dati16_17[[#This Row],[Nome]]&amp;"*",Gazzetta16_17[],2,FALSE),0)</f>
        <v>4</v>
      </c>
      <c r="J443" s="2" t="s">
        <v>49</v>
      </c>
      <c r="K443" s="2">
        <v>6</v>
      </c>
      <c r="L443" s="2">
        <v>6.17</v>
      </c>
      <c r="M443" s="2">
        <v>6.17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2</v>
      </c>
      <c r="V443" s="2">
        <v>0</v>
      </c>
      <c r="W443" s="2">
        <v>0</v>
      </c>
      <c r="Y443" s="18" t="s">
        <v>2401</v>
      </c>
      <c r="Z443">
        <v>11</v>
      </c>
    </row>
    <row r="444" spans="1:26">
      <c r="A444" s="2">
        <v>2118</v>
      </c>
      <c r="B444" s="2" t="s">
        <v>31</v>
      </c>
      <c r="C444" s="2" t="s">
        <v>1065</v>
      </c>
      <c r="D444" s="17" t="str">
        <f>IFERROR(VLOOKUP(Dati16_17[[#This Row],[Nome]]&amp;"*",Gazzetta16_17[Giocatore],1,FALSE),"")</f>
        <v>Sunjic T.</v>
      </c>
      <c r="E444" s="13">
        <f>IFERROR(Dati16_17[[#This Row],[Mf]]/Dati16_17[[#This Row],[Quota]],0)</f>
        <v>1.3125</v>
      </c>
      <c r="F444" s="13">
        <f>IFERROR(Dati16_17[[#This Row],[Mf/Quota]]*Dati16_17[[#This Row],[Pg]]/38,0)</f>
        <v>0.24177631578947367</v>
      </c>
      <c r="G444" s="15">
        <f>IF(Dati16_17[[#This Row],[Mf]]*Dati16_17[[#This Row],[Pg]]=0,0,Dati16_17[[#This Row],[Mf]]*Dati16_17[[#This Row],[Pg]])</f>
        <v>36.75</v>
      </c>
      <c r="H444" s="20">
        <f>IFERROR(Dati16_17[[#This Row],[Tot. punti]]/Dati16_17[[#This Row],[Quota]],0)</f>
        <v>9.1875</v>
      </c>
      <c r="I444" s="12">
        <f>IFERROR(VLOOKUP(Dati16_17[[#This Row],[Nome]]&amp;"*",Gazzetta16_17[],2,FALSE),0)</f>
        <v>4</v>
      </c>
      <c r="J444" s="2" t="s">
        <v>27</v>
      </c>
      <c r="K444" s="2">
        <v>7</v>
      </c>
      <c r="L444" s="2">
        <v>5.38</v>
      </c>
      <c r="M444" s="2">
        <v>5.25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Y444" s="18" t="s">
        <v>2097</v>
      </c>
      <c r="Z444">
        <v>11</v>
      </c>
    </row>
    <row r="445" spans="1:26">
      <c r="A445" s="2">
        <v>290</v>
      </c>
      <c r="B445" s="2" t="s">
        <v>31</v>
      </c>
      <c r="C445" s="2" t="s">
        <v>227</v>
      </c>
      <c r="D445" s="17" t="str">
        <f>IFERROR(VLOOKUP(Dati16_17[[#This Row],[Nome]]&amp;"*",Gazzetta16_17[Giocatore],1,FALSE),"")</f>
        <v/>
      </c>
      <c r="E445" s="13">
        <f>IFERROR(Dati16_17[[#This Row],[Mf]]/Dati16_17[[#This Row],[Quota]],0)</f>
        <v>0</v>
      </c>
      <c r="F445" s="13">
        <f>IFERROR(Dati16_17[[#This Row],[Mf/Quota]]*Dati16_17[[#This Row],[Pg]]/38,0)</f>
        <v>0</v>
      </c>
      <c r="G445" s="15">
        <f>IF(Dati16_17[[#This Row],[Mf]]*Dati16_17[[#This Row],[Pg]]=0,0,Dati16_17[[#This Row],[Mf]]*Dati16_17[[#This Row],[Pg]])</f>
        <v>36.72</v>
      </c>
      <c r="H445" s="20">
        <f>IFERROR(Dati16_17[[#This Row],[Tot. punti]]/Dati16_17[[#This Row],[Quota]],0)</f>
        <v>0</v>
      </c>
      <c r="I445" s="12">
        <f>IFERROR(VLOOKUP(Dati16_17[[#This Row],[Nome]]&amp;"*",Gazzetta16_17[],2,FALSE),0)</f>
        <v>0</v>
      </c>
      <c r="J445" s="2" t="s">
        <v>57</v>
      </c>
      <c r="K445" s="2">
        <v>6</v>
      </c>
      <c r="L445" s="2">
        <v>6.12</v>
      </c>
      <c r="M445" s="2">
        <v>6.12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Y445" s="18" t="s">
        <v>2102</v>
      </c>
      <c r="Z445">
        <v>8</v>
      </c>
    </row>
    <row r="446" spans="1:26">
      <c r="A446" s="2">
        <v>255</v>
      </c>
      <c r="B446" s="2" t="s">
        <v>31</v>
      </c>
      <c r="C446" s="2" t="s">
        <v>345</v>
      </c>
      <c r="D446" s="17" t="str">
        <f>IFERROR(VLOOKUP(Dati16_17[[#This Row],[Nome]]&amp;"*",Gazzetta16_17[Giocatore],1,FALSE),"")</f>
        <v/>
      </c>
      <c r="E446" s="13">
        <f>IFERROR(Dati16_17[[#This Row],[Mf]]/Dati16_17[[#This Row],[Quota]],0)</f>
        <v>0</v>
      </c>
      <c r="F446" s="13">
        <f>IFERROR(Dati16_17[[#This Row],[Mf/Quota]]*Dati16_17[[#This Row],[Pg]]/38,0)</f>
        <v>0</v>
      </c>
      <c r="G446" s="15">
        <f>IF(Dati16_17[[#This Row],[Mf]]*Dati16_17[[#This Row],[Pg]]=0,0,Dati16_17[[#This Row],[Mf]]*Dati16_17[[#This Row],[Pg]])</f>
        <v>36.47</v>
      </c>
      <c r="H446" s="20">
        <f>IFERROR(Dati16_17[[#This Row],[Tot. punti]]/Dati16_17[[#This Row],[Quota]],0)</f>
        <v>0</v>
      </c>
      <c r="I446" s="12">
        <f>IFERROR(VLOOKUP(Dati16_17[[#This Row],[Nome]]&amp;"*",Gazzetta16_17[],2,FALSE),0)</f>
        <v>0</v>
      </c>
      <c r="J446" s="2" t="s">
        <v>44</v>
      </c>
      <c r="K446" s="2">
        <v>7</v>
      </c>
      <c r="L446" s="2">
        <v>5.21</v>
      </c>
      <c r="M446" s="2">
        <v>5.21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Y446" s="18" t="s">
        <v>2103</v>
      </c>
      <c r="Z446">
        <v>7</v>
      </c>
    </row>
    <row r="447" spans="1:26">
      <c r="A447" s="2">
        <v>2111</v>
      </c>
      <c r="B447" s="2" t="s">
        <v>22</v>
      </c>
      <c r="C447" s="2" t="s">
        <v>765</v>
      </c>
      <c r="D447" s="17" t="str">
        <f>IFERROR(VLOOKUP(Dati16_17[[#This Row],[Nome]]&amp;"*",Gazzetta16_17[Giocatore],1,FALSE),"")</f>
        <v>Taarabt A.</v>
      </c>
      <c r="E447" s="13">
        <f>IFERROR(Dati16_17[[#This Row],[Mf]]/Dati16_17[[#This Row],[Quota]],0)</f>
        <v>1.2</v>
      </c>
      <c r="F447" s="13">
        <f>IFERROR(Dati16_17[[#This Row],[Mf/Quota]]*Dati16_17[[#This Row],[Pg]]/38,0)</f>
        <v>0.18947368421052629</v>
      </c>
      <c r="G447" s="15">
        <f>IF(Dati16_17[[#This Row],[Mf]]*Dati16_17[[#This Row],[Pg]]=0,0,Dati16_17[[#This Row],[Mf]]*Dati16_17[[#This Row],[Pg]])</f>
        <v>36</v>
      </c>
      <c r="H447" s="20">
        <f>IFERROR(Dati16_17[[#This Row],[Tot. punti]]/Dati16_17[[#This Row],[Quota]],0)</f>
        <v>7.2</v>
      </c>
      <c r="I447" s="12">
        <f>IFERROR(VLOOKUP(Dati16_17[[#This Row],[Nome]]&amp;"*",Gazzetta16_17[],2,FALSE),0)</f>
        <v>5</v>
      </c>
      <c r="J447" s="2" t="s">
        <v>70</v>
      </c>
      <c r="K447" s="2">
        <v>6</v>
      </c>
      <c r="L447" s="2">
        <v>5.8</v>
      </c>
      <c r="M447" s="2">
        <v>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Y447" s="18" t="s">
        <v>2402</v>
      </c>
      <c r="Z447">
        <v>1</v>
      </c>
    </row>
    <row r="448" spans="1:26">
      <c r="A448" s="2">
        <v>595</v>
      </c>
      <c r="B448" s="2" t="s">
        <v>22</v>
      </c>
      <c r="C448" s="2" t="s">
        <v>621</v>
      </c>
      <c r="D448" s="17" t="str">
        <f>IFERROR(VLOOKUP(Dati16_17[[#This Row],[Nome]]&amp;"*",Gazzetta16_17[Giocatore],1,FALSE),"")</f>
        <v/>
      </c>
      <c r="E448" s="13">
        <f>IFERROR(Dati16_17[[#This Row],[Mf]]/Dati16_17[[#This Row],[Quota]],0)</f>
        <v>0</v>
      </c>
      <c r="F448" s="13">
        <f>IFERROR(Dati16_17[[#This Row],[Mf/Quota]]*Dati16_17[[#This Row],[Pg]]/38,0)</f>
        <v>0</v>
      </c>
      <c r="G448" s="15">
        <f>IF(Dati16_17[[#This Row],[Mf]]*Dati16_17[[#This Row],[Pg]]=0,0,Dati16_17[[#This Row],[Mf]]*Dati16_17[[#This Row],[Pg]])</f>
        <v>36</v>
      </c>
      <c r="H448" s="20">
        <f>IFERROR(Dati16_17[[#This Row],[Tot. punti]]/Dati16_17[[#This Row],[Quota]],0)</f>
        <v>0</v>
      </c>
      <c r="I448" s="12">
        <f>IFERROR(VLOOKUP(Dati16_17[[#This Row],[Nome]]&amp;"*",Gazzetta16_17[],2,FALSE),0)</f>
        <v>0</v>
      </c>
      <c r="J448" s="2" t="s">
        <v>30</v>
      </c>
      <c r="K448" s="2">
        <v>6</v>
      </c>
      <c r="L448" s="2">
        <v>5.83</v>
      </c>
      <c r="M448" s="2">
        <v>6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1</v>
      </c>
      <c r="V448" s="2">
        <v>0</v>
      </c>
      <c r="W448" s="2">
        <v>0</v>
      </c>
      <c r="Y448" s="18" t="s">
        <v>2104</v>
      </c>
      <c r="Z448">
        <v>1</v>
      </c>
    </row>
    <row r="449" spans="1:26">
      <c r="A449" s="2">
        <v>2146</v>
      </c>
      <c r="B449" s="2" t="s">
        <v>17</v>
      </c>
      <c r="C449" s="2" t="s">
        <v>778</v>
      </c>
      <c r="D449" s="17" t="str">
        <f>IFERROR(VLOOKUP(Dati16_17[[#This Row],[Nome]]&amp;"*",Gazzetta16_17[Giocatore],1,FALSE),"")</f>
        <v>Han K.</v>
      </c>
      <c r="E449" s="13">
        <f>IFERROR(Dati16_17[[#This Row],[Mf]]/Dati16_17[[#This Row],[Quota]],0)</f>
        <v>1.7925</v>
      </c>
      <c r="F449" s="13">
        <f>IFERROR(Dati16_17[[#This Row],[Mf/Quota]]*Dati16_17[[#This Row],[Pg]]/38,0)</f>
        <v>0.23585526315789473</v>
      </c>
      <c r="G449" s="15">
        <f>IF(Dati16_17[[#This Row],[Mf]]*Dati16_17[[#This Row],[Pg]]=0,0,Dati16_17[[#This Row],[Mf]]*Dati16_17[[#This Row],[Pg]])</f>
        <v>35.85</v>
      </c>
      <c r="H449" s="20">
        <f>IFERROR(Dati16_17[[#This Row],[Tot. punti]]/Dati16_17[[#This Row],[Quota]],0)</f>
        <v>8.9625000000000004</v>
      </c>
      <c r="I449" s="12">
        <f>IFERROR(VLOOKUP(Dati16_17[[#This Row],[Nome]]&amp;"*",Gazzetta16_17[],2,FALSE),0)</f>
        <v>4</v>
      </c>
      <c r="J449" s="2" t="s">
        <v>654</v>
      </c>
      <c r="K449" s="2">
        <v>5</v>
      </c>
      <c r="L449" s="2">
        <v>6.17</v>
      </c>
      <c r="M449" s="2">
        <v>7.17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Y449" s="18" t="s">
        <v>2105</v>
      </c>
      <c r="Z449">
        <v>9</v>
      </c>
    </row>
    <row r="450" spans="1:26">
      <c r="A450" s="2">
        <v>2089</v>
      </c>
      <c r="B450" s="2" t="s">
        <v>17</v>
      </c>
      <c r="C450" s="2" t="s">
        <v>1050</v>
      </c>
      <c r="D450" s="17" t="str">
        <f>IFERROR(VLOOKUP(Dati16_17[[#This Row],[Nome]]&amp;"*",Gazzetta16_17[Giocatore],1,FALSE),"")</f>
        <v>Pesic A.</v>
      </c>
      <c r="E450" s="13">
        <f>IFERROR(Dati16_17[[#This Row],[Mf]]/Dati16_17[[#This Row],[Quota]],0)</f>
        <v>1.4575</v>
      </c>
      <c r="F450" s="13">
        <f>IFERROR(Dati16_17[[#This Row],[Mf/Quota]]*Dati16_17[[#This Row],[Pg]]/38,0)</f>
        <v>0.23013157894736844</v>
      </c>
      <c r="G450" s="15">
        <f>IF(Dati16_17[[#This Row],[Mf]]*Dati16_17[[#This Row],[Pg]]=0,0,Dati16_17[[#This Row],[Mf]]*Dati16_17[[#This Row],[Pg]])</f>
        <v>34.980000000000004</v>
      </c>
      <c r="H450" s="20">
        <f>IFERROR(Dati16_17[[#This Row],[Tot. punti]]/Dati16_17[[#This Row],[Quota]],0)</f>
        <v>8.745000000000001</v>
      </c>
      <c r="I450" s="12">
        <f>IFERROR(VLOOKUP(Dati16_17[[#This Row],[Nome]]&amp;"*",Gazzetta16_17[],2,FALSE),0)</f>
        <v>4</v>
      </c>
      <c r="J450" s="2" t="s">
        <v>49</v>
      </c>
      <c r="K450" s="2">
        <v>6</v>
      </c>
      <c r="L450" s="2">
        <v>5.83</v>
      </c>
      <c r="M450" s="2">
        <v>5.83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Y450" s="18" t="s">
        <v>2106</v>
      </c>
      <c r="Z450">
        <v>6</v>
      </c>
    </row>
    <row r="451" spans="1:26">
      <c r="A451" s="2">
        <v>2141</v>
      </c>
      <c r="B451" s="2" t="s">
        <v>22</v>
      </c>
      <c r="C451" s="2" t="s">
        <v>777</v>
      </c>
      <c r="D451" s="17" t="str">
        <f>IFERROR(VLOOKUP(Dati16_17[[#This Row],[Nome]]&amp;"*",Gazzetta16_17[Giocatore],1,FALSE),"")</f>
        <v>Depaoli F.</v>
      </c>
      <c r="E451" s="13">
        <f>IFERROR(Dati16_17[[#This Row],[Mf]]/Dati16_17[[#This Row],[Quota]],0)</f>
        <v>1.9333333333333333</v>
      </c>
      <c r="F451" s="13">
        <f>IFERROR(Dati16_17[[#This Row],[Mf/Quota]]*Dati16_17[[#This Row],[Pg]]/38,0)</f>
        <v>0.30526315789473685</v>
      </c>
      <c r="G451" s="15">
        <f>IF(Dati16_17[[#This Row],[Mf]]*Dati16_17[[#This Row],[Pg]]=0,0,Dati16_17[[#This Row],[Mf]]*Dati16_17[[#This Row],[Pg]])</f>
        <v>34.799999999999997</v>
      </c>
      <c r="H451" s="20">
        <f>IFERROR(Dati16_17[[#This Row],[Tot. punti]]/Dati16_17[[#This Row],[Quota]],0)</f>
        <v>11.6</v>
      </c>
      <c r="I451" s="12">
        <f>IFERROR(VLOOKUP(Dati16_17[[#This Row],[Nome]]&amp;"*",Gazzetta16_17[],2,FALSE),0)</f>
        <v>3</v>
      </c>
      <c r="J451" s="2" t="s">
        <v>65</v>
      </c>
      <c r="K451" s="2">
        <v>6</v>
      </c>
      <c r="L451" s="2">
        <v>5.9</v>
      </c>
      <c r="M451" s="2">
        <v>5.8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1</v>
      </c>
      <c r="V451" s="2">
        <v>1</v>
      </c>
      <c r="W451" s="2">
        <v>0</v>
      </c>
      <c r="Y451" s="18" t="s">
        <v>2403</v>
      </c>
      <c r="Z451">
        <v>3</v>
      </c>
    </row>
    <row r="452" spans="1:26">
      <c r="A452" s="2">
        <v>1990</v>
      </c>
      <c r="B452" s="2" t="s">
        <v>17</v>
      </c>
      <c r="C452" s="2" t="s">
        <v>1013</v>
      </c>
      <c r="D452" s="17" t="str">
        <f>IFERROR(VLOOKUP(Dati16_17[[#This Row],[Nome]]&amp;"*",Gazzetta16_17[Giocatore],1,FALSE),"")</f>
        <v/>
      </c>
      <c r="E452" s="13">
        <f>IFERROR(Dati16_17[[#This Row],[Mf]]/Dati16_17[[#This Row],[Quota]],0)</f>
        <v>0</v>
      </c>
      <c r="F452" s="13">
        <f>IFERROR(Dati16_17[[#This Row],[Mf/Quota]]*Dati16_17[[#This Row],[Pg]]/38,0)</f>
        <v>0</v>
      </c>
      <c r="G452" s="15">
        <f>IF(Dati16_17[[#This Row],[Mf]]*Dati16_17[[#This Row],[Pg]]=0,0,Dati16_17[[#This Row],[Mf]]*Dati16_17[[#This Row],[Pg]])</f>
        <v>34.799999999999997</v>
      </c>
      <c r="H452" s="20">
        <f>IFERROR(Dati16_17[[#This Row],[Tot. punti]]/Dati16_17[[#This Row],[Quota]],0)</f>
        <v>0</v>
      </c>
      <c r="I452" s="12">
        <f>IFERROR(VLOOKUP(Dati16_17[[#This Row],[Nome]]&amp;"*",Gazzetta16_17[],2,FALSE),0)</f>
        <v>0</v>
      </c>
      <c r="J452" s="2" t="s">
        <v>30</v>
      </c>
      <c r="K452" s="2">
        <v>6</v>
      </c>
      <c r="L452" s="2">
        <v>5.8</v>
      </c>
      <c r="M452" s="2">
        <v>5.8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Y452" s="18" t="s">
        <v>2109</v>
      </c>
      <c r="Z452">
        <v>4</v>
      </c>
    </row>
    <row r="453" spans="1:26">
      <c r="A453" s="2">
        <v>2066</v>
      </c>
      <c r="B453" s="2" t="s">
        <v>22</v>
      </c>
      <c r="C453" s="2" t="s">
        <v>1039</v>
      </c>
      <c r="D453" s="17" t="str">
        <f>IFERROR(VLOOKUP(Dati16_17[[#This Row],[Nome]]&amp;"*",Gazzetta16_17[Giocatore],1,FALSE),"")</f>
        <v>Muric R.</v>
      </c>
      <c r="E453" s="13">
        <f>IFERROR(Dati16_17[[#This Row],[Mf]]/Dati16_17[[#This Row],[Quota]],0)</f>
        <v>0.9642857142857143</v>
      </c>
      <c r="F453" s="13">
        <f>IFERROR(Dati16_17[[#This Row],[Mf/Quota]]*Dati16_17[[#This Row],[Pg]]/38,0)</f>
        <v>0.12687969924812029</v>
      </c>
      <c r="G453" s="15">
        <f>IF(Dati16_17[[#This Row],[Mf]]*Dati16_17[[#This Row],[Pg]]=0,0,Dati16_17[[#This Row],[Mf]]*Dati16_17[[#This Row],[Pg]])</f>
        <v>33.75</v>
      </c>
      <c r="H453" s="20">
        <f>IFERROR(Dati16_17[[#This Row],[Tot. punti]]/Dati16_17[[#This Row],[Quota]],0)</f>
        <v>4.8214285714285712</v>
      </c>
      <c r="I453" s="12">
        <f>IFERROR(VLOOKUP(Dati16_17[[#This Row],[Nome]]&amp;"*",Gazzetta16_17[],2,FALSE),0)</f>
        <v>7</v>
      </c>
      <c r="J453" s="2" t="s">
        <v>961</v>
      </c>
      <c r="K453" s="2">
        <v>5</v>
      </c>
      <c r="L453" s="2">
        <v>6</v>
      </c>
      <c r="M453" s="2">
        <v>6.75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Y453" s="18" t="s">
        <v>2404</v>
      </c>
      <c r="Z453">
        <v>3</v>
      </c>
    </row>
    <row r="454" spans="1:26">
      <c r="A454" s="2">
        <v>2070</v>
      </c>
      <c r="B454" s="2" t="s">
        <v>17</v>
      </c>
      <c r="C454" s="2" t="s">
        <v>1042</v>
      </c>
      <c r="D454" s="17" t="str">
        <f>IFERROR(VLOOKUP(Dati16_17[[#This Row],[Nome]]&amp;"*",Gazzetta16_17[Giocatore],1,FALSE),"")</f>
        <v/>
      </c>
      <c r="E454" s="13">
        <f>IFERROR(Dati16_17[[#This Row],[Mf]]/Dati16_17[[#This Row],[Quota]],0)</f>
        <v>0</v>
      </c>
      <c r="F454" s="13">
        <f>IFERROR(Dati16_17[[#This Row],[Mf/Quota]]*Dati16_17[[#This Row],[Pg]]/38,0)</f>
        <v>0</v>
      </c>
      <c r="G454" s="15">
        <f>IF(Dati16_17[[#This Row],[Mf]]*Dati16_17[[#This Row],[Pg]]=0,0,Dati16_17[[#This Row],[Mf]]*Dati16_17[[#This Row],[Pg]])</f>
        <v>33.480000000000004</v>
      </c>
      <c r="H454" s="20">
        <f>IFERROR(Dati16_17[[#This Row],[Tot. punti]]/Dati16_17[[#This Row],[Quota]],0)</f>
        <v>0</v>
      </c>
      <c r="I454" s="12">
        <f>IFERROR(VLOOKUP(Dati16_17[[#This Row],[Nome]]&amp;"*",Gazzetta16_17[],2,FALSE),0)</f>
        <v>0</v>
      </c>
      <c r="J454" s="2" t="s">
        <v>961</v>
      </c>
      <c r="K454" s="2">
        <v>6</v>
      </c>
      <c r="L454" s="2">
        <v>5.67</v>
      </c>
      <c r="M454" s="2">
        <v>5.58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Y454" s="18" t="s">
        <v>2110</v>
      </c>
      <c r="Z454">
        <v>4</v>
      </c>
    </row>
    <row r="455" spans="1:26">
      <c r="A455" s="2">
        <v>587</v>
      </c>
      <c r="B455" s="2" t="s">
        <v>31</v>
      </c>
      <c r="C455" s="2" t="s">
        <v>304</v>
      </c>
      <c r="D455" s="17" t="str">
        <f>IFERROR(VLOOKUP(Dati16_17[[#This Row],[Nome]]&amp;"*",Gazzetta16_17[Giocatore],1,FALSE),"")</f>
        <v/>
      </c>
      <c r="E455" s="13">
        <f>IFERROR(Dati16_17[[#This Row],[Mf]]/Dati16_17[[#This Row],[Quota]],0)</f>
        <v>0</v>
      </c>
      <c r="F455" s="13">
        <f>IFERROR(Dati16_17[[#This Row],[Mf/Quota]]*Dati16_17[[#This Row],[Pg]]/38,0)</f>
        <v>0</v>
      </c>
      <c r="G455" s="15">
        <f>IF(Dati16_17[[#This Row],[Mf]]*Dati16_17[[#This Row],[Pg]]=0,0,Dati16_17[[#This Row],[Mf]]*Dati16_17[[#This Row],[Pg]])</f>
        <v>31.98</v>
      </c>
      <c r="H455" s="20">
        <f>IFERROR(Dati16_17[[#This Row],[Tot. punti]]/Dati16_17[[#This Row],[Quota]],0)</f>
        <v>0</v>
      </c>
      <c r="I455" s="12">
        <f>IFERROR(VLOOKUP(Dati16_17[[#This Row],[Nome]]&amp;"*",Gazzetta16_17[],2,FALSE),0)</f>
        <v>0</v>
      </c>
      <c r="J455" s="2" t="s">
        <v>30</v>
      </c>
      <c r="K455" s="2">
        <v>6</v>
      </c>
      <c r="L455" s="2">
        <v>5.5</v>
      </c>
      <c r="M455" s="2">
        <v>5.33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2</v>
      </c>
      <c r="V455" s="2">
        <v>0</v>
      </c>
      <c r="W455" s="2">
        <v>0</v>
      </c>
      <c r="Y455" s="18" t="s">
        <v>2111</v>
      </c>
      <c r="Z455">
        <v>32</v>
      </c>
    </row>
    <row r="456" spans="1:26">
      <c r="A456" s="2">
        <v>224</v>
      </c>
      <c r="B456" s="2" t="s">
        <v>31</v>
      </c>
      <c r="C456" s="2" t="s">
        <v>186</v>
      </c>
      <c r="D456" s="17" t="str">
        <f>IFERROR(VLOOKUP(Dati16_17[[#This Row],[Nome]]&amp;"*",Gazzetta16_17[Giocatore],1,FALSE),"")</f>
        <v>De Maio S.</v>
      </c>
      <c r="E456" s="13">
        <f>IFERROR(Dati16_17[[#This Row],[Mf]]/Dati16_17[[#This Row],[Quota]],0)</f>
        <v>1.2925</v>
      </c>
      <c r="F456" s="13">
        <f>IFERROR(Dati16_17[[#This Row],[Mf/Quota]]*Dati16_17[[#This Row],[Pg]]/38,0)</f>
        <v>0.20407894736842105</v>
      </c>
      <c r="G456" s="15">
        <f>IF(Dati16_17[[#This Row],[Mf]]*Dati16_17[[#This Row],[Pg]]=0,0,Dati16_17[[#This Row],[Mf]]*Dati16_17[[#This Row],[Pg]])</f>
        <v>31.02</v>
      </c>
      <c r="H456" s="20">
        <f>IFERROR(Dati16_17[[#This Row],[Tot. punti]]/Dati16_17[[#This Row],[Quota]],0)</f>
        <v>7.7549999999999999</v>
      </c>
      <c r="I456" s="12">
        <f>IFERROR(VLOOKUP(Dati16_17[[#This Row],[Nome]]&amp;"*",Gazzetta16_17[],2,FALSE),0)</f>
        <v>4</v>
      </c>
      <c r="J456" s="2" t="s">
        <v>35</v>
      </c>
      <c r="K456" s="2">
        <v>6</v>
      </c>
      <c r="L456" s="2">
        <v>5.25</v>
      </c>
      <c r="M456" s="2">
        <v>5.17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Y456" s="18" t="s">
        <v>2405</v>
      </c>
      <c r="Z456">
        <v>5</v>
      </c>
    </row>
    <row r="457" spans="1:26">
      <c r="A457" s="2">
        <v>2103</v>
      </c>
      <c r="B457" s="2" t="s">
        <v>17</v>
      </c>
      <c r="C457" s="2" t="s">
        <v>761</v>
      </c>
      <c r="D457" s="17" t="str">
        <f>IFERROR(VLOOKUP(Dati16_17[[#This Row],[Nome]]&amp;"*",Gazzetta16_17[Giocatore],1,FALSE),"")</f>
        <v>Pellegrini L.</v>
      </c>
      <c r="E457" s="13">
        <f>IFERROR(Dati16_17[[#This Row],[Mf]]/Dati16_17[[#This Row],[Quota]],0)</f>
        <v>0.66666666666666663</v>
      </c>
      <c r="F457" s="13">
        <f>IFERROR(Dati16_17[[#This Row],[Mf/Quota]]*Dati16_17[[#This Row],[Pg]]/38,0)</f>
        <v>5.2631578947368418E-2</v>
      </c>
      <c r="G457" s="15">
        <f>IF(Dati16_17[[#This Row],[Mf]]*Dati16_17[[#This Row],[Pg]]=0,0,Dati16_17[[#This Row],[Mf]]*Dati16_17[[#This Row],[Pg]])</f>
        <v>30</v>
      </c>
      <c r="H457" s="20">
        <f>IFERROR(Dati16_17[[#This Row],[Tot. punti]]/Dati16_17[[#This Row],[Quota]],0)</f>
        <v>2</v>
      </c>
      <c r="I457" s="12">
        <f>IFERROR(VLOOKUP(Dati16_17[[#This Row],[Nome]]&amp;"*",Gazzetta16_17[],2,FALSE),0)</f>
        <v>15</v>
      </c>
      <c r="J457" s="2" t="s">
        <v>70</v>
      </c>
      <c r="K457" s="2">
        <v>3</v>
      </c>
      <c r="L457" s="2">
        <v>7</v>
      </c>
      <c r="M457" s="2">
        <v>10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Y457" s="18" t="s">
        <v>2406</v>
      </c>
      <c r="Z457">
        <v>4</v>
      </c>
    </row>
    <row r="458" spans="1:26">
      <c r="A458" s="2">
        <v>2097</v>
      </c>
      <c r="B458" s="2" t="s">
        <v>17</v>
      </c>
      <c r="C458" s="2" t="s">
        <v>759</v>
      </c>
      <c r="D458" s="17" t="str">
        <f>IFERROR(VLOOKUP(Dati16_17[[#This Row],[Nome]]&amp;"*",Gazzetta16_17[Giocatore],1,FALSE),"")</f>
        <v>Kean M.</v>
      </c>
      <c r="E458" s="13">
        <f>IFERROR(Dati16_17[[#This Row],[Mf]]/Dati16_17[[#This Row],[Quota]],0)</f>
        <v>2.5</v>
      </c>
      <c r="F458" s="13">
        <f>IFERROR(Dati16_17[[#This Row],[Mf/Quota]]*Dati16_17[[#This Row],[Pg]]/38,0)</f>
        <v>0.19736842105263158</v>
      </c>
      <c r="G458" s="15">
        <f>IF(Dati16_17[[#This Row],[Mf]]*Dati16_17[[#This Row],[Pg]]=0,0,Dati16_17[[#This Row],[Mf]]*Dati16_17[[#This Row],[Pg]])</f>
        <v>30</v>
      </c>
      <c r="H458" s="20">
        <f>IFERROR(Dati16_17[[#This Row],[Tot. punti]]/Dati16_17[[#This Row],[Quota]],0)</f>
        <v>7.5</v>
      </c>
      <c r="I458" s="12">
        <f>IFERROR(VLOOKUP(Dati16_17[[#This Row],[Nome]]&amp;"*",Gazzetta16_17[],2,FALSE),0)</f>
        <v>4</v>
      </c>
      <c r="J458" s="2" t="s">
        <v>57</v>
      </c>
      <c r="K458" s="2">
        <v>3</v>
      </c>
      <c r="L458" s="2">
        <v>7</v>
      </c>
      <c r="M458" s="2">
        <v>10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Y458" s="18" t="s">
        <v>2407</v>
      </c>
      <c r="Z458">
        <v>4</v>
      </c>
    </row>
    <row r="459" spans="1:26">
      <c r="A459" s="2">
        <v>1988</v>
      </c>
      <c r="B459" s="2" t="s">
        <v>17</v>
      </c>
      <c r="C459" s="2" t="s">
        <v>715</v>
      </c>
      <c r="D459" s="17" t="str">
        <f>IFERROR(VLOOKUP(Dati16_17[[#This Row],[Nome]]&amp;"*",Gazzetta16_17[Giocatore],1,FALSE),"")</f>
        <v>Ewandro</v>
      </c>
      <c r="E459" s="13">
        <f>IFERROR(Dati16_17[[#This Row],[Mf]]/Dati16_17[[#This Row],[Quota]],0)</f>
        <v>1.4575</v>
      </c>
      <c r="F459" s="13">
        <f>IFERROR(Dati16_17[[#This Row],[Mf/Quota]]*Dati16_17[[#This Row],[Pg]]/38,0)</f>
        <v>0.19177631578947368</v>
      </c>
      <c r="G459" s="15">
        <f>IF(Dati16_17[[#This Row],[Mf]]*Dati16_17[[#This Row],[Pg]]=0,0,Dati16_17[[#This Row],[Mf]]*Dati16_17[[#This Row],[Pg]])</f>
        <v>29.15</v>
      </c>
      <c r="H459" s="20">
        <f>IFERROR(Dati16_17[[#This Row],[Tot. punti]]/Dati16_17[[#This Row],[Quota]],0)</f>
        <v>7.2874999999999996</v>
      </c>
      <c r="I459" s="12">
        <f>IFERROR(VLOOKUP(Dati16_17[[#This Row],[Nome]]&amp;"*",Gazzetta16_17[],2,FALSE),0)</f>
        <v>4</v>
      </c>
      <c r="J459" s="2" t="s">
        <v>30</v>
      </c>
      <c r="K459" s="2">
        <v>5</v>
      </c>
      <c r="L459" s="2">
        <v>5.83</v>
      </c>
      <c r="M459" s="2">
        <v>5.83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Y459" s="18" t="s">
        <v>2112</v>
      </c>
      <c r="Z459">
        <v>7</v>
      </c>
    </row>
    <row r="460" spans="1:26">
      <c r="A460" s="2">
        <v>337</v>
      </c>
      <c r="B460" s="2" t="s">
        <v>22</v>
      </c>
      <c r="C460" s="2" t="s">
        <v>410</v>
      </c>
      <c r="D460" s="17" t="str">
        <f>IFERROR(VLOOKUP(Dati16_17[[#This Row],[Nome]]&amp;"*",Gazzetta16_17[Giocatore],1,FALSE),"")</f>
        <v/>
      </c>
      <c r="E460" s="13">
        <f>IFERROR(Dati16_17[[#This Row],[Mf]]/Dati16_17[[#This Row],[Quota]],0)</f>
        <v>0</v>
      </c>
      <c r="F460" s="13">
        <f>IFERROR(Dati16_17[[#This Row],[Mf/Quota]]*Dati16_17[[#This Row],[Pg]]/38,0)</f>
        <v>0</v>
      </c>
      <c r="G460" s="15">
        <f>IF(Dati16_17[[#This Row],[Mf]]*Dati16_17[[#This Row],[Pg]]=0,0,Dati16_17[[#This Row],[Mf]]*Dati16_17[[#This Row],[Pg]])</f>
        <v>28.1</v>
      </c>
      <c r="H460" s="20">
        <f>IFERROR(Dati16_17[[#This Row],[Tot. punti]]/Dati16_17[[#This Row],[Quota]],0)</f>
        <v>0</v>
      </c>
      <c r="I460" s="12">
        <f>IFERROR(VLOOKUP(Dati16_17[[#This Row],[Nome]]&amp;"*",Gazzetta16_17[],2,FALSE),0)</f>
        <v>0</v>
      </c>
      <c r="J460" s="2" t="s">
        <v>74</v>
      </c>
      <c r="K460" s="2">
        <v>5</v>
      </c>
      <c r="L460" s="2">
        <v>5.62</v>
      </c>
      <c r="M460" s="2">
        <v>5.62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Y460" s="18" t="s">
        <v>2408</v>
      </c>
      <c r="Z460">
        <v>5</v>
      </c>
    </row>
    <row r="461" spans="1:26">
      <c r="A461" s="2">
        <v>2057</v>
      </c>
      <c r="B461" s="2" t="s">
        <v>22</v>
      </c>
      <c r="C461" s="2" t="s">
        <v>741</v>
      </c>
      <c r="D461" s="17" t="str">
        <f>IFERROR(VLOOKUP(Dati16_17[[#This Row],[Nome]]&amp;"*",Gazzetta16_17[Giocatore],1,FALSE),"")</f>
        <v>Gustafson S.</v>
      </c>
      <c r="E461" s="13">
        <f>IFERROR(Dati16_17[[#This Row],[Mf]]/Dati16_17[[#This Row],[Quota]],0)</f>
        <v>1.375</v>
      </c>
      <c r="F461" s="13">
        <f>IFERROR(Dati16_17[[#This Row],[Mf/Quota]]*Dati16_17[[#This Row],[Pg]]/38,0)</f>
        <v>0.18092105263157895</v>
      </c>
      <c r="G461" s="15">
        <f>IF(Dati16_17[[#This Row],[Mf]]*Dati16_17[[#This Row],[Pg]]=0,0,Dati16_17[[#This Row],[Mf]]*Dati16_17[[#This Row],[Pg]])</f>
        <v>27.5</v>
      </c>
      <c r="H461" s="20">
        <f>IFERROR(Dati16_17[[#This Row],[Tot. punti]]/Dati16_17[[#This Row],[Quota]],0)</f>
        <v>6.875</v>
      </c>
      <c r="I461" s="12">
        <f>IFERROR(VLOOKUP(Dati16_17[[#This Row],[Nome]]&amp;"*",Gazzetta16_17[],2,FALSE),0)</f>
        <v>4</v>
      </c>
      <c r="J461" s="2" t="s">
        <v>81</v>
      </c>
      <c r="K461" s="2">
        <v>5</v>
      </c>
      <c r="L461" s="2">
        <v>5.6</v>
      </c>
      <c r="M461" s="2">
        <v>5.5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Y461" s="18" t="s">
        <v>2409</v>
      </c>
      <c r="Z461">
        <v>7</v>
      </c>
    </row>
    <row r="462" spans="1:26">
      <c r="A462" s="2">
        <v>717</v>
      </c>
      <c r="B462" s="2" t="s">
        <v>22</v>
      </c>
      <c r="C462" s="2" t="s">
        <v>236</v>
      </c>
      <c r="D462" s="17" t="str">
        <f>IFERROR(VLOOKUP(Dati16_17[[#This Row],[Nome]]&amp;"*",Gazzetta16_17[Giocatore],1,FALSE),"")</f>
        <v/>
      </c>
      <c r="E462" s="13">
        <f>IFERROR(Dati16_17[[#This Row],[Mf]]/Dati16_17[[#This Row],[Quota]],0)</f>
        <v>0</v>
      </c>
      <c r="F462" s="13">
        <f>IFERROR(Dati16_17[[#This Row],[Mf/Quota]]*Dati16_17[[#This Row],[Pg]]/38,0)</f>
        <v>0</v>
      </c>
      <c r="G462" s="15">
        <f>IF(Dati16_17[[#This Row],[Mf]]*Dati16_17[[#This Row],[Pg]]=0,0,Dati16_17[[#This Row],[Mf]]*Dati16_17[[#This Row],[Pg]])</f>
        <v>27.5</v>
      </c>
      <c r="H462" s="20">
        <f>IFERROR(Dati16_17[[#This Row],[Tot. punti]]/Dati16_17[[#This Row],[Quota]],0)</f>
        <v>0</v>
      </c>
      <c r="I462" s="12">
        <f>IFERROR(VLOOKUP(Dati16_17[[#This Row],[Nome]]&amp;"*",Gazzetta16_17[],2,FALSE),0)</f>
        <v>0</v>
      </c>
      <c r="J462" s="2" t="s">
        <v>55</v>
      </c>
      <c r="K462" s="2">
        <v>5</v>
      </c>
      <c r="L462" s="2">
        <v>5.88</v>
      </c>
      <c r="M462" s="2">
        <v>5.5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1</v>
      </c>
      <c r="W462" s="2">
        <v>0</v>
      </c>
      <c r="Y462" s="18" t="s">
        <v>2115</v>
      </c>
      <c r="Z462">
        <v>5</v>
      </c>
    </row>
    <row r="463" spans="1:26">
      <c r="A463" s="2">
        <v>278</v>
      </c>
      <c r="B463" s="2" t="s">
        <v>17</v>
      </c>
      <c r="C463" s="2" t="s">
        <v>226</v>
      </c>
      <c r="D463" s="17" t="str">
        <f>IFERROR(VLOOKUP(Dati16_17[[#This Row],[Nome]]&amp;"*",Gazzetta16_17[Giocatore],1,FALSE),"")</f>
        <v/>
      </c>
      <c r="E463" s="13">
        <f>IFERROR(Dati16_17[[#This Row],[Mf]]/Dati16_17[[#This Row],[Quota]],0)</f>
        <v>0</v>
      </c>
      <c r="F463" s="13">
        <f>IFERROR(Dati16_17[[#This Row],[Mf/Quota]]*Dati16_17[[#This Row],[Pg]]/38,0)</f>
        <v>0</v>
      </c>
      <c r="G463" s="15">
        <f>IF(Dati16_17[[#This Row],[Mf]]*Dati16_17[[#This Row],[Pg]]=0,0,Dati16_17[[#This Row],[Mf]]*Dati16_17[[#This Row],[Pg]])</f>
        <v>27.5</v>
      </c>
      <c r="H463" s="20">
        <f>IFERROR(Dati16_17[[#This Row],[Tot. punti]]/Dati16_17[[#This Row],[Quota]],0)</f>
        <v>0</v>
      </c>
      <c r="I463" s="12">
        <f>IFERROR(VLOOKUP(Dati16_17[[#This Row],[Nome]]&amp;"*",Gazzetta16_17[],2,FALSE),0)</f>
        <v>0</v>
      </c>
      <c r="J463" s="2" t="s">
        <v>55</v>
      </c>
      <c r="K463" s="2">
        <v>5</v>
      </c>
      <c r="L463" s="2">
        <v>5.67</v>
      </c>
      <c r="M463" s="2">
        <v>5.5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Y463" s="18" t="s">
        <v>2116</v>
      </c>
      <c r="Z463">
        <v>16</v>
      </c>
    </row>
    <row r="464" spans="1:26">
      <c r="A464" s="2">
        <v>594</v>
      </c>
      <c r="B464" s="2" t="s">
        <v>22</v>
      </c>
      <c r="C464" s="2" t="s">
        <v>467</v>
      </c>
      <c r="D464" s="17" t="str">
        <f>IFERROR(VLOOKUP(Dati16_17[[#This Row],[Nome]]&amp;"*",Gazzetta16_17[Giocatore],1,FALSE),"")</f>
        <v/>
      </c>
      <c r="E464" s="13">
        <f>IFERROR(Dati16_17[[#This Row],[Mf]]/Dati16_17[[#This Row],[Quota]],0)</f>
        <v>0</v>
      </c>
      <c r="F464" s="13">
        <f>IFERROR(Dati16_17[[#This Row],[Mf/Quota]]*Dati16_17[[#This Row],[Pg]]/38,0)</f>
        <v>0</v>
      </c>
      <c r="G464" s="15">
        <f>IF(Dati16_17[[#This Row],[Mf]]*Dati16_17[[#This Row],[Pg]]=0,0,Dati16_17[[#This Row],[Mf]]*Dati16_17[[#This Row],[Pg]])</f>
        <v>27.5</v>
      </c>
      <c r="H464" s="20">
        <f>IFERROR(Dati16_17[[#This Row],[Tot. punti]]/Dati16_17[[#This Row],[Quota]],0)</f>
        <v>0</v>
      </c>
      <c r="I464" s="12">
        <f>IFERROR(VLOOKUP(Dati16_17[[#This Row],[Nome]]&amp;"*",Gazzetta16_17[],2,FALSE),0)</f>
        <v>0</v>
      </c>
      <c r="J464" s="2" t="s">
        <v>30</v>
      </c>
      <c r="K464" s="2">
        <v>5</v>
      </c>
      <c r="L464" s="2">
        <v>5.62</v>
      </c>
      <c r="M464" s="2">
        <v>5.5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Y464" s="18" t="s">
        <v>2117</v>
      </c>
      <c r="Z464">
        <v>3</v>
      </c>
    </row>
    <row r="465" spans="1:26">
      <c r="A465" s="2">
        <v>142</v>
      </c>
      <c r="B465" s="2" t="s">
        <v>31</v>
      </c>
      <c r="C465" s="2" t="s">
        <v>53</v>
      </c>
      <c r="D465" s="17" t="str">
        <f>IFERROR(VLOOKUP(Dati16_17[[#This Row],[Nome]]&amp;"*",Gazzetta16_17[Giocatore],1,FALSE),"")</f>
        <v/>
      </c>
      <c r="E465" s="13">
        <f>IFERROR(Dati16_17[[#This Row],[Mf]]/Dati16_17[[#This Row],[Quota]],0)</f>
        <v>0</v>
      </c>
      <c r="F465" s="13">
        <f>IFERROR(Dati16_17[[#This Row],[Mf/Quota]]*Dati16_17[[#This Row],[Pg]]/38,0)</f>
        <v>0</v>
      </c>
      <c r="G465" s="15">
        <f>IF(Dati16_17[[#This Row],[Mf]]*Dati16_17[[#This Row],[Pg]]=0,0,Dati16_17[[#This Row],[Mf]]*Dati16_17[[#This Row],[Pg]])</f>
        <v>27.5</v>
      </c>
      <c r="H465" s="20">
        <f>IFERROR(Dati16_17[[#This Row],[Tot. punti]]/Dati16_17[[#This Row],[Quota]],0)</f>
        <v>0</v>
      </c>
      <c r="I465" s="12">
        <f>IFERROR(VLOOKUP(Dati16_17[[#This Row],[Nome]]&amp;"*",Gazzetta16_17[],2,FALSE),0)</f>
        <v>0</v>
      </c>
      <c r="J465" s="2" t="s">
        <v>42</v>
      </c>
      <c r="K465" s="2">
        <v>5</v>
      </c>
      <c r="L465" s="2">
        <v>5.62</v>
      </c>
      <c r="M465" s="2">
        <v>5.5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Y465" s="18" t="s">
        <v>2118</v>
      </c>
      <c r="Z465">
        <v>1</v>
      </c>
    </row>
    <row r="466" spans="1:26">
      <c r="A466" s="2">
        <v>813</v>
      </c>
      <c r="B466" s="2" t="s">
        <v>22</v>
      </c>
      <c r="C466" s="2" t="s">
        <v>647</v>
      </c>
      <c r="D466" s="17" t="str">
        <f>IFERROR(VLOOKUP(Dati16_17[[#This Row],[Nome]]&amp;"*",Gazzetta16_17[Giocatore],1,FALSE),"")</f>
        <v>Balic A.</v>
      </c>
      <c r="E466" s="13">
        <f>IFERROR(Dati16_17[[#This Row],[Mf]]/Dati16_17[[#This Row],[Quota]],0)</f>
        <v>1.125</v>
      </c>
      <c r="F466" s="13">
        <f>IFERROR(Dati16_17[[#This Row],[Mf/Quota]]*Dati16_17[[#This Row],[Pg]]/38,0)</f>
        <v>0.11842105263157894</v>
      </c>
      <c r="G466" s="15">
        <f>IF(Dati16_17[[#This Row],[Mf]]*Dati16_17[[#This Row],[Pg]]=0,0,Dati16_17[[#This Row],[Mf]]*Dati16_17[[#This Row],[Pg]])</f>
        <v>27</v>
      </c>
      <c r="H466" s="20">
        <f>IFERROR(Dati16_17[[#This Row],[Tot. punti]]/Dati16_17[[#This Row],[Quota]],0)</f>
        <v>4.5</v>
      </c>
      <c r="I466" s="12">
        <f>IFERROR(VLOOKUP(Dati16_17[[#This Row],[Nome]]&amp;"*",Gazzetta16_17[],2,FALSE),0)</f>
        <v>6</v>
      </c>
      <c r="J466" s="2" t="s">
        <v>30</v>
      </c>
      <c r="K466" s="2">
        <v>4</v>
      </c>
      <c r="L466" s="2">
        <v>6.12</v>
      </c>
      <c r="M466" s="2">
        <v>6.75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Y466" s="18" t="s">
        <v>2410</v>
      </c>
      <c r="Z466">
        <v>1</v>
      </c>
    </row>
    <row r="467" spans="1:26">
      <c r="A467" s="2">
        <v>1871</v>
      </c>
      <c r="B467" s="2" t="s">
        <v>22</v>
      </c>
      <c r="C467" s="2" t="s">
        <v>670</v>
      </c>
      <c r="D467" s="17" t="str">
        <f>IFERROR(VLOOKUP(Dati16_17[[#This Row],[Nome]]&amp;"*",Gazzetta16_17[Giocatore],1,FALSE),"")</f>
        <v>Deiola A.</v>
      </c>
      <c r="E467" s="13">
        <f>IFERROR(Dati16_17[[#This Row],[Mf]]/Dati16_17[[#This Row],[Quota]],0)</f>
        <v>1.3325</v>
      </c>
      <c r="F467" s="13">
        <f>IFERROR(Dati16_17[[#This Row],[Mf/Quota]]*Dati16_17[[#This Row],[Pg]]/38,0)</f>
        <v>0.17532894736842106</v>
      </c>
      <c r="G467" s="15">
        <f>IF(Dati16_17[[#This Row],[Mf]]*Dati16_17[[#This Row],[Pg]]=0,0,Dati16_17[[#This Row],[Mf]]*Dati16_17[[#This Row],[Pg]])</f>
        <v>26.65</v>
      </c>
      <c r="H467" s="20">
        <f>IFERROR(Dati16_17[[#This Row],[Tot. punti]]/Dati16_17[[#This Row],[Quota]],0)</f>
        <v>6.6624999999999996</v>
      </c>
      <c r="I467" s="12">
        <f>IFERROR(VLOOKUP(Dati16_17[[#This Row],[Nome]]&amp;"*",Gazzetta16_17[],2,FALSE),0)</f>
        <v>4</v>
      </c>
      <c r="J467" s="2" t="s">
        <v>654</v>
      </c>
      <c r="K467" s="2">
        <v>5</v>
      </c>
      <c r="L467" s="2">
        <v>5.67</v>
      </c>
      <c r="M467" s="2">
        <v>5.33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2</v>
      </c>
      <c r="V467" s="2">
        <v>0</v>
      </c>
      <c r="W467" s="2">
        <v>0</v>
      </c>
      <c r="Y467" s="18" t="s">
        <v>2411</v>
      </c>
      <c r="Z467">
        <v>18</v>
      </c>
    </row>
    <row r="468" spans="1:26">
      <c r="A468" s="2">
        <v>427</v>
      </c>
      <c r="B468" s="2" t="s">
        <v>31</v>
      </c>
      <c r="C468" s="2" t="s">
        <v>424</v>
      </c>
      <c r="D468" s="17" t="str">
        <f>IFERROR(VLOOKUP(Dati16_17[[#This Row],[Nome]]&amp;"*",Gazzetta16_17[Giocatore],1,FALSE),"")</f>
        <v>Vitiello R.</v>
      </c>
      <c r="E468" s="13">
        <f>IFERROR(Dati16_17[[#This Row],[Mf]]/Dati16_17[[#This Row],[Quota]],0)</f>
        <v>1.7666666666666666</v>
      </c>
      <c r="F468" s="13">
        <f>IFERROR(Dati16_17[[#This Row],[Mf/Quota]]*Dati16_17[[#This Row],[Pg]]/38,0)</f>
        <v>0.23245614035087717</v>
      </c>
      <c r="G468" s="15">
        <f>IF(Dati16_17[[#This Row],[Mf]]*Dati16_17[[#This Row],[Pg]]=0,0,Dati16_17[[#This Row],[Mf]]*Dati16_17[[#This Row],[Pg]])</f>
        <v>26.5</v>
      </c>
      <c r="H468" s="20">
        <f>IFERROR(Dati16_17[[#This Row],[Tot. punti]]/Dati16_17[[#This Row],[Quota]],0)</f>
        <v>8.8333333333333339</v>
      </c>
      <c r="I468" s="12">
        <f>IFERROR(VLOOKUP(Dati16_17[[#This Row],[Nome]]&amp;"*",Gazzetta16_17[],2,FALSE),0)</f>
        <v>3</v>
      </c>
      <c r="J468" s="2" t="s">
        <v>27</v>
      </c>
      <c r="K468" s="2">
        <v>5</v>
      </c>
      <c r="L468" s="2">
        <v>5.4</v>
      </c>
      <c r="M468" s="2">
        <v>5.3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Y468" s="18" t="s">
        <v>2412</v>
      </c>
      <c r="Z468">
        <v>1</v>
      </c>
    </row>
    <row r="469" spans="1:26">
      <c r="A469" s="2">
        <v>581</v>
      </c>
      <c r="B469" s="2" t="s">
        <v>31</v>
      </c>
      <c r="C469" s="2" t="s">
        <v>620</v>
      </c>
      <c r="D469" s="17" t="str">
        <f>IFERROR(VLOOKUP(Dati16_17[[#This Row],[Nome]]&amp;"*",Gazzetta16_17[Giocatore],1,FALSE),"")</f>
        <v>Faraoni D.</v>
      </c>
      <c r="E469" s="13">
        <f>IFERROR(Dati16_17[[#This Row],[Mf]]/Dati16_17[[#This Row],[Quota]],0)</f>
        <v>1.7666666666666666</v>
      </c>
      <c r="F469" s="13">
        <f>IFERROR(Dati16_17[[#This Row],[Mf/Quota]]*Dati16_17[[#This Row],[Pg]]/38,0)</f>
        <v>0.23245614035087717</v>
      </c>
      <c r="G469" s="15">
        <f>IF(Dati16_17[[#This Row],[Mf]]*Dati16_17[[#This Row],[Pg]]=0,0,Dati16_17[[#This Row],[Mf]]*Dati16_17[[#This Row],[Pg]])</f>
        <v>26.5</v>
      </c>
      <c r="H469" s="20">
        <f>IFERROR(Dati16_17[[#This Row],[Tot. punti]]/Dati16_17[[#This Row],[Quota]],0)</f>
        <v>8.8333333333333339</v>
      </c>
      <c r="I469" s="12">
        <f>IFERROR(VLOOKUP(Dati16_17[[#This Row],[Nome]]&amp;"*",Gazzetta16_17[],2,FALSE),0)</f>
        <v>3</v>
      </c>
      <c r="J469" s="2" t="s">
        <v>30</v>
      </c>
      <c r="K469" s="2">
        <v>5</v>
      </c>
      <c r="L469" s="2">
        <v>5.5</v>
      </c>
      <c r="M469" s="2">
        <v>5.3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2</v>
      </c>
      <c r="V469" s="2">
        <v>0</v>
      </c>
      <c r="W469" s="2">
        <v>0</v>
      </c>
      <c r="Y469" s="18" t="s">
        <v>2413</v>
      </c>
      <c r="Z469">
        <v>23</v>
      </c>
    </row>
    <row r="470" spans="1:26">
      <c r="A470" s="2">
        <v>533</v>
      </c>
      <c r="B470" s="2" t="s">
        <v>17</v>
      </c>
      <c r="C470" s="2" t="s">
        <v>249</v>
      </c>
      <c r="D470" s="17" t="str">
        <f>IFERROR(VLOOKUP(Dati16_17[[#This Row],[Nome]]&amp;"*",Gazzetta16_17[Giocatore],1,FALSE),"")</f>
        <v/>
      </c>
      <c r="E470" s="13">
        <f>IFERROR(Dati16_17[[#This Row],[Mf]]/Dati16_17[[#This Row],[Quota]],0)</f>
        <v>0</v>
      </c>
      <c r="F470" s="13">
        <f>IFERROR(Dati16_17[[#This Row],[Mf/Quota]]*Dati16_17[[#This Row],[Pg]]/38,0)</f>
        <v>0</v>
      </c>
      <c r="G470" s="15">
        <f>IF(Dati16_17[[#This Row],[Mf]]*Dati16_17[[#This Row],[Pg]]=0,0,Dati16_17[[#This Row],[Mf]]*Dati16_17[[#This Row],[Pg]])</f>
        <v>26.25</v>
      </c>
      <c r="H470" s="20">
        <f>IFERROR(Dati16_17[[#This Row],[Tot. punti]]/Dati16_17[[#This Row],[Quota]],0)</f>
        <v>0</v>
      </c>
      <c r="I470" s="12">
        <f>IFERROR(VLOOKUP(Dati16_17[[#This Row],[Nome]]&amp;"*",Gazzetta16_17[],2,FALSE),0)</f>
        <v>0</v>
      </c>
      <c r="J470" s="2" t="s">
        <v>89</v>
      </c>
      <c r="K470" s="2">
        <v>5</v>
      </c>
      <c r="L470" s="2">
        <v>5.25</v>
      </c>
      <c r="M470" s="2">
        <v>5.25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Y470" s="18" t="s">
        <v>2414</v>
      </c>
      <c r="Z470">
        <v>4</v>
      </c>
    </row>
    <row r="471" spans="1:26">
      <c r="A471" s="2">
        <v>574</v>
      </c>
      <c r="B471" s="2" t="s">
        <v>28</v>
      </c>
      <c r="C471" s="2" t="s">
        <v>619</v>
      </c>
      <c r="D471" s="17" t="str">
        <f>IFERROR(VLOOKUP(Dati16_17[[#This Row],[Nome]]&amp;"*",Gazzetta16_17[Giocatore],1,FALSE),"")</f>
        <v>Scuffet S.</v>
      </c>
      <c r="E471" s="13">
        <f>IFERROR(Dati16_17[[#This Row],[Mf]]/Dati16_17[[#This Row],[Quota]],0)</f>
        <v>1.0825</v>
      </c>
      <c r="F471" s="13">
        <f>IFERROR(Dati16_17[[#This Row],[Mf/Quota]]*Dati16_17[[#This Row],[Pg]]/38,0)</f>
        <v>0.17092105263157895</v>
      </c>
      <c r="G471" s="15">
        <f>IF(Dati16_17[[#This Row],[Mf]]*Dati16_17[[#This Row],[Pg]]=0,0,Dati16_17[[#This Row],[Mf]]*Dati16_17[[#This Row],[Pg]])</f>
        <v>25.98</v>
      </c>
      <c r="H471" s="20">
        <f>IFERROR(Dati16_17[[#This Row],[Tot. punti]]/Dati16_17[[#This Row],[Quota]],0)</f>
        <v>6.4950000000000001</v>
      </c>
      <c r="I471" s="12">
        <f>IFERROR(VLOOKUP(Dati16_17[[#This Row],[Nome]]&amp;"*",Gazzetta16_17[],2,FALSE),0)</f>
        <v>4</v>
      </c>
      <c r="J471" s="2" t="s">
        <v>30</v>
      </c>
      <c r="K471" s="2">
        <v>6</v>
      </c>
      <c r="L471" s="2">
        <v>6.17</v>
      </c>
      <c r="M471" s="2">
        <v>4.33</v>
      </c>
      <c r="N471" s="2">
        <v>0</v>
      </c>
      <c r="O471" s="2">
        <v>11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Y471" s="18" t="s">
        <v>2119</v>
      </c>
      <c r="Z471">
        <v>2</v>
      </c>
    </row>
    <row r="472" spans="1:26">
      <c r="A472" s="2">
        <v>582</v>
      </c>
      <c r="B472" s="2" t="s">
        <v>31</v>
      </c>
      <c r="C472" s="2" t="s">
        <v>212</v>
      </c>
      <c r="D472" s="17" t="str">
        <f>IFERROR(VLOOKUP(Dati16_17[[#This Row],[Nome]]&amp;"*",Gazzetta16_17[Giocatore],1,FALSE),"")</f>
        <v/>
      </c>
      <c r="E472" s="13">
        <f>IFERROR(Dati16_17[[#This Row],[Mf]]/Dati16_17[[#This Row],[Quota]],0)</f>
        <v>0</v>
      </c>
      <c r="F472" s="13">
        <f>IFERROR(Dati16_17[[#This Row],[Mf/Quota]]*Dati16_17[[#This Row],[Pg]]/38,0)</f>
        <v>0</v>
      </c>
      <c r="G472" s="15">
        <f>IF(Dati16_17[[#This Row],[Mf]]*Dati16_17[[#This Row],[Pg]]=0,0,Dati16_17[[#This Row],[Mf]]*Dati16_17[[#This Row],[Pg]])</f>
        <v>25.6</v>
      </c>
      <c r="H472" s="20">
        <f>IFERROR(Dati16_17[[#This Row],[Tot. punti]]/Dati16_17[[#This Row],[Quota]],0)</f>
        <v>0</v>
      </c>
      <c r="I472" s="12">
        <f>IFERROR(VLOOKUP(Dati16_17[[#This Row],[Nome]]&amp;"*",Gazzetta16_17[],2,FALSE),0)</f>
        <v>0</v>
      </c>
      <c r="J472" s="2" t="s">
        <v>30</v>
      </c>
      <c r="K472" s="2">
        <v>5</v>
      </c>
      <c r="L472" s="2">
        <v>5.38</v>
      </c>
      <c r="M472" s="2">
        <v>5.12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0</v>
      </c>
      <c r="W472" s="2">
        <v>0</v>
      </c>
      <c r="Y472" s="18" t="s">
        <v>2415</v>
      </c>
      <c r="Z472">
        <v>8</v>
      </c>
    </row>
    <row r="473" spans="1:26">
      <c r="A473" s="2">
        <v>261</v>
      </c>
      <c r="B473" s="2" t="s">
        <v>31</v>
      </c>
      <c r="C473" s="2" t="s">
        <v>258</v>
      </c>
      <c r="D473" s="17" t="str">
        <f>IFERROR(VLOOKUP(Dati16_17[[#This Row],[Nome]]&amp;"*",Gazzetta16_17[Giocatore],1,FALSE),"")</f>
        <v/>
      </c>
      <c r="E473" s="13">
        <f>IFERROR(Dati16_17[[#This Row],[Mf]]/Dati16_17[[#This Row],[Quota]],0)</f>
        <v>0</v>
      </c>
      <c r="F473" s="13">
        <f>IFERROR(Dati16_17[[#This Row],[Mf/Quota]]*Dati16_17[[#This Row],[Pg]]/38,0)</f>
        <v>0</v>
      </c>
      <c r="G473" s="15">
        <f>IF(Dati16_17[[#This Row],[Mf]]*Dati16_17[[#This Row],[Pg]]=0,0,Dati16_17[[#This Row],[Mf]]*Dati16_17[[#This Row],[Pg]])</f>
        <v>25.5</v>
      </c>
      <c r="H473" s="20">
        <f>IFERROR(Dati16_17[[#This Row],[Tot. punti]]/Dati16_17[[#This Row],[Quota]],0)</f>
        <v>0</v>
      </c>
      <c r="I473" s="12">
        <f>IFERROR(VLOOKUP(Dati16_17[[#This Row],[Nome]]&amp;"*",Gazzetta16_17[],2,FALSE),0)</f>
        <v>0</v>
      </c>
      <c r="J473" s="2" t="s">
        <v>55</v>
      </c>
      <c r="K473" s="2">
        <v>5</v>
      </c>
      <c r="L473" s="2">
        <v>5.3</v>
      </c>
      <c r="M473" s="2">
        <v>5.0999999999999996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2</v>
      </c>
      <c r="V473" s="2">
        <v>0</v>
      </c>
      <c r="W473" s="2">
        <v>0</v>
      </c>
      <c r="Y473" s="18" t="s">
        <v>2120</v>
      </c>
      <c r="Z473">
        <v>1</v>
      </c>
    </row>
    <row r="474" spans="1:26">
      <c r="A474" s="2">
        <v>135</v>
      </c>
      <c r="B474" s="2" t="s">
        <v>31</v>
      </c>
      <c r="C474" s="2" t="s">
        <v>350</v>
      </c>
      <c r="D474" s="17" t="str">
        <f>IFERROR(VLOOKUP(Dati16_17[[#This Row],[Nome]]&amp;"*",Gazzetta16_17[Giocatore],1,FALSE),"")</f>
        <v/>
      </c>
      <c r="E474" s="13">
        <f>IFERROR(Dati16_17[[#This Row],[Mf]]/Dati16_17[[#This Row],[Quota]],0)</f>
        <v>0</v>
      </c>
      <c r="F474" s="13">
        <f>IFERROR(Dati16_17[[#This Row],[Mf/Quota]]*Dati16_17[[#This Row],[Pg]]/38,0)</f>
        <v>0</v>
      </c>
      <c r="G474" s="15">
        <f>IF(Dati16_17[[#This Row],[Mf]]*Dati16_17[[#This Row],[Pg]]=0,0,Dati16_17[[#This Row],[Mf]]*Dati16_17[[#This Row],[Pg]])</f>
        <v>25</v>
      </c>
      <c r="H474" s="20">
        <f>IFERROR(Dati16_17[[#This Row],[Tot. punti]]/Dati16_17[[#This Row],[Quota]],0)</f>
        <v>0</v>
      </c>
      <c r="I474" s="12">
        <f>IFERROR(VLOOKUP(Dati16_17[[#This Row],[Nome]]&amp;"*",Gazzetta16_17[],2,FALSE),0)</f>
        <v>0</v>
      </c>
      <c r="J474" s="2" t="s">
        <v>654</v>
      </c>
      <c r="K474" s="2">
        <v>5</v>
      </c>
      <c r="L474" s="2">
        <v>5.38</v>
      </c>
      <c r="M474" s="2">
        <v>5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3</v>
      </c>
      <c r="V474" s="2">
        <v>0</v>
      </c>
      <c r="W474" s="2">
        <v>0</v>
      </c>
      <c r="Y474" s="18" t="s">
        <v>2416</v>
      </c>
      <c r="Z474">
        <v>3</v>
      </c>
    </row>
    <row r="475" spans="1:26">
      <c r="A475" s="2">
        <v>144</v>
      </c>
      <c r="B475" s="2" t="s">
        <v>31</v>
      </c>
      <c r="C475" s="2" t="s">
        <v>224</v>
      </c>
      <c r="D475" s="17" t="str">
        <f>IFERROR(VLOOKUP(Dati16_17[[#This Row],[Nome]]&amp;"*",Gazzetta16_17[Giocatore],1,FALSE),"")</f>
        <v>Tonelli L.</v>
      </c>
      <c r="E475" s="13">
        <f>IFERROR(Dati16_17[[#This Row],[Mf]]/Dati16_17[[#This Row],[Quota]],0)</f>
        <v>2</v>
      </c>
      <c r="F475" s="13">
        <f>IFERROR(Dati16_17[[#This Row],[Mf/Quota]]*Dati16_17[[#This Row],[Pg]]/38,0)</f>
        <v>0.15789473684210525</v>
      </c>
      <c r="G475" s="15">
        <f>IF(Dati16_17[[#This Row],[Mf]]*Dati16_17[[#This Row],[Pg]]=0,0,Dati16_17[[#This Row],[Mf]]*Dati16_17[[#This Row],[Pg]])</f>
        <v>24</v>
      </c>
      <c r="H475" s="20">
        <f>IFERROR(Dati16_17[[#This Row],[Tot. punti]]/Dati16_17[[#This Row],[Quota]],0)</f>
        <v>6</v>
      </c>
      <c r="I475" s="12">
        <f>IFERROR(VLOOKUP(Dati16_17[[#This Row],[Nome]]&amp;"*",Gazzetta16_17[],2,FALSE),0)</f>
        <v>4</v>
      </c>
      <c r="J475" s="2" t="s">
        <v>24</v>
      </c>
      <c r="K475" s="2">
        <v>3</v>
      </c>
      <c r="L475" s="2">
        <v>6.33</v>
      </c>
      <c r="M475" s="2">
        <v>8</v>
      </c>
      <c r="N475" s="2">
        <v>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Y475" s="18" t="s">
        <v>2417</v>
      </c>
      <c r="Z475">
        <v>4</v>
      </c>
    </row>
    <row r="476" spans="1:26">
      <c r="A476" s="2">
        <v>267</v>
      </c>
      <c r="B476" s="2" t="s">
        <v>22</v>
      </c>
      <c r="C476" s="2" t="s">
        <v>516</v>
      </c>
      <c r="D476" s="17" t="str">
        <f>IFERROR(VLOOKUP(Dati16_17[[#This Row],[Nome]]&amp;"*",Gazzetta16_17[Giocatore],1,FALSE),"")</f>
        <v>Gnoukouri A.</v>
      </c>
      <c r="E476" s="13">
        <f>IFERROR(Dati16_17[[#This Row],[Mf]]/Dati16_17[[#This Row],[Quota]],0)</f>
        <v>1.47</v>
      </c>
      <c r="F476" s="13">
        <f>IFERROR(Dati16_17[[#This Row],[Mf/Quota]]*Dati16_17[[#This Row],[Pg]]/38,0)</f>
        <v>0.15473684210526314</v>
      </c>
      <c r="G476" s="15">
        <f>IF(Dati16_17[[#This Row],[Mf]]*Dati16_17[[#This Row],[Pg]]=0,0,Dati16_17[[#This Row],[Mf]]*Dati16_17[[#This Row],[Pg]])</f>
        <v>23.52</v>
      </c>
      <c r="H476" s="20">
        <f>IFERROR(Dati16_17[[#This Row],[Tot. punti]]/Dati16_17[[#This Row],[Quota]],0)</f>
        <v>5.88</v>
      </c>
      <c r="I476" s="12">
        <f>IFERROR(VLOOKUP(Dati16_17[[#This Row],[Nome]]&amp;"*",Gazzetta16_17[],2,FALSE),0)</f>
        <v>4</v>
      </c>
      <c r="J476" s="2" t="s">
        <v>30</v>
      </c>
      <c r="K476" s="2">
        <v>4</v>
      </c>
      <c r="L476" s="2">
        <v>5.88</v>
      </c>
      <c r="M476" s="2">
        <v>5.88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Y476" s="18" t="s">
        <v>2123</v>
      </c>
      <c r="Z476">
        <v>11</v>
      </c>
    </row>
    <row r="477" spans="1:26">
      <c r="A477" s="2">
        <v>334</v>
      </c>
      <c r="B477" s="2" t="s">
        <v>22</v>
      </c>
      <c r="C477" s="2" t="s">
        <v>589</v>
      </c>
      <c r="D477" s="17" t="str">
        <f>IFERROR(VLOOKUP(Dati16_17[[#This Row],[Nome]]&amp;"*",Gazzetta16_17[Giocatore],1,FALSE),"")</f>
        <v>Crecco L.</v>
      </c>
      <c r="E477" s="13">
        <f>IFERROR(Dati16_17[[#This Row],[Mf]]/Dati16_17[[#This Row],[Quota]],0)</f>
        <v>1.9375</v>
      </c>
      <c r="F477" s="13">
        <f>IFERROR(Dati16_17[[#This Row],[Mf/Quota]]*Dati16_17[[#This Row],[Pg]]/38,0)</f>
        <v>0.15296052631578946</v>
      </c>
      <c r="G477" s="15">
        <f>IF(Dati16_17[[#This Row],[Mf]]*Dati16_17[[#This Row],[Pg]]=0,0,Dati16_17[[#This Row],[Mf]]*Dati16_17[[#This Row],[Pg]])</f>
        <v>23.25</v>
      </c>
      <c r="H477" s="20">
        <f>IFERROR(Dati16_17[[#This Row],[Tot. punti]]/Dati16_17[[#This Row],[Quota]],0)</f>
        <v>5.8125</v>
      </c>
      <c r="I477" s="12">
        <f>IFERROR(VLOOKUP(Dati16_17[[#This Row],[Nome]]&amp;"*",Gazzetta16_17[],2,FALSE),0)</f>
        <v>4</v>
      </c>
      <c r="J477" s="2" t="s">
        <v>74</v>
      </c>
      <c r="K477" s="2">
        <v>3</v>
      </c>
      <c r="L477" s="2">
        <v>6.25</v>
      </c>
      <c r="M477" s="2">
        <v>7.75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Y477" s="18" t="s">
        <v>2418</v>
      </c>
      <c r="Z477">
        <v>18</v>
      </c>
    </row>
    <row r="478" spans="1:26">
      <c r="A478" s="2">
        <v>610</v>
      </c>
      <c r="B478" s="2" t="s">
        <v>28</v>
      </c>
      <c r="C478" s="2" t="s">
        <v>233</v>
      </c>
      <c r="D478" s="17" t="str">
        <f>IFERROR(VLOOKUP(Dati16_17[[#This Row],[Nome]]&amp;"*",Gazzetta16_17[Giocatore],1,FALSE),"")</f>
        <v>Gollini P.</v>
      </c>
      <c r="E478" s="13">
        <f>IFERROR(Dati16_17[[#This Row],[Mf]]/Dati16_17[[#This Row],[Quota]],0)</f>
        <v>0.95833333333333337</v>
      </c>
      <c r="F478" s="13">
        <f>IFERROR(Dati16_17[[#This Row],[Mf/Quota]]*Dati16_17[[#This Row],[Pg]]/38,0)</f>
        <v>0.10087719298245615</v>
      </c>
      <c r="G478" s="15">
        <f>IF(Dati16_17[[#This Row],[Mf]]*Dati16_17[[#This Row],[Pg]]=0,0,Dati16_17[[#This Row],[Mf]]*Dati16_17[[#This Row],[Pg]])</f>
        <v>23</v>
      </c>
      <c r="H478" s="20">
        <f>IFERROR(Dati16_17[[#This Row],[Tot. punti]]/Dati16_17[[#This Row],[Quota]],0)</f>
        <v>3.8333333333333335</v>
      </c>
      <c r="I478" s="12">
        <f>IFERROR(VLOOKUP(Dati16_17[[#This Row],[Nome]]&amp;"*",Gazzetta16_17[],2,FALSE),0)</f>
        <v>6</v>
      </c>
      <c r="J478" s="2" t="s">
        <v>49</v>
      </c>
      <c r="K478" s="2">
        <v>4</v>
      </c>
      <c r="L478" s="2">
        <v>6.12</v>
      </c>
      <c r="M478" s="2">
        <v>5.75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Y478" s="18" t="s">
        <v>2419</v>
      </c>
      <c r="Z478">
        <v>4</v>
      </c>
    </row>
    <row r="479" spans="1:26">
      <c r="A479" s="2">
        <v>502</v>
      </c>
      <c r="B479" s="2" t="s">
        <v>22</v>
      </c>
      <c r="C479" s="2" t="s">
        <v>451</v>
      </c>
      <c r="D479" s="17" t="str">
        <f>IFERROR(VLOOKUP(Dati16_17[[#This Row],[Nome]]&amp;"*",Gazzetta16_17[Giocatore],1,FALSE),"")</f>
        <v>Palombo A.</v>
      </c>
      <c r="E479" s="13">
        <f>IFERROR(Dati16_17[[#This Row],[Mf]]/Dati16_17[[#This Row],[Quota]],0)</f>
        <v>1.405</v>
      </c>
      <c r="F479" s="13">
        <f>IFERROR(Dati16_17[[#This Row],[Mf/Quota]]*Dati16_17[[#This Row],[Pg]]/38,0)</f>
        <v>0.14789473684210527</v>
      </c>
      <c r="G479" s="15">
        <f>IF(Dati16_17[[#This Row],[Mf]]*Dati16_17[[#This Row],[Pg]]=0,0,Dati16_17[[#This Row],[Mf]]*Dati16_17[[#This Row],[Pg]])</f>
        <v>22.48</v>
      </c>
      <c r="H479" s="20">
        <f>IFERROR(Dati16_17[[#This Row],[Tot. punti]]/Dati16_17[[#This Row],[Quota]],0)</f>
        <v>5.62</v>
      </c>
      <c r="I479" s="12">
        <f>IFERROR(VLOOKUP(Dati16_17[[#This Row],[Nome]]&amp;"*",Gazzetta16_17[],2,FALSE),0)</f>
        <v>4</v>
      </c>
      <c r="J479" s="2" t="s">
        <v>44</v>
      </c>
      <c r="K479" s="2">
        <v>4</v>
      </c>
      <c r="L479" s="2">
        <v>5.75</v>
      </c>
      <c r="M479" s="2">
        <v>5.62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Y479" s="18" t="s">
        <v>2420</v>
      </c>
      <c r="Z479">
        <v>8</v>
      </c>
    </row>
    <row r="480" spans="1:26">
      <c r="A480" s="2">
        <v>765</v>
      </c>
      <c r="B480" s="2" t="s">
        <v>31</v>
      </c>
      <c r="C480" s="2" t="s">
        <v>356</v>
      </c>
      <c r="D480" s="17" t="str">
        <f>IFERROR(VLOOKUP(Dati16_17[[#This Row],[Nome]]&amp;"*",Gazzetta16_17[Giocatore],1,FALSE),"")</f>
        <v>Ajeti A.</v>
      </c>
      <c r="E480" s="13">
        <f>IFERROR(Dati16_17[[#This Row],[Mf]]/Dati16_17[[#This Row],[Quota]],0)</f>
        <v>1.405</v>
      </c>
      <c r="F480" s="13">
        <f>IFERROR(Dati16_17[[#This Row],[Mf/Quota]]*Dati16_17[[#This Row],[Pg]]/38,0)</f>
        <v>0.14789473684210527</v>
      </c>
      <c r="G480" s="15">
        <f>IF(Dati16_17[[#This Row],[Mf]]*Dati16_17[[#This Row],[Pg]]=0,0,Dati16_17[[#This Row],[Mf]]*Dati16_17[[#This Row],[Pg]])</f>
        <v>22.48</v>
      </c>
      <c r="H480" s="20">
        <f>IFERROR(Dati16_17[[#This Row],[Tot. punti]]/Dati16_17[[#This Row],[Quota]],0)</f>
        <v>5.62</v>
      </c>
      <c r="I480" s="12">
        <f>IFERROR(VLOOKUP(Dati16_17[[#This Row],[Nome]]&amp;"*",Gazzetta16_17[],2,FALSE),0)</f>
        <v>4</v>
      </c>
      <c r="J480" s="2" t="s">
        <v>81</v>
      </c>
      <c r="K480" s="2">
        <v>4</v>
      </c>
      <c r="L480" s="2">
        <v>5.38</v>
      </c>
      <c r="M480" s="2">
        <v>5.62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Y480" s="18" t="s">
        <v>2125</v>
      </c>
      <c r="Z480">
        <v>16</v>
      </c>
    </row>
    <row r="481" spans="1:26">
      <c r="A481" s="2">
        <v>2106</v>
      </c>
      <c r="B481" s="2" t="s">
        <v>22</v>
      </c>
      <c r="C481" s="2" t="s">
        <v>763</v>
      </c>
      <c r="D481" s="17" t="str">
        <f>IFERROR(VLOOKUP(Dati16_17[[#This Row],[Nome]]&amp;"*",Gazzetta16_17[Giocatore],1,FALSE),"")</f>
        <v>Morosini L.</v>
      </c>
      <c r="E481" s="13">
        <f>IFERROR(Dati16_17[[#This Row],[Mf]]/Dati16_17[[#This Row],[Quota]],0)</f>
        <v>1.375</v>
      </c>
      <c r="F481" s="13">
        <f>IFERROR(Dati16_17[[#This Row],[Mf/Quota]]*Dati16_17[[#This Row],[Pg]]/38,0)</f>
        <v>0.14473684210526316</v>
      </c>
      <c r="G481" s="15">
        <f>IF(Dati16_17[[#This Row],[Mf]]*Dati16_17[[#This Row],[Pg]]=0,0,Dati16_17[[#This Row],[Mf]]*Dati16_17[[#This Row],[Pg]])</f>
        <v>22</v>
      </c>
      <c r="H481" s="20">
        <f>IFERROR(Dati16_17[[#This Row],[Tot. punti]]/Dati16_17[[#This Row],[Quota]],0)</f>
        <v>5.5</v>
      </c>
      <c r="I481" s="12">
        <f>IFERROR(VLOOKUP(Dati16_17[[#This Row],[Nome]]&amp;"*",Gazzetta16_17[],2,FALSE),0)</f>
        <v>4</v>
      </c>
      <c r="J481" s="2" t="s">
        <v>70</v>
      </c>
      <c r="K481" s="2">
        <v>4</v>
      </c>
      <c r="L481" s="2">
        <v>5.5</v>
      </c>
      <c r="M481" s="2">
        <v>5.5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Y481" s="18" t="s">
        <v>2126</v>
      </c>
      <c r="Z481">
        <v>9</v>
      </c>
    </row>
    <row r="482" spans="1:26">
      <c r="A482" s="2">
        <v>805</v>
      </c>
      <c r="B482" s="2" t="s">
        <v>31</v>
      </c>
      <c r="C482" s="2" t="s">
        <v>449</v>
      </c>
      <c r="D482" s="17" t="str">
        <f>IFERROR(VLOOKUP(Dati16_17[[#This Row],[Nome]]&amp;"*",Gazzetta16_17[Giocatore],1,FALSE),"")</f>
        <v/>
      </c>
      <c r="E482" s="13">
        <f>IFERROR(Dati16_17[[#This Row],[Mf]]/Dati16_17[[#This Row],[Quota]],0)</f>
        <v>0</v>
      </c>
      <c r="F482" s="13">
        <f>IFERROR(Dati16_17[[#This Row],[Mf/Quota]]*Dati16_17[[#This Row],[Pg]]/38,0)</f>
        <v>0</v>
      </c>
      <c r="G482" s="15">
        <f>IF(Dati16_17[[#This Row],[Mf]]*Dati16_17[[#This Row],[Pg]]=0,0,Dati16_17[[#This Row],[Mf]]*Dati16_17[[#This Row],[Pg]])</f>
        <v>22</v>
      </c>
      <c r="H482" s="20">
        <f>IFERROR(Dati16_17[[#This Row],[Tot. punti]]/Dati16_17[[#This Row],[Quota]],0)</f>
        <v>0</v>
      </c>
      <c r="I482" s="12">
        <f>IFERROR(VLOOKUP(Dati16_17[[#This Row],[Nome]]&amp;"*",Gazzetta16_17[],2,FALSE),0)</f>
        <v>0</v>
      </c>
      <c r="J482" s="2" t="s">
        <v>70</v>
      </c>
      <c r="K482" s="2">
        <v>4</v>
      </c>
      <c r="L482" s="2">
        <v>5.5</v>
      </c>
      <c r="M482" s="2">
        <v>5.5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Y482" s="18" t="s">
        <v>2421</v>
      </c>
      <c r="Z482">
        <v>2</v>
      </c>
    </row>
    <row r="483" spans="1:26">
      <c r="A483" s="2">
        <v>20</v>
      </c>
      <c r="B483" s="2" t="s">
        <v>22</v>
      </c>
      <c r="C483" s="2" t="s">
        <v>238</v>
      </c>
      <c r="D483" s="17" t="str">
        <f>IFERROR(VLOOKUP(Dati16_17[[#This Row],[Nome]]&amp;"*",Gazzetta16_17[Giocatore],1,FALSE),"")</f>
        <v>Cigarini L.</v>
      </c>
      <c r="E483" s="13">
        <f>IFERROR(Dati16_17[[#This Row],[Mf]]/Dati16_17[[#This Row],[Quota]],0)</f>
        <v>1.345</v>
      </c>
      <c r="F483" s="13">
        <f>IFERROR(Dati16_17[[#This Row],[Mf/Quota]]*Dati16_17[[#This Row],[Pg]]/38,0)</f>
        <v>0.14157894736842105</v>
      </c>
      <c r="G483" s="15">
        <f>IF(Dati16_17[[#This Row],[Mf]]*Dati16_17[[#This Row],[Pg]]=0,0,Dati16_17[[#This Row],[Mf]]*Dati16_17[[#This Row],[Pg]])</f>
        <v>21.52</v>
      </c>
      <c r="H483" s="20">
        <f>IFERROR(Dati16_17[[#This Row],[Tot. punti]]/Dati16_17[[#This Row],[Quota]],0)</f>
        <v>5.38</v>
      </c>
      <c r="I483" s="12">
        <f>IFERROR(VLOOKUP(Dati16_17[[#This Row],[Nome]]&amp;"*",Gazzetta16_17[],2,FALSE),0)</f>
        <v>4</v>
      </c>
      <c r="J483" s="2" t="s">
        <v>44</v>
      </c>
      <c r="K483" s="2">
        <v>4</v>
      </c>
      <c r="L483" s="2">
        <v>5.75</v>
      </c>
      <c r="M483" s="2">
        <v>5.38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</v>
      </c>
      <c r="V483" s="2">
        <v>0</v>
      </c>
      <c r="W483" s="2">
        <v>0</v>
      </c>
      <c r="Y483" s="18" t="s">
        <v>2129</v>
      </c>
      <c r="Z483">
        <v>12</v>
      </c>
    </row>
    <row r="484" spans="1:26">
      <c r="A484" s="2">
        <v>2109</v>
      </c>
      <c r="B484" s="2" t="s">
        <v>31</v>
      </c>
      <c r="C484" s="2" t="s">
        <v>1059</v>
      </c>
      <c r="D484" s="17" t="str">
        <f>IFERROR(VLOOKUP(Dati16_17[[#This Row],[Nome]]&amp;"*",Gazzetta16_17[Giocatore],1,FALSE),"")</f>
        <v>Carlao</v>
      </c>
      <c r="E484" s="13">
        <f>IFERROR(Dati16_17[[#This Row],[Mf]]/Dati16_17[[#This Row],[Quota]],0)</f>
        <v>1.7933333333333332</v>
      </c>
      <c r="F484" s="13">
        <f>IFERROR(Dati16_17[[#This Row],[Mf/Quota]]*Dati16_17[[#This Row],[Pg]]/38,0)</f>
        <v>0.1887719298245614</v>
      </c>
      <c r="G484" s="15">
        <f>IF(Dati16_17[[#This Row],[Mf]]*Dati16_17[[#This Row],[Pg]]=0,0,Dati16_17[[#This Row],[Mf]]*Dati16_17[[#This Row],[Pg]])</f>
        <v>21.52</v>
      </c>
      <c r="H484" s="20">
        <f>IFERROR(Dati16_17[[#This Row],[Tot. punti]]/Dati16_17[[#This Row],[Quota]],0)</f>
        <v>7.1733333333333329</v>
      </c>
      <c r="I484" s="12">
        <f>IFERROR(VLOOKUP(Dati16_17[[#This Row],[Nome]]&amp;"*",Gazzetta16_17[],2,FALSE),0)</f>
        <v>3</v>
      </c>
      <c r="J484" s="2" t="s">
        <v>81</v>
      </c>
      <c r="K484" s="2">
        <v>4</v>
      </c>
      <c r="L484" s="2">
        <v>5.5</v>
      </c>
      <c r="M484" s="2">
        <v>5.38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</v>
      </c>
      <c r="W484" s="2">
        <v>0</v>
      </c>
      <c r="Y484" s="18" t="s">
        <v>2422</v>
      </c>
      <c r="Z484">
        <v>5</v>
      </c>
    </row>
    <row r="485" spans="1:26">
      <c r="A485" s="2">
        <v>2005</v>
      </c>
      <c r="B485" s="2" t="s">
        <v>31</v>
      </c>
      <c r="C485" s="2" t="s">
        <v>1016</v>
      </c>
      <c r="D485" s="17" t="str">
        <f>IFERROR(VLOOKUP(Dati16_17[[#This Row],[Nome]]&amp;"*",Gazzetta16_17[Giocatore],1,FALSE),"")</f>
        <v>Rajkovic S.</v>
      </c>
      <c r="E485" s="13">
        <f>IFERROR(Dati16_17[[#This Row],[Mf]]/Dati16_17[[#This Row],[Quota]],0)</f>
        <v>1.3125</v>
      </c>
      <c r="F485" s="13">
        <f>IFERROR(Dati16_17[[#This Row],[Mf/Quota]]*Dati16_17[[#This Row],[Pg]]/38,0)</f>
        <v>0.13815789473684212</v>
      </c>
      <c r="G485" s="15">
        <f>IF(Dati16_17[[#This Row],[Mf]]*Dati16_17[[#This Row],[Pg]]=0,0,Dati16_17[[#This Row],[Mf]]*Dati16_17[[#This Row],[Pg]])</f>
        <v>21</v>
      </c>
      <c r="H485" s="20">
        <f>IFERROR(Dati16_17[[#This Row],[Tot. punti]]/Dati16_17[[#This Row],[Quota]],0)</f>
        <v>5.25</v>
      </c>
      <c r="I485" s="12">
        <f>IFERROR(VLOOKUP(Dati16_17[[#This Row],[Nome]]&amp;"*",Gazzetta16_17[],2,FALSE),0)</f>
        <v>4</v>
      </c>
      <c r="J485" s="2" t="s">
        <v>27</v>
      </c>
      <c r="K485" s="2">
        <v>4</v>
      </c>
      <c r="L485" s="2">
        <v>5.5</v>
      </c>
      <c r="M485" s="2">
        <v>5.25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Y485" s="18" t="s">
        <v>2423</v>
      </c>
      <c r="Z485">
        <v>13</v>
      </c>
    </row>
    <row r="486" spans="1:26">
      <c r="A486" s="2">
        <v>1967</v>
      </c>
      <c r="B486" s="2" t="s">
        <v>22</v>
      </c>
      <c r="C486" s="2" t="s">
        <v>701</v>
      </c>
      <c r="D486" s="17" t="str">
        <f>IFERROR(VLOOKUP(Dati16_17[[#This Row],[Nome]]&amp;"*",Gazzetta16_17[Giocatore],1,FALSE),"")</f>
        <v>Gerson S.</v>
      </c>
      <c r="E486" s="13">
        <f>IFERROR(Dati16_17[[#This Row],[Mf]]/Dati16_17[[#This Row],[Quota]],0)</f>
        <v>1.5833333333333333</v>
      </c>
      <c r="F486" s="13">
        <f>IFERROR(Dati16_17[[#This Row],[Mf/Quota]]*Dati16_17[[#This Row],[Pg]]/38,0)</f>
        <v>0.16666666666666666</v>
      </c>
      <c r="G486" s="15">
        <f>IF(Dati16_17[[#This Row],[Mf]]*Dati16_17[[#This Row],[Pg]]=0,0,Dati16_17[[#This Row],[Mf]]*Dati16_17[[#This Row],[Pg]])</f>
        <v>19</v>
      </c>
      <c r="H486" s="20">
        <f>IFERROR(Dati16_17[[#This Row],[Tot. punti]]/Dati16_17[[#This Row],[Quota]],0)</f>
        <v>6.333333333333333</v>
      </c>
      <c r="I486" s="12">
        <f>IFERROR(VLOOKUP(Dati16_17[[#This Row],[Nome]]&amp;"*",Gazzetta16_17[],2,FALSE),0)</f>
        <v>3</v>
      </c>
      <c r="J486" s="2" t="s">
        <v>42</v>
      </c>
      <c r="K486" s="2">
        <v>4</v>
      </c>
      <c r="L486" s="2">
        <v>5</v>
      </c>
      <c r="M486" s="2">
        <v>4.75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Y486" s="18" t="s">
        <v>2131</v>
      </c>
      <c r="Z486">
        <v>6</v>
      </c>
    </row>
    <row r="487" spans="1:26">
      <c r="A487" s="2">
        <v>2120</v>
      </c>
      <c r="B487" s="2" t="s">
        <v>31</v>
      </c>
      <c r="C487" s="2" t="s">
        <v>768</v>
      </c>
      <c r="D487" s="17" t="str">
        <f>IFERROR(VLOOKUP(Dati16_17[[#This Row],[Nome]]&amp;"*",Gazzetta16_17[Giocatore],1,FALSE),"")</f>
        <v>Bastoni A.</v>
      </c>
      <c r="E487" s="13">
        <f>IFERROR(Dati16_17[[#This Row],[Mf]]/Dati16_17[[#This Row],[Quota]],0)</f>
        <v>1.5</v>
      </c>
      <c r="F487" s="13">
        <f>IFERROR(Dati16_17[[#This Row],[Mf/Quota]]*Dati16_17[[#This Row],[Pg]]/38,0)</f>
        <v>0.11842105263157894</v>
      </c>
      <c r="G487" s="15">
        <f>IF(Dati16_17[[#This Row],[Mf]]*Dati16_17[[#This Row],[Pg]]=0,0,Dati16_17[[#This Row],[Mf]]*Dati16_17[[#This Row],[Pg]])</f>
        <v>18</v>
      </c>
      <c r="H487" s="20">
        <f>IFERROR(Dati16_17[[#This Row],[Tot. punti]]/Dati16_17[[#This Row],[Quota]],0)</f>
        <v>4.5</v>
      </c>
      <c r="I487" s="12">
        <f>IFERROR(VLOOKUP(Dati16_17[[#This Row],[Nome]]&amp;"*",Gazzetta16_17[],2,FALSE),0)</f>
        <v>4</v>
      </c>
      <c r="J487" s="2" t="s">
        <v>49</v>
      </c>
      <c r="K487" s="2">
        <v>3</v>
      </c>
      <c r="L487" s="2">
        <v>6</v>
      </c>
      <c r="M487" s="2">
        <v>6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Y487" s="18" t="s">
        <v>2132</v>
      </c>
      <c r="Z487">
        <v>4</v>
      </c>
    </row>
    <row r="488" spans="1:26">
      <c r="A488" s="2">
        <v>1951</v>
      </c>
      <c r="B488" s="2" t="s">
        <v>31</v>
      </c>
      <c r="C488" s="2" t="s">
        <v>1000</v>
      </c>
      <c r="D488" s="17" t="str">
        <f>IFERROR(VLOOKUP(Dati16_17[[#This Row],[Nome]]&amp;"*",Gazzetta16_17[Giocatore],1,FALSE),"")</f>
        <v>Vitturini D.</v>
      </c>
      <c r="E488" s="13">
        <f>IFERROR(Dati16_17[[#This Row],[Mf]]/Dati16_17[[#This Row],[Quota]],0)</f>
        <v>2.835</v>
      </c>
      <c r="F488" s="13">
        <f>IFERROR(Dati16_17[[#This Row],[Mf/Quota]]*Dati16_17[[#This Row],[Pg]]/38,0)</f>
        <v>0.22381578947368419</v>
      </c>
      <c r="G488" s="15">
        <f>IF(Dati16_17[[#This Row],[Mf]]*Dati16_17[[#This Row],[Pg]]=0,0,Dati16_17[[#This Row],[Mf]]*Dati16_17[[#This Row],[Pg]])</f>
        <v>17.009999999999998</v>
      </c>
      <c r="H488" s="20">
        <f>IFERROR(Dati16_17[[#This Row],[Tot. punti]]/Dati16_17[[#This Row],[Quota]],0)</f>
        <v>8.504999999999999</v>
      </c>
      <c r="I488" s="12">
        <f>IFERROR(VLOOKUP(Dati16_17[[#This Row],[Nome]]&amp;"*",Gazzetta16_17[],2,FALSE),0)</f>
        <v>2</v>
      </c>
      <c r="J488" s="2" t="s">
        <v>961</v>
      </c>
      <c r="K488" s="2">
        <v>3</v>
      </c>
      <c r="L488" s="2">
        <v>5.67</v>
      </c>
      <c r="M488" s="2">
        <v>5.67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Y488" s="18" t="s">
        <v>2133</v>
      </c>
      <c r="Z488">
        <v>3</v>
      </c>
    </row>
    <row r="489" spans="1:26">
      <c r="A489" s="2">
        <v>2105</v>
      </c>
      <c r="B489" s="2" t="s">
        <v>22</v>
      </c>
      <c r="C489" s="2" t="s">
        <v>1057</v>
      </c>
      <c r="D489" s="17" t="str">
        <f>IFERROR(VLOOKUP(Dati16_17[[#This Row],[Nome]]&amp;"*",Gazzetta16_17[Giocatore],1,FALSE),"")</f>
        <v>Beghetto A.</v>
      </c>
      <c r="E489" s="13">
        <f>IFERROR(Dati16_17[[#This Row],[Mf]]/Dati16_17[[#This Row],[Quota]],0)</f>
        <v>1.4175</v>
      </c>
      <c r="F489" s="13">
        <f>IFERROR(Dati16_17[[#This Row],[Mf/Quota]]*Dati16_17[[#This Row],[Pg]]/38,0)</f>
        <v>0.1119078947368421</v>
      </c>
      <c r="G489" s="15">
        <f>IF(Dati16_17[[#This Row],[Mf]]*Dati16_17[[#This Row],[Pg]]=0,0,Dati16_17[[#This Row],[Mf]]*Dati16_17[[#This Row],[Pg]])</f>
        <v>17.009999999999998</v>
      </c>
      <c r="H489" s="20">
        <f>IFERROR(Dati16_17[[#This Row],[Tot. punti]]/Dati16_17[[#This Row],[Quota]],0)</f>
        <v>4.2524999999999995</v>
      </c>
      <c r="I489" s="12">
        <f>IFERROR(VLOOKUP(Dati16_17[[#This Row],[Nome]]&amp;"*",Gazzetta16_17[],2,FALSE),0)</f>
        <v>4</v>
      </c>
      <c r="J489" s="2" t="s">
        <v>70</v>
      </c>
      <c r="K489" s="2">
        <v>3</v>
      </c>
      <c r="L489" s="2">
        <v>5.67</v>
      </c>
      <c r="M489" s="2">
        <v>5.67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Y489" s="18" t="s">
        <v>2424</v>
      </c>
      <c r="Z489">
        <v>10</v>
      </c>
    </row>
    <row r="490" spans="1:26">
      <c r="A490" s="2">
        <v>544</v>
      </c>
      <c r="B490" s="2" t="s">
        <v>31</v>
      </c>
      <c r="C490" s="2" t="s">
        <v>465</v>
      </c>
      <c r="D490" s="17" t="str">
        <f>IFERROR(VLOOKUP(Dati16_17[[#This Row],[Nome]]&amp;"*",Gazzetta16_17[Giocatore],1,FALSE),"")</f>
        <v>Avelar D.</v>
      </c>
      <c r="E490" s="13">
        <f>IFERROR(Dati16_17[[#This Row],[Mf]]/Dati16_17[[#This Row],[Quota]],0)</f>
        <v>1.4175</v>
      </c>
      <c r="F490" s="13">
        <f>IFERROR(Dati16_17[[#This Row],[Mf/Quota]]*Dati16_17[[#This Row],[Pg]]/38,0)</f>
        <v>0.1119078947368421</v>
      </c>
      <c r="G490" s="15">
        <f>IF(Dati16_17[[#This Row],[Mf]]*Dati16_17[[#This Row],[Pg]]=0,0,Dati16_17[[#This Row],[Mf]]*Dati16_17[[#This Row],[Pg]])</f>
        <v>17.009999999999998</v>
      </c>
      <c r="H490" s="20">
        <f>IFERROR(Dati16_17[[#This Row],[Tot. punti]]/Dati16_17[[#This Row],[Quota]],0)</f>
        <v>4.2524999999999995</v>
      </c>
      <c r="I490" s="12">
        <f>IFERROR(VLOOKUP(Dati16_17[[#This Row],[Nome]]&amp;"*",Gazzetta16_17[],2,FALSE),0)</f>
        <v>4</v>
      </c>
      <c r="J490" s="2" t="s">
        <v>81</v>
      </c>
      <c r="K490" s="2">
        <v>3</v>
      </c>
      <c r="L490" s="2">
        <v>5.83</v>
      </c>
      <c r="M490" s="2">
        <v>5.67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Y490" s="18" t="s">
        <v>2425</v>
      </c>
      <c r="Z490">
        <v>4</v>
      </c>
    </row>
    <row r="491" spans="1:26">
      <c r="A491" s="2">
        <v>476</v>
      </c>
      <c r="B491" s="2" t="s">
        <v>17</v>
      </c>
      <c r="C491" s="2" t="s">
        <v>519</v>
      </c>
      <c r="D491" s="17" t="str">
        <f>IFERROR(VLOOKUP(Dati16_17[[#This Row],[Nome]]&amp;"*",Gazzetta16_17[Giocatore],1,FALSE),"")</f>
        <v/>
      </c>
      <c r="E491" s="13">
        <f>IFERROR(Dati16_17[[#This Row],[Mf]]/Dati16_17[[#This Row],[Quota]],0)</f>
        <v>0</v>
      </c>
      <c r="F491" s="13">
        <f>IFERROR(Dati16_17[[#This Row],[Mf/Quota]]*Dati16_17[[#This Row],[Pg]]/38,0)</f>
        <v>0</v>
      </c>
      <c r="G491" s="15">
        <f>IF(Dati16_17[[#This Row],[Mf]]*Dati16_17[[#This Row],[Pg]]=0,0,Dati16_17[[#This Row],[Mf]]*Dati16_17[[#This Row],[Pg]])</f>
        <v>17.009999999999998</v>
      </c>
      <c r="H491" s="20">
        <f>IFERROR(Dati16_17[[#This Row],[Tot. punti]]/Dati16_17[[#This Row],[Quota]],0)</f>
        <v>0</v>
      </c>
      <c r="I491" s="12">
        <f>IFERROR(VLOOKUP(Dati16_17[[#This Row],[Nome]]&amp;"*",Gazzetta16_17[],2,FALSE),0)</f>
        <v>0</v>
      </c>
      <c r="J491" s="2" t="s">
        <v>654</v>
      </c>
      <c r="K491" s="2">
        <v>3</v>
      </c>
      <c r="L491" s="2">
        <v>5.67</v>
      </c>
      <c r="M491" s="2">
        <v>5.67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Y491" s="18" t="s">
        <v>2426</v>
      </c>
      <c r="Z491">
        <v>9</v>
      </c>
    </row>
    <row r="492" spans="1:26">
      <c r="A492" s="2">
        <v>2108</v>
      </c>
      <c r="B492" s="2" t="s">
        <v>17</v>
      </c>
      <c r="C492" s="2" t="s">
        <v>1058</v>
      </c>
      <c r="D492" s="17" t="str">
        <f>IFERROR(VLOOKUP(Dati16_17[[#This Row],[Nome]]&amp;"*",Gazzetta16_17[Giocatore],1,FALSE),"")</f>
        <v>Rossi A.</v>
      </c>
      <c r="E492" s="13">
        <f>IFERROR(Dati16_17[[#This Row],[Mf]]/Dati16_17[[#This Row],[Quota]],0)</f>
        <v>5.5</v>
      </c>
      <c r="F492" s="13">
        <f>IFERROR(Dati16_17[[#This Row],[Mf/Quota]]*Dati16_17[[#This Row],[Pg]]/38,0)</f>
        <v>0.43421052631578949</v>
      </c>
      <c r="G492" s="15">
        <f>IF(Dati16_17[[#This Row],[Mf]]*Dati16_17[[#This Row],[Pg]]=0,0,Dati16_17[[#This Row],[Mf]]*Dati16_17[[#This Row],[Pg]])</f>
        <v>16.5</v>
      </c>
      <c r="H492" s="20">
        <f>IFERROR(Dati16_17[[#This Row],[Tot. punti]]/Dati16_17[[#This Row],[Quota]],0)</f>
        <v>16.5</v>
      </c>
      <c r="I492" s="12">
        <f>IFERROR(VLOOKUP(Dati16_17[[#This Row],[Nome]]&amp;"*",Gazzetta16_17[],2,FALSE),0)</f>
        <v>1</v>
      </c>
      <c r="J492" s="2" t="s">
        <v>74</v>
      </c>
      <c r="K492" s="2">
        <v>3</v>
      </c>
      <c r="L492" s="2">
        <v>5.5</v>
      </c>
      <c r="M492" s="2">
        <v>5.5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Y492" s="18" t="s">
        <v>2135</v>
      </c>
      <c r="Z492">
        <v>5</v>
      </c>
    </row>
    <row r="493" spans="1:26">
      <c r="A493" s="2">
        <v>442</v>
      </c>
      <c r="B493" s="2" t="s">
        <v>17</v>
      </c>
      <c r="C493" s="2" t="s">
        <v>538</v>
      </c>
      <c r="D493" s="17" t="str">
        <f>IFERROR(VLOOKUP(Dati16_17[[#This Row],[Nome]]&amp;"*",Gazzetta16_17[Giocatore],1,FALSE),"")</f>
        <v/>
      </c>
      <c r="E493" s="13">
        <f>IFERROR(Dati16_17[[#This Row],[Mf]]/Dati16_17[[#This Row],[Quota]],0)</f>
        <v>0</v>
      </c>
      <c r="F493" s="13">
        <f>IFERROR(Dati16_17[[#This Row],[Mf/Quota]]*Dati16_17[[#This Row],[Pg]]/38,0)</f>
        <v>0</v>
      </c>
      <c r="G493" s="15">
        <f>IF(Dati16_17[[#This Row],[Mf]]*Dati16_17[[#This Row],[Pg]]=0,0,Dati16_17[[#This Row],[Mf]]*Dati16_17[[#This Row],[Pg]])</f>
        <v>16.5</v>
      </c>
      <c r="H493" s="20">
        <f>IFERROR(Dati16_17[[#This Row],[Tot. punti]]/Dati16_17[[#This Row],[Quota]],0)</f>
        <v>0</v>
      </c>
      <c r="I493" s="12">
        <f>IFERROR(VLOOKUP(Dati16_17[[#This Row],[Nome]]&amp;"*",Gazzetta16_17[],2,FALSE),0)</f>
        <v>0</v>
      </c>
      <c r="J493" s="2" t="s">
        <v>27</v>
      </c>
      <c r="K493" s="2">
        <v>3</v>
      </c>
      <c r="L493" s="2">
        <v>5.5</v>
      </c>
      <c r="M493" s="2">
        <v>5.5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Y493" s="18" t="s">
        <v>2136</v>
      </c>
      <c r="Z493">
        <v>19</v>
      </c>
    </row>
    <row r="494" spans="1:26">
      <c r="A494" s="2">
        <v>1982</v>
      </c>
      <c r="B494" s="2" t="s">
        <v>17</v>
      </c>
      <c r="C494" s="2" t="s">
        <v>711</v>
      </c>
      <c r="D494" s="17" t="str">
        <f>IFERROR(VLOOKUP(Dati16_17[[#This Row],[Nome]]&amp;"*",Gazzetta16_17[Giocatore],1,FALSE),"")</f>
        <v/>
      </c>
      <c r="E494" s="13">
        <f>IFERROR(Dati16_17[[#This Row],[Mf]]/Dati16_17[[#This Row],[Quota]],0)</f>
        <v>0</v>
      </c>
      <c r="F494" s="13">
        <f>IFERROR(Dati16_17[[#This Row],[Mf/Quota]]*Dati16_17[[#This Row],[Pg]]/38,0)</f>
        <v>0</v>
      </c>
      <c r="G494" s="15">
        <f>IF(Dati16_17[[#This Row],[Mf]]*Dati16_17[[#This Row],[Pg]]=0,0,Dati16_17[[#This Row],[Mf]]*Dati16_17[[#This Row],[Pg]])</f>
        <v>16.5</v>
      </c>
      <c r="H494" s="20">
        <f>IFERROR(Dati16_17[[#This Row],[Tot. punti]]/Dati16_17[[#This Row],[Quota]],0)</f>
        <v>0</v>
      </c>
      <c r="I494" s="12">
        <f>IFERROR(VLOOKUP(Dati16_17[[#This Row],[Nome]]&amp;"*",Gazzetta16_17[],2,FALSE),0)</f>
        <v>0</v>
      </c>
      <c r="J494" s="2" t="s">
        <v>65</v>
      </c>
      <c r="K494" s="2">
        <v>3</v>
      </c>
      <c r="L494" s="2">
        <v>5.5</v>
      </c>
      <c r="M494" s="2">
        <v>5.5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Y494" s="18" t="s">
        <v>2138</v>
      </c>
      <c r="Z494">
        <v>5</v>
      </c>
    </row>
    <row r="495" spans="1:26">
      <c r="A495" s="2">
        <v>522</v>
      </c>
      <c r="B495" s="2" t="s">
        <v>31</v>
      </c>
      <c r="C495" s="2" t="s">
        <v>464</v>
      </c>
      <c r="D495" s="17" t="str">
        <f>IFERROR(VLOOKUP(Dati16_17[[#This Row],[Nome]]&amp;"*",Gazzetta16_17[Giocatore],1,FALSE),"")</f>
        <v/>
      </c>
      <c r="E495" s="13">
        <f>IFERROR(Dati16_17[[#This Row],[Mf]]/Dati16_17[[#This Row],[Quota]],0)</f>
        <v>0</v>
      </c>
      <c r="F495" s="13">
        <f>IFERROR(Dati16_17[[#This Row],[Mf/Quota]]*Dati16_17[[#This Row],[Pg]]/38,0)</f>
        <v>0</v>
      </c>
      <c r="G495" s="15">
        <f>IF(Dati16_17[[#This Row],[Mf]]*Dati16_17[[#This Row],[Pg]]=0,0,Dati16_17[[#This Row],[Mf]]*Dati16_17[[#This Row],[Pg]])</f>
        <v>15.99</v>
      </c>
      <c r="H495" s="20">
        <f>IFERROR(Dati16_17[[#This Row],[Tot. punti]]/Dati16_17[[#This Row],[Quota]],0)</f>
        <v>0</v>
      </c>
      <c r="I495" s="12">
        <f>IFERROR(VLOOKUP(Dati16_17[[#This Row],[Nome]]&amp;"*",Gazzetta16_17[],2,FALSE),0)</f>
        <v>0</v>
      </c>
      <c r="J495" s="2" t="s">
        <v>46</v>
      </c>
      <c r="K495" s="2">
        <v>3</v>
      </c>
      <c r="L495" s="2">
        <v>5.33</v>
      </c>
      <c r="M495" s="2">
        <v>5.33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Y495" s="18" t="s">
        <v>2427</v>
      </c>
      <c r="Z495">
        <v>4</v>
      </c>
    </row>
    <row r="496" spans="1:26">
      <c r="A496" s="2">
        <v>563</v>
      </c>
      <c r="B496" s="2" t="s">
        <v>22</v>
      </c>
      <c r="C496" s="2" t="s">
        <v>121</v>
      </c>
      <c r="D496" s="17" t="str">
        <f>IFERROR(VLOOKUP(Dati16_17[[#This Row],[Nome]]&amp;"*",Gazzetta16_17[Giocatore],1,FALSE),"")</f>
        <v/>
      </c>
      <c r="E496" s="13">
        <f>IFERROR(Dati16_17[[#This Row],[Mf]]/Dati16_17[[#This Row],[Quota]],0)</f>
        <v>0</v>
      </c>
      <c r="F496" s="13">
        <f>IFERROR(Dati16_17[[#This Row],[Mf/Quota]]*Dati16_17[[#This Row],[Pg]]/38,0)</f>
        <v>0</v>
      </c>
      <c r="G496" s="15">
        <f>IF(Dati16_17[[#This Row],[Mf]]*Dati16_17[[#This Row],[Pg]]=0,0,Dati16_17[[#This Row],[Mf]]*Dati16_17[[#This Row],[Pg]])</f>
        <v>15.99</v>
      </c>
      <c r="H496" s="20">
        <f>IFERROR(Dati16_17[[#This Row],[Tot. punti]]/Dati16_17[[#This Row],[Quota]],0)</f>
        <v>0</v>
      </c>
      <c r="I496" s="12">
        <f>IFERROR(VLOOKUP(Dati16_17[[#This Row],[Nome]]&amp;"*",Gazzetta16_17[],2,FALSE),0)</f>
        <v>0</v>
      </c>
      <c r="J496" s="2" t="s">
        <v>81</v>
      </c>
      <c r="K496" s="2">
        <v>3</v>
      </c>
      <c r="L496" s="2">
        <v>5.67</v>
      </c>
      <c r="M496" s="2">
        <v>5.33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Y496" s="18" t="s">
        <v>2140</v>
      </c>
      <c r="Z496">
        <v>18</v>
      </c>
    </row>
    <row r="497" spans="1:26">
      <c r="A497" s="2">
        <v>2145</v>
      </c>
      <c r="B497" s="2" t="s">
        <v>22</v>
      </c>
      <c r="C497" s="2" t="s">
        <v>1078</v>
      </c>
      <c r="D497" s="17" t="str">
        <f>IFERROR(VLOOKUP(Dati16_17[[#This Row],[Nome]]&amp;"*",Gazzetta16_17[Giocatore],1,FALSE),"")</f>
        <v/>
      </c>
      <c r="E497" s="13">
        <f>IFERROR(Dati16_17[[#This Row],[Mf]]/Dati16_17[[#This Row],[Quota]],0)</f>
        <v>0</v>
      </c>
      <c r="F497" s="13">
        <f>IFERROR(Dati16_17[[#This Row],[Mf/Quota]]*Dati16_17[[#This Row],[Pg]]/38,0)</f>
        <v>0</v>
      </c>
      <c r="G497" s="15">
        <f>IF(Dati16_17[[#This Row],[Mf]]*Dati16_17[[#This Row],[Pg]]=0,0,Dati16_17[[#This Row],[Mf]]*Dati16_17[[#This Row],[Pg]])</f>
        <v>15</v>
      </c>
      <c r="H497" s="20">
        <f>IFERROR(Dati16_17[[#This Row],[Tot. punti]]/Dati16_17[[#This Row],[Quota]],0)</f>
        <v>0</v>
      </c>
      <c r="I497" s="12">
        <f>IFERROR(VLOOKUP(Dati16_17[[#This Row],[Nome]]&amp;"*",Gazzetta16_17[],2,FALSE),0)</f>
        <v>0</v>
      </c>
      <c r="J497" s="2" t="s">
        <v>961</v>
      </c>
      <c r="K497" s="2">
        <v>3</v>
      </c>
      <c r="L497" s="2">
        <v>5.25</v>
      </c>
      <c r="M497" s="2">
        <v>5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Y497" s="18" t="s">
        <v>2141</v>
      </c>
      <c r="Z497">
        <v>21</v>
      </c>
    </row>
    <row r="498" spans="1:26">
      <c r="A498" s="2">
        <v>97</v>
      </c>
      <c r="B498" s="2" t="s">
        <v>28</v>
      </c>
      <c r="C498" s="2" t="s">
        <v>503</v>
      </c>
      <c r="D498" s="17" t="str">
        <f>IFERROR(VLOOKUP(Dati16_17[[#This Row],[Nome]]&amp;"*",Gazzetta16_17[Giocatore],1,FALSE),"")</f>
        <v>Seculin A.</v>
      </c>
      <c r="E498" s="13">
        <f>IFERROR(Dati16_17[[#This Row],[Mf]]/Dati16_17[[#This Row],[Quota]],0)</f>
        <v>1.81</v>
      </c>
      <c r="F498" s="13">
        <f>IFERROR(Dati16_17[[#This Row],[Mf/Quota]]*Dati16_17[[#This Row],[Pg]]/38,0)</f>
        <v>0.19052631578947368</v>
      </c>
      <c r="G498" s="15">
        <f>IF(Dati16_17[[#This Row],[Mf]]*Dati16_17[[#This Row],[Pg]]=0,0,Dati16_17[[#This Row],[Mf]]*Dati16_17[[#This Row],[Pg]])</f>
        <v>14.48</v>
      </c>
      <c r="H498" s="20">
        <f>IFERROR(Dati16_17[[#This Row],[Tot. punti]]/Dati16_17[[#This Row],[Quota]],0)</f>
        <v>7.24</v>
      </c>
      <c r="I498" s="12">
        <f>IFERROR(VLOOKUP(Dati16_17[[#This Row],[Nome]]&amp;"*",Gazzetta16_17[],2,FALSE),0)</f>
        <v>2</v>
      </c>
      <c r="J498" s="2" t="s">
        <v>65</v>
      </c>
      <c r="K498" s="2">
        <v>4</v>
      </c>
      <c r="L498" s="2">
        <v>5.88</v>
      </c>
      <c r="M498" s="2">
        <v>3.62</v>
      </c>
      <c r="N498" s="2">
        <v>0</v>
      </c>
      <c r="O498" s="2">
        <v>9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Y498" s="18" t="s">
        <v>2428</v>
      </c>
      <c r="Z498">
        <v>5</v>
      </c>
    </row>
    <row r="499" spans="1:26">
      <c r="A499" s="2">
        <v>1890</v>
      </c>
      <c r="B499" s="2" t="s">
        <v>28</v>
      </c>
      <c r="C499" s="2" t="s">
        <v>680</v>
      </c>
      <c r="D499" s="17" t="str">
        <f>IFERROR(VLOOKUP(Dati16_17[[#This Row],[Nome]]&amp;"*",Gazzetta16_17[Giocatore],1,FALSE),"")</f>
        <v>Festa M.</v>
      </c>
      <c r="E499" s="13">
        <f>IFERROR(Dati16_17[[#This Row],[Mf]]/Dati16_17[[#This Row],[Quota]],0)</f>
        <v>1.5</v>
      </c>
      <c r="F499" s="13">
        <f>IFERROR(Dati16_17[[#This Row],[Mf/Quota]]*Dati16_17[[#This Row],[Pg]]/38,0)</f>
        <v>0.11842105263157894</v>
      </c>
      <c r="G499" s="15">
        <f>IF(Dati16_17[[#This Row],[Mf]]*Dati16_17[[#This Row],[Pg]]=0,0,Dati16_17[[#This Row],[Mf]]*Dati16_17[[#This Row],[Pg]])</f>
        <v>13.5</v>
      </c>
      <c r="H499" s="20">
        <f>IFERROR(Dati16_17[[#This Row],[Tot. punti]]/Dati16_17[[#This Row],[Quota]],0)</f>
        <v>4.5</v>
      </c>
      <c r="I499" s="12">
        <f>IFERROR(VLOOKUP(Dati16_17[[#This Row],[Nome]]&amp;"*",Gazzetta16_17[],2,FALSE),0)</f>
        <v>3</v>
      </c>
      <c r="J499" s="2" t="s">
        <v>656</v>
      </c>
      <c r="K499" s="2">
        <v>3</v>
      </c>
      <c r="L499" s="2">
        <v>6.75</v>
      </c>
      <c r="M499" s="2">
        <v>4.5</v>
      </c>
      <c r="N499" s="2">
        <v>0</v>
      </c>
      <c r="O499" s="2">
        <v>4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Y499" s="18" t="s">
        <v>2429</v>
      </c>
      <c r="Z499">
        <v>1</v>
      </c>
    </row>
    <row r="500" spans="1:26">
      <c r="A500" s="2">
        <v>131</v>
      </c>
      <c r="B500" s="2" t="s">
        <v>28</v>
      </c>
      <c r="C500" s="2" t="s">
        <v>458</v>
      </c>
      <c r="D500" s="17" t="str">
        <f>IFERROR(VLOOKUP(Dati16_17[[#This Row],[Nome]]&amp;"*",Gazzetta16_17[Giocatore],1,FALSE),"")</f>
        <v>Pelagotti A.</v>
      </c>
      <c r="E500" s="13">
        <f>IFERROR(Dati16_17[[#This Row],[Mf]]/Dati16_17[[#This Row],[Quota]],0)</f>
        <v>2.085</v>
      </c>
      <c r="F500" s="13">
        <f>IFERROR(Dati16_17[[#This Row],[Mf/Quota]]*Dati16_17[[#This Row],[Pg]]/38,0)</f>
        <v>0.16460526315789473</v>
      </c>
      <c r="G500" s="15">
        <f>IF(Dati16_17[[#This Row],[Mf]]*Dati16_17[[#This Row],[Pg]]=0,0,Dati16_17[[#This Row],[Mf]]*Dati16_17[[#This Row],[Pg]])</f>
        <v>12.51</v>
      </c>
      <c r="H500" s="20">
        <f>IFERROR(Dati16_17[[#This Row],[Tot. punti]]/Dati16_17[[#This Row],[Quota]],0)</f>
        <v>6.2549999999999999</v>
      </c>
      <c r="I500" s="12">
        <f>IFERROR(VLOOKUP(Dati16_17[[#This Row],[Nome]]&amp;"*",Gazzetta16_17[],2,FALSE),0)</f>
        <v>2</v>
      </c>
      <c r="J500" s="2" t="s">
        <v>19</v>
      </c>
      <c r="K500" s="2">
        <v>3</v>
      </c>
      <c r="L500" s="2">
        <v>5.83</v>
      </c>
      <c r="M500" s="2">
        <v>4.17</v>
      </c>
      <c r="N500" s="2">
        <v>0</v>
      </c>
      <c r="O500" s="2">
        <v>5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Y500" s="18" t="s">
        <v>2142</v>
      </c>
      <c r="Z500">
        <v>8</v>
      </c>
    </row>
    <row r="501" spans="1:26">
      <c r="A501" s="2">
        <v>2153</v>
      </c>
      <c r="B501" s="2" t="s">
        <v>22</v>
      </c>
      <c r="C501" s="2" t="s">
        <v>1081</v>
      </c>
      <c r="D501" s="17" t="str">
        <f>IFERROR(VLOOKUP(Dati16_17[[#This Row],[Nome]]&amp;"*",Gazzetta16_17[Giocatore],1,FALSE),"")</f>
        <v/>
      </c>
      <c r="E501" s="13">
        <f>IFERROR(Dati16_17[[#This Row],[Mf]]/Dati16_17[[#This Row],[Quota]],0)</f>
        <v>0</v>
      </c>
      <c r="F501" s="13">
        <f>IFERROR(Dati16_17[[#This Row],[Mf/Quota]]*Dati16_17[[#This Row],[Pg]]/38,0)</f>
        <v>0</v>
      </c>
      <c r="G501" s="15">
        <f>IF(Dati16_17[[#This Row],[Mf]]*Dati16_17[[#This Row],[Pg]]=0,0,Dati16_17[[#This Row],[Mf]]*Dati16_17[[#This Row],[Pg]])</f>
        <v>12.5</v>
      </c>
      <c r="H501" s="20">
        <f>IFERROR(Dati16_17[[#This Row],[Tot. punti]]/Dati16_17[[#This Row],[Quota]],0)</f>
        <v>0</v>
      </c>
      <c r="I501" s="12">
        <f>IFERROR(VLOOKUP(Dati16_17[[#This Row],[Nome]]&amp;"*",Gazzetta16_17[],2,FALSE),0)</f>
        <v>0</v>
      </c>
      <c r="J501" s="2" t="s">
        <v>27</v>
      </c>
      <c r="K501" s="2">
        <v>2</v>
      </c>
      <c r="L501" s="2">
        <v>6.25</v>
      </c>
      <c r="M501" s="2">
        <v>6.25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Y501" s="18" t="s">
        <v>2143</v>
      </c>
      <c r="Z501">
        <v>11</v>
      </c>
    </row>
    <row r="502" spans="1:26">
      <c r="A502" s="2">
        <v>2032</v>
      </c>
      <c r="B502" s="2" t="s">
        <v>17</v>
      </c>
      <c r="C502" s="2" t="s">
        <v>735</v>
      </c>
      <c r="D502" s="17" t="str">
        <f>IFERROR(VLOOKUP(Dati16_17[[#This Row],[Nome]]&amp;"*",Gazzetta16_17[Giocatore],1,FALSE),"")</f>
        <v>Hagi I.</v>
      </c>
      <c r="E502" s="13">
        <f>IFERROR(Dati16_17[[#This Row],[Mf]]/Dati16_17[[#This Row],[Quota]],0)</f>
        <v>1.5</v>
      </c>
      <c r="F502" s="13">
        <f>IFERROR(Dati16_17[[#This Row],[Mf/Quota]]*Dati16_17[[#This Row],[Pg]]/38,0)</f>
        <v>7.8947368421052627E-2</v>
      </c>
      <c r="G502" s="15">
        <f>IF(Dati16_17[[#This Row],[Mf]]*Dati16_17[[#This Row],[Pg]]=0,0,Dati16_17[[#This Row],[Mf]]*Dati16_17[[#This Row],[Pg]])</f>
        <v>12</v>
      </c>
      <c r="H502" s="20">
        <f>IFERROR(Dati16_17[[#This Row],[Tot. punti]]/Dati16_17[[#This Row],[Quota]],0)</f>
        <v>3</v>
      </c>
      <c r="I502" s="12">
        <f>IFERROR(VLOOKUP(Dati16_17[[#This Row],[Nome]]&amp;"*",Gazzetta16_17[],2,FALSE),0)</f>
        <v>4</v>
      </c>
      <c r="J502" s="2" t="s">
        <v>35</v>
      </c>
      <c r="K502" s="2">
        <v>2</v>
      </c>
      <c r="L502" s="2">
        <v>6.25</v>
      </c>
      <c r="M502" s="2">
        <v>6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Y502" s="18" t="s">
        <v>2145</v>
      </c>
      <c r="Z502">
        <v>13</v>
      </c>
    </row>
    <row r="503" spans="1:26">
      <c r="A503" s="2">
        <v>2154</v>
      </c>
      <c r="B503" s="2" t="s">
        <v>17</v>
      </c>
      <c r="C503" s="2" t="s">
        <v>1082</v>
      </c>
      <c r="D503" s="17" t="str">
        <f>IFERROR(VLOOKUP(Dati16_17[[#This Row],[Nome]]&amp;"*",Gazzetta16_17[Giocatore],1,FALSE),"")</f>
        <v/>
      </c>
      <c r="E503" s="13">
        <f>IFERROR(Dati16_17[[#This Row],[Mf]]/Dati16_17[[#This Row],[Quota]],0)</f>
        <v>0</v>
      </c>
      <c r="F503" s="13">
        <f>IFERROR(Dati16_17[[#This Row],[Mf/Quota]]*Dati16_17[[#This Row],[Pg]]/38,0)</f>
        <v>0</v>
      </c>
      <c r="G503" s="15">
        <f>IF(Dati16_17[[#This Row],[Mf]]*Dati16_17[[#This Row],[Pg]]=0,0,Dati16_17[[#This Row],[Mf]]*Dati16_17[[#This Row],[Pg]])</f>
        <v>12</v>
      </c>
      <c r="H503" s="20">
        <f>IFERROR(Dati16_17[[#This Row],[Tot. punti]]/Dati16_17[[#This Row],[Quota]],0)</f>
        <v>0</v>
      </c>
      <c r="I503" s="12">
        <f>IFERROR(VLOOKUP(Dati16_17[[#This Row],[Nome]]&amp;"*",Gazzetta16_17[],2,FALSE),0)</f>
        <v>0</v>
      </c>
      <c r="J503" s="2" t="s">
        <v>65</v>
      </c>
      <c r="K503" s="2">
        <v>2</v>
      </c>
      <c r="L503" s="2">
        <v>6</v>
      </c>
      <c r="M503" s="2">
        <v>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Y503" s="18" t="s">
        <v>2430</v>
      </c>
      <c r="Z503">
        <v>4</v>
      </c>
    </row>
    <row r="504" spans="1:26">
      <c r="A504" s="2">
        <v>165</v>
      </c>
      <c r="B504" s="2" t="s">
        <v>31</v>
      </c>
      <c r="C504" s="2" t="s">
        <v>138</v>
      </c>
      <c r="D504" s="17" t="str">
        <f>IFERROR(VLOOKUP(Dati16_17[[#This Row],[Nome]]&amp;"*",Gazzetta16_17[Giocatore],1,FALSE),"")</f>
        <v/>
      </c>
      <c r="E504" s="13">
        <f>IFERROR(Dati16_17[[#This Row],[Mf]]/Dati16_17[[#This Row],[Quota]],0)</f>
        <v>0</v>
      </c>
      <c r="F504" s="13">
        <f>IFERROR(Dati16_17[[#This Row],[Mf/Quota]]*Dati16_17[[#This Row],[Pg]]/38,0)</f>
        <v>0</v>
      </c>
      <c r="G504" s="15">
        <f>IF(Dati16_17[[#This Row],[Mf]]*Dati16_17[[#This Row],[Pg]]=0,0,Dati16_17[[#This Row],[Mf]]*Dati16_17[[#This Row],[Pg]])</f>
        <v>11.5</v>
      </c>
      <c r="H504" s="20">
        <f>IFERROR(Dati16_17[[#This Row],[Tot. punti]]/Dati16_17[[#This Row],[Quota]],0)</f>
        <v>0</v>
      </c>
      <c r="I504" s="12">
        <f>IFERROR(VLOOKUP(Dati16_17[[#This Row],[Nome]]&amp;"*",Gazzetta16_17[],2,FALSE),0)</f>
        <v>0</v>
      </c>
      <c r="J504" s="2" t="s">
        <v>35</v>
      </c>
      <c r="K504" s="2">
        <v>2</v>
      </c>
      <c r="L504" s="2">
        <v>5.75</v>
      </c>
      <c r="M504" s="2">
        <v>5.75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Y504" s="18" t="s">
        <v>2147</v>
      </c>
      <c r="Z504">
        <v>15</v>
      </c>
    </row>
    <row r="505" spans="1:26">
      <c r="A505" s="2">
        <v>2132</v>
      </c>
      <c r="B505" s="2" t="s">
        <v>22</v>
      </c>
      <c r="C505" s="2" t="s">
        <v>773</v>
      </c>
      <c r="D505" s="17" t="str">
        <f>IFERROR(VLOOKUP(Dati16_17[[#This Row],[Nome]]&amp;"*",Gazzetta16_17[Giocatore],1,FALSE),"")</f>
        <v>Kotnik A.</v>
      </c>
      <c r="E505" s="13">
        <f>IFERROR(Dati16_17[[#This Row],[Mf]]/Dati16_17[[#This Row],[Quota]],0)</f>
        <v>1.375</v>
      </c>
      <c r="F505" s="13">
        <f>IFERROR(Dati16_17[[#This Row],[Mf/Quota]]*Dati16_17[[#This Row],[Pg]]/38,0)</f>
        <v>7.2368421052631582E-2</v>
      </c>
      <c r="G505" s="15">
        <f>IF(Dati16_17[[#This Row],[Mf]]*Dati16_17[[#This Row],[Pg]]=0,0,Dati16_17[[#This Row],[Mf]]*Dati16_17[[#This Row],[Pg]])</f>
        <v>11</v>
      </c>
      <c r="H505" s="20">
        <f>IFERROR(Dati16_17[[#This Row],[Tot. punti]]/Dati16_17[[#This Row],[Quota]],0)</f>
        <v>2.75</v>
      </c>
      <c r="I505" s="12">
        <f>IFERROR(VLOOKUP(Dati16_17[[#This Row],[Nome]]&amp;"*",Gazzetta16_17[],2,FALSE),0)</f>
        <v>4</v>
      </c>
      <c r="J505" s="2" t="s">
        <v>656</v>
      </c>
      <c r="K505" s="2">
        <v>2</v>
      </c>
      <c r="L505" s="2">
        <v>5.5</v>
      </c>
      <c r="M505" s="2">
        <v>5.5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Y505" s="18" t="s">
        <v>2149</v>
      </c>
      <c r="Z505">
        <v>19</v>
      </c>
    </row>
    <row r="506" spans="1:26">
      <c r="A506" s="2">
        <v>802</v>
      </c>
      <c r="B506" s="2" t="s">
        <v>31</v>
      </c>
      <c r="C506" s="2" t="s">
        <v>490</v>
      </c>
      <c r="D506" s="17" t="str">
        <f>IFERROR(VLOOKUP(Dati16_17[[#This Row],[Nome]]&amp;"*",Gazzetta16_17[Giocatore],1,FALSE),"")</f>
        <v/>
      </c>
      <c r="E506" s="13">
        <f>IFERROR(Dati16_17[[#This Row],[Mf]]/Dati16_17[[#This Row],[Quota]],0)</f>
        <v>0</v>
      </c>
      <c r="F506" s="13">
        <f>IFERROR(Dati16_17[[#This Row],[Mf/Quota]]*Dati16_17[[#This Row],[Pg]]/38,0)</f>
        <v>0</v>
      </c>
      <c r="G506" s="15">
        <f>IF(Dati16_17[[#This Row],[Mf]]*Dati16_17[[#This Row],[Pg]]=0,0,Dati16_17[[#This Row],[Mf]]*Dati16_17[[#This Row],[Pg]])</f>
        <v>10.5</v>
      </c>
      <c r="H506" s="20">
        <f>IFERROR(Dati16_17[[#This Row],[Tot. punti]]/Dati16_17[[#This Row],[Quota]],0)</f>
        <v>0</v>
      </c>
      <c r="I506" s="12">
        <f>IFERROR(VLOOKUP(Dati16_17[[#This Row],[Nome]]&amp;"*",Gazzetta16_17[],2,FALSE),0)</f>
        <v>0</v>
      </c>
      <c r="J506" s="2" t="s">
        <v>30</v>
      </c>
      <c r="K506" s="2">
        <v>2</v>
      </c>
      <c r="L506" s="2">
        <v>5.5</v>
      </c>
      <c r="M506" s="2">
        <v>5.25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Y506" s="18" t="s">
        <v>2431</v>
      </c>
      <c r="Z506">
        <v>11</v>
      </c>
    </row>
    <row r="507" spans="1:26">
      <c r="A507" s="2">
        <v>296</v>
      </c>
      <c r="B507" s="2" t="s">
        <v>22</v>
      </c>
      <c r="C507" s="2" t="s">
        <v>585</v>
      </c>
      <c r="D507" s="17" t="str">
        <f>IFERROR(VLOOKUP(Dati16_17[[#This Row],[Nome]]&amp;"*",Gazzetta16_17[Giocatore],1,FALSE),"")</f>
        <v/>
      </c>
      <c r="E507" s="13">
        <f>IFERROR(Dati16_17[[#This Row],[Mf]]/Dati16_17[[#This Row],[Quota]],0)</f>
        <v>0</v>
      </c>
      <c r="F507" s="13">
        <f>IFERROR(Dati16_17[[#This Row],[Mf/Quota]]*Dati16_17[[#This Row],[Pg]]/38,0)</f>
        <v>0</v>
      </c>
      <c r="G507" s="15">
        <f>IF(Dati16_17[[#This Row],[Mf]]*Dati16_17[[#This Row],[Pg]]=0,0,Dati16_17[[#This Row],[Mf]]*Dati16_17[[#This Row],[Pg]])</f>
        <v>10</v>
      </c>
      <c r="H507" s="20">
        <f>IFERROR(Dati16_17[[#This Row],[Tot. punti]]/Dati16_17[[#This Row],[Quota]],0)</f>
        <v>0</v>
      </c>
      <c r="I507" s="12">
        <f>IFERROR(VLOOKUP(Dati16_17[[#This Row],[Nome]]&amp;"*",Gazzetta16_17[],2,FALSE),0)</f>
        <v>0</v>
      </c>
      <c r="J507" s="2" t="s">
        <v>27</v>
      </c>
      <c r="K507" s="2">
        <v>2</v>
      </c>
      <c r="L507" s="2">
        <v>5.5</v>
      </c>
      <c r="M507" s="2">
        <v>5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Y507" s="18" t="s">
        <v>2432</v>
      </c>
      <c r="Z507">
        <v>4</v>
      </c>
    </row>
    <row r="508" spans="1:26">
      <c r="A508" s="2">
        <v>2156</v>
      </c>
      <c r="B508" s="2" t="s">
        <v>28</v>
      </c>
      <c r="C508" s="2" t="s">
        <v>780</v>
      </c>
      <c r="D508" s="17" t="str">
        <f>IFERROR(VLOOKUP(Dati16_17[[#This Row],[Nome]]&amp;"*",Gazzetta16_17[Giocatore],1,FALSE),"")</f>
        <v/>
      </c>
      <c r="E508" s="13">
        <f>IFERROR(Dati16_17[[#This Row],[Mf]]/Dati16_17[[#This Row],[Quota]],0)</f>
        <v>0</v>
      </c>
      <c r="F508" s="13">
        <f>IFERROR(Dati16_17[[#This Row],[Mf/Quota]]*Dati16_17[[#This Row],[Pg]]/38,0)</f>
        <v>0</v>
      </c>
      <c r="G508" s="15">
        <f>IF(Dati16_17[[#This Row],[Mf]]*Dati16_17[[#This Row],[Pg]]=0,0,Dati16_17[[#This Row],[Mf]]*Dati16_17[[#This Row],[Pg]])</f>
        <v>9.5</v>
      </c>
      <c r="H508" s="20">
        <f>IFERROR(Dati16_17[[#This Row],[Tot. punti]]/Dati16_17[[#This Row],[Quota]],0)</f>
        <v>0</v>
      </c>
      <c r="I508" s="12">
        <f>IFERROR(VLOOKUP(Dati16_17[[#This Row],[Nome]]&amp;"*",Gazzetta16_17[],2,FALSE),0)</f>
        <v>0</v>
      </c>
      <c r="J508" s="2" t="s">
        <v>654</v>
      </c>
      <c r="K508" s="2">
        <v>1</v>
      </c>
      <c r="L508" s="2">
        <v>7.5</v>
      </c>
      <c r="M508" s="2">
        <v>9.5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Y508" s="18" t="s">
        <v>2150</v>
      </c>
      <c r="Z508">
        <v>12</v>
      </c>
    </row>
    <row r="509" spans="1:26">
      <c r="A509" s="2">
        <v>385</v>
      </c>
      <c r="B509" s="2" t="s">
        <v>28</v>
      </c>
      <c r="C509" s="2" t="s">
        <v>537</v>
      </c>
      <c r="D509" s="17" t="str">
        <f>IFERROR(VLOOKUP(Dati16_17[[#This Row],[Nome]]&amp;"*",Gazzetta16_17[Giocatore],1,FALSE),"")</f>
        <v>Gabriel B.</v>
      </c>
      <c r="E509" s="13">
        <f>IFERROR(Dati16_17[[#This Row],[Mf]]/Dati16_17[[#This Row],[Quota]],0)</f>
        <v>0.75</v>
      </c>
      <c r="F509" s="13">
        <f>IFERROR(Dati16_17[[#This Row],[Mf/Quota]]*Dati16_17[[#This Row],[Pg]]/38,0)</f>
        <v>5.921052631578947E-2</v>
      </c>
      <c r="G509" s="15">
        <f>IF(Dati16_17[[#This Row],[Mf]]*Dati16_17[[#This Row],[Pg]]=0,0,Dati16_17[[#This Row],[Mf]]*Dati16_17[[#This Row],[Pg]])</f>
        <v>9</v>
      </c>
      <c r="H509" s="20">
        <f>IFERROR(Dati16_17[[#This Row],[Tot. punti]]/Dati16_17[[#This Row],[Quota]],0)</f>
        <v>2.25</v>
      </c>
      <c r="I509" s="12">
        <f>IFERROR(VLOOKUP(Dati16_17[[#This Row],[Nome]]&amp;"*",Gazzetta16_17[],2,FALSE),0)</f>
        <v>4</v>
      </c>
      <c r="J509" s="2" t="s">
        <v>654</v>
      </c>
      <c r="K509" s="2">
        <v>3</v>
      </c>
      <c r="L509" s="2">
        <v>5.5</v>
      </c>
      <c r="M509" s="2">
        <v>3</v>
      </c>
      <c r="N509" s="2">
        <v>0</v>
      </c>
      <c r="O509" s="2">
        <v>7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Y509" s="18" t="s">
        <v>2151</v>
      </c>
      <c r="Z509">
        <v>5</v>
      </c>
    </row>
    <row r="510" spans="1:26">
      <c r="A510" s="2">
        <v>19</v>
      </c>
      <c r="B510" s="2" t="s">
        <v>22</v>
      </c>
      <c r="C510" s="2" t="s">
        <v>441</v>
      </c>
      <c r="D510" s="17" t="str">
        <f>IFERROR(VLOOKUP(Dati16_17[[#This Row],[Nome]]&amp;"*",Gazzetta16_17[Giocatore],1,FALSE),"")</f>
        <v/>
      </c>
      <c r="E510" s="13">
        <f>IFERROR(Dati16_17[[#This Row],[Mf]]/Dati16_17[[#This Row],[Quota]],0)</f>
        <v>0</v>
      </c>
      <c r="F510" s="13">
        <f>IFERROR(Dati16_17[[#This Row],[Mf/Quota]]*Dati16_17[[#This Row],[Pg]]/38,0)</f>
        <v>0</v>
      </c>
      <c r="G510" s="15">
        <f>IF(Dati16_17[[#This Row],[Mf]]*Dati16_17[[#This Row],[Pg]]=0,0,Dati16_17[[#This Row],[Mf]]*Dati16_17[[#This Row],[Pg]])</f>
        <v>8.5</v>
      </c>
      <c r="H510" s="20">
        <f>IFERROR(Dati16_17[[#This Row],[Tot. punti]]/Dati16_17[[#This Row],[Quota]],0)</f>
        <v>0</v>
      </c>
      <c r="I510" s="12">
        <f>IFERROR(VLOOKUP(Dati16_17[[#This Row],[Nome]]&amp;"*",Gazzetta16_17[],2,FALSE),0)</f>
        <v>0</v>
      </c>
      <c r="J510" s="2" t="s">
        <v>49</v>
      </c>
      <c r="K510" s="2">
        <v>2</v>
      </c>
      <c r="L510" s="2">
        <v>5</v>
      </c>
      <c r="M510" s="2">
        <v>4.25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1</v>
      </c>
      <c r="W510" s="2">
        <v>0</v>
      </c>
      <c r="Y510" s="18" t="s">
        <v>2152</v>
      </c>
      <c r="Z510">
        <v>4</v>
      </c>
    </row>
    <row r="511" spans="1:26">
      <c r="A511" s="2">
        <v>543</v>
      </c>
      <c r="B511" s="2" t="s">
        <v>28</v>
      </c>
      <c r="C511" s="2" t="s">
        <v>84</v>
      </c>
      <c r="D511" s="17" t="str">
        <f>IFERROR(VLOOKUP(Dati16_17[[#This Row],[Nome]]&amp;"*",Gazzetta16_17[Giocatore],1,FALSE),"")</f>
        <v>Padelli D.</v>
      </c>
      <c r="E511" s="13">
        <f>IFERROR(Dati16_17[[#This Row],[Mf]]/Dati16_17[[#This Row],[Quota]],0)</f>
        <v>1</v>
      </c>
      <c r="F511" s="13">
        <f>IFERROR(Dati16_17[[#This Row],[Mf/Quota]]*Dati16_17[[#This Row],[Pg]]/38,0)</f>
        <v>5.2631578947368418E-2</v>
      </c>
      <c r="G511" s="15">
        <f>IF(Dati16_17[[#This Row],[Mf]]*Dati16_17[[#This Row],[Pg]]=0,0,Dati16_17[[#This Row],[Mf]]*Dati16_17[[#This Row],[Pg]])</f>
        <v>8</v>
      </c>
      <c r="H511" s="20">
        <f>IFERROR(Dati16_17[[#This Row],[Tot. punti]]/Dati16_17[[#This Row],[Quota]],0)</f>
        <v>2</v>
      </c>
      <c r="I511" s="12">
        <f>IFERROR(VLOOKUP(Dati16_17[[#This Row],[Nome]]&amp;"*",Gazzetta16_17[],2,FALSE),0)</f>
        <v>4</v>
      </c>
      <c r="J511" s="2" t="s">
        <v>81</v>
      </c>
      <c r="K511" s="2">
        <v>2</v>
      </c>
      <c r="L511" s="2">
        <v>6</v>
      </c>
      <c r="M511" s="2">
        <v>4</v>
      </c>
      <c r="N511" s="2">
        <v>0</v>
      </c>
      <c r="O511" s="2">
        <v>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Y511" s="18" t="s">
        <v>2153</v>
      </c>
      <c r="Z511">
        <v>6</v>
      </c>
    </row>
    <row r="512" spans="1:26">
      <c r="A512" s="2">
        <v>158</v>
      </c>
      <c r="B512" s="2" t="s">
        <v>28</v>
      </c>
      <c r="C512" s="2" t="s">
        <v>514</v>
      </c>
      <c r="D512" s="17" t="str">
        <f>IFERROR(VLOOKUP(Dati16_17[[#This Row],[Nome]]&amp;"*",Gazzetta16_17[Giocatore],1,FALSE),"")</f>
        <v/>
      </c>
      <c r="E512" s="13">
        <f>IFERROR(Dati16_17[[#This Row],[Mf]]/Dati16_17[[#This Row],[Quota]],0)</f>
        <v>0</v>
      </c>
      <c r="F512" s="13">
        <f>IFERROR(Dati16_17[[#This Row],[Mf/Quota]]*Dati16_17[[#This Row],[Pg]]/38,0)</f>
        <v>0</v>
      </c>
      <c r="G512" s="15">
        <f>IF(Dati16_17[[#This Row],[Mf]]*Dati16_17[[#This Row],[Pg]]=0,0,Dati16_17[[#This Row],[Mf]]*Dati16_17[[#This Row],[Pg]])</f>
        <v>7</v>
      </c>
      <c r="H512" s="20">
        <f>IFERROR(Dati16_17[[#This Row],[Tot. punti]]/Dati16_17[[#This Row],[Quota]],0)</f>
        <v>0</v>
      </c>
      <c r="I512" s="12">
        <f>IFERROR(VLOOKUP(Dati16_17[[#This Row],[Nome]]&amp;"*",Gazzetta16_17[],2,FALSE),0)</f>
        <v>0</v>
      </c>
      <c r="J512" s="2" t="s">
        <v>35</v>
      </c>
      <c r="K512" s="2">
        <v>1</v>
      </c>
      <c r="L512" s="2">
        <v>7</v>
      </c>
      <c r="M512" s="2">
        <v>7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Y512" s="18" t="s">
        <v>2155</v>
      </c>
      <c r="Z512">
        <v>5</v>
      </c>
    </row>
    <row r="513" spans="1:26">
      <c r="A513" s="2">
        <v>2101</v>
      </c>
      <c r="B513" s="2" t="s">
        <v>17</v>
      </c>
      <c r="C513" s="2" t="s">
        <v>1056</v>
      </c>
      <c r="D513" s="17" t="str">
        <f>IFERROR(VLOOKUP(Dati16_17[[#This Row],[Nome]]&amp;"*",Gazzetta16_17[Giocatore],1,FALSE),"")</f>
        <v>Perez J.</v>
      </c>
      <c r="E513" s="13">
        <f>IFERROR(Dati16_17[[#This Row],[Mf]]/Dati16_17[[#This Row],[Quota]],0)</f>
        <v>3</v>
      </c>
      <c r="F513" s="13">
        <f>IFERROR(Dati16_17[[#This Row],[Mf/Quota]]*Dati16_17[[#This Row],[Pg]]/38,0)</f>
        <v>7.8947368421052627E-2</v>
      </c>
      <c r="G513" s="15">
        <f>IF(Dati16_17[[#This Row],[Mf]]*Dati16_17[[#This Row],[Pg]]=0,0,Dati16_17[[#This Row],[Mf]]*Dati16_17[[#This Row],[Pg]])</f>
        <v>6</v>
      </c>
      <c r="H513" s="20">
        <f>IFERROR(Dati16_17[[#This Row],[Tot. punti]]/Dati16_17[[#This Row],[Quota]],0)</f>
        <v>3</v>
      </c>
      <c r="I513" s="12">
        <f>IFERROR(VLOOKUP(Dati16_17[[#This Row],[Nome]]&amp;"*",Gazzetta16_17[],2,FALSE),0)</f>
        <v>2</v>
      </c>
      <c r="J513" s="2" t="s">
        <v>35</v>
      </c>
      <c r="K513" s="2">
        <v>1</v>
      </c>
      <c r="L513" s="2">
        <v>6</v>
      </c>
      <c r="M513" s="2">
        <v>6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Y513" s="18" t="s">
        <v>2433</v>
      </c>
      <c r="Z513">
        <v>12</v>
      </c>
    </row>
    <row r="514" spans="1:26">
      <c r="A514" s="2">
        <v>2121</v>
      </c>
      <c r="B514" s="2" t="s">
        <v>22</v>
      </c>
      <c r="C514" s="2" t="s">
        <v>769</v>
      </c>
      <c r="D514" s="17" t="str">
        <f>IFERROR(VLOOKUP(Dati16_17[[#This Row],[Nome]]&amp;"*",Gazzetta16_17[Giocatore],1,FALSE),"")</f>
        <v>Melegoni F.</v>
      </c>
      <c r="E514" s="13">
        <f>IFERROR(Dati16_17[[#This Row],[Mf]]/Dati16_17[[#This Row],[Quota]],0)</f>
        <v>2</v>
      </c>
      <c r="F514" s="13">
        <f>IFERROR(Dati16_17[[#This Row],[Mf/Quota]]*Dati16_17[[#This Row],[Pg]]/38,0)</f>
        <v>5.2631578947368418E-2</v>
      </c>
      <c r="G514" s="15">
        <f>IF(Dati16_17[[#This Row],[Mf]]*Dati16_17[[#This Row],[Pg]]=0,0,Dati16_17[[#This Row],[Mf]]*Dati16_17[[#This Row],[Pg]])</f>
        <v>6</v>
      </c>
      <c r="H514" s="20">
        <f>IFERROR(Dati16_17[[#This Row],[Tot. punti]]/Dati16_17[[#This Row],[Quota]],0)</f>
        <v>2</v>
      </c>
      <c r="I514" s="12">
        <f>IFERROR(VLOOKUP(Dati16_17[[#This Row],[Nome]]&amp;"*",Gazzetta16_17[],2,FALSE),0)</f>
        <v>3</v>
      </c>
      <c r="J514" s="2" t="s">
        <v>49</v>
      </c>
      <c r="K514" s="2">
        <v>1</v>
      </c>
      <c r="L514" s="2">
        <v>6</v>
      </c>
      <c r="M514" s="2">
        <v>6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Y514" s="18" t="s">
        <v>2156</v>
      </c>
      <c r="Z514">
        <v>7</v>
      </c>
    </row>
    <row r="515" spans="1:26">
      <c r="A515" s="2">
        <v>2054</v>
      </c>
      <c r="B515" s="2" t="s">
        <v>22</v>
      </c>
      <c r="C515" s="2" t="s">
        <v>1035</v>
      </c>
      <c r="D515" s="17" t="str">
        <f>IFERROR(VLOOKUP(Dati16_17[[#This Row],[Nome]]&amp;"*",Gazzetta16_17[Giocatore],1,FALSE),"")</f>
        <v>Cabezas B.</v>
      </c>
      <c r="E515" s="13">
        <f>IFERROR(Dati16_17[[#This Row],[Mf]]/Dati16_17[[#This Row],[Quota]],0)</f>
        <v>1.5</v>
      </c>
      <c r="F515" s="13">
        <f>IFERROR(Dati16_17[[#This Row],[Mf/Quota]]*Dati16_17[[#This Row],[Pg]]/38,0)</f>
        <v>3.9473684210526314E-2</v>
      </c>
      <c r="G515" s="15">
        <f>IF(Dati16_17[[#This Row],[Mf]]*Dati16_17[[#This Row],[Pg]]=0,0,Dati16_17[[#This Row],[Mf]]*Dati16_17[[#This Row],[Pg]])</f>
        <v>6</v>
      </c>
      <c r="H515" s="20">
        <f>IFERROR(Dati16_17[[#This Row],[Tot. punti]]/Dati16_17[[#This Row],[Quota]],0)</f>
        <v>1.5</v>
      </c>
      <c r="I515" s="12">
        <f>IFERROR(VLOOKUP(Dati16_17[[#This Row],[Nome]]&amp;"*",Gazzetta16_17[],2,FALSE),0)</f>
        <v>4</v>
      </c>
      <c r="J515" s="2" t="s">
        <v>49</v>
      </c>
      <c r="K515" s="2">
        <v>1</v>
      </c>
      <c r="L515" s="2">
        <v>6</v>
      </c>
      <c r="M515" s="2">
        <v>6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Y515" s="18" t="s">
        <v>2434</v>
      </c>
      <c r="Z515">
        <v>4</v>
      </c>
    </row>
    <row r="516" spans="1:26">
      <c r="A516" s="2">
        <v>51</v>
      </c>
      <c r="B516" s="2" t="s">
        <v>31</v>
      </c>
      <c r="C516" s="2" t="s">
        <v>474</v>
      </c>
      <c r="D516" s="17" t="str">
        <f>IFERROR(VLOOKUP(Dati16_17[[#This Row],[Nome]]&amp;"*",Gazzetta16_17[Giocatore],1,FALSE),"")</f>
        <v/>
      </c>
      <c r="E516" s="13">
        <f>IFERROR(Dati16_17[[#This Row],[Mf]]/Dati16_17[[#This Row],[Quota]],0)</f>
        <v>0</v>
      </c>
      <c r="F516" s="13">
        <f>IFERROR(Dati16_17[[#This Row],[Mf/Quota]]*Dati16_17[[#This Row],[Pg]]/38,0)</f>
        <v>0</v>
      </c>
      <c r="G516" s="15">
        <f>IF(Dati16_17[[#This Row],[Mf]]*Dati16_17[[#This Row],[Pg]]=0,0,Dati16_17[[#This Row],[Mf]]*Dati16_17[[#This Row],[Pg]])</f>
        <v>6</v>
      </c>
      <c r="H516" s="20">
        <f>IFERROR(Dati16_17[[#This Row],[Tot. punti]]/Dati16_17[[#This Row],[Quota]],0)</f>
        <v>0</v>
      </c>
      <c r="I516" s="12">
        <f>IFERROR(VLOOKUP(Dati16_17[[#This Row],[Nome]]&amp;"*",Gazzetta16_17[],2,FALSE),0)</f>
        <v>0</v>
      </c>
      <c r="J516" s="2" t="s">
        <v>89</v>
      </c>
      <c r="K516" s="2">
        <v>1</v>
      </c>
      <c r="L516" s="2">
        <v>6</v>
      </c>
      <c r="M516" s="2">
        <v>6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Y516" s="18" t="s">
        <v>2157</v>
      </c>
      <c r="Z516">
        <v>4</v>
      </c>
    </row>
    <row r="517" spans="1:26">
      <c r="A517" s="2">
        <v>2135</v>
      </c>
      <c r="B517" s="2" t="s">
        <v>17</v>
      </c>
      <c r="C517" s="2" t="s">
        <v>1074</v>
      </c>
      <c r="D517" s="17" t="str">
        <f>IFERROR(VLOOKUP(Dati16_17[[#This Row],[Nome]]&amp;"*",Gazzetta16_17[Giocatore],1,FALSE),"")</f>
        <v/>
      </c>
      <c r="E517" s="13">
        <f>IFERROR(Dati16_17[[#This Row],[Mf]]/Dati16_17[[#This Row],[Quota]],0)</f>
        <v>0</v>
      </c>
      <c r="F517" s="13">
        <f>IFERROR(Dati16_17[[#This Row],[Mf/Quota]]*Dati16_17[[#This Row],[Pg]]/38,0)</f>
        <v>0</v>
      </c>
      <c r="G517" s="15">
        <f>IF(Dati16_17[[#This Row],[Mf]]*Dati16_17[[#This Row],[Pg]]=0,0,Dati16_17[[#This Row],[Mf]]*Dati16_17[[#This Row],[Pg]])</f>
        <v>6</v>
      </c>
      <c r="H517" s="20">
        <f>IFERROR(Dati16_17[[#This Row],[Tot. punti]]/Dati16_17[[#This Row],[Quota]],0)</f>
        <v>0</v>
      </c>
      <c r="I517" s="12">
        <f>IFERROR(VLOOKUP(Dati16_17[[#This Row],[Nome]]&amp;"*",Gazzetta16_17[],2,FALSE),0)</f>
        <v>0</v>
      </c>
      <c r="J517" s="2" t="s">
        <v>654</v>
      </c>
      <c r="K517" s="2">
        <v>1</v>
      </c>
      <c r="L517" s="2">
        <v>6</v>
      </c>
      <c r="M517" s="2">
        <v>6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Y517" s="18" t="s">
        <v>2435</v>
      </c>
      <c r="Z517">
        <v>1</v>
      </c>
    </row>
    <row r="518" spans="1:26">
      <c r="A518" s="2">
        <v>2128</v>
      </c>
      <c r="B518" s="2" t="s">
        <v>31</v>
      </c>
      <c r="C518" s="2" t="s">
        <v>1071</v>
      </c>
      <c r="D518" s="17" t="str">
        <f>IFERROR(VLOOKUP(Dati16_17[[#This Row],[Nome]]&amp;"*",Gazzetta16_17[Giocatore],1,FALSE),"")</f>
        <v>Sainsbury T.</v>
      </c>
      <c r="E518" s="13">
        <f>IFERROR(Dati16_17[[#This Row],[Mf]]/Dati16_17[[#This Row],[Quota]],0)</f>
        <v>1.8333333333333333</v>
      </c>
      <c r="F518" s="13">
        <f>IFERROR(Dati16_17[[#This Row],[Mf/Quota]]*Dati16_17[[#This Row],[Pg]]/38,0)</f>
        <v>4.8245614035087717E-2</v>
      </c>
      <c r="G518" s="15">
        <f>IF(Dati16_17[[#This Row],[Mf]]*Dati16_17[[#This Row],[Pg]]=0,0,Dati16_17[[#This Row],[Mf]]*Dati16_17[[#This Row],[Pg]])</f>
        <v>5.5</v>
      </c>
      <c r="H518" s="20">
        <f>IFERROR(Dati16_17[[#This Row],[Tot. punti]]/Dati16_17[[#This Row],[Quota]],0)</f>
        <v>1.8333333333333333</v>
      </c>
      <c r="I518" s="12">
        <f>IFERROR(VLOOKUP(Dati16_17[[#This Row],[Nome]]&amp;"*",Gazzetta16_17[],2,FALSE),0)</f>
        <v>3</v>
      </c>
      <c r="J518" s="2" t="s">
        <v>55</v>
      </c>
      <c r="K518" s="2">
        <v>1</v>
      </c>
      <c r="L518" s="2">
        <v>6</v>
      </c>
      <c r="M518" s="2">
        <v>5.5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Y518" s="18" t="s">
        <v>2158</v>
      </c>
      <c r="Z518">
        <v>13</v>
      </c>
    </row>
    <row r="519" spans="1:26">
      <c r="A519" s="2">
        <v>1980</v>
      </c>
      <c r="B519" s="2" t="s">
        <v>22</v>
      </c>
      <c r="C519" s="2" t="s">
        <v>1010</v>
      </c>
      <c r="D519" s="17" t="str">
        <f>IFERROR(VLOOKUP(Dati16_17[[#This Row],[Nome]]&amp;"*",Gazzetta16_17[Giocatore],1,FALSE),"")</f>
        <v/>
      </c>
      <c r="E519" s="13">
        <f>IFERROR(Dati16_17[[#This Row],[Mf]]/Dati16_17[[#This Row],[Quota]],0)</f>
        <v>0</v>
      </c>
      <c r="F519" s="13">
        <f>IFERROR(Dati16_17[[#This Row],[Mf/Quota]]*Dati16_17[[#This Row],[Pg]]/38,0)</f>
        <v>0</v>
      </c>
      <c r="G519" s="15">
        <f>IF(Dati16_17[[#This Row],[Mf]]*Dati16_17[[#This Row],[Pg]]=0,0,Dati16_17[[#This Row],[Mf]]*Dati16_17[[#This Row],[Pg]])</f>
        <v>5.5</v>
      </c>
      <c r="H519" s="20">
        <f>IFERROR(Dati16_17[[#This Row],[Tot. punti]]/Dati16_17[[#This Row],[Quota]],0)</f>
        <v>0</v>
      </c>
      <c r="I519" s="12">
        <f>IFERROR(VLOOKUP(Dati16_17[[#This Row],[Nome]]&amp;"*",Gazzetta16_17[],2,FALSE),0)</f>
        <v>0</v>
      </c>
      <c r="J519" s="2" t="s">
        <v>81</v>
      </c>
      <c r="K519" s="2">
        <v>1</v>
      </c>
      <c r="L519" s="2">
        <v>5.5</v>
      </c>
      <c r="M519" s="2">
        <v>5.5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Y519" s="18" t="s">
        <v>2161</v>
      </c>
      <c r="Z519">
        <v>4</v>
      </c>
    </row>
    <row r="520" spans="1:26">
      <c r="A520" s="2">
        <v>817</v>
      </c>
      <c r="B520" s="2" t="s">
        <v>31</v>
      </c>
      <c r="C520" s="2" t="s">
        <v>472</v>
      </c>
      <c r="D520" s="17" t="str">
        <f>IFERROR(VLOOKUP(Dati16_17[[#This Row],[Nome]]&amp;"*",Gazzetta16_17[Giocatore],1,FALSE),"")</f>
        <v/>
      </c>
      <c r="E520" s="13">
        <f>IFERROR(Dati16_17[[#This Row],[Mf]]/Dati16_17[[#This Row],[Quota]],0)</f>
        <v>0</v>
      </c>
      <c r="F520" s="13">
        <f>IFERROR(Dati16_17[[#This Row],[Mf/Quota]]*Dati16_17[[#This Row],[Pg]]/38,0)</f>
        <v>0</v>
      </c>
      <c r="G520" s="15">
        <f>IF(Dati16_17[[#This Row],[Mf]]*Dati16_17[[#This Row],[Pg]]=0,0,Dati16_17[[#This Row],[Mf]]*Dati16_17[[#This Row],[Pg]])</f>
        <v>5.5</v>
      </c>
      <c r="H520" s="20">
        <f>IFERROR(Dati16_17[[#This Row],[Tot. punti]]/Dati16_17[[#This Row],[Quota]],0)</f>
        <v>0</v>
      </c>
      <c r="I520" s="12">
        <f>IFERROR(VLOOKUP(Dati16_17[[#This Row],[Nome]]&amp;"*",Gazzetta16_17[],2,FALSE),0)</f>
        <v>0</v>
      </c>
      <c r="J520" s="2" t="s">
        <v>65</v>
      </c>
      <c r="K520" s="2">
        <v>1</v>
      </c>
      <c r="L520" s="2">
        <v>5.5</v>
      </c>
      <c r="M520" s="2">
        <v>5.5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Y520" s="18" t="s">
        <v>2436</v>
      </c>
      <c r="Z520">
        <v>1</v>
      </c>
    </row>
    <row r="521" spans="1:26">
      <c r="A521" s="2">
        <v>796</v>
      </c>
      <c r="B521" s="2" t="s">
        <v>22</v>
      </c>
      <c r="C521" s="2" t="s">
        <v>642</v>
      </c>
      <c r="D521" s="17" t="str">
        <f>IFERROR(VLOOKUP(Dati16_17[[#This Row],[Nome]]&amp;"*",Gazzetta16_17[Giocatore],1,FALSE),"")</f>
        <v/>
      </c>
      <c r="E521" s="13">
        <f>IFERROR(Dati16_17[[#This Row],[Mf]]/Dati16_17[[#This Row],[Quota]],0)</f>
        <v>0</v>
      </c>
      <c r="F521" s="13">
        <f>IFERROR(Dati16_17[[#This Row],[Mf/Quota]]*Dati16_17[[#This Row],[Pg]]/38,0)</f>
        <v>0</v>
      </c>
      <c r="G521" s="15">
        <f>IF(Dati16_17[[#This Row],[Mf]]*Dati16_17[[#This Row],[Pg]]=0,0,Dati16_17[[#This Row],[Mf]]*Dati16_17[[#This Row],[Pg]])</f>
        <v>5.5</v>
      </c>
      <c r="H521" s="20">
        <f>IFERROR(Dati16_17[[#This Row],[Tot. punti]]/Dati16_17[[#This Row],[Quota]],0)</f>
        <v>0</v>
      </c>
      <c r="I521" s="12">
        <f>IFERROR(VLOOKUP(Dati16_17[[#This Row],[Nome]]&amp;"*",Gazzetta16_17[],2,FALSE),0)</f>
        <v>0</v>
      </c>
      <c r="J521" s="2" t="s">
        <v>656</v>
      </c>
      <c r="K521" s="2">
        <v>1</v>
      </c>
      <c r="L521" s="2">
        <v>5.5</v>
      </c>
      <c r="M521" s="2">
        <v>5.5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Y521" s="18" t="s">
        <v>2162</v>
      </c>
      <c r="Z521">
        <v>18</v>
      </c>
    </row>
    <row r="522" spans="1:26">
      <c r="A522" s="2">
        <v>651</v>
      </c>
      <c r="B522" s="2" t="s">
        <v>22</v>
      </c>
      <c r="C522" s="2" t="s">
        <v>403</v>
      </c>
      <c r="D522" s="17" t="str">
        <f>IFERROR(VLOOKUP(Dati16_17[[#This Row],[Nome]]&amp;"*",Gazzetta16_17[Giocatore],1,FALSE),"")</f>
        <v/>
      </c>
      <c r="E522" s="13">
        <f>IFERROR(Dati16_17[[#This Row],[Mf]]/Dati16_17[[#This Row],[Quota]],0)</f>
        <v>0</v>
      </c>
      <c r="F522" s="13">
        <f>IFERROR(Dati16_17[[#This Row],[Mf/Quota]]*Dati16_17[[#This Row],[Pg]]/38,0)</f>
        <v>0</v>
      </c>
      <c r="G522" s="15">
        <f>IF(Dati16_17[[#This Row],[Mf]]*Dati16_17[[#This Row],[Pg]]=0,0,Dati16_17[[#This Row],[Mf]]*Dati16_17[[#This Row],[Pg]])</f>
        <v>5.5</v>
      </c>
      <c r="H522" s="20">
        <f>IFERROR(Dati16_17[[#This Row],[Tot. punti]]/Dati16_17[[#This Row],[Quota]],0)</f>
        <v>0</v>
      </c>
      <c r="I522" s="12">
        <f>IFERROR(VLOOKUP(Dati16_17[[#This Row],[Nome]]&amp;"*",Gazzetta16_17[],2,FALSE),0)</f>
        <v>0</v>
      </c>
      <c r="J522" s="2" t="s">
        <v>19</v>
      </c>
      <c r="K522" s="2">
        <v>1</v>
      </c>
      <c r="L522" s="2">
        <v>5.5</v>
      </c>
      <c r="M522" s="2">
        <v>5.5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Y522" s="18" t="s">
        <v>2437</v>
      </c>
      <c r="Z522">
        <v>5</v>
      </c>
    </row>
    <row r="523" spans="1:26">
      <c r="A523" s="2">
        <v>2110</v>
      </c>
      <c r="B523" s="2" t="s">
        <v>17</v>
      </c>
      <c r="C523" s="2" t="s">
        <v>1060</v>
      </c>
      <c r="D523" s="17" t="str">
        <f>IFERROR(VLOOKUP(Dati16_17[[#This Row],[Nome]]&amp;"*",Gazzetta16_17[Giocatore],1,FALSE),"")</f>
        <v/>
      </c>
      <c r="E523" s="13">
        <f>IFERROR(Dati16_17[[#This Row],[Mf]]/Dati16_17[[#This Row],[Quota]],0)</f>
        <v>0</v>
      </c>
      <c r="F523" s="13">
        <f>IFERROR(Dati16_17[[#This Row],[Mf/Quota]]*Dati16_17[[#This Row],[Pg]]/38,0)</f>
        <v>0</v>
      </c>
      <c r="G523" s="15">
        <f>IF(Dati16_17[[#This Row],[Mf]]*Dati16_17[[#This Row],[Pg]]=0,0,Dati16_17[[#This Row],[Mf]]*Dati16_17[[#This Row],[Pg]])</f>
        <v>5.5</v>
      </c>
      <c r="H523" s="20">
        <f>IFERROR(Dati16_17[[#This Row],[Tot. punti]]/Dati16_17[[#This Row],[Quota]],0)</f>
        <v>0</v>
      </c>
      <c r="I523" s="12">
        <f>IFERROR(VLOOKUP(Dati16_17[[#This Row],[Nome]]&amp;"*",Gazzetta16_17[],2,FALSE),0)</f>
        <v>0</v>
      </c>
      <c r="J523" s="2" t="s">
        <v>27</v>
      </c>
      <c r="K523" s="2">
        <v>1</v>
      </c>
      <c r="L523" s="2">
        <v>5.5</v>
      </c>
      <c r="M523" s="2">
        <v>5.5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Y523" s="18" t="s">
        <v>2438</v>
      </c>
      <c r="Z523">
        <v>1</v>
      </c>
    </row>
    <row r="524" spans="1:26">
      <c r="A524" s="2">
        <v>761</v>
      </c>
      <c r="B524" s="2" t="s">
        <v>28</v>
      </c>
      <c r="C524" s="2" t="s">
        <v>639</v>
      </c>
      <c r="D524" s="17" t="str">
        <f>IFERROR(VLOOKUP(Dati16_17[[#This Row],[Nome]]&amp;"*",Gazzetta16_17[Giocatore],1,FALSE),"")</f>
        <v>Audero E.</v>
      </c>
      <c r="E524" s="13">
        <f>IFERROR(Dati16_17[[#This Row],[Mf]]/Dati16_17[[#This Row],[Quota]],0)</f>
        <v>2.5</v>
      </c>
      <c r="F524" s="13">
        <f>IFERROR(Dati16_17[[#This Row],[Mf/Quota]]*Dati16_17[[#This Row],[Pg]]/38,0)</f>
        <v>6.5789473684210523E-2</v>
      </c>
      <c r="G524" s="15">
        <f>IF(Dati16_17[[#This Row],[Mf]]*Dati16_17[[#This Row],[Pg]]=0,0,Dati16_17[[#This Row],[Mf]]*Dati16_17[[#This Row],[Pg]])</f>
        <v>5</v>
      </c>
      <c r="H524" s="20">
        <f>IFERROR(Dati16_17[[#This Row],[Tot. punti]]/Dati16_17[[#This Row],[Quota]],0)</f>
        <v>2.5</v>
      </c>
      <c r="I524" s="12">
        <f>IFERROR(VLOOKUP(Dati16_17[[#This Row],[Nome]]&amp;"*",Gazzetta16_17[],2,FALSE),0)</f>
        <v>2</v>
      </c>
      <c r="J524" s="2" t="s">
        <v>57</v>
      </c>
      <c r="K524" s="2">
        <v>1</v>
      </c>
      <c r="L524" s="2">
        <v>6</v>
      </c>
      <c r="M524" s="2">
        <v>5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Y524" s="18" t="s">
        <v>2164</v>
      </c>
      <c r="Z524">
        <v>16</v>
      </c>
    </row>
    <row r="525" spans="1:26">
      <c r="A525" s="2">
        <v>45</v>
      </c>
      <c r="B525" s="2" t="s">
        <v>31</v>
      </c>
      <c r="C525" s="2" t="s">
        <v>296</v>
      </c>
      <c r="D525" s="17" t="str">
        <f>IFERROR(VLOOKUP(Dati16_17[[#This Row],[Nome]]&amp;"*",Gazzetta16_17[Giocatore],1,FALSE),"")</f>
        <v/>
      </c>
      <c r="E525" s="13">
        <f>IFERROR(Dati16_17[[#This Row],[Mf]]/Dati16_17[[#This Row],[Quota]],0)</f>
        <v>0</v>
      </c>
      <c r="F525" s="13">
        <f>IFERROR(Dati16_17[[#This Row],[Mf/Quota]]*Dati16_17[[#This Row],[Pg]]/38,0)</f>
        <v>0</v>
      </c>
      <c r="G525" s="15">
        <f>IF(Dati16_17[[#This Row],[Mf]]*Dati16_17[[#This Row],[Pg]]=0,0,Dati16_17[[#This Row],[Mf]]*Dati16_17[[#This Row],[Pg]])</f>
        <v>5</v>
      </c>
      <c r="H525" s="20">
        <f>IFERROR(Dati16_17[[#This Row],[Tot. punti]]/Dati16_17[[#This Row],[Quota]],0)</f>
        <v>0</v>
      </c>
      <c r="I525" s="12">
        <f>IFERROR(VLOOKUP(Dati16_17[[#This Row],[Nome]]&amp;"*",Gazzetta16_17[],2,FALSE),0)</f>
        <v>0</v>
      </c>
      <c r="J525" s="2" t="s">
        <v>89</v>
      </c>
      <c r="K525" s="2">
        <v>1</v>
      </c>
      <c r="L525" s="2">
        <v>5</v>
      </c>
      <c r="M525" s="2">
        <v>5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Y525" s="18" t="s">
        <v>2439</v>
      </c>
      <c r="Z525">
        <v>8</v>
      </c>
    </row>
    <row r="526" spans="1:26">
      <c r="A526" s="2">
        <v>2151</v>
      </c>
      <c r="B526" s="2" t="s">
        <v>17</v>
      </c>
      <c r="C526" s="2" t="s">
        <v>1079</v>
      </c>
      <c r="D526" s="17" t="str">
        <f>IFERROR(VLOOKUP(Dati16_17[[#This Row],[Nome]]&amp;"*",Gazzetta16_17[Giocatore],1,FALSE),"")</f>
        <v/>
      </c>
      <c r="E526" s="13">
        <f>IFERROR(Dati16_17[[#This Row],[Mf]]/Dati16_17[[#This Row],[Quota]],0)</f>
        <v>0</v>
      </c>
      <c r="F526" s="13">
        <f>IFERROR(Dati16_17[[#This Row],[Mf/Quota]]*Dati16_17[[#This Row],[Pg]]/38,0)</f>
        <v>0</v>
      </c>
      <c r="G526" s="15">
        <f>IF(Dati16_17[[#This Row],[Mf]]*Dati16_17[[#This Row],[Pg]]=0,0,Dati16_17[[#This Row],[Mf]]*Dati16_17[[#This Row],[Pg]])</f>
        <v>5</v>
      </c>
      <c r="H526" s="20">
        <f>IFERROR(Dati16_17[[#This Row],[Tot. punti]]/Dati16_17[[#This Row],[Quota]],0)</f>
        <v>0</v>
      </c>
      <c r="I526" s="12">
        <f>IFERROR(VLOOKUP(Dati16_17[[#This Row],[Nome]]&amp;"*",Gazzetta16_17[],2,FALSE),0)</f>
        <v>0</v>
      </c>
      <c r="J526" s="2" t="s">
        <v>35</v>
      </c>
      <c r="K526" s="2">
        <v>1</v>
      </c>
      <c r="L526" s="2">
        <v>5</v>
      </c>
      <c r="M526" s="2">
        <v>5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Y526" s="18" t="s">
        <v>2165</v>
      </c>
      <c r="Z526">
        <v>16</v>
      </c>
    </row>
    <row r="527" spans="1:26">
      <c r="A527" s="2">
        <v>386</v>
      </c>
      <c r="B527" s="2" t="s">
        <v>28</v>
      </c>
      <c r="C527" s="2" t="s">
        <v>597</v>
      </c>
      <c r="D527" s="17" t="str">
        <f>IFERROR(VLOOKUP(Dati16_17[[#This Row],[Nome]]&amp;"*",Gazzetta16_17[Giocatore],1,FALSE),"")</f>
        <v/>
      </c>
      <c r="E527" s="13">
        <f>IFERROR(Dati16_17[[#This Row],[Mf]]/Dati16_17[[#This Row],[Quota]],0)</f>
        <v>0</v>
      </c>
      <c r="F527" s="13">
        <f>IFERROR(Dati16_17[[#This Row],[Mf/Quota]]*Dati16_17[[#This Row],[Pg]]/38,0)</f>
        <v>0</v>
      </c>
      <c r="G527" s="15">
        <f>IF(Dati16_17[[#This Row],[Mf]]*Dati16_17[[#This Row],[Pg]]=0,0,Dati16_17[[#This Row],[Mf]]*Dati16_17[[#This Row],[Pg]])</f>
        <v>5</v>
      </c>
      <c r="H527" s="20">
        <f>IFERROR(Dati16_17[[#This Row],[Tot. punti]]/Dati16_17[[#This Row],[Quota]],0)</f>
        <v>0</v>
      </c>
      <c r="I527" s="12">
        <f>IFERROR(VLOOKUP(Dati16_17[[#This Row],[Nome]]&amp;"*",Gazzetta16_17[],2,FALSE),0)</f>
        <v>0</v>
      </c>
      <c r="J527" s="2" t="s">
        <v>24</v>
      </c>
      <c r="K527" s="2">
        <v>1</v>
      </c>
      <c r="L527" s="2">
        <v>6</v>
      </c>
      <c r="M527" s="2">
        <v>5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Y527" s="18" t="s">
        <v>2440</v>
      </c>
      <c r="Z527">
        <v>3</v>
      </c>
    </row>
    <row r="528" spans="1:26">
      <c r="A528" s="2">
        <v>1917</v>
      </c>
      <c r="B528" s="2" t="s">
        <v>28</v>
      </c>
      <c r="C528" s="2" t="s">
        <v>689</v>
      </c>
      <c r="D528" s="17" t="str">
        <f>IFERROR(VLOOKUP(Dati16_17[[#This Row],[Nome]]&amp;"*",Gazzetta16_17[Giocatore],1,FALSE),"")</f>
        <v>Dragowski B.</v>
      </c>
      <c r="E528" s="13">
        <f>IFERROR(Dati16_17[[#This Row],[Mf]]/Dati16_17[[#This Row],[Quota]],0)</f>
        <v>4</v>
      </c>
      <c r="F528" s="13">
        <f>IFERROR(Dati16_17[[#This Row],[Mf/Quota]]*Dati16_17[[#This Row],[Pg]]/38,0)</f>
        <v>0.10526315789473684</v>
      </c>
      <c r="G528" s="15">
        <f>IF(Dati16_17[[#This Row],[Mf]]*Dati16_17[[#This Row],[Pg]]=0,0,Dati16_17[[#This Row],[Mf]]*Dati16_17[[#This Row],[Pg]])</f>
        <v>4</v>
      </c>
      <c r="H528" s="20">
        <f>IFERROR(Dati16_17[[#This Row],[Tot. punti]]/Dati16_17[[#This Row],[Quota]],0)</f>
        <v>4</v>
      </c>
      <c r="I528" s="12">
        <f>IFERROR(VLOOKUP(Dati16_17[[#This Row],[Nome]]&amp;"*",Gazzetta16_17[],2,FALSE),0)</f>
        <v>1</v>
      </c>
      <c r="J528" s="2" t="s">
        <v>35</v>
      </c>
      <c r="K528" s="2">
        <v>1</v>
      </c>
      <c r="L528" s="2">
        <v>6</v>
      </c>
      <c r="M528" s="2">
        <v>4</v>
      </c>
      <c r="N528" s="2">
        <v>0</v>
      </c>
      <c r="O528" s="2">
        <v>2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Y528" s="18" t="s">
        <v>2441</v>
      </c>
      <c r="Z528">
        <v>5</v>
      </c>
    </row>
    <row r="529" spans="1:26">
      <c r="A529" s="2">
        <v>249</v>
      </c>
      <c r="B529" s="2" t="s">
        <v>28</v>
      </c>
      <c r="C529" s="2" t="s">
        <v>515</v>
      </c>
      <c r="D529" s="17" t="str">
        <f>IFERROR(VLOOKUP(Dati16_17[[#This Row],[Nome]]&amp;"*",Gazzetta16_17[Giocatore],1,FALSE),"")</f>
        <v>Carrizo J.</v>
      </c>
      <c r="E529" s="13">
        <f>IFERROR(Dati16_17[[#This Row],[Mf]]/Dati16_17[[#This Row],[Quota]],0)</f>
        <v>4</v>
      </c>
      <c r="F529" s="13">
        <f>IFERROR(Dati16_17[[#This Row],[Mf/Quota]]*Dati16_17[[#This Row],[Pg]]/38,0)</f>
        <v>0.10526315789473684</v>
      </c>
      <c r="G529" s="15">
        <f>IF(Dati16_17[[#This Row],[Mf]]*Dati16_17[[#This Row],[Pg]]=0,0,Dati16_17[[#This Row],[Mf]]*Dati16_17[[#This Row],[Pg]])</f>
        <v>4</v>
      </c>
      <c r="H529" s="20">
        <f>IFERROR(Dati16_17[[#This Row],[Tot. punti]]/Dati16_17[[#This Row],[Quota]],0)</f>
        <v>4</v>
      </c>
      <c r="I529" s="12">
        <f>IFERROR(VLOOKUP(Dati16_17[[#This Row],[Nome]]&amp;"*",Gazzetta16_17[],2,FALSE),0)</f>
        <v>1</v>
      </c>
      <c r="J529" s="2" t="s">
        <v>55</v>
      </c>
      <c r="K529" s="2">
        <v>1</v>
      </c>
      <c r="L529" s="2">
        <v>6</v>
      </c>
      <c r="M529" s="2">
        <v>4</v>
      </c>
      <c r="N529" s="2">
        <v>0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Y529" s="18" t="s">
        <v>2442</v>
      </c>
      <c r="Z529">
        <v>4</v>
      </c>
    </row>
    <row r="530" spans="1:26">
      <c r="A530" s="2">
        <v>1935</v>
      </c>
      <c r="B530" s="2" t="s">
        <v>28</v>
      </c>
      <c r="C530" s="2" t="s">
        <v>695</v>
      </c>
      <c r="D530" s="17" t="str">
        <f>IFERROR(VLOOKUP(Dati16_17[[#This Row],[Nome]]&amp;"*",Gazzetta16_17[Giocatore],1,FALSE),"")</f>
        <v>Vargic I.</v>
      </c>
      <c r="E530" s="13">
        <f>IFERROR(Dati16_17[[#This Row],[Mf]]/Dati16_17[[#This Row],[Quota]],0)</f>
        <v>2.5</v>
      </c>
      <c r="F530" s="13">
        <f>IFERROR(Dati16_17[[#This Row],[Mf/Quota]]*Dati16_17[[#This Row],[Pg]]/38,0)</f>
        <v>6.5789473684210523E-2</v>
      </c>
      <c r="G530" s="15">
        <f>IF(Dati16_17[[#This Row],[Mf]]*Dati16_17[[#This Row],[Pg]]=0,0,Dati16_17[[#This Row],[Mf]]*Dati16_17[[#This Row],[Pg]])</f>
        <v>2.5</v>
      </c>
      <c r="H530" s="20">
        <f>IFERROR(Dati16_17[[#This Row],[Tot. punti]]/Dati16_17[[#This Row],[Quota]],0)</f>
        <v>2.5</v>
      </c>
      <c r="I530" s="12">
        <f>IFERROR(VLOOKUP(Dati16_17[[#This Row],[Nome]]&amp;"*",Gazzetta16_17[],2,FALSE),0)</f>
        <v>1</v>
      </c>
      <c r="J530" s="2" t="s">
        <v>74</v>
      </c>
      <c r="K530" s="2">
        <v>1</v>
      </c>
      <c r="L530" s="2">
        <v>5.5</v>
      </c>
      <c r="M530" s="2">
        <v>2.5</v>
      </c>
      <c r="N530" s="2">
        <v>0</v>
      </c>
      <c r="O530" s="2">
        <v>3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Y530" s="18" t="s">
        <v>2443</v>
      </c>
      <c r="Z530">
        <v>1</v>
      </c>
    </row>
    <row r="531" spans="1:26">
      <c r="A531" s="2">
        <v>284</v>
      </c>
      <c r="B531" s="2" t="s">
        <v>28</v>
      </c>
      <c r="C531" s="2" t="s">
        <v>584</v>
      </c>
      <c r="D531" s="17" t="str">
        <f>IFERROR(VLOOKUP(Dati16_17[[#This Row],[Nome]]&amp;"*",Gazzetta16_17[Giocatore],1,FALSE),"")</f>
        <v>Rubinho</v>
      </c>
      <c r="E531" s="13">
        <f>IFERROR(Dati16_17[[#This Row],[Mf]]/Dati16_17[[#This Row],[Quota]],0)</f>
        <v>0.75</v>
      </c>
      <c r="F531" s="13">
        <f>IFERROR(Dati16_17[[#This Row],[Mf/Quota]]*Dati16_17[[#This Row],[Pg]]/38,0)</f>
        <v>3.9473684210526314E-2</v>
      </c>
      <c r="G531" s="15">
        <f>IF(Dati16_17[[#This Row],[Mf]]*Dati16_17[[#This Row],[Pg]]=0,0,Dati16_17[[#This Row],[Mf]]*Dati16_17[[#This Row],[Pg]])</f>
        <v>1.5</v>
      </c>
      <c r="H531" s="20">
        <f>IFERROR(Dati16_17[[#This Row],[Tot. punti]]/Dati16_17[[#This Row],[Quota]],0)</f>
        <v>1.5</v>
      </c>
      <c r="I531" s="12">
        <f>IFERROR(VLOOKUP(Dati16_17[[#This Row],[Nome]]&amp;"*",Gazzetta16_17[],2,FALSE),0)</f>
        <v>1</v>
      </c>
      <c r="J531" s="2" t="s">
        <v>70</v>
      </c>
      <c r="K531" s="2">
        <v>2</v>
      </c>
      <c r="L531" s="2">
        <v>4.75</v>
      </c>
      <c r="M531" s="2">
        <v>0.75</v>
      </c>
      <c r="N531" s="2">
        <v>0</v>
      </c>
      <c r="O531" s="2">
        <v>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Y531" s="18" t="s">
        <v>2166</v>
      </c>
      <c r="Z531">
        <v>3</v>
      </c>
    </row>
    <row r="532" spans="1:26">
      <c r="A532" s="2">
        <v>510</v>
      </c>
      <c r="B532" s="2" t="s">
        <v>28</v>
      </c>
      <c r="C532" s="2" t="s">
        <v>520</v>
      </c>
      <c r="D532" s="17" t="str">
        <f>IFERROR(VLOOKUP(Dati16_17[[#This Row],[Nome]]&amp;"*",Gazzetta16_17[Giocatore],1,FALSE),"")</f>
        <v>Pegolo G.</v>
      </c>
      <c r="E532" s="13">
        <f>IFERROR(Dati16_17[[#This Row],[Mf]]/Dati16_17[[#This Row],[Quota]],0)</f>
        <v>0.5</v>
      </c>
      <c r="F532" s="13">
        <f>IFERROR(Dati16_17[[#This Row],[Mf/Quota]]*Dati16_17[[#This Row],[Pg]]/38,0)</f>
        <v>1.3157894736842105E-2</v>
      </c>
      <c r="G532" s="15">
        <f>IF(Dati16_17[[#This Row],[Mf]]*Dati16_17[[#This Row],[Pg]]=0,0,Dati16_17[[#This Row],[Mf]]*Dati16_17[[#This Row],[Pg]])</f>
        <v>0.5</v>
      </c>
      <c r="H532" s="20">
        <f>IFERROR(Dati16_17[[#This Row],[Tot. punti]]/Dati16_17[[#This Row],[Quota]],0)</f>
        <v>0.5</v>
      </c>
      <c r="I532" s="12">
        <f>IFERROR(VLOOKUP(Dati16_17[[#This Row],[Nome]]&amp;"*",Gazzetta16_17[],2,FALSE),0)</f>
        <v>1</v>
      </c>
      <c r="J532" s="2" t="s">
        <v>46</v>
      </c>
      <c r="K532" s="2">
        <v>1</v>
      </c>
      <c r="L532" s="2">
        <v>5.5</v>
      </c>
      <c r="M532" s="2">
        <v>0.5</v>
      </c>
      <c r="N532" s="2">
        <v>0</v>
      </c>
      <c r="O532" s="2">
        <v>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Y532" s="18" t="s">
        <v>2444</v>
      </c>
      <c r="Z532">
        <v>2</v>
      </c>
    </row>
    <row r="533" spans="1:26">
      <c r="A533" s="2">
        <v>1921</v>
      </c>
      <c r="B533" s="2" t="s">
        <v>28</v>
      </c>
      <c r="C533" s="2" t="s">
        <v>690</v>
      </c>
      <c r="D533" s="17" t="str">
        <f>IFERROR(VLOOKUP(Dati16_17[[#This Row],[Nome]]&amp;"*",Gazzetta16_17[Giocatore],1,FALSE),"")</f>
        <v>Zima L.</v>
      </c>
      <c r="E533" s="13">
        <f>IFERROR(Dati16_17[[#This Row],[Mf]]/Dati16_17[[#This Row],[Quota]],0)</f>
        <v>0</v>
      </c>
      <c r="F533" s="13">
        <f>IFERROR(Dati16_17[[#This Row],[Mf/Quota]]*Dati16_17[[#This Row],[Pg]]/38,0)</f>
        <v>0</v>
      </c>
      <c r="G533" s="15">
        <f>IF(Dati16_17[[#This Row],[Mf]]*Dati16_17[[#This Row],[Pg]]=0,0,Dati16_17[[#This Row],[Mf]]*Dati16_17[[#This Row],[Pg]])</f>
        <v>0</v>
      </c>
      <c r="H533" s="20">
        <f>IFERROR(Dati16_17[[#This Row],[Tot. punti]]/Dati16_17[[#This Row],[Quota]],0)</f>
        <v>0</v>
      </c>
      <c r="I533" s="12">
        <f>IFERROR(VLOOKUP(Dati16_17[[#This Row],[Nome]]&amp;"*",Gazzetta16_17[],2,FALSE),0)</f>
        <v>1</v>
      </c>
      <c r="J533" s="2" t="s">
        <v>70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Y533" s="18" t="s">
        <v>2168</v>
      </c>
      <c r="Z533">
        <v>7</v>
      </c>
    </row>
    <row r="534" spans="1:26">
      <c r="A534" s="2">
        <v>1928</v>
      </c>
      <c r="B534" s="2" t="s">
        <v>31</v>
      </c>
      <c r="C534" s="2" t="s">
        <v>986</v>
      </c>
      <c r="D534" s="17" t="str">
        <f>IFERROR(VLOOKUP(Dati16_17[[#This Row],[Nome]]&amp;"*",Gazzetta16_17[Giocatore],1,FALSE),"")</f>
        <v>Yao E.</v>
      </c>
      <c r="E534" s="13">
        <f>IFERROR(Dati16_17[[#This Row],[Mf]]/Dati16_17[[#This Row],[Quota]],0)</f>
        <v>0</v>
      </c>
      <c r="F534" s="13">
        <f>IFERROR(Dati16_17[[#This Row],[Mf/Quota]]*Dati16_17[[#This Row],[Pg]]/38,0)</f>
        <v>0</v>
      </c>
      <c r="G534" s="15">
        <f>IF(Dati16_17[[#This Row],[Mf]]*Dati16_17[[#This Row],[Pg]]=0,0,Dati16_17[[#This Row],[Mf]]*Dati16_17[[#This Row],[Pg]])</f>
        <v>0</v>
      </c>
      <c r="H534" s="20">
        <f>IFERROR(Dati16_17[[#This Row],[Tot. punti]]/Dati16_17[[#This Row],[Quota]],0)</f>
        <v>0</v>
      </c>
      <c r="I534" s="12">
        <f>IFERROR(VLOOKUP(Dati16_17[[#This Row],[Nome]]&amp;"*",Gazzetta16_17[],2,FALSE),0)</f>
        <v>4</v>
      </c>
      <c r="J534" s="2" t="s">
        <v>55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Y534" s="18" t="s">
        <v>2169</v>
      </c>
      <c r="Z534">
        <v>8</v>
      </c>
    </row>
    <row r="535" spans="1:26">
      <c r="A535" s="2">
        <v>109</v>
      </c>
      <c r="B535" s="2" t="s">
        <v>31</v>
      </c>
      <c r="C535" s="2" t="s">
        <v>561</v>
      </c>
      <c r="D535" s="17" t="str">
        <f>IFERROR(VLOOKUP(Dati16_17[[#This Row],[Nome]]&amp;"*",Gazzetta16_17[Giocatore],1,FALSE),"")</f>
        <v>Troiani M.</v>
      </c>
      <c r="E535" s="13">
        <f>IFERROR(Dati16_17[[#This Row],[Mf]]/Dati16_17[[#This Row],[Quota]],0)</f>
        <v>0</v>
      </c>
      <c r="F535" s="13">
        <f>IFERROR(Dati16_17[[#This Row],[Mf/Quota]]*Dati16_17[[#This Row],[Pg]]/38,0)</f>
        <v>0</v>
      </c>
      <c r="G535" s="15">
        <f>IF(Dati16_17[[#This Row],[Mf]]*Dati16_17[[#This Row],[Pg]]=0,0,Dati16_17[[#This Row],[Mf]]*Dati16_17[[#This Row],[Pg]])</f>
        <v>0</v>
      </c>
      <c r="H535" s="20">
        <f>IFERROR(Dati16_17[[#This Row],[Tot. punti]]/Dati16_17[[#This Row],[Quota]],0)</f>
        <v>0</v>
      </c>
      <c r="I535" s="12">
        <f>IFERROR(VLOOKUP(Dati16_17[[#This Row],[Nome]]&amp;"*",Gazzetta16_17[],2,FALSE),0)</f>
        <v>1</v>
      </c>
      <c r="J535" s="2" t="s">
        <v>65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Y535" s="18" t="s">
        <v>2445</v>
      </c>
      <c r="Z535">
        <v>6</v>
      </c>
    </row>
    <row r="536" spans="1:26">
      <c r="A536" s="2">
        <v>2136</v>
      </c>
      <c r="B536" s="2" t="s">
        <v>17</v>
      </c>
      <c r="C536" s="2" t="s">
        <v>1075</v>
      </c>
      <c r="D536" s="17" t="str">
        <f>IFERROR(VLOOKUP(Dati16_17[[#This Row],[Nome]]&amp;"*",Gazzetta16_17[Giocatore],1,FALSE),"")</f>
        <v>Tounkara M.</v>
      </c>
      <c r="E536" s="13">
        <f>IFERROR(Dati16_17[[#This Row],[Mf]]/Dati16_17[[#This Row],[Quota]],0)</f>
        <v>0</v>
      </c>
      <c r="F536" s="13">
        <f>IFERROR(Dati16_17[[#This Row],[Mf/Quota]]*Dati16_17[[#This Row],[Pg]]/38,0)</f>
        <v>0</v>
      </c>
      <c r="G536" s="15">
        <f>IF(Dati16_17[[#This Row],[Mf]]*Dati16_17[[#This Row],[Pg]]=0,0,Dati16_17[[#This Row],[Mf]]*Dati16_17[[#This Row],[Pg]])</f>
        <v>0</v>
      </c>
      <c r="H536" s="20">
        <f>IFERROR(Dati16_17[[#This Row],[Tot. punti]]/Dati16_17[[#This Row],[Quota]],0)</f>
        <v>0</v>
      </c>
      <c r="I536" s="12">
        <f>IFERROR(VLOOKUP(Dati16_17[[#This Row],[Nome]]&amp;"*",Gazzetta16_17[],2,FALSE),0)</f>
        <v>4</v>
      </c>
      <c r="J536" s="2" t="s">
        <v>74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Y536" s="18" t="s">
        <v>2172</v>
      </c>
      <c r="Z536">
        <v>9</v>
      </c>
    </row>
    <row r="537" spans="1:26">
      <c r="A537" s="2">
        <v>2004</v>
      </c>
      <c r="B537" s="2" t="s">
        <v>22</v>
      </c>
      <c r="C537" s="2" t="s">
        <v>1015</v>
      </c>
      <c r="D537" s="17" t="str">
        <f>IFERROR(VLOOKUP(Dati16_17[[#This Row],[Nome]]&amp;"*",Gazzetta16_17[Giocatore],1,FALSE),"")</f>
        <v>Toledo H.</v>
      </c>
      <c r="E537" s="13">
        <f>IFERROR(Dati16_17[[#This Row],[Mf]]/Dati16_17[[#This Row],[Quota]],0)</f>
        <v>0</v>
      </c>
      <c r="F537" s="13">
        <f>IFERROR(Dati16_17[[#This Row],[Mf/Quota]]*Dati16_17[[#This Row],[Pg]]/38,0)</f>
        <v>0</v>
      </c>
      <c r="G537" s="15">
        <f>IF(Dati16_17[[#This Row],[Mf]]*Dati16_17[[#This Row],[Pg]]=0,0,Dati16_17[[#This Row],[Mf]]*Dati16_17[[#This Row],[Pg]])</f>
        <v>0</v>
      </c>
      <c r="H537" s="20">
        <f>IFERROR(Dati16_17[[#This Row],[Tot. punti]]/Dati16_17[[#This Row],[Quota]],0)</f>
        <v>0</v>
      </c>
      <c r="I537" s="12">
        <f>IFERROR(VLOOKUP(Dati16_17[[#This Row],[Nome]]&amp;"*",Gazzetta16_17[],2,FALSE),0)</f>
        <v>4</v>
      </c>
      <c r="J537" s="2" t="s">
        <v>35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Y537" s="18" t="s">
        <v>2446</v>
      </c>
      <c r="Z537">
        <v>4</v>
      </c>
    </row>
    <row r="538" spans="1:26">
      <c r="A538" s="2">
        <v>1845</v>
      </c>
      <c r="B538" s="2" t="s">
        <v>22</v>
      </c>
      <c r="C538" s="2" t="s">
        <v>552</v>
      </c>
      <c r="D538" s="17" t="str">
        <f>IFERROR(VLOOKUP(Dati16_17[[#This Row],[Nome]]&amp;"*",Gazzetta16_17[Giocatore],1,FALSE),"")</f>
        <v>Tabacchi A.</v>
      </c>
      <c r="E538" s="13">
        <f>IFERROR(Dati16_17[[#This Row],[Mf]]/Dati16_17[[#This Row],[Quota]],0)</f>
        <v>0</v>
      </c>
      <c r="F538" s="13">
        <f>IFERROR(Dati16_17[[#This Row],[Mf/Quota]]*Dati16_17[[#This Row],[Pg]]/38,0)</f>
        <v>0</v>
      </c>
      <c r="G538" s="15">
        <f>IF(Dati16_17[[#This Row],[Mf]]*Dati16_17[[#This Row],[Pg]]=0,0,Dati16_17[[#This Row],[Mf]]*Dati16_17[[#This Row],[Pg]])</f>
        <v>0</v>
      </c>
      <c r="H538" s="20">
        <f>IFERROR(Dati16_17[[#This Row],[Tot. punti]]/Dati16_17[[#This Row],[Quota]],0)</f>
        <v>0</v>
      </c>
      <c r="I538" s="12">
        <f>IFERROR(VLOOKUP(Dati16_17[[#This Row],[Nome]]&amp;"*",Gazzetta16_17[],2,FALSE),0)</f>
        <v>1</v>
      </c>
      <c r="J538" s="2" t="s">
        <v>89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Y538" s="18" t="s">
        <v>2447</v>
      </c>
      <c r="Z538">
        <v>7</v>
      </c>
    </row>
    <row r="539" spans="1:26">
      <c r="A539" s="2">
        <v>2129</v>
      </c>
      <c r="B539" s="2" t="s">
        <v>31</v>
      </c>
      <c r="C539" s="2" t="s">
        <v>771</v>
      </c>
      <c r="D539" s="17" t="str">
        <f>IFERROR(VLOOKUP(Dati16_17[[#This Row],[Nome]]&amp;"*",Gazzetta16_17[Giocatore],1,FALSE),"")</f>
        <v>Simic L.</v>
      </c>
      <c r="E539" s="13">
        <f>IFERROR(Dati16_17[[#This Row],[Mf]]/Dati16_17[[#This Row],[Quota]],0)</f>
        <v>0</v>
      </c>
      <c r="F539" s="13">
        <f>IFERROR(Dati16_17[[#This Row],[Mf/Quota]]*Dati16_17[[#This Row],[Pg]]/38,0)</f>
        <v>0</v>
      </c>
      <c r="G539" s="15">
        <f>IF(Dati16_17[[#This Row],[Mf]]*Dati16_17[[#This Row],[Pg]]=0,0,Dati16_17[[#This Row],[Mf]]*Dati16_17[[#This Row],[Pg]])</f>
        <v>0</v>
      </c>
      <c r="H539" s="20">
        <f>IFERROR(Dati16_17[[#This Row],[Tot. punti]]/Dati16_17[[#This Row],[Quota]],0)</f>
        <v>0</v>
      </c>
      <c r="I539" s="12">
        <f>IFERROR(VLOOKUP(Dati16_17[[#This Row],[Nome]]&amp;"*",Gazzetta16_17[],2,FALSE),0)</f>
        <v>4</v>
      </c>
      <c r="J539" s="2" t="s">
        <v>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Y539" s="18" t="s">
        <v>2176</v>
      </c>
      <c r="Z539">
        <v>4</v>
      </c>
    </row>
    <row r="540" spans="1:26">
      <c r="A540" s="2">
        <v>159</v>
      </c>
      <c r="B540" s="2" t="s">
        <v>28</v>
      </c>
      <c r="C540" s="2" t="s">
        <v>566</v>
      </c>
      <c r="D540" s="17" t="str">
        <f>IFERROR(VLOOKUP(Dati16_17[[#This Row],[Nome]]&amp;"*",Gazzetta16_17[Giocatore],1,FALSE),"")</f>
        <v>Sepe L.</v>
      </c>
      <c r="E540" s="13">
        <f>IFERROR(Dati16_17[[#This Row],[Mf]]/Dati16_17[[#This Row],[Quota]],0)</f>
        <v>0</v>
      </c>
      <c r="F540" s="13">
        <f>IFERROR(Dati16_17[[#This Row],[Mf/Quota]]*Dati16_17[[#This Row],[Pg]]/38,0)</f>
        <v>0</v>
      </c>
      <c r="G540" s="15">
        <f>IF(Dati16_17[[#This Row],[Mf]]*Dati16_17[[#This Row],[Pg]]=0,0,Dati16_17[[#This Row],[Mf]]*Dati16_17[[#This Row],[Pg]])</f>
        <v>0</v>
      </c>
      <c r="H540" s="20">
        <f>IFERROR(Dati16_17[[#This Row],[Tot. punti]]/Dati16_17[[#This Row],[Quota]],0)</f>
        <v>0</v>
      </c>
      <c r="I540" s="12">
        <f>IFERROR(VLOOKUP(Dati16_17[[#This Row],[Nome]]&amp;"*",Gazzetta16_17[],2,FALSE),0)</f>
        <v>1</v>
      </c>
      <c r="J540" s="2" t="s">
        <v>24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Y540" s="18" t="s">
        <v>2448</v>
      </c>
      <c r="Z540">
        <v>10</v>
      </c>
    </row>
    <row r="541" spans="1:26">
      <c r="A541" s="2">
        <v>2137</v>
      </c>
      <c r="B541" s="2" t="s">
        <v>17</v>
      </c>
      <c r="C541" s="2" t="s">
        <v>775</v>
      </c>
      <c r="D541" s="17" t="str">
        <f>IFERROR(VLOOKUP(Dati16_17[[#This Row],[Nome]]&amp;"*",Gazzetta16_17[Giocatore],1,FALSE),"")</f>
        <v>Scamacca G.</v>
      </c>
      <c r="E541" s="13">
        <f>IFERROR(Dati16_17[[#This Row],[Mf]]/Dati16_17[[#This Row],[Quota]],0)</f>
        <v>0</v>
      </c>
      <c r="F541" s="13">
        <f>IFERROR(Dati16_17[[#This Row],[Mf/Quota]]*Dati16_17[[#This Row],[Pg]]/38,0)</f>
        <v>0</v>
      </c>
      <c r="G541" s="15">
        <f>IF(Dati16_17[[#This Row],[Mf]]*Dati16_17[[#This Row],[Pg]]=0,0,Dati16_17[[#This Row],[Mf]]*Dati16_17[[#This Row],[Pg]])</f>
        <v>0</v>
      </c>
      <c r="H541" s="20">
        <f>IFERROR(Dati16_17[[#This Row],[Tot. punti]]/Dati16_17[[#This Row],[Quota]],0)</f>
        <v>0</v>
      </c>
      <c r="I541" s="12">
        <f>IFERROR(VLOOKUP(Dati16_17[[#This Row],[Nome]]&amp;"*",Gazzetta16_17[],2,FALSE),0)</f>
        <v>1</v>
      </c>
      <c r="J541" s="2" t="s">
        <v>46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Y541" s="18" t="s">
        <v>2449</v>
      </c>
      <c r="Z541">
        <v>1</v>
      </c>
    </row>
    <row r="542" spans="1:26">
      <c r="A542" s="2">
        <v>42</v>
      </c>
      <c r="B542" s="2" t="s">
        <v>28</v>
      </c>
      <c r="C542" s="2" t="s">
        <v>557</v>
      </c>
      <c r="D542" s="17" t="str">
        <f>IFERROR(VLOOKUP(Dati16_17[[#This Row],[Nome]]&amp;"*",Gazzetta16_17[Giocatore],1,FALSE),"")</f>
        <v>Sarr M.</v>
      </c>
      <c r="E542" s="13">
        <f>IFERROR(Dati16_17[[#This Row],[Mf]]/Dati16_17[[#This Row],[Quota]],0)</f>
        <v>0</v>
      </c>
      <c r="F542" s="13">
        <f>IFERROR(Dati16_17[[#This Row],[Mf/Quota]]*Dati16_17[[#This Row],[Pg]]/38,0)</f>
        <v>0</v>
      </c>
      <c r="G542" s="15">
        <f>IF(Dati16_17[[#This Row],[Mf]]*Dati16_17[[#This Row],[Pg]]=0,0,Dati16_17[[#This Row],[Mf]]*Dati16_17[[#This Row],[Pg]])</f>
        <v>0</v>
      </c>
      <c r="H542" s="20">
        <f>IFERROR(Dati16_17[[#This Row],[Tot. punti]]/Dati16_17[[#This Row],[Quota]],0)</f>
        <v>0</v>
      </c>
      <c r="I542" s="12">
        <f>IFERROR(VLOOKUP(Dati16_17[[#This Row],[Nome]]&amp;"*",Gazzetta16_17[],2,FALSE),0)</f>
        <v>1</v>
      </c>
      <c r="J542" s="2" t="s">
        <v>89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Y542" s="18" t="s">
        <v>2450</v>
      </c>
      <c r="Z542">
        <v>1</v>
      </c>
    </row>
    <row r="543" spans="1:26">
      <c r="A543" s="2">
        <v>108</v>
      </c>
      <c r="B543" s="2" t="s">
        <v>31</v>
      </c>
      <c r="C543" s="2" t="s">
        <v>457</v>
      </c>
      <c r="D543" s="17" t="str">
        <f>IFERROR(VLOOKUP(Dati16_17[[#This Row],[Nome]]&amp;"*",Gazzetta16_17[Giocatore],1,FALSE),"")</f>
        <v>Sardo G.</v>
      </c>
      <c r="E543" s="13">
        <f>IFERROR(Dati16_17[[#This Row],[Mf]]/Dati16_17[[#This Row],[Quota]],0)</f>
        <v>0</v>
      </c>
      <c r="F543" s="13">
        <f>IFERROR(Dati16_17[[#This Row],[Mf/Quota]]*Dati16_17[[#This Row],[Pg]]/38,0)</f>
        <v>0</v>
      </c>
      <c r="G543" s="15">
        <f>IF(Dati16_17[[#This Row],[Mf]]*Dati16_17[[#This Row],[Pg]]=0,0,Dati16_17[[#This Row],[Mf]]*Dati16_17[[#This Row],[Pg]])</f>
        <v>0</v>
      </c>
      <c r="H543" s="20">
        <f>IFERROR(Dati16_17[[#This Row],[Tot. punti]]/Dati16_17[[#This Row],[Quota]],0)</f>
        <v>0</v>
      </c>
      <c r="I543" s="12">
        <f>IFERROR(VLOOKUP(Dati16_17[[#This Row],[Nome]]&amp;"*",Gazzetta16_17[],2,FALSE),0)</f>
        <v>3</v>
      </c>
      <c r="J543" s="2" t="s">
        <v>65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Y543" s="18" t="s">
        <v>2177</v>
      </c>
      <c r="Z543">
        <v>7</v>
      </c>
    </row>
    <row r="544" spans="1:26">
      <c r="A544" s="2">
        <v>187</v>
      </c>
      <c r="B544" s="2" t="s">
        <v>17</v>
      </c>
      <c r="C544" s="2" t="s">
        <v>406</v>
      </c>
      <c r="D544" s="17" t="str">
        <f>IFERROR(VLOOKUP(Dati16_17[[#This Row],[Nome]]&amp;"*",Gazzetta16_17[Giocatore],1,FALSE),"")</f>
        <v>Rossi A.</v>
      </c>
      <c r="E544" s="13">
        <f>IFERROR(Dati16_17[[#This Row],[Mf]]/Dati16_17[[#This Row],[Quota]],0)</f>
        <v>0</v>
      </c>
      <c r="F544" s="13">
        <f>IFERROR(Dati16_17[[#This Row],[Mf/Quota]]*Dati16_17[[#This Row],[Pg]]/38,0)</f>
        <v>0</v>
      </c>
      <c r="G544" s="15">
        <f>IF(Dati16_17[[#This Row],[Mf]]*Dati16_17[[#This Row],[Pg]]=0,0,Dati16_17[[#This Row],[Mf]]*Dati16_17[[#This Row],[Pg]])</f>
        <v>0</v>
      </c>
      <c r="H544" s="20">
        <f>IFERROR(Dati16_17[[#This Row],[Tot. punti]]/Dati16_17[[#This Row],[Quota]],0)</f>
        <v>0</v>
      </c>
      <c r="I544" s="12">
        <f>IFERROR(VLOOKUP(Dati16_17[[#This Row],[Nome]]&amp;"*",Gazzetta16_17[],2,FALSE),0)</f>
        <v>1</v>
      </c>
      <c r="J544" s="2" t="s">
        <v>35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Y544" s="18" t="s">
        <v>2178</v>
      </c>
      <c r="Z544">
        <v>23</v>
      </c>
    </row>
    <row r="545" spans="1:26">
      <c r="A545" s="2">
        <v>2131</v>
      </c>
      <c r="B545" s="2" t="s">
        <v>17</v>
      </c>
      <c r="C545" s="2" t="s">
        <v>1072</v>
      </c>
      <c r="D545" s="17" t="str">
        <f>IFERROR(VLOOKUP(Dati16_17[[#This Row],[Nome]]&amp;"*",Gazzetta16_17[Giocatore],1,FALSE),"")</f>
        <v>Ranegie M.</v>
      </c>
      <c r="E545" s="13">
        <f>IFERROR(Dati16_17[[#This Row],[Mf]]/Dati16_17[[#This Row],[Quota]],0)</f>
        <v>0</v>
      </c>
      <c r="F545" s="13">
        <f>IFERROR(Dati16_17[[#This Row],[Mf/Quota]]*Dati16_17[[#This Row],[Pg]]/38,0)</f>
        <v>0</v>
      </c>
      <c r="G545" s="15">
        <f>IF(Dati16_17[[#This Row],[Mf]]*Dati16_17[[#This Row],[Pg]]=0,0,Dati16_17[[#This Row],[Mf]]*Dati16_17[[#This Row],[Pg]])</f>
        <v>0</v>
      </c>
      <c r="H545" s="20">
        <f>IFERROR(Dati16_17[[#This Row],[Tot. punti]]/Dati16_17[[#This Row],[Quota]],0)</f>
        <v>0</v>
      </c>
      <c r="I545" s="12">
        <f>IFERROR(VLOOKUP(Dati16_17[[#This Row],[Nome]]&amp;"*",Gazzetta16_17[],2,FALSE),0)</f>
        <v>4</v>
      </c>
      <c r="J545" s="2" t="s">
        <v>30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Y545" s="18" t="s">
        <v>2179</v>
      </c>
      <c r="Z545">
        <v>13</v>
      </c>
    </row>
    <row r="546" spans="1:26">
      <c r="A546" s="2">
        <v>1843</v>
      </c>
      <c r="B546" s="2" t="s">
        <v>28</v>
      </c>
      <c r="C546" s="2" t="s">
        <v>550</v>
      </c>
      <c r="D546" s="17" t="str">
        <f>IFERROR(VLOOKUP(Dati16_17[[#This Row],[Nome]]&amp;"*",Gazzetta16_17[Giocatore],1,FALSE),"")</f>
        <v>Radu I.</v>
      </c>
      <c r="E546" s="13">
        <f>IFERROR(Dati16_17[[#This Row],[Mf]]/Dati16_17[[#This Row],[Quota]],0)</f>
        <v>0</v>
      </c>
      <c r="F546" s="13">
        <f>IFERROR(Dati16_17[[#This Row],[Mf/Quota]]*Dati16_17[[#This Row],[Pg]]/38,0)</f>
        <v>0</v>
      </c>
      <c r="G546" s="15">
        <f>IF(Dati16_17[[#This Row],[Mf]]*Dati16_17[[#This Row],[Pg]]=0,0,Dati16_17[[#This Row],[Mf]]*Dati16_17[[#This Row],[Pg]])</f>
        <v>0</v>
      </c>
      <c r="H546" s="20">
        <f>IFERROR(Dati16_17[[#This Row],[Tot. punti]]/Dati16_17[[#This Row],[Quota]],0)</f>
        <v>0</v>
      </c>
      <c r="I546" s="12">
        <f>IFERROR(VLOOKUP(Dati16_17[[#This Row],[Nome]]&amp;"*",Gazzetta16_17[],2,FALSE),0)</f>
        <v>1</v>
      </c>
      <c r="J546" s="2" t="s">
        <v>55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Y546" s="18" t="s">
        <v>2451</v>
      </c>
      <c r="Z546">
        <v>1</v>
      </c>
    </row>
    <row r="547" spans="1:26">
      <c r="A547" s="2">
        <v>2046</v>
      </c>
      <c r="B547" s="2" t="s">
        <v>31</v>
      </c>
      <c r="C547" s="2" t="s">
        <v>1030</v>
      </c>
      <c r="D547" s="17" t="str">
        <f>IFERROR(VLOOKUP(Dati16_17[[#This Row],[Nome]]&amp;"*",Gazzetta16_17[Giocatore],1,FALSE),"")</f>
        <v>Punzi A.</v>
      </c>
      <c r="E547" s="13">
        <f>IFERROR(Dati16_17[[#This Row],[Mf]]/Dati16_17[[#This Row],[Quota]],0)</f>
        <v>0</v>
      </c>
      <c r="F547" s="13">
        <f>IFERROR(Dati16_17[[#This Row],[Mf/Quota]]*Dati16_17[[#This Row],[Pg]]/38,0)</f>
        <v>0</v>
      </c>
      <c r="G547" s="15">
        <f>IF(Dati16_17[[#This Row],[Mf]]*Dati16_17[[#This Row],[Pg]]=0,0,Dati16_17[[#This Row],[Mf]]*Dati16_17[[#This Row],[Pg]])</f>
        <v>0</v>
      </c>
      <c r="H547" s="20">
        <f>IFERROR(Dati16_17[[#This Row],[Tot. punti]]/Dati16_17[[#This Row],[Quota]],0)</f>
        <v>0</v>
      </c>
      <c r="I547" s="12">
        <f>IFERROR(VLOOKUP(Dati16_17[[#This Row],[Nome]]&amp;"*",Gazzetta16_17[],2,FALSE),0)</f>
        <v>1</v>
      </c>
      <c r="J547" s="2" t="s">
        <v>27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Y547" s="18" t="s">
        <v>2452</v>
      </c>
      <c r="Z547">
        <v>1</v>
      </c>
    </row>
    <row r="548" spans="1:26">
      <c r="A548" s="2">
        <v>132</v>
      </c>
      <c r="B548" s="2" t="s">
        <v>28</v>
      </c>
      <c r="C548" s="2" t="s">
        <v>530</v>
      </c>
      <c r="D548" s="17" t="str">
        <f>IFERROR(VLOOKUP(Dati16_17[[#This Row],[Nome]]&amp;"*",Gazzetta16_17[Giocatore],1,FALSE),"")</f>
        <v>Pugliesi M.</v>
      </c>
      <c r="E548" s="13">
        <f>IFERROR(Dati16_17[[#This Row],[Mf]]/Dati16_17[[#This Row],[Quota]],0)</f>
        <v>0</v>
      </c>
      <c r="F548" s="13">
        <f>IFERROR(Dati16_17[[#This Row],[Mf/Quota]]*Dati16_17[[#This Row],[Pg]]/38,0)</f>
        <v>0</v>
      </c>
      <c r="G548" s="15">
        <f>IF(Dati16_17[[#This Row],[Mf]]*Dati16_17[[#This Row],[Pg]]=0,0,Dati16_17[[#This Row],[Mf]]*Dati16_17[[#This Row],[Pg]])</f>
        <v>0</v>
      </c>
      <c r="H548" s="20">
        <f>IFERROR(Dati16_17[[#This Row],[Tot. punti]]/Dati16_17[[#This Row],[Quota]],0)</f>
        <v>0</v>
      </c>
      <c r="I548" s="12">
        <f>IFERROR(VLOOKUP(Dati16_17[[#This Row],[Nome]]&amp;"*",Gazzetta16_17[],2,FALSE),0)</f>
        <v>1</v>
      </c>
      <c r="J548" s="2" t="s">
        <v>19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Y548" s="18" t="s">
        <v>2183</v>
      </c>
      <c r="Z548">
        <v>22</v>
      </c>
    </row>
    <row r="549" spans="1:26">
      <c r="A549" s="2">
        <v>512</v>
      </c>
      <c r="B549" s="2" t="s">
        <v>28</v>
      </c>
      <c r="C549" s="2" t="s">
        <v>611</v>
      </c>
      <c r="D549" s="17" t="str">
        <f>IFERROR(VLOOKUP(Dati16_17[[#This Row],[Nome]]&amp;"*",Gazzetta16_17[Giocatore],1,FALSE),"")</f>
        <v>Pomini A.</v>
      </c>
      <c r="E549" s="13">
        <f>IFERROR(Dati16_17[[#This Row],[Mf]]/Dati16_17[[#This Row],[Quota]],0)</f>
        <v>0</v>
      </c>
      <c r="F549" s="13">
        <f>IFERROR(Dati16_17[[#This Row],[Mf/Quota]]*Dati16_17[[#This Row],[Pg]]/38,0)</f>
        <v>0</v>
      </c>
      <c r="G549" s="15">
        <f>IF(Dati16_17[[#This Row],[Mf]]*Dati16_17[[#This Row],[Pg]]=0,0,Dati16_17[[#This Row],[Mf]]*Dati16_17[[#This Row],[Pg]])</f>
        <v>0</v>
      </c>
      <c r="H549" s="20">
        <f>IFERROR(Dati16_17[[#This Row],[Tot. punti]]/Dati16_17[[#This Row],[Quota]],0)</f>
        <v>0</v>
      </c>
      <c r="I549" s="12">
        <f>IFERROR(VLOOKUP(Dati16_17[[#This Row],[Nome]]&amp;"*",Gazzetta16_17[],2,FALSE),0)</f>
        <v>1</v>
      </c>
      <c r="J549" s="2" t="s">
        <v>46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Y549" s="18" t="s">
        <v>2453</v>
      </c>
      <c r="Z549">
        <v>1</v>
      </c>
    </row>
    <row r="550" spans="1:26">
      <c r="A550" s="2">
        <v>2091</v>
      </c>
      <c r="B550" s="2" t="s">
        <v>28</v>
      </c>
      <c r="C550" s="2" t="s">
        <v>1052</v>
      </c>
      <c r="D550" s="17" t="str">
        <f>IFERROR(VLOOKUP(Dati16_17[[#This Row],[Nome]]&amp;"*",Gazzetta16_17[Giocatore],1,FALSE),"")</f>
        <v>Plizzari A.</v>
      </c>
      <c r="E550" s="13">
        <f>IFERROR(Dati16_17[[#This Row],[Mf]]/Dati16_17[[#This Row],[Quota]],0)</f>
        <v>0</v>
      </c>
      <c r="F550" s="13">
        <f>IFERROR(Dati16_17[[#This Row],[Mf/Quota]]*Dati16_17[[#This Row],[Pg]]/38,0)</f>
        <v>0</v>
      </c>
      <c r="G550" s="15">
        <f>IF(Dati16_17[[#This Row],[Mf]]*Dati16_17[[#This Row],[Pg]]=0,0,Dati16_17[[#This Row],[Mf]]*Dati16_17[[#This Row],[Pg]])</f>
        <v>0</v>
      </c>
      <c r="H550" s="20">
        <f>IFERROR(Dati16_17[[#This Row],[Tot. punti]]/Dati16_17[[#This Row],[Quota]],0)</f>
        <v>0</v>
      </c>
      <c r="I550" s="12">
        <f>IFERROR(VLOOKUP(Dati16_17[[#This Row],[Nome]]&amp;"*",Gazzetta16_17[],2,FALSE),0)</f>
        <v>1</v>
      </c>
      <c r="J550" s="2" t="s">
        <v>21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Y550" s="18" t="s">
        <v>2185</v>
      </c>
      <c r="Z550">
        <v>4</v>
      </c>
    </row>
    <row r="551" spans="1:26">
      <c r="A551" s="2">
        <v>2038</v>
      </c>
      <c r="B551" s="2" t="s">
        <v>17</v>
      </c>
      <c r="C551" s="2" t="s">
        <v>737</v>
      </c>
      <c r="D551" s="17" t="str">
        <f>IFERROR(VLOOKUP(Dati16_17[[#This Row],[Nome]]&amp;"*",Gazzetta16_17[Giocatore],1,FALSE),"")</f>
        <v>Pinamonti A.</v>
      </c>
      <c r="E551" s="13">
        <f>IFERROR(Dati16_17[[#This Row],[Mf]]/Dati16_17[[#This Row],[Quota]],0)</f>
        <v>0</v>
      </c>
      <c r="F551" s="13">
        <f>IFERROR(Dati16_17[[#This Row],[Mf/Quota]]*Dati16_17[[#This Row],[Pg]]/38,0)</f>
        <v>0</v>
      </c>
      <c r="G551" s="15">
        <f>IF(Dati16_17[[#This Row],[Mf]]*Dati16_17[[#This Row],[Pg]]=0,0,Dati16_17[[#This Row],[Mf]]*Dati16_17[[#This Row],[Pg]])</f>
        <v>0</v>
      </c>
      <c r="H551" s="20">
        <f>IFERROR(Dati16_17[[#This Row],[Tot. punti]]/Dati16_17[[#This Row],[Quota]],0)</f>
        <v>0</v>
      </c>
      <c r="I551" s="12">
        <f>IFERROR(VLOOKUP(Dati16_17[[#This Row],[Nome]]&amp;"*",Gazzetta16_17[],2,FALSE),0)</f>
        <v>1</v>
      </c>
      <c r="J551" s="2" t="s">
        <v>55</v>
      </c>
      <c r="K551" s="2">
        <v>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6">
      <c r="A552" s="2">
        <v>1842</v>
      </c>
      <c r="B552" s="2" t="s">
        <v>17</v>
      </c>
      <c r="C552" s="2" t="s">
        <v>652</v>
      </c>
      <c r="D552" s="17" t="str">
        <f>IFERROR(VLOOKUP(Dati16_17[[#This Row],[Nome]]&amp;"*",Gazzetta16_17[Giocatore],1,FALSE),"")</f>
        <v>Pierini N.</v>
      </c>
      <c r="E552" s="13">
        <f>IFERROR(Dati16_17[[#This Row],[Mf]]/Dati16_17[[#This Row],[Quota]],0)</f>
        <v>0</v>
      </c>
      <c r="F552" s="13">
        <f>IFERROR(Dati16_17[[#This Row],[Mf/Quota]]*Dati16_17[[#This Row],[Pg]]/38,0)</f>
        <v>0</v>
      </c>
      <c r="G552" s="15">
        <f>IF(Dati16_17[[#This Row],[Mf]]*Dati16_17[[#This Row],[Pg]]=0,0,Dati16_17[[#This Row],[Mf]]*Dati16_17[[#This Row],[Pg]])</f>
        <v>0</v>
      </c>
      <c r="H552" s="20">
        <f>IFERROR(Dati16_17[[#This Row],[Tot. punti]]/Dati16_17[[#This Row],[Quota]],0)</f>
        <v>0</v>
      </c>
      <c r="I552" s="12">
        <f>IFERROR(VLOOKUP(Dati16_17[[#This Row],[Nome]]&amp;"*",Gazzetta16_17[],2,FALSE),0)</f>
        <v>1</v>
      </c>
      <c r="J552" s="2" t="s">
        <v>46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6">
      <c r="A553" s="2">
        <v>1914</v>
      </c>
      <c r="B553" s="2" t="s">
        <v>22</v>
      </c>
      <c r="C553" s="2" t="s">
        <v>980</v>
      </c>
      <c r="D553" s="17" t="str">
        <f>IFERROR(VLOOKUP(Dati16_17[[#This Row],[Nome]]&amp;"*",Gazzetta16_17[Giocatore],1,FALSE),"")</f>
        <v>Picchi A.</v>
      </c>
      <c r="E553" s="13">
        <f>IFERROR(Dati16_17[[#This Row],[Mf]]/Dati16_17[[#This Row],[Quota]],0)</f>
        <v>0</v>
      </c>
      <c r="F553" s="13">
        <f>IFERROR(Dati16_17[[#This Row],[Mf/Quota]]*Dati16_17[[#This Row],[Pg]]/38,0)</f>
        <v>0</v>
      </c>
      <c r="G553" s="15">
        <f>IF(Dati16_17[[#This Row],[Mf]]*Dati16_17[[#This Row],[Pg]]=0,0,Dati16_17[[#This Row],[Mf]]*Dati16_17[[#This Row],[Pg]])</f>
        <v>0</v>
      </c>
      <c r="H553" s="20">
        <f>IFERROR(Dati16_17[[#This Row],[Tot. punti]]/Dati16_17[[#This Row],[Quota]],0)</f>
        <v>0</v>
      </c>
      <c r="I553" s="12">
        <f>IFERROR(VLOOKUP(Dati16_17[[#This Row],[Nome]]&amp;"*",Gazzetta16_17[],2,FALSE),0)</f>
        <v>1</v>
      </c>
      <c r="J553" s="2" t="s">
        <v>19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6">
      <c r="A554" s="2">
        <v>673</v>
      </c>
      <c r="B554" s="2" t="s">
        <v>28</v>
      </c>
      <c r="C554" s="2" t="s">
        <v>630</v>
      </c>
      <c r="D554" s="17" t="str">
        <f>IFERROR(VLOOKUP(Dati16_17[[#This Row],[Nome]]&amp;"*",Gazzetta16_17[Giocatore],1,FALSE),"")</f>
        <v>Perisan S.</v>
      </c>
      <c r="E554" s="13">
        <f>IFERROR(Dati16_17[[#This Row],[Mf]]/Dati16_17[[#This Row],[Quota]],0)</f>
        <v>0</v>
      </c>
      <c r="F554" s="13">
        <f>IFERROR(Dati16_17[[#This Row],[Mf/Quota]]*Dati16_17[[#This Row],[Pg]]/38,0)</f>
        <v>0</v>
      </c>
      <c r="G554" s="15">
        <f>IF(Dati16_17[[#This Row],[Mf]]*Dati16_17[[#This Row],[Pg]]=0,0,Dati16_17[[#This Row],[Mf]]*Dati16_17[[#This Row],[Pg]])</f>
        <v>0</v>
      </c>
      <c r="H554" s="20">
        <f>IFERROR(Dati16_17[[#This Row],[Tot. punti]]/Dati16_17[[#This Row],[Quota]],0)</f>
        <v>0</v>
      </c>
      <c r="I554" s="12">
        <f>IFERROR(VLOOKUP(Dati16_17[[#This Row],[Nome]]&amp;"*",Gazzetta16_17[],2,FALSE),0)</f>
        <v>1</v>
      </c>
      <c r="J554" s="2" t="s">
        <v>30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6">
      <c r="A555" s="2">
        <v>1851</v>
      </c>
      <c r="B555" s="2" t="s">
        <v>22</v>
      </c>
      <c r="C555" s="2" t="s">
        <v>963</v>
      </c>
      <c r="D555" s="17" t="str">
        <f>IFERROR(VLOOKUP(Dati16_17[[#This Row],[Nome]]&amp;"*",Gazzetta16_17[Giocatore],1,FALSE),"")</f>
        <v>Molina S.</v>
      </c>
      <c r="E555" s="13">
        <f>IFERROR(Dati16_17[[#This Row],[Mf]]/Dati16_17[[#This Row],[Quota]],0)</f>
        <v>0</v>
      </c>
      <c r="F555" s="13">
        <f>IFERROR(Dati16_17[[#This Row],[Mf/Quota]]*Dati16_17[[#This Row],[Pg]]/38,0)</f>
        <v>0</v>
      </c>
      <c r="G555" s="15">
        <f>IF(Dati16_17[[#This Row],[Mf]]*Dati16_17[[#This Row],[Pg]]=0,0,Dati16_17[[#This Row],[Mf]]*Dati16_17[[#This Row],[Pg]])</f>
        <v>0</v>
      </c>
      <c r="H555" s="20">
        <f>IFERROR(Dati16_17[[#This Row],[Tot. punti]]/Dati16_17[[#This Row],[Quota]],0)</f>
        <v>0</v>
      </c>
      <c r="I555" s="12">
        <f>IFERROR(VLOOKUP(Dati16_17[[#This Row],[Nome]]&amp;"*",Gazzetta16_17[],2,FALSE),0)</f>
        <v>3</v>
      </c>
      <c r="J555" s="2" t="s">
        <v>49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6">
      <c r="A556" s="2">
        <v>29</v>
      </c>
      <c r="B556" s="2" t="s">
        <v>22</v>
      </c>
      <c r="C556" s="2" t="s">
        <v>333</v>
      </c>
      <c r="D556" s="17" t="str">
        <f>IFERROR(VLOOKUP(Dati16_17[[#This Row],[Nome]]&amp;"*",Gazzetta16_17[Giocatore],1,FALSE),"")</f>
        <v>Migliaccio G.</v>
      </c>
      <c r="E556" s="13">
        <f>IFERROR(Dati16_17[[#This Row],[Mf]]/Dati16_17[[#This Row],[Quota]],0)</f>
        <v>0</v>
      </c>
      <c r="F556" s="13">
        <f>IFERROR(Dati16_17[[#This Row],[Mf/Quota]]*Dati16_17[[#This Row],[Pg]]/38,0)</f>
        <v>0</v>
      </c>
      <c r="G556" s="15">
        <f>IF(Dati16_17[[#This Row],[Mf]]*Dati16_17[[#This Row],[Pg]]=0,0,Dati16_17[[#This Row],[Mf]]*Dati16_17[[#This Row],[Pg]])</f>
        <v>0</v>
      </c>
      <c r="H556" s="20">
        <f>IFERROR(Dati16_17[[#This Row],[Tot. punti]]/Dati16_17[[#This Row],[Quota]],0)</f>
        <v>0</v>
      </c>
      <c r="I556" s="12">
        <f>IFERROR(VLOOKUP(Dati16_17[[#This Row],[Nome]]&amp;"*",Gazzetta16_17[],2,FALSE),0)</f>
        <v>3</v>
      </c>
      <c r="J556" s="2" t="s">
        <v>49</v>
      </c>
      <c r="K556" s="2">
        <v>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6">
      <c r="A557" s="2">
        <v>1846</v>
      </c>
      <c r="B557" s="2" t="s">
        <v>28</v>
      </c>
      <c r="C557" s="2" t="s">
        <v>962</v>
      </c>
      <c r="D557" s="17" t="str">
        <f>IFERROR(VLOOKUP(Dati16_17[[#This Row],[Nome]]&amp;"*",Gazzetta16_17[Giocatore],1,FALSE),"")</f>
        <v>Mazzini S.</v>
      </c>
      <c r="E557" s="13">
        <f>IFERROR(Dati16_17[[#This Row],[Mf]]/Dati16_17[[#This Row],[Quota]],0)</f>
        <v>0</v>
      </c>
      <c r="F557" s="13">
        <f>IFERROR(Dati16_17[[#This Row],[Mf/Quota]]*Dati16_17[[#This Row],[Pg]]/38,0)</f>
        <v>0</v>
      </c>
      <c r="G557" s="15">
        <f>IF(Dati16_17[[#This Row],[Mf]]*Dati16_17[[#This Row],[Pg]]=0,0,Dati16_17[[#This Row],[Mf]]*Dati16_17[[#This Row],[Pg]])</f>
        <v>0</v>
      </c>
      <c r="H557" s="20">
        <f>IFERROR(Dati16_17[[#This Row],[Tot. punti]]/Dati16_17[[#This Row],[Quota]],0)</f>
        <v>0</v>
      </c>
      <c r="I557" s="12">
        <f>IFERROR(VLOOKUP(Dati16_17[[#This Row],[Nome]]&amp;"*",Gazzetta16_17[],2,FALSE),0)</f>
        <v>1</v>
      </c>
      <c r="J557" s="2" t="s">
        <v>49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6">
      <c r="A558" s="2">
        <v>106</v>
      </c>
      <c r="B558" s="2" t="s">
        <v>31</v>
      </c>
      <c r="C558" s="2" t="s">
        <v>529</v>
      </c>
      <c r="D558" s="17" t="str">
        <f>IFERROR(VLOOKUP(Dati16_17[[#This Row],[Nome]]&amp;"*",Gazzetta16_17[Giocatore],1,FALSE),"")</f>
        <v>Mattiello F.</v>
      </c>
      <c r="E558" s="13">
        <f>IFERROR(Dati16_17[[#This Row],[Mf]]/Dati16_17[[#This Row],[Quota]],0)</f>
        <v>0</v>
      </c>
      <c r="F558" s="13">
        <f>IFERROR(Dati16_17[[#This Row],[Mf/Quota]]*Dati16_17[[#This Row],[Pg]]/38,0)</f>
        <v>0</v>
      </c>
      <c r="G558" s="15">
        <f>IF(Dati16_17[[#This Row],[Mf]]*Dati16_17[[#This Row],[Pg]]=0,0,Dati16_17[[#This Row],[Mf]]*Dati16_17[[#This Row],[Pg]])</f>
        <v>0</v>
      </c>
      <c r="H558" s="20">
        <f>IFERROR(Dati16_17[[#This Row],[Tot. punti]]/Dati16_17[[#This Row],[Quota]],0)</f>
        <v>0</v>
      </c>
      <c r="I558" s="12">
        <f>IFERROR(VLOOKUP(Dati16_17[[#This Row],[Nome]]&amp;"*",Gazzetta16_17[],2,FALSE),0)</f>
        <v>2</v>
      </c>
      <c r="J558" s="2" t="s">
        <v>57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6">
      <c r="A559" s="2">
        <v>821</v>
      </c>
      <c r="B559" s="2" t="s">
        <v>28</v>
      </c>
      <c r="C559" s="2" t="s">
        <v>650</v>
      </c>
      <c r="D559" s="17" t="str">
        <f>IFERROR(VLOOKUP(Dati16_17[[#This Row],[Nome]]&amp;"*",Gazzetta16_17[Giocatore],1,FALSE),"")</f>
        <v>Marson L.</v>
      </c>
      <c r="E559" s="13">
        <f>IFERROR(Dati16_17[[#This Row],[Mf]]/Dati16_17[[#This Row],[Quota]],0)</f>
        <v>0</v>
      </c>
      <c r="F559" s="13">
        <f>IFERROR(Dati16_17[[#This Row],[Mf/Quota]]*Dati16_17[[#This Row],[Pg]]/38,0)</f>
        <v>0</v>
      </c>
      <c r="G559" s="15">
        <f>IF(Dati16_17[[#This Row],[Mf]]*Dati16_17[[#This Row],[Pg]]=0,0,Dati16_17[[#This Row],[Mf]]*Dati16_17[[#This Row],[Pg]])</f>
        <v>0</v>
      </c>
      <c r="H559" s="20">
        <f>IFERROR(Dati16_17[[#This Row],[Tot. punti]]/Dati16_17[[#This Row],[Quota]],0)</f>
        <v>0</v>
      </c>
      <c r="I559" s="12">
        <f>IFERROR(VLOOKUP(Dati16_17[[#This Row],[Nome]]&amp;"*",Gazzetta16_17[],2,FALSE),0)</f>
        <v>1</v>
      </c>
      <c r="J559" s="2" t="s">
        <v>27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6">
      <c r="A560" s="2">
        <v>1933</v>
      </c>
      <c r="B560" s="2" t="s">
        <v>22</v>
      </c>
      <c r="C560" s="2" t="s">
        <v>693</v>
      </c>
      <c r="D560" s="17" t="str">
        <f>IFERROR(VLOOKUP(Dati16_17[[#This Row],[Nome]]&amp;"*",Gazzetta16_17[Giocatore],1,FALSE),"")</f>
        <v>Mandragora R.</v>
      </c>
      <c r="E560" s="13">
        <f>IFERROR(Dati16_17[[#This Row],[Mf]]/Dati16_17[[#This Row],[Quota]],0)</f>
        <v>0</v>
      </c>
      <c r="F560" s="13">
        <f>IFERROR(Dati16_17[[#This Row],[Mf/Quota]]*Dati16_17[[#This Row],[Pg]]/38,0)</f>
        <v>0</v>
      </c>
      <c r="G560" s="15">
        <f>IF(Dati16_17[[#This Row],[Mf]]*Dati16_17[[#This Row],[Pg]]=0,0,Dati16_17[[#This Row],[Mf]]*Dati16_17[[#This Row],[Pg]])</f>
        <v>0</v>
      </c>
      <c r="H560" s="20">
        <f>IFERROR(Dati16_17[[#This Row],[Tot. punti]]/Dati16_17[[#This Row],[Quota]],0)</f>
        <v>0</v>
      </c>
      <c r="I560" s="12">
        <f>IFERROR(VLOOKUP(Dati16_17[[#This Row],[Nome]]&amp;"*",Gazzetta16_17[],2,FALSE),0)</f>
        <v>3</v>
      </c>
      <c r="J560" s="2" t="s">
        <v>57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>
      <c r="A561" s="2">
        <v>451</v>
      </c>
      <c r="B561" s="2" t="s">
        <v>28</v>
      </c>
      <c r="C561" s="2" t="s">
        <v>605</v>
      </c>
      <c r="D561" s="17" t="str">
        <f>IFERROR(VLOOKUP(Dati16_17[[#This Row],[Nome]]&amp;"*",Gazzetta16_17[Giocatore],1,FALSE),"")</f>
        <v>Lobont B.</v>
      </c>
      <c r="E561" s="13">
        <f>IFERROR(Dati16_17[[#This Row],[Mf]]/Dati16_17[[#This Row],[Quota]],0)</f>
        <v>0</v>
      </c>
      <c r="F561" s="13">
        <f>IFERROR(Dati16_17[[#This Row],[Mf/Quota]]*Dati16_17[[#This Row],[Pg]]/38,0)</f>
        <v>0</v>
      </c>
      <c r="G561" s="15">
        <f>IF(Dati16_17[[#This Row],[Mf]]*Dati16_17[[#This Row],[Pg]]=0,0,Dati16_17[[#This Row],[Mf]]*Dati16_17[[#This Row],[Pg]])</f>
        <v>0</v>
      </c>
      <c r="H561" s="20">
        <f>IFERROR(Dati16_17[[#This Row],[Tot. punti]]/Dati16_17[[#This Row],[Quota]],0)</f>
        <v>0</v>
      </c>
      <c r="I561" s="12">
        <f>IFERROR(VLOOKUP(Dati16_17[[#This Row],[Nome]]&amp;"*",Gazzetta16_17[],2,FALSE),0)</f>
        <v>1</v>
      </c>
      <c r="J561" s="2" t="s">
        <v>42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>
      <c r="A562" s="2">
        <v>2152</v>
      </c>
      <c r="B562" s="2" t="s">
        <v>17</v>
      </c>
      <c r="C562" s="2" t="s">
        <v>1080</v>
      </c>
      <c r="D562" s="17" t="str">
        <f>IFERROR(VLOOKUP(Dati16_17[[#This Row],[Nome]]&amp;"*",Gazzetta16_17[Giocatore],1,FALSE),"")</f>
        <v>Jakupovic A.</v>
      </c>
      <c r="E562" s="13">
        <f>IFERROR(Dati16_17[[#This Row],[Mf]]/Dati16_17[[#This Row],[Quota]],0)</f>
        <v>0</v>
      </c>
      <c r="F562" s="13">
        <f>IFERROR(Dati16_17[[#This Row],[Mf/Quota]]*Dati16_17[[#This Row],[Pg]]/38,0)</f>
        <v>0</v>
      </c>
      <c r="G562" s="15">
        <f>IF(Dati16_17[[#This Row],[Mf]]*Dati16_17[[#This Row],[Pg]]=0,0,Dati16_17[[#This Row],[Mf]]*Dati16_17[[#This Row],[Pg]])</f>
        <v>0</v>
      </c>
      <c r="H562" s="20">
        <f>IFERROR(Dati16_17[[#This Row],[Tot. punti]]/Dati16_17[[#This Row],[Quota]],0)</f>
        <v>0</v>
      </c>
      <c r="I562" s="12">
        <f>IFERROR(VLOOKUP(Dati16_17[[#This Row],[Nome]]&amp;"*",Gazzetta16_17[],2,FALSE),0)</f>
        <v>1</v>
      </c>
      <c r="J562" s="2" t="s">
        <v>19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>
      <c r="A563" s="2">
        <v>2035</v>
      </c>
      <c r="B563" s="2" t="s">
        <v>31</v>
      </c>
      <c r="C563" s="2" t="s">
        <v>1024</v>
      </c>
      <c r="D563" s="17" t="str">
        <f>IFERROR(VLOOKUP(Dati16_17[[#This Row],[Nome]]&amp;"*",Gazzetta16_17[Giocatore],1,FALSE),"")</f>
        <v>Ierardi M.</v>
      </c>
      <c r="E563" s="13">
        <f>IFERROR(Dati16_17[[#This Row],[Mf]]/Dati16_17[[#This Row],[Quota]],0)</f>
        <v>0</v>
      </c>
      <c r="F563" s="13">
        <f>IFERROR(Dati16_17[[#This Row],[Mf/Quota]]*Dati16_17[[#This Row],[Pg]]/38,0)</f>
        <v>0</v>
      </c>
      <c r="G563" s="15">
        <f>IF(Dati16_17[[#This Row],[Mf]]*Dati16_17[[#This Row],[Pg]]=0,0,Dati16_17[[#This Row],[Mf]]*Dati16_17[[#This Row],[Pg]])</f>
        <v>0</v>
      </c>
      <c r="H563" s="20">
        <f>IFERROR(Dati16_17[[#This Row],[Tot. punti]]/Dati16_17[[#This Row],[Quota]],0)</f>
        <v>0</v>
      </c>
      <c r="I563" s="12">
        <f>IFERROR(VLOOKUP(Dati16_17[[#This Row],[Nome]]&amp;"*",Gazzetta16_17[],2,FALSE),0)</f>
        <v>1</v>
      </c>
      <c r="J563" s="2" t="s">
        <v>70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>
      <c r="A564" s="2">
        <v>2043</v>
      </c>
      <c r="B564" s="2" t="s">
        <v>31</v>
      </c>
      <c r="C564" s="2" t="s">
        <v>1027</v>
      </c>
      <c r="D564" s="17" t="str">
        <f>IFERROR(VLOOKUP(Dati16_17[[#This Row],[Nome]]&amp;"*",Gazzetta16_17[Giocatore],1,FALSE),"")</f>
        <v>Granata A.</v>
      </c>
      <c r="E564" s="13">
        <f>IFERROR(Dati16_17[[#This Row],[Mf]]/Dati16_17[[#This Row],[Quota]],0)</f>
        <v>0</v>
      </c>
      <c r="F564" s="13">
        <f>IFERROR(Dati16_17[[#This Row],[Mf/Quota]]*Dati16_17[[#This Row],[Pg]]/38,0)</f>
        <v>0</v>
      </c>
      <c r="G564" s="15">
        <f>IF(Dati16_17[[#This Row],[Mf]]*Dati16_17[[#This Row],[Pg]]=0,0,Dati16_17[[#This Row],[Mf]]*Dati16_17[[#This Row],[Pg]])</f>
        <v>0</v>
      </c>
      <c r="H564" s="20">
        <f>IFERROR(Dati16_17[[#This Row],[Tot. punti]]/Dati16_17[[#This Row],[Quota]],0)</f>
        <v>0</v>
      </c>
      <c r="I564" s="12">
        <f>IFERROR(VLOOKUP(Dati16_17[[#This Row],[Nome]]&amp;"*",Gazzetta16_17[],2,FALSE),0)</f>
        <v>1</v>
      </c>
      <c r="J564" s="2" t="s">
        <v>24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>
      <c r="A565" s="2">
        <v>2045</v>
      </c>
      <c r="B565" s="2" t="s">
        <v>31</v>
      </c>
      <c r="C565" s="2" t="s">
        <v>1029</v>
      </c>
      <c r="D565" s="17" t="str">
        <f>IFERROR(VLOOKUP(Dati16_17[[#This Row],[Nome]]&amp;"*",Gazzetta16_17[Giocatore],1,FALSE),"")</f>
        <v>Giuliano S.</v>
      </c>
      <c r="E565" s="13">
        <f>IFERROR(Dati16_17[[#This Row],[Mf]]/Dati16_17[[#This Row],[Quota]],0)</f>
        <v>0</v>
      </c>
      <c r="F565" s="13">
        <f>IFERROR(Dati16_17[[#This Row],[Mf/Quota]]*Dati16_17[[#This Row],[Pg]]/38,0)</f>
        <v>0</v>
      </c>
      <c r="G565" s="15">
        <f>IF(Dati16_17[[#This Row],[Mf]]*Dati16_17[[#This Row],[Pg]]=0,0,Dati16_17[[#This Row],[Mf]]*Dati16_17[[#This Row],[Pg]])</f>
        <v>0</v>
      </c>
      <c r="H565" s="20">
        <f>IFERROR(Dati16_17[[#This Row],[Tot. punti]]/Dati16_17[[#This Row],[Quota]],0)</f>
        <v>0</v>
      </c>
      <c r="I565" s="12">
        <f>IFERROR(VLOOKUP(Dati16_17[[#This Row],[Nome]]&amp;"*",Gazzetta16_17[],2,FALSE),0)</f>
        <v>1</v>
      </c>
      <c r="J565" s="2" t="s">
        <v>27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>
      <c r="A566" s="2">
        <v>2134</v>
      </c>
      <c r="B566" s="2" t="s">
        <v>28</v>
      </c>
      <c r="C566" s="2" t="s">
        <v>1073</v>
      </c>
      <c r="D566" s="17" t="str">
        <f>IFERROR(VLOOKUP(Dati16_17[[#This Row],[Nome]]&amp;"*",Gazzetta16_17[Giocatore],1,FALSE),"")</f>
        <v>Falcone W.</v>
      </c>
      <c r="E566" s="13">
        <f>IFERROR(Dati16_17[[#This Row],[Mf]]/Dati16_17[[#This Row],[Quota]],0)</f>
        <v>0</v>
      </c>
      <c r="F566" s="13">
        <f>IFERROR(Dati16_17[[#This Row],[Mf/Quota]]*Dati16_17[[#This Row],[Pg]]/38,0)</f>
        <v>0</v>
      </c>
      <c r="G566" s="15">
        <f>IF(Dati16_17[[#This Row],[Mf]]*Dati16_17[[#This Row],[Pg]]=0,0,Dati16_17[[#This Row],[Mf]]*Dati16_17[[#This Row],[Pg]])</f>
        <v>0</v>
      </c>
      <c r="H566" s="20">
        <f>IFERROR(Dati16_17[[#This Row],[Tot. punti]]/Dati16_17[[#This Row],[Quota]],0)</f>
        <v>0</v>
      </c>
      <c r="I566" s="12">
        <f>IFERROR(VLOOKUP(Dati16_17[[#This Row],[Nome]]&amp;"*",Gazzetta16_17[],2,FALSE),0)</f>
        <v>1</v>
      </c>
      <c r="J566" s="2" t="s">
        <v>44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>
      <c r="A567" s="2">
        <v>174</v>
      </c>
      <c r="B567" s="2" t="s">
        <v>22</v>
      </c>
      <c r="C567" s="2" t="s">
        <v>569</v>
      </c>
      <c r="D567" s="17" t="str">
        <f>IFERROR(VLOOKUP(Dati16_17[[#This Row],[Nome]]&amp;"*",Gazzetta16_17[Giocatore],1,FALSE),"")</f>
        <v>Diakhate A.</v>
      </c>
      <c r="E567" s="13">
        <f>IFERROR(Dati16_17[[#This Row],[Mf]]/Dati16_17[[#This Row],[Quota]],0)</f>
        <v>0</v>
      </c>
      <c r="F567" s="13">
        <f>IFERROR(Dati16_17[[#This Row],[Mf/Quota]]*Dati16_17[[#This Row],[Pg]]/38,0)</f>
        <v>0</v>
      </c>
      <c r="G567" s="15">
        <f>IF(Dati16_17[[#This Row],[Mf]]*Dati16_17[[#This Row],[Pg]]=0,0,Dati16_17[[#This Row],[Mf]]*Dati16_17[[#This Row],[Pg]])</f>
        <v>0</v>
      </c>
      <c r="H567" s="20">
        <f>IFERROR(Dati16_17[[#This Row],[Tot. punti]]/Dati16_17[[#This Row],[Quota]],0)</f>
        <v>0</v>
      </c>
      <c r="I567" s="12">
        <f>IFERROR(VLOOKUP(Dati16_17[[#This Row],[Nome]]&amp;"*",Gazzetta16_17[],2,FALSE),0)</f>
        <v>1</v>
      </c>
      <c r="J567" s="2" t="s">
        <v>35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>
      <c r="A568" s="2">
        <v>2143</v>
      </c>
      <c r="B568" s="2" t="s">
        <v>31</v>
      </c>
      <c r="C568" s="2" t="s">
        <v>1076</v>
      </c>
      <c r="D568" s="17" t="str">
        <f>IFERROR(VLOOKUP(Dati16_17[[#This Row],[Nome]]&amp;"*",Gazzetta16_17[Giocatore],1,FALSE),"")</f>
        <v>Cuomo G.</v>
      </c>
      <c r="E568" s="13">
        <f>IFERROR(Dati16_17[[#This Row],[Mf]]/Dati16_17[[#This Row],[Quota]],0)</f>
        <v>0</v>
      </c>
      <c r="F568" s="13">
        <f>IFERROR(Dati16_17[[#This Row],[Mf/Quota]]*Dati16_17[[#This Row],[Pg]]/38,0)</f>
        <v>0</v>
      </c>
      <c r="G568" s="15">
        <f>IF(Dati16_17[[#This Row],[Mf]]*Dati16_17[[#This Row],[Pg]]=0,0,Dati16_17[[#This Row],[Mf]]*Dati16_17[[#This Row],[Pg]])</f>
        <v>0</v>
      </c>
      <c r="H568" s="20">
        <f>IFERROR(Dati16_17[[#This Row],[Tot. punti]]/Dati16_17[[#This Row],[Quota]],0)</f>
        <v>0</v>
      </c>
      <c r="I568" s="12">
        <f>IFERROR(VLOOKUP(Dati16_17[[#This Row],[Nome]]&amp;"*",Gazzetta16_17[],2,FALSE),0)</f>
        <v>1</v>
      </c>
      <c r="J568" s="2" t="s">
        <v>656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>
      <c r="A569" s="2">
        <v>2096</v>
      </c>
      <c r="B569" s="2" t="s">
        <v>28</v>
      </c>
      <c r="C569" s="2" t="s">
        <v>1055</v>
      </c>
      <c r="D569" s="17" t="str">
        <f>IFERROR(VLOOKUP(Dati16_17[[#This Row],[Nome]]&amp;"*",Gazzetta16_17[Giocatore],1,FALSE),"")</f>
        <v>Cucchietti T.</v>
      </c>
      <c r="E569" s="13">
        <f>IFERROR(Dati16_17[[#This Row],[Mf]]/Dati16_17[[#This Row],[Quota]],0)</f>
        <v>0</v>
      </c>
      <c r="F569" s="13">
        <f>IFERROR(Dati16_17[[#This Row],[Mf/Quota]]*Dati16_17[[#This Row],[Pg]]/38,0)</f>
        <v>0</v>
      </c>
      <c r="G569" s="15">
        <f>IF(Dati16_17[[#This Row],[Mf]]*Dati16_17[[#This Row],[Pg]]=0,0,Dati16_17[[#This Row],[Mf]]*Dati16_17[[#This Row],[Pg]])</f>
        <v>0</v>
      </c>
      <c r="H569" s="20">
        <f>IFERROR(Dati16_17[[#This Row],[Tot. punti]]/Dati16_17[[#This Row],[Quota]],0)</f>
        <v>0</v>
      </c>
      <c r="I569" s="12">
        <f>IFERROR(VLOOKUP(Dati16_17[[#This Row],[Nome]]&amp;"*",Gazzetta16_17[],2,FALSE),0)</f>
        <v>1</v>
      </c>
      <c r="J569" s="2" t="s">
        <v>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>
      <c r="A570" s="2">
        <v>2113</v>
      </c>
      <c r="B570" s="2" t="s">
        <v>22</v>
      </c>
      <c r="C570" s="2" t="s">
        <v>1062</v>
      </c>
      <c r="D570" s="17" t="str">
        <f>IFERROR(VLOOKUP(Dati16_17[[#This Row],[Nome]]&amp;"*",Gazzetta16_17[Giocatore],1,FALSE),"")</f>
        <v>Cubas A.</v>
      </c>
      <c r="E570" s="13">
        <f>IFERROR(Dati16_17[[#This Row],[Mf]]/Dati16_17[[#This Row],[Quota]],0)</f>
        <v>0</v>
      </c>
      <c r="F570" s="13">
        <f>IFERROR(Dati16_17[[#This Row],[Mf/Quota]]*Dati16_17[[#This Row],[Pg]]/38,0)</f>
        <v>0</v>
      </c>
      <c r="G570" s="15">
        <f>IF(Dati16_17[[#This Row],[Mf]]*Dati16_17[[#This Row],[Pg]]=0,0,Dati16_17[[#This Row],[Mf]]*Dati16_17[[#This Row],[Pg]])</f>
        <v>0</v>
      </c>
      <c r="H570" s="20">
        <f>IFERROR(Dati16_17[[#This Row],[Tot. punti]]/Dati16_17[[#This Row],[Quota]],0)</f>
        <v>0</v>
      </c>
      <c r="I570" s="12">
        <f>IFERROR(VLOOKUP(Dati16_17[[#This Row],[Nome]]&amp;"*",Gazzetta16_17[],2,FALSE),0)</f>
        <v>4</v>
      </c>
      <c r="J570" s="2" t="s">
        <v>961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>
      <c r="A571" s="2">
        <v>1862</v>
      </c>
      <c r="B571" s="2" t="s">
        <v>28</v>
      </c>
      <c r="C571" s="2" t="s">
        <v>965</v>
      </c>
      <c r="D571" s="17" t="str">
        <f>IFERROR(VLOOKUP(Dati16_17[[#This Row],[Nome]]&amp;"*",Gazzetta16_17[Giocatore],1,FALSE),"")</f>
        <v>Colombo R.</v>
      </c>
      <c r="E571" s="13">
        <f>IFERROR(Dati16_17[[#This Row],[Mf]]/Dati16_17[[#This Row],[Quota]],0)</f>
        <v>0</v>
      </c>
      <c r="F571" s="13">
        <f>IFERROR(Dati16_17[[#This Row],[Mf/Quota]]*Dati16_17[[#This Row],[Pg]]/38,0)</f>
        <v>0</v>
      </c>
      <c r="G571" s="15">
        <f>IF(Dati16_17[[#This Row],[Mf]]*Dati16_17[[#This Row],[Pg]]=0,0,Dati16_17[[#This Row],[Mf]]*Dati16_17[[#This Row],[Pg]])</f>
        <v>0</v>
      </c>
      <c r="H571" s="20">
        <f>IFERROR(Dati16_17[[#This Row],[Tot. punti]]/Dati16_17[[#This Row],[Quota]],0)</f>
        <v>0</v>
      </c>
      <c r="I571" s="12">
        <f>IFERROR(VLOOKUP(Dati16_17[[#This Row],[Nome]]&amp;"*",Gazzetta16_17[],2,FALSE),0)</f>
        <v>2</v>
      </c>
      <c r="J571" s="2" t="s">
        <v>654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>
      <c r="A572" s="2">
        <v>71</v>
      </c>
      <c r="B572" s="2" t="s">
        <v>31</v>
      </c>
      <c r="C572" s="2" t="s">
        <v>431</v>
      </c>
      <c r="D572" s="17" t="str">
        <f>IFERROR(VLOOKUP(Dati16_17[[#This Row],[Nome]]&amp;"*",Gazzetta16_17[Giocatore],1,FALSE),"")</f>
        <v>Bubnjic I.</v>
      </c>
      <c r="E572" s="13">
        <f>IFERROR(Dati16_17[[#This Row],[Mf]]/Dati16_17[[#This Row],[Quota]],0)</f>
        <v>0</v>
      </c>
      <c r="F572" s="13">
        <f>IFERROR(Dati16_17[[#This Row],[Mf/Quota]]*Dati16_17[[#This Row],[Pg]]/38,0)</f>
        <v>0</v>
      </c>
      <c r="G572" s="15">
        <f>IF(Dati16_17[[#This Row],[Mf]]*Dati16_17[[#This Row],[Pg]]=0,0,Dati16_17[[#This Row],[Mf]]*Dati16_17[[#This Row],[Pg]])</f>
        <v>0</v>
      </c>
      <c r="H572" s="20">
        <f>IFERROR(Dati16_17[[#This Row],[Tot. punti]]/Dati16_17[[#This Row],[Quota]],0)</f>
        <v>0</v>
      </c>
      <c r="I572" s="12">
        <f>IFERROR(VLOOKUP(Dati16_17[[#This Row],[Nome]]&amp;"*",Gazzetta16_17[],2,FALSE),0)</f>
        <v>2</v>
      </c>
      <c r="J572" s="2" t="s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>
      <c r="A573" s="2">
        <v>8</v>
      </c>
      <c r="B573" s="2" t="s">
        <v>31</v>
      </c>
      <c r="C573" s="2" t="s">
        <v>377</v>
      </c>
      <c r="D573" s="17" t="str">
        <f>IFERROR(VLOOKUP(Dati16_17[[#This Row],[Nome]]&amp;"*",Gazzetta16_17[Giocatore],1,FALSE),"")</f>
        <v>Brivio D.</v>
      </c>
      <c r="E573" s="13">
        <f>IFERROR(Dati16_17[[#This Row],[Mf]]/Dati16_17[[#This Row],[Quota]],0)</f>
        <v>0</v>
      </c>
      <c r="F573" s="13">
        <f>IFERROR(Dati16_17[[#This Row],[Mf/Quota]]*Dati16_17[[#This Row],[Pg]]/38,0)</f>
        <v>0</v>
      </c>
      <c r="G573" s="15">
        <f>IF(Dati16_17[[#This Row],[Mf]]*Dati16_17[[#This Row],[Pg]]=0,0,Dati16_17[[#This Row],[Mf]]*Dati16_17[[#This Row],[Pg]])</f>
        <v>0</v>
      </c>
      <c r="H573" s="20">
        <f>IFERROR(Dati16_17[[#This Row],[Tot. punti]]/Dati16_17[[#This Row],[Quota]],0)</f>
        <v>0</v>
      </c>
      <c r="I573" s="12">
        <f>IFERROR(VLOOKUP(Dati16_17[[#This Row],[Nome]]&amp;"*",Gazzetta16_17[],2,FALSE),0)</f>
        <v>4</v>
      </c>
      <c r="J573" s="2" t="s">
        <v>70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>
      <c r="A574" s="2">
        <v>96</v>
      </c>
      <c r="B574" s="2" t="s">
        <v>28</v>
      </c>
      <c r="C574" s="2" t="s">
        <v>560</v>
      </c>
      <c r="D574" s="17" t="str">
        <f>IFERROR(VLOOKUP(Dati16_17[[#This Row],[Nome]]&amp;"*",Gazzetta16_17[Giocatore],1,FALSE),"")</f>
        <v>Bressan W.</v>
      </c>
      <c r="E574" s="13">
        <f>IFERROR(Dati16_17[[#This Row],[Mf]]/Dati16_17[[#This Row],[Quota]],0)</f>
        <v>0</v>
      </c>
      <c r="F574" s="13">
        <f>IFERROR(Dati16_17[[#This Row],[Mf/Quota]]*Dati16_17[[#This Row],[Pg]]/38,0)</f>
        <v>0</v>
      </c>
      <c r="G574" s="15">
        <f>IF(Dati16_17[[#This Row],[Mf]]*Dati16_17[[#This Row],[Pg]]=0,0,Dati16_17[[#This Row],[Mf]]*Dati16_17[[#This Row],[Pg]])</f>
        <v>0</v>
      </c>
      <c r="H574" s="20">
        <f>IFERROR(Dati16_17[[#This Row],[Tot. punti]]/Dati16_17[[#This Row],[Quota]],0)</f>
        <v>0</v>
      </c>
      <c r="I574" s="12">
        <f>IFERROR(VLOOKUP(Dati16_17[[#This Row],[Nome]]&amp;"*",Gazzetta16_17[],2,FALSE),0)</f>
        <v>1</v>
      </c>
      <c r="J574" s="2" t="s">
        <v>65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>
      <c r="A575" s="2">
        <v>276</v>
      </c>
      <c r="B575" s="2" t="s">
        <v>22</v>
      </c>
      <c r="C575" s="2" t="s">
        <v>312</v>
      </c>
      <c r="D575" s="17" t="str">
        <f>IFERROR(VLOOKUP(Dati16_17[[#This Row],[Nome]]&amp;"*",Gazzetta16_17[Giocatore],1,FALSE),"")</f>
        <v>Biabiany J.</v>
      </c>
      <c r="E575" s="13">
        <f>IFERROR(Dati16_17[[#This Row],[Mf]]/Dati16_17[[#This Row],[Quota]],0)</f>
        <v>0</v>
      </c>
      <c r="F575" s="13">
        <f>IFERROR(Dati16_17[[#This Row],[Mf/Quota]]*Dati16_17[[#This Row],[Pg]]/38,0)</f>
        <v>0</v>
      </c>
      <c r="G575" s="15">
        <f>IF(Dati16_17[[#This Row],[Mf]]*Dati16_17[[#This Row],[Pg]]=0,0,Dati16_17[[#This Row],[Mf]]*Dati16_17[[#This Row],[Pg]])</f>
        <v>0</v>
      </c>
      <c r="H575" s="20">
        <f>IFERROR(Dati16_17[[#This Row],[Tot. punti]]/Dati16_17[[#This Row],[Quota]],0)</f>
        <v>0</v>
      </c>
      <c r="I575" s="12">
        <f>IFERROR(VLOOKUP(Dati16_17[[#This Row],[Nome]]&amp;"*",Gazzetta16_17[],2,FALSE),0)</f>
        <v>4</v>
      </c>
      <c r="J575" s="2" t="s">
        <v>55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>
      <c r="A576" s="2">
        <v>2034</v>
      </c>
      <c r="B576" s="2" t="s">
        <v>31</v>
      </c>
      <c r="C576" s="2" t="s">
        <v>1023</v>
      </c>
      <c r="D576" s="17" t="str">
        <f>IFERROR(VLOOKUP(Dati16_17[[#This Row],[Nome]]&amp;"*",Gazzetta16_17[Giocatore],1,FALSE),"")</f>
        <v>Anibal S.</v>
      </c>
      <c r="E576" s="13">
        <f>IFERROR(Dati16_17[[#This Row],[Mf]]/Dati16_17[[#This Row],[Quota]],0)</f>
        <v>0</v>
      </c>
      <c r="F576" s="13">
        <f>IFERROR(Dati16_17[[#This Row],[Mf/Quota]]*Dati16_17[[#This Row],[Pg]]/38,0)</f>
        <v>0</v>
      </c>
      <c r="G576" s="15">
        <f>IF(Dati16_17[[#This Row],[Mf]]*Dati16_17[[#This Row],[Pg]]=0,0,Dati16_17[[#This Row],[Mf]]*Dati16_17[[#This Row],[Pg]])</f>
        <v>0</v>
      </c>
      <c r="H576" s="20">
        <f>IFERROR(Dati16_17[[#This Row],[Tot. punti]]/Dati16_17[[#This Row],[Quota]],0)</f>
        <v>0</v>
      </c>
      <c r="I576" s="12">
        <f>IFERROR(VLOOKUP(Dati16_17[[#This Row],[Nome]]&amp;"*",Gazzetta16_17[],2,FALSE),0)</f>
        <v>1</v>
      </c>
      <c r="J576" s="2" t="s">
        <v>70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>
      <c r="A577" s="2">
        <v>2080</v>
      </c>
      <c r="B577" s="2" t="s">
        <v>31</v>
      </c>
      <c r="C577" s="2" t="s">
        <v>1046</v>
      </c>
      <c r="D577" s="17" t="str">
        <f>IFERROR(VLOOKUP(Dati16_17[[#This Row],[Nome]]&amp;"*",Gazzetta16_17[Giocatore],1,FALSE),"")</f>
        <v>Amuzie S.</v>
      </c>
      <c r="E577" s="13">
        <f>IFERROR(Dati16_17[[#This Row],[Mf]]/Dati16_17[[#This Row],[Quota]],0)</f>
        <v>0</v>
      </c>
      <c r="F577" s="13">
        <f>IFERROR(Dati16_17[[#This Row],[Mf/Quota]]*Dati16_17[[#This Row],[Pg]]/38,0)</f>
        <v>0</v>
      </c>
      <c r="G577" s="15">
        <f>IF(Dati16_17[[#This Row],[Mf]]*Dati16_17[[#This Row],[Pg]]=0,0,Dati16_17[[#This Row],[Mf]]*Dati16_17[[#This Row],[Pg]])</f>
        <v>0</v>
      </c>
      <c r="H577" s="20">
        <f>IFERROR(Dati16_17[[#This Row],[Tot. punti]]/Dati16_17[[#This Row],[Quota]],0)</f>
        <v>0</v>
      </c>
      <c r="I577" s="12">
        <f>IFERROR(VLOOKUP(Dati16_17[[#This Row],[Nome]]&amp;"*",Gazzetta16_17[],2,FALSE),0)</f>
        <v>2</v>
      </c>
      <c r="J577" s="2" t="s">
        <v>44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>
      <c r="A578" s="2">
        <v>1964</v>
      </c>
      <c r="B578" s="2" t="s">
        <v>28</v>
      </c>
      <c r="C578" s="2" t="s">
        <v>700</v>
      </c>
      <c r="D578" s="17" t="str">
        <f>IFERROR(VLOOKUP(Dati16_17[[#This Row],[Nome]]&amp;"*",Gazzetta16_17[Giocatore],1,FALSE),"")</f>
        <v>Alisson R.</v>
      </c>
      <c r="E578" s="13">
        <f>IFERROR(Dati16_17[[#This Row],[Mf]]/Dati16_17[[#This Row],[Quota]],0)</f>
        <v>0</v>
      </c>
      <c r="F578" s="13">
        <f>IFERROR(Dati16_17[[#This Row],[Mf/Quota]]*Dati16_17[[#This Row],[Pg]]/38,0)</f>
        <v>0</v>
      </c>
      <c r="G578" s="15">
        <f>IF(Dati16_17[[#This Row],[Mf]]*Dati16_17[[#This Row],[Pg]]=0,0,Dati16_17[[#This Row],[Mf]]*Dati16_17[[#This Row],[Pg]])</f>
        <v>0</v>
      </c>
      <c r="H578" s="20">
        <f>IFERROR(Dati16_17[[#This Row],[Tot. punti]]/Dati16_17[[#This Row],[Quota]],0)</f>
        <v>0</v>
      </c>
      <c r="I578" s="12">
        <f>IFERROR(VLOOKUP(Dati16_17[[#This Row],[Nome]]&amp;"*",Gazzetta16_17[],2,FALSE),0)</f>
        <v>2</v>
      </c>
      <c r="J578" s="2" t="s">
        <v>42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>
      <c r="A579" s="2">
        <v>62</v>
      </c>
      <c r="B579" s="2" t="s">
        <v>17</v>
      </c>
      <c r="C579" s="2" t="s">
        <v>456</v>
      </c>
      <c r="D579" s="17" t="str">
        <f>IFERROR(VLOOKUP(Dati16_17[[#This Row],[Nome]]&amp;"*",Gazzetta16_17[Giocatore],1,FALSE),"")</f>
        <v/>
      </c>
      <c r="E579" s="13">
        <f>IFERROR(Dati16_17[[#This Row],[Mf]]/Dati16_17[[#This Row],[Quota]],0)</f>
        <v>0</v>
      </c>
      <c r="F579" s="13">
        <f>IFERROR(Dati16_17[[#This Row],[Mf/Quota]]*Dati16_17[[#This Row],[Pg]]/38,0)</f>
        <v>0</v>
      </c>
      <c r="G579" s="15">
        <f>IF(Dati16_17[[#This Row],[Mf]]*Dati16_17[[#This Row],[Pg]]=0,0,Dati16_17[[#This Row],[Mf]]*Dati16_17[[#This Row],[Pg]])</f>
        <v>0</v>
      </c>
      <c r="H579" s="20">
        <f>IFERROR(Dati16_17[[#This Row],[Tot. punti]]/Dati16_17[[#This Row],[Quota]],0)</f>
        <v>0</v>
      </c>
      <c r="I579" s="12">
        <f>IFERROR(VLOOKUP(Dati16_17[[#This Row],[Nome]]&amp;"*",Gazzetta16_17[],2,FALSE),0)</f>
        <v>0</v>
      </c>
      <c r="J579" s="2" t="s">
        <v>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>
      <c r="A580" s="2">
        <v>351</v>
      </c>
      <c r="B580" s="2" t="s">
        <v>28</v>
      </c>
      <c r="C580" s="2" t="s">
        <v>592</v>
      </c>
      <c r="D580" s="17" t="str">
        <f>IFERROR(VLOOKUP(Dati16_17[[#This Row],[Nome]]&amp;"*",Gazzetta16_17[Giocatore],1,FALSE),"")</f>
        <v/>
      </c>
      <c r="E580" s="13">
        <f>IFERROR(Dati16_17[[#This Row],[Mf]]/Dati16_17[[#This Row],[Quota]],0)</f>
        <v>0</v>
      </c>
      <c r="F580" s="13">
        <f>IFERROR(Dati16_17[[#This Row],[Mf/Quota]]*Dati16_17[[#This Row],[Pg]]/38,0)</f>
        <v>0</v>
      </c>
      <c r="G580" s="15">
        <f>IF(Dati16_17[[#This Row],[Mf]]*Dati16_17[[#This Row],[Pg]]=0,0,Dati16_17[[#This Row],[Mf]]*Dati16_17[[#This Row],[Pg]])</f>
        <v>0</v>
      </c>
      <c r="H580" s="20">
        <f>IFERROR(Dati16_17[[#This Row],[Tot. punti]]/Dati16_17[[#This Row],[Quota]],0)</f>
        <v>0</v>
      </c>
      <c r="I580" s="12">
        <f>IFERROR(VLOOKUP(Dati16_17[[#This Row],[Nome]]&amp;"*",Gazzetta16_17[],2,FALSE),0)</f>
        <v>0</v>
      </c>
      <c r="J580" s="2" t="s">
        <v>21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>
      <c r="A581" s="2">
        <v>601</v>
      </c>
      <c r="B581" s="2" t="s">
        <v>17</v>
      </c>
      <c r="C581" s="2" t="s">
        <v>427</v>
      </c>
      <c r="D581" s="17" t="str">
        <f>IFERROR(VLOOKUP(Dati16_17[[#This Row],[Nome]]&amp;"*",Gazzetta16_17[Giocatore],1,FALSE),"")</f>
        <v/>
      </c>
      <c r="E581" s="13">
        <f>IFERROR(Dati16_17[[#This Row],[Mf]]/Dati16_17[[#This Row],[Quota]],0)</f>
        <v>0</v>
      </c>
      <c r="F581" s="13">
        <f>IFERROR(Dati16_17[[#This Row],[Mf/Quota]]*Dati16_17[[#This Row],[Pg]]/38,0)</f>
        <v>0</v>
      </c>
      <c r="G581" s="15">
        <f>IF(Dati16_17[[#This Row],[Mf]]*Dati16_17[[#This Row],[Pg]]=0,0,Dati16_17[[#This Row],[Mf]]*Dati16_17[[#This Row],[Pg]])</f>
        <v>0</v>
      </c>
      <c r="H581" s="20">
        <f>IFERROR(Dati16_17[[#This Row],[Tot. punti]]/Dati16_17[[#This Row],[Quota]],0)</f>
        <v>0</v>
      </c>
      <c r="I581" s="12">
        <f>IFERROR(VLOOKUP(Dati16_17[[#This Row],[Nome]]&amp;"*",Gazzetta16_17[],2,FALSE),0)</f>
        <v>0</v>
      </c>
      <c r="J581" s="2" t="s">
        <v>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>
      <c r="A582" s="2">
        <v>1945</v>
      </c>
      <c r="B582" s="2" t="s">
        <v>28</v>
      </c>
      <c r="C582" s="2" t="s">
        <v>994</v>
      </c>
      <c r="D582" s="17" t="str">
        <f>IFERROR(VLOOKUP(Dati16_17[[#This Row],[Nome]]&amp;"*",Gazzetta16_17[Giocatore],1,FALSE),"")</f>
        <v/>
      </c>
      <c r="E582" s="13">
        <f>IFERROR(Dati16_17[[#This Row],[Mf]]/Dati16_17[[#This Row],[Quota]],0)</f>
        <v>0</v>
      </c>
      <c r="F582" s="13">
        <f>IFERROR(Dati16_17[[#This Row],[Mf/Quota]]*Dati16_17[[#This Row],[Pg]]/38,0)</f>
        <v>0</v>
      </c>
      <c r="G582" s="15">
        <f>IF(Dati16_17[[#This Row],[Mf]]*Dati16_17[[#This Row],[Pg]]=0,0,Dati16_17[[#This Row],[Mf]]*Dati16_17[[#This Row],[Pg]])</f>
        <v>0</v>
      </c>
      <c r="H582" s="20">
        <f>IFERROR(Dati16_17[[#This Row],[Tot. punti]]/Dati16_17[[#This Row],[Quota]],0)</f>
        <v>0</v>
      </c>
      <c r="I582" s="12">
        <f>IFERROR(VLOOKUP(Dati16_17[[#This Row],[Nome]]&amp;"*",Gazzetta16_17[],2,FALSE),0)</f>
        <v>0</v>
      </c>
      <c r="J582" s="2" t="s">
        <v>961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>
      <c r="A583" s="2">
        <v>384</v>
      </c>
      <c r="B583" s="2" t="s">
        <v>28</v>
      </c>
      <c r="C583" s="2" t="s">
        <v>596</v>
      </c>
      <c r="D583" s="17" t="str">
        <f>IFERROR(VLOOKUP(Dati16_17[[#This Row],[Nome]]&amp;"*",Gazzetta16_17[Giocatore],1,FALSE),"")</f>
        <v/>
      </c>
      <c r="E583" s="13">
        <f>IFERROR(Dati16_17[[#This Row],[Mf]]/Dati16_17[[#This Row],[Quota]],0)</f>
        <v>0</v>
      </c>
      <c r="F583" s="13">
        <f>IFERROR(Dati16_17[[#This Row],[Mf/Quota]]*Dati16_17[[#This Row],[Pg]]/38,0)</f>
        <v>0</v>
      </c>
      <c r="G583" s="15">
        <f>IF(Dati16_17[[#This Row],[Mf]]*Dati16_17[[#This Row],[Pg]]=0,0,Dati16_17[[#This Row],[Mf]]*Dati16_17[[#This Row],[Pg]])</f>
        <v>0</v>
      </c>
      <c r="H583" s="20">
        <f>IFERROR(Dati16_17[[#This Row],[Tot. punti]]/Dati16_17[[#This Row],[Quota]],0)</f>
        <v>0</v>
      </c>
      <c r="I583" s="12">
        <f>IFERROR(VLOOKUP(Dati16_17[[#This Row],[Nome]]&amp;"*",Gazzetta16_17[],2,FALSE),0)</f>
        <v>0</v>
      </c>
      <c r="J583" s="2" t="s">
        <v>24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>
      <c r="A584" s="2">
        <v>1946</v>
      </c>
      <c r="B584" s="2" t="s">
        <v>28</v>
      </c>
      <c r="C584" s="2" t="s">
        <v>995</v>
      </c>
      <c r="D584" s="17" t="str">
        <f>IFERROR(VLOOKUP(Dati16_17[[#This Row],[Nome]]&amp;"*",Gazzetta16_17[Giocatore],1,FALSE),"")</f>
        <v/>
      </c>
      <c r="E584" s="13">
        <f>IFERROR(Dati16_17[[#This Row],[Mf]]/Dati16_17[[#This Row],[Quota]],0)</f>
        <v>0</v>
      </c>
      <c r="F584" s="13">
        <f>IFERROR(Dati16_17[[#This Row],[Mf/Quota]]*Dati16_17[[#This Row],[Pg]]/38,0)</f>
        <v>0</v>
      </c>
      <c r="G584" s="15">
        <f>IF(Dati16_17[[#This Row],[Mf]]*Dati16_17[[#This Row],[Pg]]=0,0,Dati16_17[[#This Row],[Mf]]*Dati16_17[[#This Row],[Pg]])</f>
        <v>0</v>
      </c>
      <c r="H584" s="20">
        <f>IFERROR(Dati16_17[[#This Row],[Tot. punti]]/Dati16_17[[#This Row],[Quota]],0)</f>
        <v>0</v>
      </c>
      <c r="I584" s="12">
        <f>IFERROR(VLOOKUP(Dati16_17[[#This Row],[Nome]]&amp;"*",Gazzetta16_17[],2,FALSE),0)</f>
        <v>0</v>
      </c>
      <c r="J584" s="2" t="s">
        <v>961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>
      <c r="A585" s="2">
        <v>515</v>
      </c>
      <c r="B585" s="2" t="s">
        <v>31</v>
      </c>
      <c r="C585" s="2" t="s">
        <v>434</v>
      </c>
      <c r="D585" s="17" t="str">
        <f>IFERROR(VLOOKUP(Dati16_17[[#This Row],[Nome]]&amp;"*",Gazzetta16_17[Giocatore],1,FALSE),"")</f>
        <v/>
      </c>
      <c r="E585" s="13">
        <f>IFERROR(Dati16_17[[#This Row],[Mf]]/Dati16_17[[#This Row],[Quota]],0)</f>
        <v>0</v>
      </c>
      <c r="F585" s="13">
        <f>IFERROR(Dati16_17[[#This Row],[Mf/Quota]]*Dati16_17[[#This Row],[Pg]]/38,0)</f>
        <v>0</v>
      </c>
      <c r="G585" s="15">
        <f>IF(Dati16_17[[#This Row],[Mf]]*Dati16_17[[#This Row],[Pg]]=0,0,Dati16_17[[#This Row],[Mf]]*Dati16_17[[#This Row],[Pg]])</f>
        <v>0</v>
      </c>
      <c r="H585" s="20">
        <f>IFERROR(Dati16_17[[#This Row],[Tot. punti]]/Dati16_17[[#This Row],[Quota]],0)</f>
        <v>0</v>
      </c>
      <c r="I585" s="12">
        <f>IFERROR(VLOOKUP(Dati16_17[[#This Row],[Nome]]&amp;"*",Gazzetta16_17[],2,FALSE),0)</f>
        <v>0</v>
      </c>
      <c r="J585" s="2" t="s">
        <v>46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>
      <c r="A586" s="2">
        <v>2095</v>
      </c>
      <c r="B586" s="2" t="s">
        <v>22</v>
      </c>
      <c r="C586" s="2" t="s">
        <v>1054</v>
      </c>
      <c r="D586" s="17" t="str">
        <f>IFERROR(VLOOKUP(Dati16_17[[#This Row],[Nome]]&amp;"*",Gazzetta16_17[Giocatore],1,FALSE),"")</f>
        <v/>
      </c>
      <c r="E586" s="13">
        <f>IFERROR(Dati16_17[[#This Row],[Mf]]/Dati16_17[[#This Row],[Quota]],0)</f>
        <v>0</v>
      </c>
      <c r="F586" s="13">
        <f>IFERROR(Dati16_17[[#This Row],[Mf/Quota]]*Dati16_17[[#This Row],[Pg]]/38,0)</f>
        <v>0</v>
      </c>
      <c r="G586" s="15">
        <f>IF(Dati16_17[[#This Row],[Mf]]*Dati16_17[[#This Row],[Pg]]=0,0,Dati16_17[[#This Row],[Mf]]*Dati16_17[[#This Row],[Pg]])</f>
        <v>0</v>
      </c>
      <c r="H586" s="20">
        <f>IFERROR(Dati16_17[[#This Row],[Tot. punti]]/Dati16_17[[#This Row],[Quota]],0)</f>
        <v>0</v>
      </c>
      <c r="I586" s="12">
        <f>IFERROR(VLOOKUP(Dati16_17[[#This Row],[Nome]]&amp;"*",Gazzetta16_17[],2,FALSE),0)</f>
        <v>0</v>
      </c>
      <c r="J586" s="2" t="s">
        <v>30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>
      <c r="A587" s="2">
        <v>694</v>
      </c>
      <c r="B587" s="2" t="s">
        <v>17</v>
      </c>
      <c r="C587" s="2" t="s">
        <v>631</v>
      </c>
      <c r="D587" s="17" t="str">
        <f>IFERROR(VLOOKUP(Dati16_17[[#This Row],[Nome]]&amp;"*",Gazzetta16_17[Giocatore],1,FALSE),"")</f>
        <v/>
      </c>
      <c r="E587" s="13">
        <f>IFERROR(Dati16_17[[#This Row],[Mf]]/Dati16_17[[#This Row],[Quota]],0)</f>
        <v>0</v>
      </c>
      <c r="F587" s="13">
        <f>IFERROR(Dati16_17[[#This Row],[Mf/Quota]]*Dati16_17[[#This Row],[Pg]]/38,0)</f>
        <v>0</v>
      </c>
      <c r="G587" s="15">
        <f>IF(Dati16_17[[#This Row],[Mf]]*Dati16_17[[#This Row],[Pg]]=0,0,Dati16_17[[#This Row],[Mf]]*Dati16_17[[#This Row],[Pg]])</f>
        <v>0</v>
      </c>
      <c r="H587" s="20">
        <f>IFERROR(Dati16_17[[#This Row],[Tot. punti]]/Dati16_17[[#This Row],[Quota]],0)</f>
        <v>0</v>
      </c>
      <c r="I587" s="12">
        <f>IFERROR(VLOOKUP(Dati16_17[[#This Row],[Nome]]&amp;"*",Gazzetta16_17[],2,FALSE),0)</f>
        <v>0</v>
      </c>
      <c r="J587" s="2" t="s">
        <v>35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>
      <c r="A588" s="2">
        <v>161</v>
      </c>
      <c r="B588" s="2" t="s">
        <v>31</v>
      </c>
      <c r="C588" s="2" t="s">
        <v>567</v>
      </c>
      <c r="D588" s="17" t="str">
        <f>IFERROR(VLOOKUP(Dati16_17[[#This Row],[Nome]]&amp;"*",Gazzetta16_17[Giocatore],1,FALSE),"")</f>
        <v/>
      </c>
      <c r="E588" s="13">
        <f>IFERROR(Dati16_17[[#This Row],[Mf]]/Dati16_17[[#This Row],[Quota]],0)</f>
        <v>0</v>
      </c>
      <c r="F588" s="13">
        <f>IFERROR(Dati16_17[[#This Row],[Mf/Quota]]*Dati16_17[[#This Row],[Pg]]/38,0)</f>
        <v>0</v>
      </c>
      <c r="G588" s="15">
        <f>IF(Dati16_17[[#This Row],[Mf]]*Dati16_17[[#This Row],[Pg]]=0,0,Dati16_17[[#This Row],[Mf]]*Dati16_17[[#This Row],[Pg]])</f>
        <v>0</v>
      </c>
      <c r="H588" s="20">
        <f>IFERROR(Dati16_17[[#This Row],[Tot. punti]]/Dati16_17[[#This Row],[Quota]],0)</f>
        <v>0</v>
      </c>
      <c r="I588" s="12">
        <f>IFERROR(VLOOKUP(Dati16_17[[#This Row],[Nome]]&amp;"*",Gazzetta16_17[],2,FALSE),0)</f>
        <v>0</v>
      </c>
      <c r="J588" s="2" t="s">
        <v>35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>
      <c r="A589" s="2">
        <v>1991</v>
      </c>
      <c r="B589" s="2" t="s">
        <v>31</v>
      </c>
      <c r="C589" s="2" t="s">
        <v>716</v>
      </c>
      <c r="D589" s="17" t="str">
        <f>IFERROR(VLOOKUP(Dati16_17[[#This Row],[Nome]]&amp;"*",Gazzetta16_17[Giocatore],1,FALSE),"")</f>
        <v/>
      </c>
      <c r="E589" s="13">
        <f>IFERROR(Dati16_17[[#This Row],[Mf]]/Dati16_17[[#This Row],[Quota]],0)</f>
        <v>0</v>
      </c>
      <c r="F589" s="13">
        <f>IFERROR(Dati16_17[[#This Row],[Mf/Quota]]*Dati16_17[[#This Row],[Pg]]/38,0)</f>
        <v>0</v>
      </c>
      <c r="G589" s="15">
        <f>IF(Dati16_17[[#This Row],[Mf]]*Dati16_17[[#This Row],[Pg]]=0,0,Dati16_17[[#This Row],[Mf]]*Dati16_17[[#This Row],[Pg]])</f>
        <v>0</v>
      </c>
      <c r="H589" s="20">
        <f>IFERROR(Dati16_17[[#This Row],[Tot. punti]]/Dati16_17[[#This Row],[Quota]],0)</f>
        <v>0</v>
      </c>
      <c r="I589" s="12">
        <f>IFERROR(VLOOKUP(Dati16_17[[#This Row],[Nome]]&amp;"*",Gazzetta16_17[],2,FALSE),0)</f>
        <v>0</v>
      </c>
      <c r="J589" s="2" t="s">
        <v>654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>
      <c r="A590" s="2">
        <v>1</v>
      </c>
      <c r="B590" s="2" t="s">
        <v>28</v>
      </c>
      <c r="C590" s="2" t="s">
        <v>526</v>
      </c>
      <c r="D590" s="19" t="str">
        <f>IFERROR(VLOOKUP(Dati16_17[[#This Row],[Nome]]&amp;"*",Gazzetta16_17[Giocatore],1,FALSE),"")</f>
        <v/>
      </c>
      <c r="E590" s="13">
        <f>IFERROR(Dati16_17[[#This Row],[Mf]]/Dati16_17[[#This Row],[Quota]],0)</f>
        <v>0</v>
      </c>
      <c r="F590" s="13">
        <f>IFERROR(Dati16_17[[#This Row],[Mf/Quota]]*Dati16_17[[#This Row],[Pg]]/38,0)</f>
        <v>0</v>
      </c>
      <c r="G590" s="15">
        <f>IF(Dati16_17[[#This Row],[Mf]]*Dati16_17[[#This Row],[Pg]]=0,0,Dati16_17[[#This Row],[Mf]]*Dati16_17[[#This Row],[Pg]])</f>
        <v>0</v>
      </c>
      <c r="H590" s="20">
        <f>IFERROR(Dati16_17[[#This Row],[Tot. punti]]/Dati16_17[[#This Row],[Quota]],0)</f>
        <v>0</v>
      </c>
      <c r="I590" s="12">
        <f>IFERROR(VLOOKUP(Dati16_17[[#This Row],[Nome]]&amp;"*",Gazzetta16_17[],2,FALSE),0)</f>
        <v>0</v>
      </c>
      <c r="J590" s="2" t="s">
        <v>49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>
      <c r="A591" s="2">
        <v>248</v>
      </c>
      <c r="B591" s="2" t="s">
        <v>28</v>
      </c>
      <c r="C591" s="2" t="s">
        <v>577</v>
      </c>
      <c r="D591" s="17" t="str">
        <f>IFERROR(VLOOKUP(Dati16_17[[#This Row],[Nome]]&amp;"*",Gazzetta16_17[Giocatore],1,FALSE),"")</f>
        <v/>
      </c>
      <c r="E591" s="13">
        <f>IFERROR(Dati16_17[[#This Row],[Mf]]/Dati16_17[[#This Row],[Quota]],0)</f>
        <v>0</v>
      </c>
      <c r="F591" s="13">
        <f>IFERROR(Dati16_17[[#This Row],[Mf/Quota]]*Dati16_17[[#This Row],[Pg]]/38,0)</f>
        <v>0</v>
      </c>
      <c r="G591" s="15">
        <f>IF(Dati16_17[[#This Row],[Mf]]*Dati16_17[[#This Row],[Pg]]=0,0,Dati16_17[[#This Row],[Mf]]*Dati16_17[[#This Row],[Pg]])</f>
        <v>0</v>
      </c>
      <c r="H591" s="20">
        <f>IFERROR(Dati16_17[[#This Row],[Tot. punti]]/Dati16_17[[#This Row],[Quota]],0)</f>
        <v>0</v>
      </c>
      <c r="I591" s="12">
        <f>IFERROR(VLOOKUP(Dati16_17[[#This Row],[Nome]]&amp;"*",Gazzetta16_17[],2,FALSE),0)</f>
        <v>0</v>
      </c>
      <c r="J591" s="2" t="s">
        <v>55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>
      <c r="A592" s="2">
        <v>264</v>
      </c>
      <c r="B592" s="2" t="s">
        <v>22</v>
      </c>
      <c r="C592" s="2" t="s">
        <v>581</v>
      </c>
      <c r="D592" s="17" t="str">
        <f>IFERROR(VLOOKUP(Dati16_17[[#This Row],[Nome]]&amp;"*",Gazzetta16_17[Giocatore],1,FALSE),"")</f>
        <v/>
      </c>
      <c r="E592" s="13">
        <f>IFERROR(Dati16_17[[#This Row],[Mf]]/Dati16_17[[#This Row],[Quota]],0)</f>
        <v>0</v>
      </c>
      <c r="F592" s="13">
        <f>IFERROR(Dati16_17[[#This Row],[Mf/Quota]]*Dati16_17[[#This Row],[Pg]]/38,0)</f>
        <v>0</v>
      </c>
      <c r="G592" s="15">
        <f>IF(Dati16_17[[#This Row],[Mf]]*Dati16_17[[#This Row],[Pg]]=0,0,Dati16_17[[#This Row],[Mf]]*Dati16_17[[#This Row],[Pg]])</f>
        <v>0</v>
      </c>
      <c r="H592" s="20">
        <f>IFERROR(Dati16_17[[#This Row],[Tot. punti]]/Dati16_17[[#This Row],[Quota]],0)</f>
        <v>0</v>
      </c>
      <c r="I592" s="12">
        <f>IFERROR(VLOOKUP(Dati16_17[[#This Row],[Nome]]&amp;"*",Gazzetta16_17[],2,FALSE),0)</f>
        <v>0</v>
      </c>
      <c r="J592" s="2" t="s">
        <v>55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>
      <c r="A593" s="2">
        <v>2157</v>
      </c>
      <c r="B593" s="2" t="s">
        <v>22</v>
      </c>
      <c r="C593" s="2" t="s">
        <v>1083</v>
      </c>
      <c r="D593" s="17" t="str">
        <f>IFERROR(VLOOKUP(Dati16_17[[#This Row],[Nome]]&amp;"*",Gazzetta16_17[Giocatore],1,FALSE),"")</f>
        <v/>
      </c>
      <c r="E593" s="13">
        <f>IFERROR(Dati16_17[[#This Row],[Mf]]/Dati16_17[[#This Row],[Quota]],0)</f>
        <v>0</v>
      </c>
      <c r="F593" s="13">
        <f>IFERROR(Dati16_17[[#This Row],[Mf/Quota]]*Dati16_17[[#This Row],[Pg]]/38,0)</f>
        <v>0</v>
      </c>
      <c r="G593" s="15">
        <f>IF(Dati16_17[[#This Row],[Mf]]*Dati16_17[[#This Row],[Pg]]=0,0,Dati16_17[[#This Row],[Mf]]*Dati16_17[[#This Row],[Pg]])</f>
        <v>0</v>
      </c>
      <c r="H593" s="20">
        <f>IFERROR(Dati16_17[[#This Row],[Tot. punti]]/Dati16_17[[#This Row],[Quota]],0)</f>
        <v>0</v>
      </c>
      <c r="I593" s="12">
        <f>IFERROR(VLOOKUP(Dati16_17[[#This Row],[Nome]]&amp;"*",Gazzetta16_17[],2,FALSE),0)</f>
        <v>0</v>
      </c>
      <c r="J593" s="2" t="s">
        <v>654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>
      <c r="A594" s="2">
        <v>2017</v>
      </c>
      <c r="B594" s="2" t="s">
        <v>22</v>
      </c>
      <c r="C594" s="2" t="s">
        <v>1018</v>
      </c>
      <c r="D594" s="17" t="str">
        <f>IFERROR(VLOOKUP(Dati16_17[[#This Row],[Nome]]&amp;"*",Gazzetta16_17[Giocatore],1,FALSE),"")</f>
        <v/>
      </c>
      <c r="E594" s="13">
        <f>IFERROR(Dati16_17[[#This Row],[Mf]]/Dati16_17[[#This Row],[Quota]],0)</f>
        <v>0</v>
      </c>
      <c r="F594" s="13">
        <f>IFERROR(Dati16_17[[#This Row],[Mf/Quota]]*Dati16_17[[#This Row],[Pg]]/38,0)</f>
        <v>0</v>
      </c>
      <c r="G594" s="15">
        <f>IF(Dati16_17[[#This Row],[Mf]]*Dati16_17[[#This Row],[Pg]]=0,0,Dati16_17[[#This Row],[Mf]]*Dati16_17[[#This Row],[Pg]])</f>
        <v>0</v>
      </c>
      <c r="H594" s="20">
        <f>IFERROR(Dati16_17[[#This Row],[Tot. punti]]/Dati16_17[[#This Row],[Quota]],0)</f>
        <v>0</v>
      </c>
      <c r="I594" s="12">
        <f>IFERROR(VLOOKUP(Dati16_17[[#This Row],[Nome]]&amp;"*",Gazzetta16_17[],2,FALSE),0)</f>
        <v>0</v>
      </c>
      <c r="J594" s="2" t="s">
        <v>65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>
      <c r="A595" s="2">
        <v>1856</v>
      </c>
      <c r="B595" s="2" t="s">
        <v>31</v>
      </c>
      <c r="C595" s="2" t="s">
        <v>660</v>
      </c>
      <c r="D595" s="17" t="str">
        <f>IFERROR(VLOOKUP(Dati16_17[[#This Row],[Nome]]&amp;"*",Gazzetta16_17[Giocatore],1,FALSE),"")</f>
        <v/>
      </c>
      <c r="E595" s="13">
        <f>IFERROR(Dati16_17[[#This Row],[Mf]]/Dati16_17[[#This Row],[Quota]],0)</f>
        <v>0</v>
      </c>
      <c r="F595" s="13">
        <f>IFERROR(Dati16_17[[#This Row],[Mf/Quota]]*Dati16_17[[#This Row],[Pg]]/38,0)</f>
        <v>0</v>
      </c>
      <c r="G595" s="15">
        <f>IF(Dati16_17[[#This Row],[Mf]]*Dati16_17[[#This Row],[Pg]]=0,0,Dati16_17[[#This Row],[Mf]]*Dati16_17[[#This Row],[Pg]])</f>
        <v>0</v>
      </c>
      <c r="H595" s="20">
        <f>IFERROR(Dati16_17[[#This Row],[Tot. punti]]/Dati16_17[[#This Row],[Quota]],0)</f>
        <v>0</v>
      </c>
      <c r="I595" s="12">
        <f>IFERROR(VLOOKUP(Dati16_17[[#This Row],[Nome]]&amp;"*",Gazzetta16_17[],2,FALSE),0)</f>
        <v>0</v>
      </c>
      <c r="J595" s="2" t="s">
        <v>89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>
      <c r="A596" s="2">
        <v>505</v>
      </c>
      <c r="B596" s="2" t="s">
        <v>17</v>
      </c>
      <c r="C596" s="2" t="s">
        <v>497</v>
      </c>
      <c r="D596" s="17" t="str">
        <f>IFERROR(VLOOKUP(Dati16_17[[#This Row],[Nome]]&amp;"*",Gazzetta16_17[Giocatore],1,FALSE),"")</f>
        <v/>
      </c>
      <c r="E596" s="13">
        <f>IFERROR(Dati16_17[[#This Row],[Mf]]/Dati16_17[[#This Row],[Quota]],0)</f>
        <v>0</v>
      </c>
      <c r="F596" s="13">
        <f>IFERROR(Dati16_17[[#This Row],[Mf/Quota]]*Dati16_17[[#This Row],[Pg]]/38,0)</f>
        <v>0</v>
      </c>
      <c r="G596" s="15">
        <f>IF(Dati16_17[[#This Row],[Mf]]*Dati16_17[[#This Row],[Pg]]=0,0,Dati16_17[[#This Row],[Mf]]*Dati16_17[[#This Row],[Pg]])</f>
        <v>0</v>
      </c>
      <c r="H596" s="20">
        <f>IFERROR(Dati16_17[[#This Row],[Tot. punti]]/Dati16_17[[#This Row],[Quota]],0)</f>
        <v>0</v>
      </c>
      <c r="I596" s="12">
        <f>IFERROR(VLOOKUP(Dati16_17[[#This Row],[Nome]]&amp;"*",Gazzetta16_17[],2,FALSE),0)</f>
        <v>0</v>
      </c>
      <c r="J596" s="2" t="s">
        <v>44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>
      <c r="A597" s="2">
        <v>2159</v>
      </c>
      <c r="B597" s="2" t="s">
        <v>17</v>
      </c>
      <c r="C597" s="2" t="s">
        <v>1085</v>
      </c>
      <c r="D597" s="17" t="str">
        <f>IFERROR(VLOOKUP(Dati16_17[[#This Row],[Nome]]&amp;"*",Gazzetta16_17[Giocatore],1,FALSE),"")</f>
        <v/>
      </c>
      <c r="E597" s="13">
        <f>IFERROR(Dati16_17[[#This Row],[Mf]]/Dati16_17[[#This Row],[Quota]],0)</f>
        <v>0</v>
      </c>
      <c r="F597" s="13">
        <f>IFERROR(Dati16_17[[#This Row],[Mf/Quota]]*Dati16_17[[#This Row],[Pg]]/38,0)</f>
        <v>0</v>
      </c>
      <c r="G597" s="15">
        <f>IF(Dati16_17[[#This Row],[Mf]]*Dati16_17[[#This Row],[Pg]]=0,0,Dati16_17[[#This Row],[Mf]]*Dati16_17[[#This Row],[Pg]])</f>
        <v>0</v>
      </c>
      <c r="H597" s="20">
        <f>IFERROR(Dati16_17[[#This Row],[Tot. punti]]/Dati16_17[[#This Row],[Quota]],0)</f>
        <v>0</v>
      </c>
      <c r="I597" s="12">
        <f>IFERROR(VLOOKUP(Dati16_17[[#This Row],[Nome]]&amp;"*",Gazzetta16_17[],2,FALSE),0)</f>
        <v>0</v>
      </c>
      <c r="J597" s="2" t="s">
        <v>656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>
      <c r="A598" s="2">
        <v>55</v>
      </c>
      <c r="B598" s="2" t="s">
        <v>22</v>
      </c>
      <c r="C598" s="2" t="s">
        <v>169</v>
      </c>
      <c r="D598" s="17" t="str">
        <f>IFERROR(VLOOKUP(Dati16_17[[#This Row],[Nome]]&amp;"*",Gazzetta16_17[Giocatore],1,FALSE),"")</f>
        <v/>
      </c>
      <c r="E598" s="13">
        <f>IFERROR(Dati16_17[[#This Row],[Mf]]/Dati16_17[[#This Row],[Quota]],0)</f>
        <v>0</v>
      </c>
      <c r="F598" s="13">
        <f>IFERROR(Dati16_17[[#This Row],[Mf/Quota]]*Dati16_17[[#This Row],[Pg]]/38,0)</f>
        <v>0</v>
      </c>
      <c r="G598" s="15">
        <f>IF(Dati16_17[[#This Row],[Mf]]*Dati16_17[[#This Row],[Pg]]=0,0,Dati16_17[[#This Row],[Mf]]*Dati16_17[[#This Row],[Pg]])</f>
        <v>0</v>
      </c>
      <c r="H598" s="20">
        <f>IFERROR(Dati16_17[[#This Row],[Tot. punti]]/Dati16_17[[#This Row],[Quota]],0)</f>
        <v>0</v>
      </c>
      <c r="I598" s="12">
        <f>IFERROR(VLOOKUP(Dati16_17[[#This Row],[Nome]]&amp;"*",Gazzetta16_17[],2,FALSE),0)</f>
        <v>0</v>
      </c>
      <c r="J598" s="2" t="s">
        <v>89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>
      <c r="A599" s="2">
        <v>2019</v>
      </c>
      <c r="B599" s="2" t="s">
        <v>31</v>
      </c>
      <c r="C599" s="2" t="s">
        <v>1020</v>
      </c>
      <c r="D599" s="17" t="str">
        <f>IFERROR(VLOOKUP(Dati16_17[[#This Row],[Nome]]&amp;"*",Gazzetta16_17[Giocatore],1,FALSE),"")</f>
        <v/>
      </c>
      <c r="E599" s="13">
        <f>IFERROR(Dati16_17[[#This Row],[Mf]]/Dati16_17[[#This Row],[Quota]],0)</f>
        <v>0</v>
      </c>
      <c r="F599" s="13">
        <f>IFERROR(Dati16_17[[#This Row],[Mf/Quota]]*Dati16_17[[#This Row],[Pg]]/38,0)</f>
        <v>0</v>
      </c>
      <c r="G599" s="15">
        <f>IF(Dati16_17[[#This Row],[Mf]]*Dati16_17[[#This Row],[Pg]]=0,0,Dati16_17[[#This Row],[Mf]]*Dati16_17[[#This Row],[Pg]])</f>
        <v>0</v>
      </c>
      <c r="H599" s="20">
        <f>IFERROR(Dati16_17[[#This Row],[Tot. punti]]/Dati16_17[[#This Row],[Quota]],0)</f>
        <v>0</v>
      </c>
      <c r="I599" s="12">
        <f>IFERROR(VLOOKUP(Dati16_17[[#This Row],[Nome]]&amp;"*",Gazzetta16_17[],2,FALSE),0)</f>
        <v>0</v>
      </c>
      <c r="J599" s="2" t="s">
        <v>656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>
      <c r="A600" s="2">
        <v>2049</v>
      </c>
      <c r="B600" s="2" t="s">
        <v>22</v>
      </c>
      <c r="C600" s="2" t="s">
        <v>1032</v>
      </c>
      <c r="D600" s="17" t="str">
        <f>IFERROR(VLOOKUP(Dati16_17[[#This Row],[Nome]]&amp;"*",Gazzetta16_17[Giocatore],1,FALSE),"")</f>
        <v/>
      </c>
      <c r="E600" s="13">
        <f>IFERROR(Dati16_17[[#This Row],[Mf]]/Dati16_17[[#This Row],[Quota]],0)</f>
        <v>0</v>
      </c>
      <c r="F600" s="13">
        <f>IFERROR(Dati16_17[[#This Row],[Mf/Quota]]*Dati16_17[[#This Row],[Pg]]/38,0)</f>
        <v>0</v>
      </c>
      <c r="G600" s="15">
        <f>IF(Dati16_17[[#This Row],[Mf]]*Dati16_17[[#This Row],[Pg]]=0,0,Dati16_17[[#This Row],[Mf]]*Dati16_17[[#This Row],[Pg]])</f>
        <v>0</v>
      </c>
      <c r="H600" s="20">
        <f>IFERROR(Dati16_17[[#This Row],[Tot. punti]]/Dati16_17[[#This Row],[Quota]],0)</f>
        <v>0</v>
      </c>
      <c r="I600" s="12">
        <f>IFERROR(VLOOKUP(Dati16_17[[#This Row],[Nome]]&amp;"*",Gazzetta16_17[],2,FALSE),0)</f>
        <v>0</v>
      </c>
      <c r="J600" s="2" t="s">
        <v>961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>
      <c r="A601" s="2">
        <v>2050</v>
      </c>
      <c r="B601" s="2" t="s">
        <v>22</v>
      </c>
      <c r="C601" s="2" t="s">
        <v>1033</v>
      </c>
      <c r="D601" s="17" t="str">
        <f>IFERROR(VLOOKUP(Dati16_17[[#This Row],[Nome]]&amp;"*",Gazzetta16_17[Giocatore],1,FALSE),"")</f>
        <v/>
      </c>
      <c r="E601" s="13">
        <f>IFERROR(Dati16_17[[#This Row],[Mf]]/Dati16_17[[#This Row],[Quota]],0)</f>
        <v>0</v>
      </c>
      <c r="F601" s="13">
        <f>IFERROR(Dati16_17[[#This Row],[Mf/Quota]]*Dati16_17[[#This Row],[Pg]]/38,0)</f>
        <v>0</v>
      </c>
      <c r="G601" s="15">
        <f>IF(Dati16_17[[#This Row],[Mf]]*Dati16_17[[#This Row],[Pg]]=0,0,Dati16_17[[#This Row],[Mf]]*Dati16_17[[#This Row],[Pg]])</f>
        <v>0</v>
      </c>
      <c r="H601" s="20">
        <f>IFERROR(Dati16_17[[#This Row],[Tot. punti]]/Dati16_17[[#This Row],[Quota]],0)</f>
        <v>0</v>
      </c>
      <c r="I601" s="12">
        <f>IFERROR(VLOOKUP(Dati16_17[[#This Row],[Nome]]&amp;"*",Gazzetta16_17[],2,FALSE),0)</f>
        <v>0</v>
      </c>
      <c r="J601" s="2" t="s">
        <v>44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>
      <c r="A602" s="2">
        <v>655</v>
      </c>
      <c r="B602" s="2" t="s">
        <v>22</v>
      </c>
      <c r="C602" s="2" t="s">
        <v>305</v>
      </c>
      <c r="D602" s="17" t="str">
        <f>IFERROR(VLOOKUP(Dati16_17[[#This Row],[Nome]]&amp;"*",Gazzetta16_17[Giocatore],1,FALSE),"")</f>
        <v/>
      </c>
      <c r="E602" s="13">
        <f>IFERROR(Dati16_17[[#This Row],[Mf]]/Dati16_17[[#This Row],[Quota]],0)</f>
        <v>0</v>
      </c>
      <c r="F602" s="13">
        <f>IFERROR(Dati16_17[[#This Row],[Mf/Quota]]*Dati16_17[[#This Row],[Pg]]/38,0)</f>
        <v>0</v>
      </c>
      <c r="G602" s="15">
        <f>IF(Dati16_17[[#This Row],[Mf]]*Dati16_17[[#This Row],[Pg]]=0,0,Dati16_17[[#This Row],[Mf]]*Dati16_17[[#This Row],[Pg]])</f>
        <v>0</v>
      </c>
      <c r="H602" s="20">
        <f>IFERROR(Dati16_17[[#This Row],[Tot. punti]]/Dati16_17[[#This Row],[Quota]],0)</f>
        <v>0</v>
      </c>
      <c r="I602" s="12">
        <f>IFERROR(VLOOKUP(Dati16_17[[#This Row],[Nome]]&amp;"*",Gazzetta16_17[],2,FALSE),0)</f>
        <v>0</v>
      </c>
      <c r="J602" s="2" t="s">
        <v>70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>
      <c r="A603" s="2">
        <v>699</v>
      </c>
      <c r="B603" s="2" t="s">
        <v>22</v>
      </c>
      <c r="C603" s="2" t="s">
        <v>386</v>
      </c>
      <c r="D603" s="17" t="str">
        <f>IFERROR(VLOOKUP(Dati16_17[[#This Row],[Nome]]&amp;"*",Gazzetta16_17[Giocatore],1,FALSE),"")</f>
        <v/>
      </c>
      <c r="E603" s="13">
        <f>IFERROR(Dati16_17[[#This Row],[Mf]]/Dati16_17[[#This Row],[Quota]],0)</f>
        <v>0</v>
      </c>
      <c r="F603" s="13">
        <f>IFERROR(Dati16_17[[#This Row],[Mf/Quota]]*Dati16_17[[#This Row],[Pg]]/38,0)</f>
        <v>0</v>
      </c>
      <c r="G603" s="15">
        <f>IF(Dati16_17[[#This Row],[Mf]]*Dati16_17[[#This Row],[Pg]]=0,0,Dati16_17[[#This Row],[Mf]]*Dati16_17[[#This Row],[Pg]])</f>
        <v>0</v>
      </c>
      <c r="H603" s="20">
        <f>IFERROR(Dati16_17[[#This Row],[Tot. punti]]/Dati16_17[[#This Row],[Quota]],0)</f>
        <v>0</v>
      </c>
      <c r="I603" s="12">
        <f>IFERROR(VLOOKUP(Dati16_17[[#This Row],[Nome]]&amp;"*",Gazzetta16_17[],2,FALSE),0)</f>
        <v>0</v>
      </c>
      <c r="J603" s="2" t="s">
        <v>44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>
      <c r="A604" s="2">
        <v>1861</v>
      </c>
      <c r="B604" s="2" t="s">
        <v>28</v>
      </c>
      <c r="C604" s="2" t="s">
        <v>964</v>
      </c>
      <c r="D604" s="17" t="str">
        <f>IFERROR(VLOOKUP(Dati16_17[[#This Row],[Nome]]&amp;"*",Gazzetta16_17[Giocatore],1,FALSE),"")</f>
        <v/>
      </c>
      <c r="E604" s="13">
        <f>IFERROR(Dati16_17[[#This Row],[Mf]]/Dati16_17[[#This Row],[Quota]],0)</f>
        <v>0</v>
      </c>
      <c r="F604" s="13">
        <f>IFERROR(Dati16_17[[#This Row],[Mf/Quota]]*Dati16_17[[#This Row],[Pg]]/38,0)</f>
        <v>0</v>
      </c>
      <c r="G604" s="15">
        <f>IF(Dati16_17[[#This Row],[Mf]]*Dati16_17[[#This Row],[Pg]]=0,0,Dati16_17[[#This Row],[Mf]]*Dati16_17[[#This Row],[Pg]])</f>
        <v>0</v>
      </c>
      <c r="H604" s="20">
        <f>IFERROR(Dati16_17[[#This Row],[Tot. punti]]/Dati16_17[[#This Row],[Quota]],0)</f>
        <v>0</v>
      </c>
      <c r="I604" s="12">
        <f>IFERROR(VLOOKUP(Dati16_17[[#This Row],[Nome]]&amp;"*",Gazzetta16_17[],2,FALSE),0)</f>
        <v>0</v>
      </c>
      <c r="J604" s="2" t="s">
        <v>654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>
      <c r="A605" s="2">
        <v>648</v>
      </c>
      <c r="B605" s="2" t="s">
        <v>17</v>
      </c>
      <c r="C605" s="2" t="s">
        <v>267</v>
      </c>
      <c r="D605" s="17" t="str">
        <f>IFERROR(VLOOKUP(Dati16_17[[#This Row],[Nome]]&amp;"*",Gazzetta16_17[Giocatore],1,FALSE),"")</f>
        <v/>
      </c>
      <c r="E605" s="13">
        <f>IFERROR(Dati16_17[[#This Row],[Mf]]/Dati16_17[[#This Row],[Quota]],0)</f>
        <v>0</v>
      </c>
      <c r="F605" s="13">
        <f>IFERROR(Dati16_17[[#This Row],[Mf/Quota]]*Dati16_17[[#This Row],[Pg]]/38,0)</f>
        <v>0</v>
      </c>
      <c r="G605" s="15">
        <f>IF(Dati16_17[[#This Row],[Mf]]*Dati16_17[[#This Row],[Pg]]=0,0,Dati16_17[[#This Row],[Mf]]*Dati16_17[[#This Row],[Pg]])</f>
        <v>0</v>
      </c>
      <c r="H605" s="20">
        <f>IFERROR(Dati16_17[[#This Row],[Tot. punti]]/Dati16_17[[#This Row],[Quota]],0)</f>
        <v>0</v>
      </c>
      <c r="I605" s="12">
        <f>IFERROR(VLOOKUP(Dati16_17[[#This Row],[Nome]]&amp;"*",Gazzetta16_17[],2,FALSE),0)</f>
        <v>0</v>
      </c>
      <c r="J605" s="2" t="s">
        <v>44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>
      <c r="A606" s="2">
        <v>44</v>
      </c>
      <c r="B606" s="2" t="s">
        <v>31</v>
      </c>
      <c r="C606" s="2" t="s">
        <v>559</v>
      </c>
      <c r="D606" s="17" t="str">
        <f>IFERROR(VLOOKUP(Dati16_17[[#This Row],[Nome]]&amp;"*",Gazzetta16_17[Giocatore],1,FALSE),"")</f>
        <v/>
      </c>
      <c r="E606" s="13">
        <f>IFERROR(Dati16_17[[#This Row],[Mf]]/Dati16_17[[#This Row],[Quota]],0)</f>
        <v>0</v>
      </c>
      <c r="F606" s="13">
        <f>IFERROR(Dati16_17[[#This Row],[Mf/Quota]]*Dati16_17[[#This Row],[Pg]]/38,0)</f>
        <v>0</v>
      </c>
      <c r="G606" s="15">
        <f>IF(Dati16_17[[#This Row],[Mf]]*Dati16_17[[#This Row],[Pg]]=0,0,Dati16_17[[#This Row],[Mf]]*Dati16_17[[#This Row],[Pg]])</f>
        <v>0</v>
      </c>
      <c r="H606" s="20">
        <f>IFERROR(Dati16_17[[#This Row],[Tot. punti]]/Dati16_17[[#This Row],[Quota]],0)</f>
        <v>0</v>
      </c>
      <c r="I606" s="12">
        <f>IFERROR(VLOOKUP(Dati16_17[[#This Row],[Nome]]&amp;"*",Gazzetta16_17[],2,FALSE),0)</f>
        <v>0</v>
      </c>
      <c r="J606" s="2" t="s">
        <v>89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>
      <c r="A607" s="2">
        <v>2044</v>
      </c>
      <c r="B607" s="2" t="s">
        <v>31</v>
      </c>
      <c r="C607" s="2" t="s">
        <v>1028</v>
      </c>
      <c r="D607" s="17" t="str">
        <f>IFERROR(VLOOKUP(Dati16_17[[#This Row],[Nome]]&amp;"*",Gazzetta16_17[Giocatore],1,FALSE),"")</f>
        <v/>
      </c>
      <c r="E607" s="13">
        <f>IFERROR(Dati16_17[[#This Row],[Mf]]/Dati16_17[[#This Row],[Quota]],0)</f>
        <v>0</v>
      </c>
      <c r="F607" s="13">
        <f>IFERROR(Dati16_17[[#This Row],[Mf/Quota]]*Dati16_17[[#This Row],[Pg]]/38,0)</f>
        <v>0</v>
      </c>
      <c r="G607" s="15">
        <f>IF(Dati16_17[[#This Row],[Mf]]*Dati16_17[[#This Row],[Pg]]=0,0,Dati16_17[[#This Row],[Mf]]*Dati16_17[[#This Row],[Pg]])</f>
        <v>0</v>
      </c>
      <c r="H607" s="20">
        <f>IFERROR(Dati16_17[[#This Row],[Tot. punti]]/Dati16_17[[#This Row],[Quota]],0)</f>
        <v>0</v>
      </c>
      <c r="I607" s="12">
        <f>IFERROR(VLOOKUP(Dati16_17[[#This Row],[Nome]]&amp;"*",Gazzetta16_17[],2,FALSE),0)</f>
        <v>0</v>
      </c>
      <c r="J607" s="2" t="s">
        <v>24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>
      <c r="A608" s="2">
        <v>34</v>
      </c>
      <c r="B608" s="2" t="s">
        <v>17</v>
      </c>
      <c r="C608" s="2" t="s">
        <v>555</v>
      </c>
      <c r="D608" s="17" t="str">
        <f>IFERROR(VLOOKUP(Dati16_17[[#This Row],[Nome]]&amp;"*",Gazzetta16_17[Giocatore],1,FALSE),"")</f>
        <v/>
      </c>
      <c r="E608" s="13">
        <f>IFERROR(Dati16_17[[#This Row],[Mf]]/Dati16_17[[#This Row],[Quota]],0)</f>
        <v>0</v>
      </c>
      <c r="F608" s="13">
        <f>IFERROR(Dati16_17[[#This Row],[Mf/Quota]]*Dati16_17[[#This Row],[Pg]]/38,0)</f>
        <v>0</v>
      </c>
      <c r="G608" s="15">
        <f>IF(Dati16_17[[#This Row],[Mf]]*Dati16_17[[#This Row],[Pg]]=0,0,Dati16_17[[#This Row],[Mf]]*Dati16_17[[#This Row],[Pg]])</f>
        <v>0</v>
      </c>
      <c r="H608" s="20">
        <f>IFERROR(Dati16_17[[#This Row],[Tot. punti]]/Dati16_17[[#This Row],[Quota]],0)</f>
        <v>0</v>
      </c>
      <c r="I608" s="12">
        <f>IFERROR(VLOOKUP(Dati16_17[[#This Row],[Nome]]&amp;"*",Gazzetta16_17[],2,FALSE),0)</f>
        <v>0</v>
      </c>
      <c r="J608" s="2" t="s">
        <v>49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>
      <c r="A609" s="2">
        <v>634</v>
      </c>
      <c r="B609" s="2" t="s">
        <v>17</v>
      </c>
      <c r="C609" s="2" t="s">
        <v>626</v>
      </c>
      <c r="D609" s="17" t="str">
        <f>IFERROR(VLOOKUP(Dati16_17[[#This Row],[Nome]]&amp;"*",Gazzetta16_17[Giocatore],1,FALSE),"")</f>
        <v/>
      </c>
      <c r="E609" s="13">
        <f>IFERROR(Dati16_17[[#This Row],[Mf]]/Dati16_17[[#This Row],[Quota]],0)</f>
        <v>0</v>
      </c>
      <c r="F609" s="13">
        <f>IFERROR(Dati16_17[[#This Row],[Mf/Quota]]*Dati16_17[[#This Row],[Pg]]/38,0)</f>
        <v>0</v>
      </c>
      <c r="G609" s="15">
        <f>IF(Dati16_17[[#This Row],[Mf]]*Dati16_17[[#This Row],[Pg]]=0,0,Dati16_17[[#This Row],[Mf]]*Dati16_17[[#This Row],[Pg]])</f>
        <v>0</v>
      </c>
      <c r="H609" s="20">
        <f>IFERROR(Dati16_17[[#This Row],[Tot. punti]]/Dati16_17[[#This Row],[Quota]],0)</f>
        <v>0</v>
      </c>
      <c r="I609" s="12">
        <f>IFERROR(VLOOKUP(Dati16_17[[#This Row],[Nome]]&amp;"*",Gazzetta16_17[],2,FALSE),0)</f>
        <v>0</v>
      </c>
      <c r="J609" s="2" t="s">
        <v>19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>
      <c r="A610" s="2">
        <v>10</v>
      </c>
      <c r="B610" s="2" t="s">
        <v>31</v>
      </c>
      <c r="C610" s="2" t="s">
        <v>378</v>
      </c>
      <c r="D610" s="17" t="str">
        <f>IFERROR(VLOOKUP(Dati16_17[[#This Row],[Nome]]&amp;"*",Gazzetta16_17[Giocatore],1,FALSE),"")</f>
        <v/>
      </c>
      <c r="E610" s="13">
        <f>IFERROR(Dati16_17[[#This Row],[Mf]]/Dati16_17[[#This Row],[Quota]],0)</f>
        <v>0</v>
      </c>
      <c r="F610" s="13">
        <f>IFERROR(Dati16_17[[#This Row],[Mf/Quota]]*Dati16_17[[#This Row],[Pg]]/38,0)</f>
        <v>0</v>
      </c>
      <c r="G610" s="15">
        <f>IF(Dati16_17[[#This Row],[Mf]]*Dati16_17[[#This Row],[Pg]]=0,0,Dati16_17[[#This Row],[Mf]]*Dati16_17[[#This Row],[Pg]])</f>
        <v>0</v>
      </c>
      <c r="H610" s="20">
        <f>IFERROR(Dati16_17[[#This Row],[Tot. punti]]/Dati16_17[[#This Row],[Quota]],0)</f>
        <v>0</v>
      </c>
      <c r="I610" s="12">
        <f>IFERROR(VLOOKUP(Dati16_17[[#This Row],[Nome]]&amp;"*",Gazzetta16_17[],2,FALSE),0)</f>
        <v>0</v>
      </c>
      <c r="J610" s="2" t="s">
        <v>89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>
      <c r="A611" s="2">
        <v>1994</v>
      </c>
      <c r="B611" s="2" t="s">
        <v>22</v>
      </c>
      <c r="C611" s="2" t="s">
        <v>1014</v>
      </c>
      <c r="D611" s="17" t="str">
        <f>IFERROR(VLOOKUP(Dati16_17[[#This Row],[Nome]]&amp;"*",Gazzetta16_17[Giocatore],1,FALSE),"")</f>
        <v/>
      </c>
      <c r="E611" s="13">
        <f>IFERROR(Dati16_17[[#This Row],[Mf]]/Dati16_17[[#This Row],[Quota]],0)</f>
        <v>0</v>
      </c>
      <c r="F611" s="13">
        <f>IFERROR(Dati16_17[[#This Row],[Mf/Quota]]*Dati16_17[[#This Row],[Pg]]/38,0)</f>
        <v>0</v>
      </c>
      <c r="G611" s="15">
        <f>IF(Dati16_17[[#This Row],[Mf]]*Dati16_17[[#This Row],[Pg]]=0,0,Dati16_17[[#This Row],[Mf]]*Dati16_17[[#This Row],[Pg]])</f>
        <v>0</v>
      </c>
      <c r="H611" s="20">
        <f>IFERROR(Dati16_17[[#This Row],[Tot. punti]]/Dati16_17[[#This Row],[Quota]],0)</f>
        <v>0</v>
      </c>
      <c r="I611" s="12">
        <f>IFERROR(VLOOKUP(Dati16_17[[#This Row],[Nome]]&amp;"*",Gazzetta16_17[],2,FALSE),0)</f>
        <v>0</v>
      </c>
      <c r="J611" s="2" t="s">
        <v>65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>
      <c r="A612" s="2">
        <v>223</v>
      </c>
      <c r="B612" s="2" t="s">
        <v>31</v>
      </c>
      <c r="C612" s="2" t="s">
        <v>392</v>
      </c>
      <c r="D612" s="17" t="str">
        <f>IFERROR(VLOOKUP(Dati16_17[[#This Row],[Nome]]&amp;"*",Gazzetta16_17[Giocatore],1,FALSE),"")</f>
        <v/>
      </c>
      <c r="E612" s="13">
        <f>IFERROR(Dati16_17[[#This Row],[Mf]]/Dati16_17[[#This Row],[Quota]],0)</f>
        <v>0</v>
      </c>
      <c r="F612" s="13">
        <f>IFERROR(Dati16_17[[#This Row],[Mf/Quota]]*Dati16_17[[#This Row],[Pg]]/38,0)</f>
        <v>0</v>
      </c>
      <c r="G612" s="15">
        <f>IF(Dati16_17[[#This Row],[Mf]]*Dati16_17[[#This Row],[Pg]]=0,0,Dati16_17[[#This Row],[Mf]]*Dati16_17[[#This Row],[Pg]])</f>
        <v>0</v>
      </c>
      <c r="H612" s="20">
        <f>IFERROR(Dati16_17[[#This Row],[Tot. punti]]/Dati16_17[[#This Row],[Quota]],0)</f>
        <v>0</v>
      </c>
      <c r="I612" s="12">
        <f>IFERROR(VLOOKUP(Dati16_17[[#This Row],[Nome]]&amp;"*",Gazzetta16_17[],2,FALSE),0)</f>
        <v>0</v>
      </c>
      <c r="J612" s="2" t="s">
        <v>70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>
      <c r="A613" s="2">
        <v>1959</v>
      </c>
      <c r="B613" s="2" t="s">
        <v>17</v>
      </c>
      <c r="C613" s="2" t="s">
        <v>1005</v>
      </c>
      <c r="D613" s="17" t="str">
        <f>IFERROR(VLOOKUP(Dati16_17[[#This Row],[Nome]]&amp;"*",Gazzetta16_17[Giocatore],1,FALSE),"")</f>
        <v/>
      </c>
      <c r="E613" s="13">
        <f>IFERROR(Dati16_17[[#This Row],[Mf]]/Dati16_17[[#This Row],[Quota]],0)</f>
        <v>0</v>
      </c>
      <c r="F613" s="13">
        <f>IFERROR(Dati16_17[[#This Row],[Mf/Quota]]*Dati16_17[[#This Row],[Pg]]/38,0)</f>
        <v>0</v>
      </c>
      <c r="G613" s="15">
        <f>IF(Dati16_17[[#This Row],[Mf]]*Dati16_17[[#This Row],[Pg]]=0,0,Dati16_17[[#This Row],[Mf]]*Dati16_17[[#This Row],[Pg]])</f>
        <v>0</v>
      </c>
      <c r="H613" s="20">
        <f>IFERROR(Dati16_17[[#This Row],[Tot. punti]]/Dati16_17[[#This Row],[Quota]],0)</f>
        <v>0</v>
      </c>
      <c r="I613" s="12">
        <f>IFERROR(VLOOKUP(Dati16_17[[#This Row],[Nome]]&amp;"*",Gazzetta16_17[],2,FALSE),0)</f>
        <v>0</v>
      </c>
      <c r="J613" s="2" t="s">
        <v>961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>
      <c r="A614" s="2">
        <v>2088</v>
      </c>
      <c r="B614" s="2" t="s">
        <v>28</v>
      </c>
      <c r="C614" s="2" t="s">
        <v>1049</v>
      </c>
      <c r="D614" s="17" t="str">
        <f>IFERROR(VLOOKUP(Dati16_17[[#This Row],[Nome]]&amp;"*",Gazzetta16_17[Giocatore],1,FALSE),"")</f>
        <v/>
      </c>
      <c r="E614" s="13">
        <f>IFERROR(Dati16_17[[#This Row],[Mf]]/Dati16_17[[#This Row],[Quota]],0)</f>
        <v>0</v>
      </c>
      <c r="F614" s="13">
        <f>IFERROR(Dati16_17[[#This Row],[Mf/Quota]]*Dati16_17[[#This Row],[Pg]]/38,0)</f>
        <v>0</v>
      </c>
      <c r="G614" s="15">
        <f>IF(Dati16_17[[#This Row],[Mf]]*Dati16_17[[#This Row],[Pg]]=0,0,Dati16_17[[#This Row],[Mf]]*Dati16_17[[#This Row],[Pg]])</f>
        <v>0</v>
      </c>
      <c r="H614" s="20">
        <f>IFERROR(Dati16_17[[#This Row],[Tot. punti]]/Dati16_17[[#This Row],[Quota]],0)</f>
        <v>0</v>
      </c>
      <c r="I614" s="12">
        <f>IFERROR(VLOOKUP(Dati16_17[[#This Row],[Nome]]&amp;"*",Gazzetta16_17[],2,FALSE),0)</f>
        <v>0</v>
      </c>
      <c r="J614" s="2" t="s">
        <v>656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>
      <c r="A615" s="2">
        <v>1878</v>
      </c>
      <c r="B615" s="2" t="s">
        <v>17</v>
      </c>
      <c r="C615" s="2" t="s">
        <v>674</v>
      </c>
      <c r="D615" s="17" t="str">
        <f>IFERROR(VLOOKUP(Dati16_17[[#This Row],[Nome]]&amp;"*",Gazzetta16_17[Giocatore],1,FALSE),"")</f>
        <v/>
      </c>
      <c r="E615" s="13">
        <f>IFERROR(Dati16_17[[#This Row],[Mf]]/Dati16_17[[#This Row],[Quota]],0)</f>
        <v>0</v>
      </c>
      <c r="F615" s="13">
        <f>IFERROR(Dati16_17[[#This Row],[Mf/Quota]]*Dati16_17[[#This Row],[Pg]]/38,0)</f>
        <v>0</v>
      </c>
      <c r="G615" s="15">
        <f>IF(Dati16_17[[#This Row],[Mf]]*Dati16_17[[#This Row],[Pg]]=0,0,Dati16_17[[#This Row],[Mf]]*Dati16_17[[#This Row],[Pg]])</f>
        <v>0</v>
      </c>
      <c r="H615" s="20">
        <f>IFERROR(Dati16_17[[#This Row],[Tot. punti]]/Dati16_17[[#This Row],[Quota]],0)</f>
        <v>0</v>
      </c>
      <c r="I615" s="12">
        <f>IFERROR(VLOOKUP(Dati16_17[[#This Row],[Nome]]&amp;"*",Gazzetta16_17[],2,FALSE),0)</f>
        <v>0</v>
      </c>
      <c r="J615" s="2" t="s">
        <v>654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>
      <c r="A616" s="2">
        <v>2092</v>
      </c>
      <c r="B616" s="2" t="s">
        <v>28</v>
      </c>
      <c r="C616" s="2" t="s">
        <v>1053</v>
      </c>
      <c r="D616" s="17" t="str">
        <f>IFERROR(VLOOKUP(Dati16_17[[#This Row],[Nome]]&amp;"*",Gazzetta16_17[Giocatore],1,FALSE),"")</f>
        <v/>
      </c>
      <c r="E616" s="13">
        <f>IFERROR(Dati16_17[[#This Row],[Mf]]/Dati16_17[[#This Row],[Quota]],0)</f>
        <v>0</v>
      </c>
      <c r="F616" s="13">
        <f>IFERROR(Dati16_17[[#This Row],[Mf/Quota]]*Dati16_17[[#This Row],[Pg]]/38,0)</f>
        <v>0</v>
      </c>
      <c r="G616" s="15">
        <f>IF(Dati16_17[[#This Row],[Mf]]*Dati16_17[[#This Row],[Pg]]=0,0,Dati16_17[[#This Row],[Mf]]*Dati16_17[[#This Row],[Pg]])</f>
        <v>0</v>
      </c>
      <c r="H616" s="20">
        <f>IFERROR(Dati16_17[[#This Row],[Tot. punti]]/Dati16_17[[#This Row],[Quota]],0)</f>
        <v>0</v>
      </c>
      <c r="I616" s="12">
        <f>IFERROR(VLOOKUP(Dati16_17[[#This Row],[Nome]]&amp;"*",Gazzetta16_17[],2,FALSE),0)</f>
        <v>0</v>
      </c>
      <c r="J616" s="2" t="s">
        <v>81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>
      <c r="A617" s="2">
        <v>1893</v>
      </c>
      <c r="B617" s="2" t="s">
        <v>31</v>
      </c>
      <c r="C617" s="2" t="s">
        <v>682</v>
      </c>
      <c r="D617" s="17" t="str">
        <f>IFERROR(VLOOKUP(Dati16_17[[#This Row],[Nome]]&amp;"*",Gazzetta16_17[Giocatore],1,FALSE),"")</f>
        <v/>
      </c>
      <c r="E617" s="13">
        <f>IFERROR(Dati16_17[[#This Row],[Mf]]/Dati16_17[[#This Row],[Quota]],0)</f>
        <v>0</v>
      </c>
      <c r="F617" s="13">
        <f>IFERROR(Dati16_17[[#This Row],[Mf/Quota]]*Dati16_17[[#This Row],[Pg]]/38,0)</f>
        <v>0</v>
      </c>
      <c r="G617" s="15">
        <f>IF(Dati16_17[[#This Row],[Mf]]*Dati16_17[[#This Row],[Pg]]=0,0,Dati16_17[[#This Row],[Mf]]*Dati16_17[[#This Row],[Pg]])</f>
        <v>0</v>
      </c>
      <c r="H617" s="20">
        <f>IFERROR(Dati16_17[[#This Row],[Tot. punti]]/Dati16_17[[#This Row],[Quota]],0)</f>
        <v>0</v>
      </c>
      <c r="I617" s="12">
        <f>IFERROR(VLOOKUP(Dati16_17[[#This Row],[Nome]]&amp;"*",Gazzetta16_17[],2,FALSE),0)</f>
        <v>0</v>
      </c>
      <c r="J617" s="2" t="s">
        <v>656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>
      <c r="A618" s="2">
        <v>2155</v>
      </c>
      <c r="B618" s="2" t="s">
        <v>17</v>
      </c>
      <c r="C618" s="2" t="s">
        <v>779</v>
      </c>
      <c r="D618" s="17" t="str">
        <f>IFERROR(VLOOKUP(Dati16_17[[#This Row],[Nome]]&amp;"*",Gazzetta16_17[Giocatore],1,FALSE),"")</f>
        <v/>
      </c>
      <c r="E618" s="13">
        <f>IFERROR(Dati16_17[[#This Row],[Mf]]/Dati16_17[[#This Row],[Quota]],0)</f>
        <v>0</v>
      </c>
      <c r="F618" s="13">
        <f>IFERROR(Dati16_17[[#This Row],[Mf/Quota]]*Dati16_17[[#This Row],[Pg]]/38,0)</f>
        <v>0</v>
      </c>
      <c r="G618" s="15">
        <f>IF(Dati16_17[[#This Row],[Mf]]*Dati16_17[[#This Row],[Pg]]=0,0,Dati16_17[[#This Row],[Mf]]*Dati16_17[[#This Row],[Pg]])</f>
        <v>0</v>
      </c>
      <c r="H618" s="20">
        <f>IFERROR(Dati16_17[[#This Row],[Tot. punti]]/Dati16_17[[#This Row],[Quota]],0)</f>
        <v>0</v>
      </c>
      <c r="I618" s="12">
        <f>IFERROR(VLOOKUP(Dati16_17[[#This Row],[Nome]]&amp;"*",Gazzetta16_17[],2,FALSE),0)</f>
        <v>0</v>
      </c>
      <c r="J618" s="2" t="s">
        <v>21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</row>
    <row r="619" spans="1:23">
      <c r="A619" s="2">
        <v>398</v>
      </c>
      <c r="B619" s="2" t="s">
        <v>22</v>
      </c>
      <c r="C619" s="2" t="s">
        <v>244</v>
      </c>
      <c r="D619" s="17" t="str">
        <f>IFERROR(VLOOKUP(Dati16_17[[#This Row],[Nome]]&amp;"*",Gazzetta16_17[Giocatore],1,FALSE),"")</f>
        <v/>
      </c>
      <c r="E619" s="13">
        <f>IFERROR(Dati16_17[[#This Row],[Mf]]/Dati16_17[[#This Row],[Quota]],0)</f>
        <v>0</v>
      </c>
      <c r="F619" s="13">
        <f>IFERROR(Dati16_17[[#This Row],[Mf/Quota]]*Dati16_17[[#This Row],[Pg]]/38,0)</f>
        <v>0</v>
      </c>
      <c r="G619" s="15">
        <f>IF(Dati16_17[[#This Row],[Mf]]*Dati16_17[[#This Row],[Pg]]=0,0,Dati16_17[[#This Row],[Mf]]*Dati16_17[[#This Row],[Pg]])</f>
        <v>0</v>
      </c>
      <c r="H619" s="20">
        <f>IFERROR(Dati16_17[[#This Row],[Tot. punti]]/Dati16_17[[#This Row],[Quota]],0)</f>
        <v>0</v>
      </c>
      <c r="I619" s="12">
        <f>IFERROR(VLOOKUP(Dati16_17[[#This Row],[Nome]]&amp;"*",Gazzetta16_17[],2,FALSE),0)</f>
        <v>0</v>
      </c>
      <c r="J619" s="2" t="s">
        <v>24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>
      <c r="A620" s="2">
        <v>1908</v>
      </c>
      <c r="B620" s="2" t="s">
        <v>17</v>
      </c>
      <c r="C620" s="2" t="s">
        <v>976</v>
      </c>
      <c r="D620" s="17" t="str">
        <f>IFERROR(VLOOKUP(Dati16_17[[#This Row],[Nome]]&amp;"*",Gazzetta16_17[Giocatore],1,FALSE),"")</f>
        <v/>
      </c>
      <c r="E620" s="13">
        <f>IFERROR(Dati16_17[[#This Row],[Mf]]/Dati16_17[[#This Row],[Quota]],0)</f>
        <v>0</v>
      </c>
      <c r="F620" s="13">
        <f>IFERROR(Dati16_17[[#This Row],[Mf/Quota]]*Dati16_17[[#This Row],[Pg]]/38,0)</f>
        <v>0</v>
      </c>
      <c r="G620" s="15">
        <f>IF(Dati16_17[[#This Row],[Mf]]*Dati16_17[[#This Row],[Pg]]=0,0,Dati16_17[[#This Row],[Mf]]*Dati16_17[[#This Row],[Pg]])</f>
        <v>0</v>
      </c>
      <c r="H620" s="20">
        <f>IFERROR(Dati16_17[[#This Row],[Tot. punti]]/Dati16_17[[#This Row],[Quota]],0)</f>
        <v>0</v>
      </c>
      <c r="I620" s="12">
        <f>IFERROR(VLOOKUP(Dati16_17[[#This Row],[Nome]]&amp;"*",Gazzetta16_17[],2,FALSE),0)</f>
        <v>0</v>
      </c>
      <c r="J620" s="2" t="s">
        <v>656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>
      <c r="A621" s="2">
        <v>1844</v>
      </c>
      <c r="B621" s="2" t="s">
        <v>31</v>
      </c>
      <c r="C621" s="2" t="s">
        <v>551</v>
      </c>
      <c r="D621" s="17" t="str">
        <f>IFERROR(VLOOKUP(Dati16_17[[#This Row],[Nome]]&amp;"*",Gazzetta16_17[Giocatore],1,FALSE),"")</f>
        <v/>
      </c>
      <c r="E621" s="13">
        <f>IFERROR(Dati16_17[[#This Row],[Mf]]/Dati16_17[[#This Row],[Quota]],0)</f>
        <v>0</v>
      </c>
      <c r="F621" s="13">
        <f>IFERROR(Dati16_17[[#This Row],[Mf/Quota]]*Dati16_17[[#This Row],[Pg]]/38,0)</f>
        <v>0</v>
      </c>
      <c r="G621" s="15">
        <f>IF(Dati16_17[[#This Row],[Mf]]*Dati16_17[[#This Row],[Pg]]=0,0,Dati16_17[[#This Row],[Mf]]*Dati16_17[[#This Row],[Pg]])</f>
        <v>0</v>
      </c>
      <c r="H621" s="20">
        <f>IFERROR(Dati16_17[[#This Row],[Tot. punti]]/Dati16_17[[#This Row],[Quota]],0)</f>
        <v>0</v>
      </c>
      <c r="I621" s="12">
        <f>IFERROR(VLOOKUP(Dati16_17[[#This Row],[Nome]]&amp;"*",Gazzetta16_17[],2,FALSE),0)</f>
        <v>0</v>
      </c>
      <c r="J621" s="2" t="s">
        <v>55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>
      <c r="A622" s="2">
        <v>2115</v>
      </c>
      <c r="B622" s="2" t="s">
        <v>31</v>
      </c>
      <c r="C622" s="2" t="s">
        <v>1063</v>
      </c>
      <c r="D622" s="17" t="str">
        <f>IFERROR(VLOOKUP(Dati16_17[[#This Row],[Nome]]&amp;"*",Gazzetta16_17[Giocatore],1,FALSE),"")</f>
        <v/>
      </c>
      <c r="E622" s="13">
        <f>IFERROR(Dati16_17[[#This Row],[Mf]]/Dati16_17[[#This Row],[Quota]],0)</f>
        <v>0</v>
      </c>
      <c r="F622" s="13">
        <f>IFERROR(Dati16_17[[#This Row],[Mf/Quota]]*Dati16_17[[#This Row],[Pg]]/38,0)</f>
        <v>0</v>
      </c>
      <c r="G622" s="15">
        <f>IF(Dati16_17[[#This Row],[Mf]]*Dati16_17[[#This Row],[Pg]]=0,0,Dati16_17[[#This Row],[Mf]]*Dati16_17[[#This Row],[Pg]])</f>
        <v>0</v>
      </c>
      <c r="H622" s="20">
        <f>IFERROR(Dati16_17[[#This Row],[Tot. punti]]/Dati16_17[[#This Row],[Quota]],0)</f>
        <v>0</v>
      </c>
      <c r="I622" s="12">
        <f>IFERROR(VLOOKUP(Dati16_17[[#This Row],[Nome]]&amp;"*",Gazzetta16_17[],2,FALSE),0)</f>
        <v>0</v>
      </c>
      <c r="J622" s="2" t="s">
        <v>961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>
      <c r="A623" s="2">
        <v>400</v>
      </c>
      <c r="B623" s="2" t="s">
        <v>22</v>
      </c>
      <c r="C623" s="2" t="s">
        <v>599</v>
      </c>
      <c r="D623" s="17" t="str">
        <f>IFERROR(VLOOKUP(Dati16_17[[#This Row],[Nome]]&amp;"*",Gazzetta16_17[Giocatore],1,FALSE),"")</f>
        <v/>
      </c>
      <c r="E623" s="13">
        <f>IFERROR(Dati16_17[[#This Row],[Mf]]/Dati16_17[[#This Row],[Quota]],0)</f>
        <v>0</v>
      </c>
      <c r="F623" s="13">
        <f>IFERROR(Dati16_17[[#This Row],[Mf/Quota]]*Dati16_17[[#This Row],[Pg]]/38,0)</f>
        <v>0</v>
      </c>
      <c r="G623" s="15">
        <f>IF(Dati16_17[[#This Row],[Mf]]*Dati16_17[[#This Row],[Pg]]=0,0,Dati16_17[[#This Row],[Mf]]*Dati16_17[[#This Row],[Pg]])</f>
        <v>0</v>
      </c>
      <c r="H623" s="20">
        <f>IFERROR(Dati16_17[[#This Row],[Tot. punti]]/Dati16_17[[#This Row],[Quota]],0)</f>
        <v>0</v>
      </c>
      <c r="I623" s="12">
        <f>IFERROR(VLOOKUP(Dati16_17[[#This Row],[Nome]]&amp;"*",Gazzetta16_17[],2,FALSE),0)</f>
        <v>0</v>
      </c>
      <c r="J623" s="2" t="s">
        <v>24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>
      <c r="A624" s="2">
        <v>777</v>
      </c>
      <c r="B624" s="2" t="s">
        <v>22</v>
      </c>
      <c r="C624" s="2" t="s">
        <v>543</v>
      </c>
      <c r="D624" s="17" t="str">
        <f>IFERROR(VLOOKUP(Dati16_17[[#This Row],[Nome]]&amp;"*",Gazzetta16_17[Giocatore],1,FALSE),"")</f>
        <v/>
      </c>
      <c r="E624" s="13">
        <f>IFERROR(Dati16_17[[#This Row],[Mf]]/Dati16_17[[#This Row],[Quota]],0)</f>
        <v>0</v>
      </c>
      <c r="F624" s="13">
        <f>IFERROR(Dati16_17[[#This Row],[Mf/Quota]]*Dati16_17[[#This Row],[Pg]]/38,0)</f>
        <v>0</v>
      </c>
      <c r="G624" s="15">
        <f>IF(Dati16_17[[#This Row],[Mf]]*Dati16_17[[#This Row],[Pg]]=0,0,Dati16_17[[#This Row],[Mf]]*Dati16_17[[#This Row],[Pg]])</f>
        <v>0</v>
      </c>
      <c r="H624" s="20">
        <f>IFERROR(Dati16_17[[#This Row],[Tot. punti]]/Dati16_17[[#This Row],[Quota]],0)</f>
        <v>0</v>
      </c>
      <c r="I624" s="12">
        <f>IFERROR(VLOOKUP(Dati16_17[[#This Row],[Nome]]&amp;"*",Gazzetta16_17[],2,FALSE),0)</f>
        <v>0</v>
      </c>
      <c r="J624" s="2" t="s">
        <v>42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>
      <c r="A625" s="2">
        <v>1960</v>
      </c>
      <c r="B625" s="2" t="s">
        <v>17</v>
      </c>
      <c r="C625" s="2" t="s">
        <v>1006</v>
      </c>
      <c r="D625" s="17" t="str">
        <f>IFERROR(VLOOKUP(Dati16_17[[#This Row],[Nome]]&amp;"*",Gazzetta16_17[Giocatore],1,FALSE),"")</f>
        <v/>
      </c>
      <c r="E625" s="13">
        <f>IFERROR(Dati16_17[[#This Row],[Mf]]/Dati16_17[[#This Row],[Quota]],0)</f>
        <v>0</v>
      </c>
      <c r="F625" s="13">
        <f>IFERROR(Dati16_17[[#This Row],[Mf/Quota]]*Dati16_17[[#This Row],[Pg]]/38,0)</f>
        <v>0</v>
      </c>
      <c r="G625" s="15">
        <f>IF(Dati16_17[[#This Row],[Mf]]*Dati16_17[[#This Row],[Pg]]=0,0,Dati16_17[[#This Row],[Mf]]*Dati16_17[[#This Row],[Pg]])</f>
        <v>0</v>
      </c>
      <c r="H625" s="20">
        <f>IFERROR(Dati16_17[[#This Row],[Tot. punti]]/Dati16_17[[#This Row],[Quota]],0)</f>
        <v>0</v>
      </c>
      <c r="I625" s="12">
        <f>IFERROR(VLOOKUP(Dati16_17[[#This Row],[Nome]]&amp;"*",Gazzetta16_17[],2,FALSE),0)</f>
        <v>0</v>
      </c>
      <c r="J625" s="2" t="s">
        <v>961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>
      <c r="A626" s="2">
        <v>1902</v>
      </c>
      <c r="B626" s="2" t="s">
        <v>22</v>
      </c>
      <c r="C626" s="2" t="s">
        <v>973</v>
      </c>
      <c r="D626" s="17" t="str">
        <f>IFERROR(VLOOKUP(Dati16_17[[#This Row],[Nome]]&amp;"*",Gazzetta16_17[Giocatore],1,FALSE),"")</f>
        <v/>
      </c>
      <c r="E626" s="13">
        <f>IFERROR(Dati16_17[[#This Row],[Mf]]/Dati16_17[[#This Row],[Quota]],0)</f>
        <v>0</v>
      </c>
      <c r="F626" s="13">
        <f>IFERROR(Dati16_17[[#This Row],[Mf/Quota]]*Dati16_17[[#This Row],[Pg]]/38,0)</f>
        <v>0</v>
      </c>
      <c r="G626" s="15">
        <f>IF(Dati16_17[[#This Row],[Mf]]*Dati16_17[[#This Row],[Pg]]=0,0,Dati16_17[[#This Row],[Mf]]*Dati16_17[[#This Row],[Pg]])</f>
        <v>0</v>
      </c>
      <c r="H626" s="20">
        <f>IFERROR(Dati16_17[[#This Row],[Tot. punti]]/Dati16_17[[#This Row],[Quota]],0)</f>
        <v>0</v>
      </c>
      <c r="I626" s="12">
        <f>IFERROR(VLOOKUP(Dati16_17[[#This Row],[Nome]]&amp;"*",Gazzetta16_17[],2,FALSE),0)</f>
        <v>0</v>
      </c>
      <c r="J626" s="2" t="s">
        <v>656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>
      <c r="A627" s="2">
        <v>352</v>
      </c>
      <c r="B627" s="2" t="s">
        <v>28</v>
      </c>
      <c r="C627" s="2" t="s">
        <v>442</v>
      </c>
      <c r="D627" s="17" t="str">
        <f>IFERROR(VLOOKUP(Dati16_17[[#This Row],[Nome]]&amp;"*",Gazzetta16_17[Giocatore],1,FALSE),"")</f>
        <v/>
      </c>
      <c r="E627" s="13">
        <f>IFERROR(Dati16_17[[#This Row],[Mf]]/Dati16_17[[#This Row],[Quota]],0)</f>
        <v>0</v>
      </c>
      <c r="F627" s="13">
        <f>IFERROR(Dati16_17[[#This Row],[Mf/Quota]]*Dati16_17[[#This Row],[Pg]]/38,0)</f>
        <v>0</v>
      </c>
      <c r="G627" s="15">
        <f>IF(Dati16_17[[#This Row],[Mf]]*Dati16_17[[#This Row],[Pg]]=0,0,Dati16_17[[#This Row],[Mf]]*Dati16_17[[#This Row],[Pg]])</f>
        <v>0</v>
      </c>
      <c r="H627" s="20">
        <f>IFERROR(Dati16_17[[#This Row],[Tot. punti]]/Dati16_17[[#This Row],[Quota]],0)</f>
        <v>0</v>
      </c>
      <c r="I627" s="12">
        <f>IFERROR(VLOOKUP(Dati16_17[[#This Row],[Nome]]&amp;"*",Gazzetta16_17[],2,FALSE),0)</f>
        <v>0</v>
      </c>
      <c r="J627" s="2" t="s">
        <v>21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>
      <c r="A628" s="2">
        <v>1918</v>
      </c>
      <c r="B628" s="2" t="s">
        <v>31</v>
      </c>
      <c r="C628" s="2" t="s">
        <v>982</v>
      </c>
      <c r="D628" s="17" t="str">
        <f>IFERROR(VLOOKUP(Dati16_17[[#This Row],[Nome]]&amp;"*",Gazzetta16_17[Giocatore],1,FALSE),"")</f>
        <v/>
      </c>
      <c r="E628" s="13">
        <f>IFERROR(Dati16_17[[#This Row],[Mf]]/Dati16_17[[#This Row],[Quota]],0)</f>
        <v>0</v>
      </c>
      <c r="F628" s="13">
        <f>IFERROR(Dati16_17[[#This Row],[Mf/Quota]]*Dati16_17[[#This Row],[Pg]]/38,0)</f>
        <v>0</v>
      </c>
      <c r="G628" s="15">
        <f>IF(Dati16_17[[#This Row],[Mf]]*Dati16_17[[#This Row],[Pg]]=0,0,Dati16_17[[#This Row],[Mf]]*Dati16_17[[#This Row],[Pg]])</f>
        <v>0</v>
      </c>
      <c r="H628" s="20">
        <f>IFERROR(Dati16_17[[#This Row],[Tot. punti]]/Dati16_17[[#This Row],[Quota]],0)</f>
        <v>0</v>
      </c>
      <c r="I628" s="12">
        <f>IFERROR(VLOOKUP(Dati16_17[[#This Row],[Nome]]&amp;"*",Gazzetta16_17[],2,FALSE),0)</f>
        <v>0</v>
      </c>
      <c r="J628" s="2" t="s">
        <v>35</v>
      </c>
      <c r="K628" s="2">
        <v>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>
      <c r="A629" s="2">
        <v>787</v>
      </c>
      <c r="B629" s="2" t="s">
        <v>31</v>
      </c>
      <c r="C629" s="2" t="s">
        <v>510</v>
      </c>
      <c r="D629" s="17" t="str">
        <f>IFERROR(VLOOKUP(Dati16_17[[#This Row],[Nome]]&amp;"*",Gazzetta16_17[Giocatore],1,FALSE),"")</f>
        <v/>
      </c>
      <c r="E629" s="13">
        <f>IFERROR(Dati16_17[[#This Row],[Mf]]/Dati16_17[[#This Row],[Quota]],0)</f>
        <v>0</v>
      </c>
      <c r="F629" s="13">
        <f>IFERROR(Dati16_17[[#This Row],[Mf/Quota]]*Dati16_17[[#This Row],[Pg]]/38,0)</f>
        <v>0</v>
      </c>
      <c r="G629" s="15">
        <f>IF(Dati16_17[[#This Row],[Mf]]*Dati16_17[[#This Row],[Pg]]=0,0,Dati16_17[[#This Row],[Mf]]*Dati16_17[[#This Row],[Pg]])</f>
        <v>0</v>
      </c>
      <c r="H629" s="20">
        <f>IFERROR(Dati16_17[[#This Row],[Tot. punti]]/Dati16_17[[#This Row],[Quota]],0)</f>
        <v>0</v>
      </c>
      <c r="I629" s="12">
        <f>IFERROR(VLOOKUP(Dati16_17[[#This Row],[Nome]]&amp;"*",Gazzetta16_17[],2,FALSE),0)</f>
        <v>0</v>
      </c>
      <c r="J629" s="2" t="s">
        <v>49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>
      <c r="A630" s="2">
        <v>2041</v>
      </c>
      <c r="B630" s="2" t="s">
        <v>17</v>
      </c>
      <c r="C630" s="2" t="s">
        <v>1026</v>
      </c>
      <c r="D630" s="17" t="str">
        <f>IFERROR(VLOOKUP(Dati16_17[[#This Row],[Nome]]&amp;"*",Gazzetta16_17[Giocatore],1,FALSE),"")</f>
        <v/>
      </c>
      <c r="E630" s="13">
        <f>IFERROR(Dati16_17[[#This Row],[Mf]]/Dati16_17[[#This Row],[Quota]],0)</f>
        <v>0</v>
      </c>
      <c r="F630" s="13">
        <f>IFERROR(Dati16_17[[#This Row],[Mf/Quota]]*Dati16_17[[#This Row],[Pg]]/38,0)</f>
        <v>0</v>
      </c>
      <c r="G630" s="15">
        <f>IF(Dati16_17[[#This Row],[Mf]]*Dati16_17[[#This Row],[Pg]]=0,0,Dati16_17[[#This Row],[Mf]]*Dati16_17[[#This Row],[Pg]])</f>
        <v>0</v>
      </c>
      <c r="H630" s="20">
        <f>IFERROR(Dati16_17[[#This Row],[Tot. punti]]/Dati16_17[[#This Row],[Quota]],0)</f>
        <v>0</v>
      </c>
      <c r="I630" s="12">
        <f>IFERROR(VLOOKUP(Dati16_17[[#This Row],[Nome]]&amp;"*",Gazzetta16_17[],2,FALSE),0)</f>
        <v>0</v>
      </c>
      <c r="J630" s="2" t="s">
        <v>24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>
      <c r="A631" s="2">
        <v>1971</v>
      </c>
      <c r="B631" s="2" t="s">
        <v>22</v>
      </c>
      <c r="C631" s="2" t="s">
        <v>703</v>
      </c>
      <c r="D631" s="17" t="str">
        <f>IFERROR(VLOOKUP(Dati16_17[[#This Row],[Nome]]&amp;"*",Gazzetta16_17[Giocatore],1,FALSE),"")</f>
        <v/>
      </c>
      <c r="E631" s="13">
        <f>IFERROR(Dati16_17[[#This Row],[Mf]]/Dati16_17[[#This Row],[Quota]],0)</f>
        <v>0</v>
      </c>
      <c r="F631" s="13">
        <f>IFERROR(Dati16_17[[#This Row],[Mf/Quota]]*Dati16_17[[#This Row],[Pg]]/38,0)</f>
        <v>0</v>
      </c>
      <c r="G631" s="15">
        <f>IF(Dati16_17[[#This Row],[Mf]]*Dati16_17[[#This Row],[Pg]]=0,0,Dati16_17[[#This Row],[Mf]]*Dati16_17[[#This Row],[Pg]])</f>
        <v>0</v>
      </c>
      <c r="H631" s="20">
        <f>IFERROR(Dati16_17[[#This Row],[Tot. punti]]/Dati16_17[[#This Row],[Quota]],0)</f>
        <v>0</v>
      </c>
      <c r="I631" s="12">
        <f>IFERROR(VLOOKUP(Dati16_17[[#This Row],[Nome]]&amp;"*",Gazzetta16_17[],2,FALSE),0)</f>
        <v>0</v>
      </c>
      <c r="J631" s="2" t="s">
        <v>44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>
      <c r="A632" s="2">
        <v>1927</v>
      </c>
      <c r="B632" s="2" t="s">
        <v>31</v>
      </c>
      <c r="C632" s="2" t="s">
        <v>985</v>
      </c>
      <c r="D632" s="17" t="str">
        <f>IFERROR(VLOOKUP(Dati16_17[[#This Row],[Nome]]&amp;"*",Gazzetta16_17[Giocatore],1,FALSE),"")</f>
        <v/>
      </c>
      <c r="E632" s="13">
        <f>IFERROR(Dati16_17[[#This Row],[Mf]]/Dati16_17[[#This Row],[Quota]],0)</f>
        <v>0</v>
      </c>
      <c r="F632" s="13">
        <f>IFERROR(Dati16_17[[#This Row],[Mf/Quota]]*Dati16_17[[#This Row],[Pg]]/38,0)</f>
        <v>0</v>
      </c>
      <c r="G632" s="15">
        <f>IF(Dati16_17[[#This Row],[Mf]]*Dati16_17[[#This Row],[Pg]]=0,0,Dati16_17[[#This Row],[Mf]]*Dati16_17[[#This Row],[Pg]])</f>
        <v>0</v>
      </c>
      <c r="H632" s="20">
        <f>IFERROR(Dati16_17[[#This Row],[Tot. punti]]/Dati16_17[[#This Row],[Quota]],0)</f>
        <v>0</v>
      </c>
      <c r="I632" s="12">
        <f>IFERROR(VLOOKUP(Dati16_17[[#This Row],[Nome]]&amp;"*",Gazzetta16_17[],2,FALSE),0)</f>
        <v>0</v>
      </c>
      <c r="J632" s="2" t="s">
        <v>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>
      <c r="A633" s="2">
        <v>175</v>
      </c>
      <c r="B633" s="2" t="s">
        <v>22</v>
      </c>
      <c r="C633" s="2" t="s">
        <v>570</v>
      </c>
      <c r="D633" s="17" t="str">
        <f>IFERROR(VLOOKUP(Dati16_17[[#This Row],[Nome]]&amp;"*",Gazzetta16_17[Giocatore],1,FALSE),"")</f>
        <v/>
      </c>
      <c r="E633" s="13">
        <f>IFERROR(Dati16_17[[#This Row],[Mf]]/Dati16_17[[#This Row],[Quota]],0)</f>
        <v>0</v>
      </c>
      <c r="F633" s="13">
        <f>IFERROR(Dati16_17[[#This Row],[Mf/Quota]]*Dati16_17[[#This Row],[Pg]]/38,0)</f>
        <v>0</v>
      </c>
      <c r="G633" s="15">
        <f>IF(Dati16_17[[#This Row],[Mf]]*Dati16_17[[#This Row],[Pg]]=0,0,Dati16_17[[#This Row],[Mf]]*Dati16_17[[#This Row],[Pg]])</f>
        <v>0</v>
      </c>
      <c r="H633" s="20">
        <f>IFERROR(Dati16_17[[#This Row],[Tot. punti]]/Dati16_17[[#This Row],[Quota]],0)</f>
        <v>0</v>
      </c>
      <c r="I633" s="12">
        <f>IFERROR(VLOOKUP(Dati16_17[[#This Row],[Nome]]&amp;"*",Gazzetta16_17[],2,FALSE),0)</f>
        <v>0</v>
      </c>
      <c r="J633" s="2" t="s">
        <v>656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>
      <c r="A634" s="2">
        <v>518</v>
      </c>
      <c r="B634" s="2" t="s">
        <v>31</v>
      </c>
      <c r="C634" s="2" t="s">
        <v>613</v>
      </c>
      <c r="D634" s="17" t="str">
        <f>IFERROR(VLOOKUP(Dati16_17[[#This Row],[Nome]]&amp;"*",Gazzetta16_17[Giocatore],1,FALSE),"")</f>
        <v/>
      </c>
      <c r="E634" s="13">
        <f>IFERROR(Dati16_17[[#This Row],[Mf]]/Dati16_17[[#This Row],[Quota]],0)</f>
        <v>0</v>
      </c>
      <c r="F634" s="13">
        <f>IFERROR(Dati16_17[[#This Row],[Mf/Quota]]*Dati16_17[[#This Row],[Pg]]/38,0)</f>
        <v>0</v>
      </c>
      <c r="G634" s="15">
        <f>IF(Dati16_17[[#This Row],[Mf]]*Dati16_17[[#This Row],[Pg]]=0,0,Dati16_17[[#This Row],[Mf]]*Dati16_17[[#This Row],[Pg]])</f>
        <v>0</v>
      </c>
      <c r="H634" s="20">
        <f>IFERROR(Dati16_17[[#This Row],[Tot. punti]]/Dati16_17[[#This Row],[Quota]],0)</f>
        <v>0</v>
      </c>
      <c r="I634" s="12">
        <f>IFERROR(VLOOKUP(Dati16_17[[#This Row],[Nome]]&amp;"*",Gazzetta16_17[],2,FALSE),0)</f>
        <v>0</v>
      </c>
      <c r="J634" s="2" t="s">
        <v>46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>
      <c r="A635" s="2">
        <v>2020</v>
      </c>
      <c r="B635" s="2" t="s">
        <v>17</v>
      </c>
      <c r="C635" s="2" t="s">
        <v>1021</v>
      </c>
      <c r="D635" s="17" t="str">
        <f>IFERROR(VLOOKUP(Dati16_17[[#This Row],[Nome]]&amp;"*",Gazzetta16_17[Giocatore],1,FALSE),"")</f>
        <v/>
      </c>
      <c r="E635" s="13">
        <f>IFERROR(Dati16_17[[#This Row],[Mf]]/Dati16_17[[#This Row],[Quota]],0)</f>
        <v>0</v>
      </c>
      <c r="F635" s="13">
        <f>IFERROR(Dati16_17[[#This Row],[Mf/Quota]]*Dati16_17[[#This Row],[Pg]]/38,0)</f>
        <v>0</v>
      </c>
      <c r="G635" s="15">
        <f>IF(Dati16_17[[#This Row],[Mf]]*Dati16_17[[#This Row],[Pg]]=0,0,Dati16_17[[#This Row],[Mf]]*Dati16_17[[#This Row],[Pg]])</f>
        <v>0</v>
      </c>
      <c r="H635" s="20">
        <f>IFERROR(Dati16_17[[#This Row],[Tot. punti]]/Dati16_17[[#This Row],[Quota]],0)</f>
        <v>0</v>
      </c>
      <c r="I635" s="12">
        <f>IFERROR(VLOOKUP(Dati16_17[[#This Row],[Nome]]&amp;"*",Gazzetta16_17[],2,FALSE),0)</f>
        <v>0</v>
      </c>
      <c r="J635" s="2" t="s">
        <v>656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>
      <c r="A636" s="2">
        <v>1992</v>
      </c>
      <c r="B636" s="2" t="s">
        <v>22</v>
      </c>
      <c r="C636" s="2" t="s">
        <v>717</v>
      </c>
      <c r="D636" s="17" t="str">
        <f>IFERROR(VLOOKUP(Dati16_17[[#This Row],[Nome]]&amp;"*",Gazzetta16_17[Giocatore],1,FALSE),"")</f>
        <v/>
      </c>
      <c r="E636" s="13">
        <f>IFERROR(Dati16_17[[#This Row],[Mf]]/Dati16_17[[#This Row],[Quota]],0)</f>
        <v>0</v>
      </c>
      <c r="F636" s="13">
        <f>IFERROR(Dati16_17[[#This Row],[Mf/Quota]]*Dati16_17[[#This Row],[Pg]]/38,0)</f>
        <v>0</v>
      </c>
      <c r="G636" s="15">
        <f>IF(Dati16_17[[#This Row],[Mf]]*Dati16_17[[#This Row],[Pg]]=0,0,Dati16_17[[#This Row],[Mf]]*Dati16_17[[#This Row],[Pg]])</f>
        <v>0</v>
      </c>
      <c r="H636" s="20">
        <f>IFERROR(Dati16_17[[#This Row],[Tot. punti]]/Dati16_17[[#This Row],[Quota]],0)</f>
        <v>0</v>
      </c>
      <c r="I636" s="12">
        <f>IFERROR(VLOOKUP(Dati16_17[[#This Row],[Nome]]&amp;"*",Gazzetta16_17[],2,FALSE),0)</f>
        <v>0</v>
      </c>
      <c r="J636" s="2" t="s">
        <v>654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>
      <c r="A637" s="2">
        <v>547</v>
      </c>
      <c r="B637" s="2" t="s">
        <v>31</v>
      </c>
      <c r="C637" s="2" t="s">
        <v>401</v>
      </c>
      <c r="D637" s="17" t="str">
        <f>IFERROR(VLOOKUP(Dati16_17[[#This Row],[Nome]]&amp;"*",Gazzetta16_17[Giocatore],1,FALSE),"")</f>
        <v/>
      </c>
      <c r="E637" s="13">
        <f>IFERROR(Dati16_17[[#This Row],[Mf]]/Dati16_17[[#This Row],[Quota]],0)</f>
        <v>0</v>
      </c>
      <c r="F637" s="13">
        <f>IFERROR(Dati16_17[[#This Row],[Mf/Quota]]*Dati16_17[[#This Row],[Pg]]/38,0)</f>
        <v>0</v>
      </c>
      <c r="G637" s="15">
        <f>IF(Dati16_17[[#This Row],[Mf]]*Dati16_17[[#This Row],[Pg]]=0,0,Dati16_17[[#This Row],[Mf]]*Dati16_17[[#This Row],[Pg]])</f>
        <v>0</v>
      </c>
      <c r="H637" s="20">
        <f>IFERROR(Dati16_17[[#This Row],[Tot. punti]]/Dati16_17[[#This Row],[Quota]],0)</f>
        <v>0</v>
      </c>
      <c r="I637" s="12">
        <f>IFERROR(VLOOKUP(Dati16_17[[#This Row],[Nome]]&amp;"*",Gazzetta16_17[],2,FALSE),0)</f>
        <v>0</v>
      </c>
      <c r="J637" s="2" t="s">
        <v>81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>
      <c r="A638" s="2">
        <v>2039</v>
      </c>
      <c r="B638" s="2" t="s">
        <v>31</v>
      </c>
      <c r="C638" s="2" t="s">
        <v>1025</v>
      </c>
      <c r="D638" s="17" t="str">
        <f>IFERROR(VLOOKUP(Dati16_17[[#This Row],[Nome]]&amp;"*",Gazzetta16_17[Giocatore],1,FALSE),"")</f>
        <v/>
      </c>
      <c r="E638" s="13">
        <f>IFERROR(Dati16_17[[#This Row],[Mf]]/Dati16_17[[#This Row],[Quota]],0)</f>
        <v>0</v>
      </c>
      <c r="F638" s="13">
        <f>IFERROR(Dati16_17[[#This Row],[Mf/Quota]]*Dati16_17[[#This Row],[Pg]]/38,0)</f>
        <v>0</v>
      </c>
      <c r="G638" s="15">
        <f>IF(Dati16_17[[#This Row],[Mf]]*Dati16_17[[#This Row],[Pg]]=0,0,Dati16_17[[#This Row],[Mf]]*Dati16_17[[#This Row],[Pg]])</f>
        <v>0</v>
      </c>
      <c r="H638" s="20">
        <f>IFERROR(Dati16_17[[#This Row],[Tot. punti]]/Dati16_17[[#This Row],[Quota]],0)</f>
        <v>0</v>
      </c>
      <c r="I638" s="12">
        <f>IFERROR(VLOOKUP(Dati16_17[[#This Row],[Nome]]&amp;"*",Gazzetta16_17[],2,FALSE),0)</f>
        <v>0</v>
      </c>
      <c r="J638" s="2" t="s">
        <v>74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>
      <c r="A639" s="2">
        <v>163</v>
      </c>
      <c r="B639" s="2" t="s">
        <v>22</v>
      </c>
      <c r="C639" s="2" t="s">
        <v>421</v>
      </c>
      <c r="D639" s="17" t="str">
        <f>IFERROR(VLOOKUP(Dati16_17[[#This Row],[Nome]]&amp;"*",Gazzetta16_17[Giocatore],1,FALSE),"")</f>
        <v/>
      </c>
      <c r="E639" s="13">
        <f>IFERROR(Dati16_17[[#This Row],[Mf]]/Dati16_17[[#This Row],[Quota]],0)</f>
        <v>0</v>
      </c>
      <c r="F639" s="13">
        <f>IFERROR(Dati16_17[[#This Row],[Mf/Quota]]*Dati16_17[[#This Row],[Pg]]/38,0)</f>
        <v>0</v>
      </c>
      <c r="G639" s="15">
        <f>IF(Dati16_17[[#This Row],[Mf]]*Dati16_17[[#This Row],[Pg]]=0,0,Dati16_17[[#This Row],[Mf]]*Dati16_17[[#This Row],[Pg]])</f>
        <v>0</v>
      </c>
      <c r="H639" s="20">
        <f>IFERROR(Dati16_17[[#This Row],[Tot. punti]]/Dati16_17[[#This Row],[Quota]],0)</f>
        <v>0</v>
      </c>
      <c r="I639" s="12">
        <f>IFERROR(VLOOKUP(Dati16_17[[#This Row],[Nome]]&amp;"*",Gazzetta16_17[],2,FALSE),0)</f>
        <v>0</v>
      </c>
      <c r="J639" s="2" t="s">
        <v>35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>
      <c r="A640" s="2">
        <v>540</v>
      </c>
      <c r="B640" s="2" t="s">
        <v>28</v>
      </c>
      <c r="C640" s="2" t="s">
        <v>616</v>
      </c>
      <c r="D640" s="17" t="str">
        <f>IFERROR(VLOOKUP(Dati16_17[[#This Row],[Nome]]&amp;"*",Gazzetta16_17[Giocatore],1,FALSE),"")</f>
        <v/>
      </c>
      <c r="E640" s="13">
        <f>IFERROR(Dati16_17[[#This Row],[Mf]]/Dati16_17[[#This Row],[Quota]],0)</f>
        <v>0</v>
      </c>
      <c r="F640" s="13">
        <f>IFERROR(Dati16_17[[#This Row],[Mf/Quota]]*Dati16_17[[#This Row],[Pg]]/38,0)</f>
        <v>0</v>
      </c>
      <c r="G640" s="15">
        <f>IF(Dati16_17[[#This Row],[Mf]]*Dati16_17[[#This Row],[Pg]]=0,0,Dati16_17[[#This Row],[Mf]]*Dati16_17[[#This Row],[Pg]])</f>
        <v>0</v>
      </c>
      <c r="H640" s="20">
        <f>IFERROR(Dati16_17[[#This Row],[Tot. punti]]/Dati16_17[[#This Row],[Quota]],0)</f>
        <v>0</v>
      </c>
      <c r="I640" s="12">
        <f>IFERROR(VLOOKUP(Dati16_17[[#This Row],[Nome]]&amp;"*",Gazzetta16_17[],2,FALSE),0)</f>
        <v>0</v>
      </c>
      <c r="J640" s="2" t="s">
        <v>89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>
      <c r="A641" s="2">
        <v>1989</v>
      </c>
      <c r="B641" s="2" t="s">
        <v>17</v>
      </c>
      <c r="C641" s="2" t="s">
        <v>1012</v>
      </c>
      <c r="D641" s="17" t="str">
        <f>IFERROR(VLOOKUP(Dati16_17[[#This Row],[Nome]]&amp;"*",Gazzetta16_17[Giocatore],1,FALSE),"")</f>
        <v/>
      </c>
      <c r="E641" s="13">
        <f>IFERROR(Dati16_17[[#This Row],[Mf]]/Dati16_17[[#This Row],[Quota]],0)</f>
        <v>0</v>
      </c>
      <c r="F641" s="13">
        <f>IFERROR(Dati16_17[[#This Row],[Mf/Quota]]*Dati16_17[[#This Row],[Pg]]/38,0)</f>
        <v>0</v>
      </c>
      <c r="G641" s="15">
        <f>IF(Dati16_17[[#This Row],[Mf]]*Dati16_17[[#This Row],[Pg]]=0,0,Dati16_17[[#This Row],[Mf]]*Dati16_17[[#This Row],[Pg]])</f>
        <v>0</v>
      </c>
      <c r="H641" s="20">
        <f>IFERROR(Dati16_17[[#This Row],[Tot. punti]]/Dati16_17[[#This Row],[Quota]],0)</f>
        <v>0</v>
      </c>
      <c r="I641" s="12">
        <f>IFERROR(VLOOKUP(Dati16_17[[#This Row],[Nome]]&amp;"*",Gazzetta16_17[],2,FALSE),0)</f>
        <v>0</v>
      </c>
      <c r="J641" s="2" t="s">
        <v>30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>
      <c r="A642" s="2">
        <v>542</v>
      </c>
      <c r="B642" s="2" t="s">
        <v>28</v>
      </c>
      <c r="C642" s="2" t="s">
        <v>508</v>
      </c>
      <c r="D642" s="17" t="str">
        <f>IFERROR(VLOOKUP(Dati16_17[[#This Row],[Nome]]&amp;"*",Gazzetta16_17[Giocatore],1,FALSE),"")</f>
        <v/>
      </c>
      <c r="E642" s="13">
        <f>IFERROR(Dati16_17[[#This Row],[Mf]]/Dati16_17[[#This Row],[Quota]],0)</f>
        <v>0</v>
      </c>
      <c r="F642" s="13">
        <f>IFERROR(Dati16_17[[#This Row],[Mf/Quota]]*Dati16_17[[#This Row],[Pg]]/38,0)</f>
        <v>0</v>
      </c>
      <c r="G642" s="15">
        <f>IF(Dati16_17[[#This Row],[Mf]]*Dati16_17[[#This Row],[Pg]]=0,0,Dati16_17[[#This Row],[Mf]]*Dati16_17[[#This Row],[Pg]])</f>
        <v>0</v>
      </c>
      <c r="H642" s="20">
        <f>IFERROR(Dati16_17[[#This Row],[Tot. punti]]/Dati16_17[[#This Row],[Quota]],0)</f>
        <v>0</v>
      </c>
      <c r="I642" s="12">
        <f>IFERROR(VLOOKUP(Dati16_17[[#This Row],[Nome]]&amp;"*",Gazzetta16_17[],2,FALSE),0)</f>
        <v>0</v>
      </c>
      <c r="J642" s="2" t="s">
        <v>81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>
      <c r="A643" s="2">
        <v>661</v>
      </c>
      <c r="B643" s="2" t="s">
        <v>22</v>
      </c>
      <c r="C643" s="2" t="s">
        <v>627</v>
      </c>
      <c r="D643" s="17" t="str">
        <f>IFERROR(VLOOKUP(Dati16_17[[#This Row],[Nome]]&amp;"*",Gazzetta16_17[Giocatore],1,FALSE),"")</f>
        <v/>
      </c>
      <c r="E643" s="13">
        <f>IFERROR(Dati16_17[[#This Row],[Mf]]/Dati16_17[[#This Row],[Quota]],0)</f>
        <v>0</v>
      </c>
      <c r="F643" s="13">
        <f>IFERROR(Dati16_17[[#This Row],[Mf/Quota]]*Dati16_17[[#This Row],[Pg]]/38,0)</f>
        <v>0</v>
      </c>
      <c r="G643" s="15">
        <f>IF(Dati16_17[[#This Row],[Mf]]*Dati16_17[[#This Row],[Pg]]=0,0,Dati16_17[[#This Row],[Mf]]*Dati16_17[[#This Row],[Pg]])</f>
        <v>0</v>
      </c>
      <c r="H643" s="20">
        <f>IFERROR(Dati16_17[[#This Row],[Tot. punti]]/Dati16_17[[#This Row],[Quota]],0)</f>
        <v>0</v>
      </c>
      <c r="I643" s="12">
        <f>IFERROR(VLOOKUP(Dati16_17[[#This Row],[Nome]]&amp;"*",Gazzetta16_17[],2,FALSE),0)</f>
        <v>0</v>
      </c>
      <c r="J643" s="2" t="s">
        <v>30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>
      <c r="A644" s="2">
        <v>498</v>
      </c>
      <c r="B644" s="2" t="s">
        <v>22</v>
      </c>
      <c r="C644" s="2" t="s">
        <v>301</v>
      </c>
      <c r="D644" s="17" t="str">
        <f>IFERROR(VLOOKUP(Dati16_17[[#This Row],[Nome]]&amp;"*",Gazzetta16_17[Giocatore],1,FALSE),"")</f>
        <v/>
      </c>
      <c r="E644" s="13">
        <f>IFERROR(Dati16_17[[#This Row],[Mf]]/Dati16_17[[#This Row],[Quota]],0)</f>
        <v>0</v>
      </c>
      <c r="F644" s="13">
        <f>IFERROR(Dati16_17[[#This Row],[Mf/Quota]]*Dati16_17[[#This Row],[Pg]]/38,0)</f>
        <v>0</v>
      </c>
      <c r="G644" s="15">
        <f>IF(Dati16_17[[#This Row],[Mf]]*Dati16_17[[#This Row],[Pg]]=0,0,Dati16_17[[#This Row],[Mf]]*Dati16_17[[#This Row],[Pg]])</f>
        <v>0</v>
      </c>
      <c r="H644" s="20">
        <f>IFERROR(Dati16_17[[#This Row],[Tot. punti]]/Dati16_17[[#This Row],[Quota]],0)</f>
        <v>0</v>
      </c>
      <c r="I644" s="12">
        <f>IFERROR(VLOOKUP(Dati16_17[[#This Row],[Nome]]&amp;"*",Gazzetta16_17[],2,FALSE),0)</f>
        <v>0</v>
      </c>
      <c r="J644" s="2" t="s">
        <v>44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>
      <c r="A645" s="2">
        <v>2018</v>
      </c>
      <c r="B645" s="2" t="s">
        <v>17</v>
      </c>
      <c r="C645" s="2" t="s">
        <v>1019</v>
      </c>
      <c r="D645" s="17" t="str">
        <f>IFERROR(VLOOKUP(Dati16_17[[#This Row],[Nome]]&amp;"*",Gazzetta16_17[Giocatore],1,FALSE),"")</f>
        <v/>
      </c>
      <c r="E645" s="13">
        <f>IFERROR(Dati16_17[[#This Row],[Mf]]/Dati16_17[[#This Row],[Quota]],0)</f>
        <v>0</v>
      </c>
      <c r="F645" s="13">
        <f>IFERROR(Dati16_17[[#This Row],[Mf/Quota]]*Dati16_17[[#This Row],[Pg]]/38,0)</f>
        <v>0</v>
      </c>
      <c r="G645" s="15">
        <f>IF(Dati16_17[[#This Row],[Mf]]*Dati16_17[[#This Row],[Pg]]=0,0,Dati16_17[[#This Row],[Mf]]*Dati16_17[[#This Row],[Pg]])</f>
        <v>0</v>
      </c>
      <c r="H645" s="20">
        <f>IFERROR(Dati16_17[[#This Row],[Tot. punti]]/Dati16_17[[#This Row],[Quota]],0)</f>
        <v>0</v>
      </c>
      <c r="I645" s="12">
        <f>IFERROR(VLOOKUP(Dati16_17[[#This Row],[Nome]]&amp;"*",Gazzetta16_17[],2,FALSE),0)</f>
        <v>0</v>
      </c>
      <c r="J645" s="2" t="s">
        <v>65</v>
      </c>
      <c r="K645" s="2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>
      <c r="A646" s="2">
        <v>549</v>
      </c>
      <c r="B646" s="2" t="s">
        <v>31</v>
      </c>
      <c r="C646" s="2" t="s">
        <v>452</v>
      </c>
      <c r="D646" s="17" t="str">
        <f>IFERROR(VLOOKUP(Dati16_17[[#This Row],[Nome]]&amp;"*",Gazzetta16_17[Giocatore],1,FALSE),"")</f>
        <v/>
      </c>
      <c r="E646" s="13">
        <f>IFERROR(Dati16_17[[#This Row],[Mf]]/Dati16_17[[#This Row],[Quota]],0)</f>
        <v>0</v>
      </c>
      <c r="F646" s="13">
        <f>IFERROR(Dati16_17[[#This Row],[Mf/Quota]]*Dati16_17[[#This Row],[Pg]]/38,0)</f>
        <v>0</v>
      </c>
      <c r="G646" s="15">
        <f>IF(Dati16_17[[#This Row],[Mf]]*Dati16_17[[#This Row],[Pg]]=0,0,Dati16_17[[#This Row],[Mf]]*Dati16_17[[#This Row],[Pg]])</f>
        <v>0</v>
      </c>
      <c r="H646" s="20">
        <f>IFERROR(Dati16_17[[#This Row],[Tot. punti]]/Dati16_17[[#This Row],[Quota]],0)</f>
        <v>0</v>
      </c>
      <c r="I646" s="12">
        <f>IFERROR(VLOOKUP(Dati16_17[[#This Row],[Nome]]&amp;"*",Gazzetta16_17[],2,FALSE),0)</f>
        <v>0</v>
      </c>
      <c r="J646" s="2" t="s">
        <v>81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>
      <c r="A647" s="2">
        <v>1867</v>
      </c>
      <c r="B647" s="2" t="s">
        <v>31</v>
      </c>
      <c r="C647" s="2" t="s">
        <v>967</v>
      </c>
      <c r="D647" s="17" t="str">
        <f>IFERROR(VLOOKUP(Dati16_17[[#This Row],[Nome]]&amp;"*",Gazzetta16_17[Giocatore],1,FALSE),"")</f>
        <v/>
      </c>
      <c r="E647" s="13">
        <f>IFERROR(Dati16_17[[#This Row],[Mf]]/Dati16_17[[#This Row],[Quota]],0)</f>
        <v>0</v>
      </c>
      <c r="F647" s="13">
        <f>IFERROR(Dati16_17[[#This Row],[Mf/Quota]]*Dati16_17[[#This Row],[Pg]]/38,0)</f>
        <v>0</v>
      </c>
      <c r="G647" s="15">
        <f>IF(Dati16_17[[#This Row],[Mf]]*Dati16_17[[#This Row],[Pg]]=0,0,Dati16_17[[#This Row],[Mf]]*Dati16_17[[#This Row],[Pg]])</f>
        <v>0</v>
      </c>
      <c r="H647" s="20">
        <f>IFERROR(Dati16_17[[#This Row],[Tot. punti]]/Dati16_17[[#This Row],[Quota]],0)</f>
        <v>0</v>
      </c>
      <c r="I647" s="12">
        <f>IFERROR(VLOOKUP(Dati16_17[[#This Row],[Nome]]&amp;"*",Gazzetta16_17[],2,FALSE),0)</f>
        <v>0</v>
      </c>
      <c r="J647" s="2" t="s">
        <v>44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>
      <c r="A648" s="2">
        <v>527</v>
      </c>
      <c r="B648" s="2" t="s">
        <v>22</v>
      </c>
      <c r="C648" s="2" t="s">
        <v>412</v>
      </c>
      <c r="D648" s="17" t="str">
        <f>IFERROR(VLOOKUP(Dati16_17[[#This Row],[Nome]]&amp;"*",Gazzetta16_17[Giocatore],1,FALSE),"")</f>
        <v/>
      </c>
      <c r="E648" s="13">
        <f>IFERROR(Dati16_17[[#This Row],[Mf]]/Dati16_17[[#This Row],[Quota]],0)</f>
        <v>0</v>
      </c>
      <c r="F648" s="13">
        <f>IFERROR(Dati16_17[[#This Row],[Mf/Quota]]*Dati16_17[[#This Row],[Pg]]/38,0)</f>
        <v>0</v>
      </c>
      <c r="G648" s="15">
        <f>IF(Dati16_17[[#This Row],[Mf]]*Dati16_17[[#This Row],[Pg]]=0,0,Dati16_17[[#This Row],[Mf]]*Dati16_17[[#This Row],[Pg]])</f>
        <v>0</v>
      </c>
      <c r="H648" s="20">
        <f>IFERROR(Dati16_17[[#This Row],[Tot. punti]]/Dati16_17[[#This Row],[Quota]],0)</f>
        <v>0</v>
      </c>
      <c r="I648" s="12">
        <f>IFERROR(VLOOKUP(Dati16_17[[#This Row],[Nome]]&amp;"*",Gazzetta16_17[],2,FALSE),0)</f>
        <v>0</v>
      </c>
      <c r="J648" s="2" t="s">
        <v>46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>
      <c r="A649" s="2">
        <v>2122</v>
      </c>
      <c r="B649" s="2" t="s">
        <v>17</v>
      </c>
      <c r="C649" s="2" t="s">
        <v>1067</v>
      </c>
      <c r="D649" s="17" t="str">
        <f>IFERROR(VLOOKUP(Dati16_17[[#This Row],[Nome]]&amp;"*",Gazzetta16_17[Giocatore],1,FALSE),"")</f>
        <v/>
      </c>
      <c r="E649" s="13">
        <f>IFERROR(Dati16_17[[#This Row],[Mf]]/Dati16_17[[#This Row],[Quota]],0)</f>
        <v>0</v>
      </c>
      <c r="F649" s="13">
        <f>IFERROR(Dati16_17[[#This Row],[Mf/Quota]]*Dati16_17[[#This Row],[Pg]]/38,0)</f>
        <v>0</v>
      </c>
      <c r="G649" s="15">
        <f>IF(Dati16_17[[#This Row],[Mf]]*Dati16_17[[#This Row],[Pg]]=0,0,Dati16_17[[#This Row],[Mf]]*Dati16_17[[#This Row],[Pg]])</f>
        <v>0</v>
      </c>
      <c r="H649" s="20">
        <f>IFERROR(Dati16_17[[#This Row],[Tot. punti]]/Dati16_17[[#This Row],[Quota]],0)</f>
        <v>0</v>
      </c>
      <c r="I649" s="12">
        <f>IFERROR(VLOOKUP(Dati16_17[[#This Row],[Nome]]&amp;"*",Gazzetta16_17[],2,FALSE),0)</f>
        <v>0</v>
      </c>
      <c r="J649" s="2" t="s">
        <v>49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>
      <c r="A650" s="2">
        <v>420</v>
      </c>
      <c r="B650" s="2" t="s">
        <v>31</v>
      </c>
      <c r="C650" s="2" t="s">
        <v>160</v>
      </c>
      <c r="D650" s="17" t="str">
        <f>IFERROR(VLOOKUP(Dati16_17[[#This Row],[Nome]]&amp;"*",Gazzetta16_17[Giocatore],1,FALSE),"")</f>
        <v/>
      </c>
      <c r="E650" s="13">
        <f>IFERROR(Dati16_17[[#This Row],[Mf]]/Dati16_17[[#This Row],[Quota]],0)</f>
        <v>0</v>
      </c>
      <c r="F650" s="13">
        <f>IFERROR(Dati16_17[[#This Row],[Mf/Quota]]*Dati16_17[[#This Row],[Pg]]/38,0)</f>
        <v>0</v>
      </c>
      <c r="G650" s="15">
        <f>IF(Dati16_17[[#This Row],[Mf]]*Dati16_17[[#This Row],[Pg]]=0,0,Dati16_17[[#This Row],[Mf]]*Dati16_17[[#This Row],[Pg]])</f>
        <v>0</v>
      </c>
      <c r="H650" s="20">
        <f>IFERROR(Dati16_17[[#This Row],[Tot. punti]]/Dati16_17[[#This Row],[Quota]],0)</f>
        <v>0</v>
      </c>
      <c r="I650" s="12">
        <f>IFERROR(VLOOKUP(Dati16_17[[#This Row],[Nome]]&amp;"*",Gazzetta16_17[],2,FALSE),0)</f>
        <v>0</v>
      </c>
      <c r="J650" s="2" t="s">
        <v>27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>
      <c r="A651" s="2">
        <v>2059</v>
      </c>
      <c r="B651" s="2" t="s">
        <v>22</v>
      </c>
      <c r="C651" s="2" t="s">
        <v>1037</v>
      </c>
      <c r="D651" s="17" t="str">
        <f>IFERROR(VLOOKUP(Dati16_17[[#This Row],[Nome]]&amp;"*",Gazzetta16_17[Giocatore],1,FALSE),"")</f>
        <v/>
      </c>
      <c r="E651" s="13">
        <f>IFERROR(Dati16_17[[#This Row],[Mf]]/Dati16_17[[#This Row],[Quota]],0)</f>
        <v>0</v>
      </c>
      <c r="F651" s="13">
        <f>IFERROR(Dati16_17[[#This Row],[Mf/Quota]]*Dati16_17[[#This Row],[Pg]]/38,0)</f>
        <v>0</v>
      </c>
      <c r="G651" s="15">
        <f>IF(Dati16_17[[#This Row],[Mf]]*Dati16_17[[#This Row],[Pg]]=0,0,Dati16_17[[#This Row],[Mf]]*Dati16_17[[#This Row],[Pg]])</f>
        <v>0</v>
      </c>
      <c r="H651" s="20">
        <f>IFERROR(Dati16_17[[#This Row],[Tot. punti]]/Dati16_17[[#This Row],[Quota]],0)</f>
        <v>0</v>
      </c>
      <c r="I651" s="12">
        <f>IFERROR(VLOOKUP(Dati16_17[[#This Row],[Nome]]&amp;"*",Gazzetta16_17[],2,FALSE),0)</f>
        <v>0</v>
      </c>
      <c r="J651" s="2" t="s">
        <v>74</v>
      </c>
      <c r="K651" s="2">
        <v>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>
      <c r="A652" s="2">
        <v>755</v>
      </c>
      <c r="B652" s="2" t="s">
        <v>22</v>
      </c>
      <c r="C652" s="2" t="s">
        <v>270</v>
      </c>
      <c r="D652" s="17" t="str">
        <f>IFERROR(VLOOKUP(Dati16_17[[#This Row],[Nome]]&amp;"*",Gazzetta16_17[Giocatore],1,FALSE),"")</f>
        <v/>
      </c>
      <c r="E652" s="13">
        <f>IFERROR(Dati16_17[[#This Row],[Mf]]/Dati16_17[[#This Row],[Quota]],0)</f>
        <v>0</v>
      </c>
      <c r="F652" s="13">
        <f>IFERROR(Dati16_17[[#This Row],[Mf/Quota]]*Dati16_17[[#This Row],[Pg]]/38,0)</f>
        <v>0</v>
      </c>
      <c r="G652" s="15">
        <f>IF(Dati16_17[[#This Row],[Mf]]*Dati16_17[[#This Row],[Pg]]=0,0,Dati16_17[[#This Row],[Mf]]*Dati16_17[[#This Row],[Pg]])</f>
        <v>0</v>
      </c>
      <c r="H652" s="20">
        <f>IFERROR(Dati16_17[[#This Row],[Tot. punti]]/Dati16_17[[#This Row],[Quota]],0)</f>
        <v>0</v>
      </c>
      <c r="I652" s="12">
        <f>IFERROR(VLOOKUP(Dati16_17[[#This Row],[Nome]]&amp;"*",Gazzetta16_17[],2,FALSE),0)</f>
        <v>0</v>
      </c>
      <c r="J652" s="2" t="s">
        <v>30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>
      <c r="A653" s="2">
        <v>393</v>
      </c>
      <c r="B653" s="2" t="s">
        <v>31</v>
      </c>
      <c r="C653" s="2" t="s">
        <v>598</v>
      </c>
      <c r="D653" s="17" t="str">
        <f>IFERROR(VLOOKUP(Dati16_17[[#This Row],[Nome]]&amp;"*",Gazzetta16_17[Giocatore],1,FALSE),"")</f>
        <v/>
      </c>
      <c r="E653" s="13">
        <f>IFERROR(Dati16_17[[#This Row],[Mf]]/Dati16_17[[#This Row],[Quota]],0)</f>
        <v>0</v>
      </c>
      <c r="F653" s="13">
        <f>IFERROR(Dati16_17[[#This Row],[Mf/Quota]]*Dati16_17[[#This Row],[Pg]]/38,0)</f>
        <v>0</v>
      </c>
      <c r="G653" s="15">
        <f>IF(Dati16_17[[#This Row],[Mf]]*Dati16_17[[#This Row],[Pg]]=0,0,Dati16_17[[#This Row],[Mf]]*Dati16_17[[#This Row],[Pg]])</f>
        <v>0</v>
      </c>
      <c r="H653" s="20">
        <f>IFERROR(Dati16_17[[#This Row],[Tot. punti]]/Dati16_17[[#This Row],[Quota]],0)</f>
        <v>0</v>
      </c>
      <c r="I653" s="12">
        <f>IFERROR(VLOOKUP(Dati16_17[[#This Row],[Nome]]&amp;"*",Gazzetta16_17[],2,FALSE),0)</f>
        <v>0</v>
      </c>
      <c r="J653" s="2" t="s">
        <v>24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>
      <c r="A654" s="2">
        <v>227</v>
      </c>
      <c r="B654" s="2" t="s">
        <v>31</v>
      </c>
      <c r="C654" s="2" t="s">
        <v>407</v>
      </c>
      <c r="D654" s="17" t="str">
        <f>IFERROR(VLOOKUP(Dati16_17[[#This Row],[Nome]]&amp;"*",Gazzetta16_17[Giocatore],1,FALSE),"")</f>
        <v/>
      </c>
      <c r="E654" s="13">
        <f>IFERROR(Dati16_17[[#This Row],[Mf]]/Dati16_17[[#This Row],[Quota]],0)</f>
        <v>0</v>
      </c>
      <c r="F654" s="13">
        <f>IFERROR(Dati16_17[[#This Row],[Mf/Quota]]*Dati16_17[[#This Row],[Pg]]/38,0)</f>
        <v>0</v>
      </c>
      <c r="G654" s="15">
        <f>IF(Dati16_17[[#This Row],[Mf]]*Dati16_17[[#This Row],[Pg]]=0,0,Dati16_17[[#This Row],[Mf]]*Dati16_17[[#This Row],[Pg]])</f>
        <v>0</v>
      </c>
      <c r="H654" s="20">
        <f>IFERROR(Dati16_17[[#This Row],[Tot. punti]]/Dati16_17[[#This Row],[Quota]],0)</f>
        <v>0</v>
      </c>
      <c r="I654" s="12">
        <f>IFERROR(VLOOKUP(Dati16_17[[#This Row],[Nome]]&amp;"*",Gazzetta16_17[],2,FALSE),0)</f>
        <v>0</v>
      </c>
      <c r="J654" s="2" t="s">
        <v>70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>
      <c r="A655" s="2">
        <v>84</v>
      </c>
      <c r="B655" s="2" t="s">
        <v>22</v>
      </c>
      <c r="C655" s="2" t="s">
        <v>298</v>
      </c>
      <c r="D655" s="17" t="str">
        <f>IFERROR(VLOOKUP(Dati16_17[[#This Row],[Nome]]&amp;"*",Gazzetta16_17[Giocatore],1,FALSE),"")</f>
        <v/>
      </c>
      <c r="E655" s="13">
        <f>IFERROR(Dati16_17[[#This Row],[Mf]]/Dati16_17[[#This Row],[Quota]],0)</f>
        <v>0</v>
      </c>
      <c r="F655" s="13">
        <f>IFERROR(Dati16_17[[#This Row],[Mf/Quota]]*Dati16_17[[#This Row],[Pg]]/38,0)</f>
        <v>0</v>
      </c>
      <c r="G655" s="15">
        <f>IF(Dati16_17[[#This Row],[Mf]]*Dati16_17[[#This Row],[Pg]]=0,0,Dati16_17[[#This Row],[Mf]]*Dati16_17[[#This Row],[Pg]])</f>
        <v>0</v>
      </c>
      <c r="H655" s="20">
        <f>IFERROR(Dati16_17[[#This Row],[Tot. punti]]/Dati16_17[[#This Row],[Quota]],0)</f>
        <v>0</v>
      </c>
      <c r="I655" s="12">
        <f>IFERROR(VLOOKUP(Dati16_17[[#This Row],[Nome]]&amp;"*",Gazzetta16_17[],2,FALSE),0)</f>
        <v>0</v>
      </c>
      <c r="J655" s="2" t="s">
        <v>57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>
      <c r="A656" s="2">
        <v>1913</v>
      </c>
      <c r="B656" s="2" t="s">
        <v>22</v>
      </c>
      <c r="C656" s="2" t="s">
        <v>979</v>
      </c>
      <c r="D656" s="17" t="str">
        <f>IFERROR(VLOOKUP(Dati16_17[[#This Row],[Nome]]&amp;"*",Gazzetta16_17[Giocatore],1,FALSE),"")</f>
        <v/>
      </c>
      <c r="E656" s="13">
        <f>IFERROR(Dati16_17[[#This Row],[Mf]]/Dati16_17[[#This Row],[Quota]],0)</f>
        <v>0</v>
      </c>
      <c r="F656" s="13">
        <f>IFERROR(Dati16_17[[#This Row],[Mf/Quota]]*Dati16_17[[#This Row],[Pg]]/38,0)</f>
        <v>0</v>
      </c>
      <c r="G656" s="15">
        <f>IF(Dati16_17[[#This Row],[Mf]]*Dati16_17[[#This Row],[Pg]]=0,0,Dati16_17[[#This Row],[Mf]]*Dati16_17[[#This Row],[Pg]])</f>
        <v>0</v>
      </c>
      <c r="H656" s="20">
        <f>IFERROR(Dati16_17[[#This Row],[Tot. punti]]/Dati16_17[[#This Row],[Quota]],0)</f>
        <v>0</v>
      </c>
      <c r="I656" s="12">
        <f>IFERROR(VLOOKUP(Dati16_17[[#This Row],[Nome]]&amp;"*",Gazzetta16_17[],2,FALSE),0)</f>
        <v>0</v>
      </c>
      <c r="J656" s="2" t="s">
        <v>57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>
      <c r="A657" s="2">
        <v>326</v>
      </c>
      <c r="B657" s="2" t="s">
        <v>31</v>
      </c>
      <c r="C657" s="2" t="s">
        <v>260</v>
      </c>
      <c r="D657" s="17" t="str">
        <f>IFERROR(VLOOKUP(Dati16_17[[#This Row],[Nome]]&amp;"*",Gazzetta16_17[Giocatore],1,FALSE),"")</f>
        <v/>
      </c>
      <c r="E657" s="13">
        <f>IFERROR(Dati16_17[[#This Row],[Mf]]/Dati16_17[[#This Row],[Quota]],0)</f>
        <v>0</v>
      </c>
      <c r="F657" s="13">
        <f>IFERROR(Dati16_17[[#This Row],[Mf/Quota]]*Dati16_17[[#This Row],[Pg]]/38,0)</f>
        <v>0</v>
      </c>
      <c r="G657" s="15">
        <f>IF(Dati16_17[[#This Row],[Mf]]*Dati16_17[[#This Row],[Pg]]=0,0,Dati16_17[[#This Row],[Mf]]*Dati16_17[[#This Row],[Pg]])</f>
        <v>0</v>
      </c>
      <c r="H657" s="20">
        <f>IFERROR(Dati16_17[[#This Row],[Tot. punti]]/Dati16_17[[#This Row],[Quota]],0)</f>
        <v>0</v>
      </c>
      <c r="I657" s="12">
        <f>IFERROR(VLOOKUP(Dati16_17[[#This Row],[Nome]]&amp;"*",Gazzetta16_17[],2,FALSE),0)</f>
        <v>0</v>
      </c>
      <c r="J657" s="2" t="s">
        <v>74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>
      <c r="A658" s="2">
        <v>1905</v>
      </c>
      <c r="B658" s="2" t="s">
        <v>22</v>
      </c>
      <c r="C658" s="2" t="s">
        <v>974</v>
      </c>
      <c r="D658" s="17" t="str">
        <f>IFERROR(VLOOKUP(Dati16_17[[#This Row],[Nome]]&amp;"*",Gazzetta16_17[Giocatore],1,FALSE),"")</f>
        <v/>
      </c>
      <c r="E658" s="13">
        <f>IFERROR(Dati16_17[[#This Row],[Mf]]/Dati16_17[[#This Row],[Quota]],0)</f>
        <v>0</v>
      </c>
      <c r="F658" s="13">
        <f>IFERROR(Dati16_17[[#This Row],[Mf/Quota]]*Dati16_17[[#This Row],[Pg]]/38,0)</f>
        <v>0</v>
      </c>
      <c r="G658" s="15">
        <f>IF(Dati16_17[[#This Row],[Mf]]*Dati16_17[[#This Row],[Pg]]=0,0,Dati16_17[[#This Row],[Mf]]*Dati16_17[[#This Row],[Pg]])</f>
        <v>0</v>
      </c>
      <c r="H658" s="20">
        <f>IFERROR(Dati16_17[[#This Row],[Tot. punti]]/Dati16_17[[#This Row],[Quota]],0)</f>
        <v>0</v>
      </c>
      <c r="I658" s="12">
        <f>IFERROR(VLOOKUP(Dati16_17[[#This Row],[Nome]]&amp;"*",Gazzetta16_17[],2,FALSE),0)</f>
        <v>0</v>
      </c>
      <c r="J658" s="2" t="s">
        <v>656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>
      <c r="A659" s="2">
        <v>1950</v>
      </c>
      <c r="B659" s="2" t="s">
        <v>31</v>
      </c>
      <c r="C659" s="2" t="s">
        <v>999</v>
      </c>
      <c r="D659" s="17" t="str">
        <f>IFERROR(VLOOKUP(Dati16_17[[#This Row],[Nome]]&amp;"*",Gazzetta16_17[Giocatore],1,FALSE),"")</f>
        <v/>
      </c>
      <c r="E659" s="13">
        <f>IFERROR(Dati16_17[[#This Row],[Mf]]/Dati16_17[[#This Row],[Quota]],0)</f>
        <v>0</v>
      </c>
      <c r="F659" s="13">
        <f>IFERROR(Dati16_17[[#This Row],[Mf/Quota]]*Dati16_17[[#This Row],[Pg]]/38,0)</f>
        <v>0</v>
      </c>
      <c r="G659" s="15">
        <f>IF(Dati16_17[[#This Row],[Mf]]*Dati16_17[[#This Row],[Pg]]=0,0,Dati16_17[[#This Row],[Mf]]*Dati16_17[[#This Row],[Pg]])</f>
        <v>0</v>
      </c>
      <c r="H659" s="20">
        <f>IFERROR(Dati16_17[[#This Row],[Tot. punti]]/Dati16_17[[#This Row],[Quota]],0)</f>
        <v>0</v>
      </c>
      <c r="I659" s="12">
        <f>IFERROR(VLOOKUP(Dati16_17[[#This Row],[Nome]]&amp;"*",Gazzetta16_17[],2,FALSE),0)</f>
        <v>0</v>
      </c>
      <c r="J659" s="2" t="s">
        <v>961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>
      <c r="A660" s="2">
        <v>381</v>
      </c>
      <c r="B660" s="2" t="s">
        <v>17</v>
      </c>
      <c r="C660" s="2" t="s">
        <v>423</v>
      </c>
      <c r="D660" s="17" t="str">
        <f>IFERROR(VLOOKUP(Dati16_17[[#This Row],[Nome]]&amp;"*",Gazzetta16_17[Giocatore],1,FALSE),"")</f>
        <v/>
      </c>
      <c r="E660" s="13">
        <f>IFERROR(Dati16_17[[#This Row],[Mf]]/Dati16_17[[#This Row],[Quota]],0)</f>
        <v>0</v>
      </c>
      <c r="F660" s="13">
        <f>IFERROR(Dati16_17[[#This Row],[Mf/Quota]]*Dati16_17[[#This Row],[Pg]]/38,0)</f>
        <v>0</v>
      </c>
      <c r="G660" s="15">
        <f>IF(Dati16_17[[#This Row],[Mf]]*Dati16_17[[#This Row],[Pg]]=0,0,Dati16_17[[#This Row],[Mf]]*Dati16_17[[#This Row],[Pg]])</f>
        <v>0</v>
      </c>
      <c r="H660" s="20">
        <f>IFERROR(Dati16_17[[#This Row],[Tot. punti]]/Dati16_17[[#This Row],[Quota]],0)</f>
        <v>0</v>
      </c>
      <c r="I660" s="12">
        <f>IFERROR(VLOOKUP(Dati16_17[[#This Row],[Nome]]&amp;"*",Gazzetta16_17[],2,FALSE),0)</f>
        <v>0</v>
      </c>
      <c r="J660" s="2" t="s">
        <v>21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>
      <c r="A661" s="2">
        <v>2164</v>
      </c>
      <c r="B661" s="2" t="s">
        <v>31</v>
      </c>
      <c r="C661" s="2" t="s">
        <v>785</v>
      </c>
      <c r="D661" s="17" t="str">
        <f>IFERROR(VLOOKUP(Dati16_17[[#This Row],[Nome]]&amp;"*",Gazzetta16_17[Giocatore],1,FALSE),"")</f>
        <v/>
      </c>
      <c r="E661" s="13">
        <f>IFERROR(Dati16_17[[#This Row],[Mf]]/Dati16_17[[#This Row],[Quota]],0)</f>
        <v>0</v>
      </c>
      <c r="F661" s="13">
        <f>IFERROR(Dati16_17[[#This Row],[Mf/Quota]]*Dati16_17[[#This Row],[Pg]]/38,0)</f>
        <v>0</v>
      </c>
      <c r="G661" s="15">
        <f>IF(Dati16_17[[#This Row],[Mf]]*Dati16_17[[#This Row],[Pg]]=0,0,Dati16_17[[#This Row],[Mf]]*Dati16_17[[#This Row],[Pg]])</f>
        <v>0</v>
      </c>
      <c r="H661" s="20">
        <f>IFERROR(Dati16_17[[#This Row],[Tot. punti]]/Dati16_17[[#This Row],[Quota]],0)</f>
        <v>0</v>
      </c>
      <c r="I661" s="12">
        <f>IFERROR(VLOOKUP(Dati16_17[[#This Row],[Nome]]&amp;"*",Gazzetta16_17[],2,FALSE),0)</f>
        <v>0</v>
      </c>
      <c r="J661" s="2" t="s">
        <v>35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>
      <c r="A662" s="2">
        <v>1936</v>
      </c>
      <c r="B662" s="2" t="s">
        <v>22</v>
      </c>
      <c r="C662" s="2" t="s">
        <v>989</v>
      </c>
      <c r="D662" s="17" t="str">
        <f>IFERROR(VLOOKUP(Dati16_17[[#This Row],[Nome]]&amp;"*",Gazzetta16_17[Giocatore],1,FALSE),"")</f>
        <v/>
      </c>
      <c r="E662" s="13">
        <f>IFERROR(Dati16_17[[#This Row],[Mf]]/Dati16_17[[#This Row],[Quota]],0)</f>
        <v>0</v>
      </c>
      <c r="F662" s="13">
        <f>IFERROR(Dati16_17[[#This Row],[Mf/Quota]]*Dati16_17[[#This Row],[Pg]]/38,0)</f>
        <v>0</v>
      </c>
      <c r="G662" s="15">
        <f>IF(Dati16_17[[#This Row],[Mf]]*Dati16_17[[#This Row],[Pg]]=0,0,Dati16_17[[#This Row],[Mf]]*Dati16_17[[#This Row],[Pg]])</f>
        <v>0</v>
      </c>
      <c r="H662" s="20">
        <f>IFERROR(Dati16_17[[#This Row],[Tot. punti]]/Dati16_17[[#This Row],[Quota]],0)</f>
        <v>0</v>
      </c>
      <c r="I662" s="12">
        <f>IFERROR(VLOOKUP(Dati16_17[[#This Row],[Nome]]&amp;"*",Gazzetta16_17[],2,FALSE),0)</f>
        <v>0</v>
      </c>
      <c r="J662" s="2" t="s">
        <v>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>
      <c r="A663" s="2">
        <v>810</v>
      </c>
      <c r="B663" s="2" t="s">
        <v>17</v>
      </c>
      <c r="C663" s="2" t="s">
        <v>645</v>
      </c>
      <c r="D663" s="17" t="str">
        <f>IFERROR(VLOOKUP(Dati16_17[[#This Row],[Nome]]&amp;"*",Gazzetta16_17[Giocatore],1,FALSE),"")</f>
        <v/>
      </c>
      <c r="E663" s="13">
        <f>IFERROR(Dati16_17[[#This Row],[Mf]]/Dati16_17[[#This Row],[Quota]],0)</f>
        <v>0</v>
      </c>
      <c r="F663" s="13">
        <f>IFERROR(Dati16_17[[#This Row],[Mf/Quota]]*Dati16_17[[#This Row],[Pg]]/38,0)</f>
        <v>0</v>
      </c>
      <c r="G663" s="15">
        <f>IF(Dati16_17[[#This Row],[Mf]]*Dati16_17[[#This Row],[Pg]]=0,0,Dati16_17[[#This Row],[Mf]]*Dati16_17[[#This Row],[Pg]])</f>
        <v>0</v>
      </c>
      <c r="H663" s="20">
        <f>IFERROR(Dati16_17[[#This Row],[Tot. punti]]/Dati16_17[[#This Row],[Quota]],0)</f>
        <v>0</v>
      </c>
      <c r="I663" s="12">
        <f>IFERROR(VLOOKUP(Dati16_17[[#This Row],[Nome]]&amp;"*",Gazzetta16_17[],2,FALSE),0)</f>
        <v>0</v>
      </c>
      <c r="J663" s="2" t="s">
        <v>65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>
      <c r="A664" s="2">
        <v>38</v>
      </c>
      <c r="B664" s="2" t="s">
        <v>17</v>
      </c>
      <c r="C664" s="2" t="s">
        <v>418</v>
      </c>
      <c r="D664" s="17" t="str">
        <f>IFERROR(VLOOKUP(Dati16_17[[#This Row],[Nome]]&amp;"*",Gazzetta16_17[Giocatore],1,FALSE),"")</f>
        <v/>
      </c>
      <c r="E664" s="13">
        <f>IFERROR(Dati16_17[[#This Row],[Mf]]/Dati16_17[[#This Row],[Quota]],0)</f>
        <v>0</v>
      </c>
      <c r="F664" s="13">
        <f>IFERROR(Dati16_17[[#This Row],[Mf/Quota]]*Dati16_17[[#This Row],[Pg]]/38,0)</f>
        <v>0</v>
      </c>
      <c r="G664" s="15">
        <f>IF(Dati16_17[[#This Row],[Mf]]*Dati16_17[[#This Row],[Pg]]=0,0,Dati16_17[[#This Row],[Mf]]*Dati16_17[[#This Row],[Pg]])</f>
        <v>0</v>
      </c>
      <c r="H664" s="20">
        <f>IFERROR(Dati16_17[[#This Row],[Tot. punti]]/Dati16_17[[#This Row],[Quota]],0)</f>
        <v>0</v>
      </c>
      <c r="I664" s="12">
        <f>IFERROR(VLOOKUP(Dati16_17[[#This Row],[Nome]]&amp;"*",Gazzetta16_17[],2,FALSE),0)</f>
        <v>0</v>
      </c>
      <c r="J664" s="2" t="s">
        <v>49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>
      <c r="A665" s="2">
        <v>339</v>
      </c>
      <c r="B665" s="2" t="s">
        <v>22</v>
      </c>
      <c r="C665" s="2" t="s">
        <v>494</v>
      </c>
      <c r="D665" s="17" t="str">
        <f>IFERROR(VLOOKUP(Dati16_17[[#This Row],[Nome]]&amp;"*",Gazzetta16_17[Giocatore],1,FALSE),"")</f>
        <v/>
      </c>
      <c r="E665" s="13">
        <f>IFERROR(Dati16_17[[#This Row],[Mf]]/Dati16_17[[#This Row],[Quota]],0)</f>
        <v>0</v>
      </c>
      <c r="F665" s="13">
        <f>IFERROR(Dati16_17[[#This Row],[Mf/Quota]]*Dati16_17[[#This Row],[Pg]]/38,0)</f>
        <v>0</v>
      </c>
      <c r="G665" s="15">
        <f>IF(Dati16_17[[#This Row],[Mf]]*Dati16_17[[#This Row],[Pg]]=0,0,Dati16_17[[#This Row],[Mf]]*Dati16_17[[#This Row],[Pg]])</f>
        <v>0</v>
      </c>
      <c r="H665" s="20">
        <f>IFERROR(Dati16_17[[#This Row],[Tot. punti]]/Dati16_17[[#This Row],[Quota]],0)</f>
        <v>0</v>
      </c>
      <c r="I665" s="12">
        <f>IFERROR(VLOOKUP(Dati16_17[[#This Row],[Nome]]&amp;"*",Gazzetta16_17[],2,FALSE),0)</f>
        <v>0</v>
      </c>
      <c r="J665" s="2" t="s">
        <v>74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>
      <c r="A666" s="2">
        <v>125</v>
      </c>
      <c r="B666" s="2" t="s">
        <v>17</v>
      </c>
      <c r="C666" s="2" t="s">
        <v>309</v>
      </c>
      <c r="D666" s="17" t="str">
        <f>IFERROR(VLOOKUP(Dati16_17[[#This Row],[Nome]]&amp;"*",Gazzetta16_17[Giocatore],1,FALSE),"")</f>
        <v/>
      </c>
      <c r="E666" s="13">
        <f>IFERROR(Dati16_17[[#This Row],[Mf]]/Dati16_17[[#This Row],[Quota]],0)</f>
        <v>0</v>
      </c>
      <c r="F666" s="13">
        <f>IFERROR(Dati16_17[[#This Row],[Mf/Quota]]*Dati16_17[[#This Row],[Pg]]/38,0)</f>
        <v>0</v>
      </c>
      <c r="G666" s="15">
        <f>IF(Dati16_17[[#This Row],[Mf]]*Dati16_17[[#This Row],[Pg]]=0,0,Dati16_17[[#This Row],[Mf]]*Dati16_17[[#This Row],[Pg]])</f>
        <v>0</v>
      </c>
      <c r="H666" s="20">
        <f>IFERROR(Dati16_17[[#This Row],[Tot. punti]]/Dati16_17[[#This Row],[Quota]],0)</f>
        <v>0</v>
      </c>
      <c r="I666" s="12">
        <f>IFERROR(VLOOKUP(Dati16_17[[#This Row],[Nome]]&amp;"*",Gazzetta16_17[],2,FALSE),0)</f>
        <v>0</v>
      </c>
      <c r="J666" s="2" t="s">
        <v>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>
      <c r="A667" s="2">
        <v>1985</v>
      </c>
      <c r="B667" s="2" t="s">
        <v>31</v>
      </c>
      <c r="C667" s="2" t="s">
        <v>1011</v>
      </c>
      <c r="D667" s="17" t="str">
        <f>IFERROR(VLOOKUP(Dati16_17[[#This Row],[Nome]]&amp;"*",Gazzetta16_17[Giocatore],1,FALSE),"")</f>
        <v/>
      </c>
      <c r="E667" s="13">
        <f>IFERROR(Dati16_17[[#This Row],[Mf]]/Dati16_17[[#This Row],[Quota]],0)</f>
        <v>0</v>
      </c>
      <c r="F667" s="13">
        <f>IFERROR(Dati16_17[[#This Row],[Mf/Quota]]*Dati16_17[[#This Row],[Pg]]/38,0)</f>
        <v>0</v>
      </c>
      <c r="G667" s="15">
        <f>IF(Dati16_17[[#This Row],[Mf]]*Dati16_17[[#This Row],[Pg]]=0,0,Dati16_17[[#This Row],[Mf]]*Dati16_17[[#This Row],[Pg]])</f>
        <v>0</v>
      </c>
      <c r="H667" s="20">
        <f>IFERROR(Dati16_17[[#This Row],[Tot. punti]]/Dati16_17[[#This Row],[Quota]],0)</f>
        <v>0</v>
      </c>
      <c r="I667" s="12">
        <f>IFERROR(VLOOKUP(Dati16_17[[#This Row],[Nome]]&amp;"*",Gazzetta16_17[],2,FALSE),0)</f>
        <v>0</v>
      </c>
      <c r="J667" s="2" t="s">
        <v>30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>
      <c r="A668" s="2">
        <v>1961</v>
      </c>
      <c r="B668" s="2" t="s">
        <v>17</v>
      </c>
      <c r="C668" s="2" t="s">
        <v>1007</v>
      </c>
      <c r="D668" s="17" t="str">
        <f>IFERROR(VLOOKUP(Dati16_17[[#This Row],[Nome]]&amp;"*",Gazzetta16_17[Giocatore],1,FALSE),"")</f>
        <v/>
      </c>
      <c r="E668" s="13">
        <f>IFERROR(Dati16_17[[#This Row],[Mf]]/Dati16_17[[#This Row],[Quota]],0)</f>
        <v>0</v>
      </c>
      <c r="F668" s="13">
        <f>IFERROR(Dati16_17[[#This Row],[Mf/Quota]]*Dati16_17[[#This Row],[Pg]]/38,0)</f>
        <v>0</v>
      </c>
      <c r="G668" s="15">
        <f>IF(Dati16_17[[#This Row],[Mf]]*Dati16_17[[#This Row],[Pg]]=0,0,Dati16_17[[#This Row],[Mf]]*Dati16_17[[#This Row],[Pg]])</f>
        <v>0</v>
      </c>
      <c r="H668" s="20">
        <f>IFERROR(Dati16_17[[#This Row],[Tot. punti]]/Dati16_17[[#This Row],[Quota]],0)</f>
        <v>0</v>
      </c>
      <c r="I668" s="12">
        <f>IFERROR(VLOOKUP(Dati16_17[[#This Row],[Nome]]&amp;"*",Gazzetta16_17[],2,FALSE),0)</f>
        <v>0</v>
      </c>
      <c r="J668" s="2" t="s">
        <v>961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>
      <c r="A669" s="2">
        <v>340</v>
      </c>
      <c r="B669" s="2" t="s">
        <v>22</v>
      </c>
      <c r="C669" s="2" t="s">
        <v>590</v>
      </c>
      <c r="D669" s="17" t="str">
        <f>IFERROR(VLOOKUP(Dati16_17[[#This Row],[Nome]]&amp;"*",Gazzetta16_17[Giocatore],1,FALSE),"")</f>
        <v/>
      </c>
      <c r="E669" s="13">
        <f>IFERROR(Dati16_17[[#This Row],[Mf]]/Dati16_17[[#This Row],[Quota]],0)</f>
        <v>0</v>
      </c>
      <c r="F669" s="13">
        <f>IFERROR(Dati16_17[[#This Row],[Mf/Quota]]*Dati16_17[[#This Row],[Pg]]/38,0)</f>
        <v>0</v>
      </c>
      <c r="G669" s="15">
        <f>IF(Dati16_17[[#This Row],[Mf]]*Dati16_17[[#This Row],[Pg]]=0,0,Dati16_17[[#This Row],[Mf]]*Dati16_17[[#This Row],[Pg]])</f>
        <v>0</v>
      </c>
      <c r="H669" s="20">
        <f>IFERROR(Dati16_17[[#This Row],[Tot. punti]]/Dati16_17[[#This Row],[Quota]],0)</f>
        <v>0</v>
      </c>
      <c r="I669" s="12">
        <f>IFERROR(VLOOKUP(Dati16_17[[#This Row],[Nome]]&amp;"*",Gazzetta16_17[],2,FALSE),0)</f>
        <v>0</v>
      </c>
      <c r="J669" s="2" t="s">
        <v>74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>
      <c r="A670" s="2">
        <v>341</v>
      </c>
      <c r="B670" s="2" t="s">
        <v>22</v>
      </c>
      <c r="C670" s="2" t="s">
        <v>367</v>
      </c>
      <c r="D670" s="17" t="str">
        <f>IFERROR(VLOOKUP(Dati16_17[[#This Row],[Nome]]&amp;"*",Gazzetta16_17[Giocatore],1,FALSE),"")</f>
        <v/>
      </c>
      <c r="E670" s="13">
        <f>IFERROR(Dati16_17[[#This Row],[Mf]]/Dati16_17[[#This Row],[Quota]],0)</f>
        <v>0</v>
      </c>
      <c r="F670" s="13">
        <f>IFERROR(Dati16_17[[#This Row],[Mf/Quota]]*Dati16_17[[#This Row],[Pg]]/38,0)</f>
        <v>0</v>
      </c>
      <c r="G670" s="15">
        <f>IF(Dati16_17[[#This Row],[Mf]]*Dati16_17[[#This Row],[Pg]]=0,0,Dati16_17[[#This Row],[Mf]]*Dati16_17[[#This Row],[Pg]])</f>
        <v>0</v>
      </c>
      <c r="H670" s="20">
        <f>IFERROR(Dati16_17[[#This Row],[Tot. punti]]/Dati16_17[[#This Row],[Quota]],0)</f>
        <v>0</v>
      </c>
      <c r="I670" s="12">
        <f>IFERROR(VLOOKUP(Dati16_17[[#This Row],[Nome]]&amp;"*",Gazzetta16_17[],2,FALSE),0)</f>
        <v>0</v>
      </c>
      <c r="J670" s="2" t="s">
        <v>74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>
      <c r="A671" s="2">
        <v>1876</v>
      </c>
      <c r="B671" s="2" t="s">
        <v>22</v>
      </c>
      <c r="C671" s="2" t="s">
        <v>969</v>
      </c>
      <c r="D671" s="17" t="str">
        <f>IFERROR(VLOOKUP(Dati16_17[[#This Row],[Nome]]&amp;"*",Gazzetta16_17[Giocatore],1,FALSE),"")</f>
        <v/>
      </c>
      <c r="E671" s="13">
        <f>IFERROR(Dati16_17[[#This Row],[Mf]]/Dati16_17[[#This Row],[Quota]],0)</f>
        <v>0</v>
      </c>
      <c r="F671" s="13">
        <f>IFERROR(Dati16_17[[#This Row],[Mf/Quota]]*Dati16_17[[#This Row],[Pg]]/38,0)</f>
        <v>0</v>
      </c>
      <c r="G671" s="15">
        <f>IF(Dati16_17[[#This Row],[Mf]]*Dati16_17[[#This Row],[Pg]]=0,0,Dati16_17[[#This Row],[Mf]]*Dati16_17[[#This Row],[Pg]])</f>
        <v>0</v>
      </c>
      <c r="H671" s="20">
        <f>IFERROR(Dati16_17[[#This Row],[Tot. punti]]/Dati16_17[[#This Row],[Quota]],0)</f>
        <v>0</v>
      </c>
      <c r="I671" s="12">
        <f>IFERROR(VLOOKUP(Dati16_17[[#This Row],[Nome]]&amp;"*",Gazzetta16_17[],2,FALSE),0)</f>
        <v>0</v>
      </c>
      <c r="J671" s="2" t="s">
        <v>654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>
      <c r="A672" s="2">
        <v>347</v>
      </c>
      <c r="B672" s="2" t="s">
        <v>17</v>
      </c>
      <c r="C672" s="2" t="s">
        <v>591</v>
      </c>
      <c r="D672" s="17" t="str">
        <f>IFERROR(VLOOKUP(Dati16_17[[#This Row],[Nome]]&amp;"*",Gazzetta16_17[Giocatore],1,FALSE),"")</f>
        <v/>
      </c>
      <c r="E672" s="13">
        <f>IFERROR(Dati16_17[[#This Row],[Mf]]/Dati16_17[[#This Row],[Quota]],0)</f>
        <v>0</v>
      </c>
      <c r="F672" s="13">
        <f>IFERROR(Dati16_17[[#This Row],[Mf/Quota]]*Dati16_17[[#This Row],[Pg]]/38,0)</f>
        <v>0</v>
      </c>
      <c r="G672" s="15">
        <f>IF(Dati16_17[[#This Row],[Mf]]*Dati16_17[[#This Row],[Pg]]=0,0,Dati16_17[[#This Row],[Mf]]*Dati16_17[[#This Row],[Pg]])</f>
        <v>0</v>
      </c>
      <c r="H672" s="20">
        <f>IFERROR(Dati16_17[[#This Row],[Tot. punti]]/Dati16_17[[#This Row],[Quota]],0)</f>
        <v>0</v>
      </c>
      <c r="I672" s="12">
        <f>IFERROR(VLOOKUP(Dati16_17[[#This Row],[Nome]]&amp;"*",Gazzetta16_17[],2,FALSE),0)</f>
        <v>0</v>
      </c>
      <c r="J672" s="2" t="s">
        <v>74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>
      <c r="A673" s="2">
        <v>302</v>
      </c>
      <c r="B673" s="2" t="s">
        <v>22</v>
      </c>
      <c r="C673" s="2" t="s">
        <v>393</v>
      </c>
      <c r="D673" s="17" t="str">
        <f>IFERROR(VLOOKUP(Dati16_17[[#This Row],[Nome]]&amp;"*",Gazzetta16_17[Giocatore],1,FALSE),"")</f>
        <v/>
      </c>
      <c r="E673" s="13">
        <f>IFERROR(Dati16_17[[#This Row],[Mf]]/Dati16_17[[#This Row],[Quota]],0)</f>
        <v>0</v>
      </c>
      <c r="F673" s="13">
        <f>IFERROR(Dati16_17[[#This Row],[Mf/Quota]]*Dati16_17[[#This Row],[Pg]]/38,0)</f>
        <v>0</v>
      </c>
      <c r="G673" s="15">
        <f>IF(Dati16_17[[#This Row],[Mf]]*Dati16_17[[#This Row],[Pg]]=0,0,Dati16_17[[#This Row],[Mf]]*Dati16_17[[#This Row],[Pg]])</f>
        <v>0</v>
      </c>
      <c r="H673" s="20">
        <f>IFERROR(Dati16_17[[#This Row],[Tot. punti]]/Dati16_17[[#This Row],[Quota]],0)</f>
        <v>0</v>
      </c>
      <c r="I673" s="12">
        <f>IFERROR(VLOOKUP(Dati16_17[[#This Row],[Nome]]&amp;"*",Gazzetta16_17[],2,FALSE),0)</f>
        <v>0</v>
      </c>
      <c r="J673" s="2" t="s">
        <v>57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>
      <c r="A674" s="2">
        <v>190</v>
      </c>
      <c r="B674" s="2" t="s">
        <v>28</v>
      </c>
      <c r="C674" s="2" t="s">
        <v>573</v>
      </c>
      <c r="D674" s="17" t="str">
        <f>IFERROR(VLOOKUP(Dati16_17[[#This Row],[Nome]]&amp;"*",Gazzetta16_17[Giocatore],1,FALSE),"")</f>
        <v/>
      </c>
      <c r="E674" s="13">
        <f>IFERROR(Dati16_17[[#This Row],[Mf]]/Dati16_17[[#This Row],[Quota]],0)</f>
        <v>0</v>
      </c>
      <c r="F674" s="13">
        <f>IFERROR(Dati16_17[[#This Row],[Mf/Quota]]*Dati16_17[[#This Row],[Pg]]/38,0)</f>
        <v>0</v>
      </c>
      <c r="G674" s="15">
        <f>IF(Dati16_17[[#This Row],[Mf]]*Dati16_17[[#This Row],[Pg]]=0,0,Dati16_17[[#This Row],[Mf]]*Dati16_17[[#This Row],[Pg]])</f>
        <v>0</v>
      </c>
      <c r="H674" s="20">
        <f>IFERROR(Dati16_17[[#This Row],[Tot. punti]]/Dati16_17[[#This Row],[Quota]],0)</f>
        <v>0</v>
      </c>
      <c r="I674" s="12">
        <f>IFERROR(VLOOKUP(Dati16_17[[#This Row],[Nome]]&amp;"*",Gazzetta16_17[],2,FALSE),0)</f>
        <v>0</v>
      </c>
      <c r="J674" s="2" t="s">
        <v>961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>
      <c r="A675" s="2">
        <v>303</v>
      </c>
      <c r="B675" s="2" t="s">
        <v>22</v>
      </c>
      <c r="C675" s="2" t="s">
        <v>72</v>
      </c>
      <c r="D675" s="17" t="str">
        <f>IFERROR(VLOOKUP(Dati16_17[[#This Row],[Nome]]&amp;"*",Gazzetta16_17[Giocatore],1,FALSE),"")</f>
        <v/>
      </c>
      <c r="E675" s="13">
        <f>IFERROR(Dati16_17[[#This Row],[Mf]]/Dati16_17[[#This Row],[Quota]],0)</f>
        <v>0</v>
      </c>
      <c r="F675" s="13">
        <f>IFERROR(Dati16_17[[#This Row],[Mf/Quota]]*Dati16_17[[#This Row],[Pg]]/38,0)</f>
        <v>0</v>
      </c>
      <c r="G675" s="15">
        <f>IF(Dati16_17[[#This Row],[Mf]]*Dati16_17[[#This Row],[Pg]]=0,0,Dati16_17[[#This Row],[Mf]]*Dati16_17[[#This Row],[Pg]])</f>
        <v>0</v>
      </c>
      <c r="H675" s="20">
        <f>IFERROR(Dati16_17[[#This Row],[Tot. punti]]/Dati16_17[[#This Row],[Quota]],0)</f>
        <v>0</v>
      </c>
      <c r="I675" s="12">
        <f>IFERROR(VLOOKUP(Dati16_17[[#This Row],[Nome]]&amp;"*",Gazzetta16_17[],2,FALSE),0)</f>
        <v>0</v>
      </c>
      <c r="J675" s="2" t="s">
        <v>57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>
      <c r="A676" s="2">
        <v>723</v>
      </c>
      <c r="B676" s="2" t="s">
        <v>17</v>
      </c>
      <c r="C676" s="2" t="s">
        <v>632</v>
      </c>
      <c r="D676" s="17" t="str">
        <f>IFERROR(VLOOKUP(Dati16_17[[#This Row],[Nome]]&amp;"*",Gazzetta16_17[Giocatore],1,FALSE),"")</f>
        <v/>
      </c>
      <c r="E676" s="13">
        <f>IFERROR(Dati16_17[[#This Row],[Mf]]/Dati16_17[[#This Row],[Quota]],0)</f>
        <v>0</v>
      </c>
      <c r="F676" s="13">
        <f>IFERROR(Dati16_17[[#This Row],[Mf/Quota]]*Dati16_17[[#This Row],[Pg]]/38,0)</f>
        <v>0</v>
      </c>
      <c r="G676" s="15">
        <f>IF(Dati16_17[[#This Row],[Mf]]*Dati16_17[[#This Row],[Pg]]=0,0,Dati16_17[[#This Row],[Mf]]*Dati16_17[[#This Row],[Pg]])</f>
        <v>0</v>
      </c>
      <c r="H676" s="20">
        <f>IFERROR(Dati16_17[[#This Row],[Tot. punti]]/Dati16_17[[#This Row],[Quota]],0)</f>
        <v>0</v>
      </c>
      <c r="I676" s="12">
        <f>IFERROR(VLOOKUP(Dati16_17[[#This Row],[Nome]]&amp;"*",Gazzetta16_17[],2,FALSE),0)</f>
        <v>0</v>
      </c>
      <c r="J676" s="2" t="s">
        <v>42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>
      <c r="A677" s="2">
        <v>731</v>
      </c>
      <c r="B677" s="2" t="s">
        <v>17</v>
      </c>
      <c r="C677" s="2" t="s">
        <v>542</v>
      </c>
      <c r="D677" s="17" t="str">
        <f>IFERROR(VLOOKUP(Dati16_17[[#This Row],[Nome]]&amp;"*",Gazzetta16_17[Giocatore],1,FALSE),"")</f>
        <v/>
      </c>
      <c r="E677" s="13">
        <f>IFERROR(Dati16_17[[#This Row],[Mf]]/Dati16_17[[#This Row],[Quota]],0)</f>
        <v>0</v>
      </c>
      <c r="F677" s="13">
        <f>IFERROR(Dati16_17[[#This Row],[Mf/Quota]]*Dati16_17[[#This Row],[Pg]]/38,0)</f>
        <v>0</v>
      </c>
      <c r="G677" s="15">
        <f>IF(Dati16_17[[#This Row],[Mf]]*Dati16_17[[#This Row],[Pg]]=0,0,Dati16_17[[#This Row],[Mf]]*Dati16_17[[#This Row],[Pg]])</f>
        <v>0</v>
      </c>
      <c r="H677" s="20">
        <f>IFERROR(Dati16_17[[#This Row],[Tot. punti]]/Dati16_17[[#This Row],[Quota]],0)</f>
        <v>0</v>
      </c>
      <c r="I677" s="12">
        <f>IFERROR(VLOOKUP(Dati16_17[[#This Row],[Nome]]&amp;"*",Gazzetta16_17[],2,FALSE),0)</f>
        <v>0</v>
      </c>
      <c r="J677" s="2" t="s">
        <v>44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>
      <c r="A678" s="2">
        <v>328</v>
      </c>
      <c r="B678" s="2" t="s">
        <v>31</v>
      </c>
      <c r="C678" s="2" t="s">
        <v>588</v>
      </c>
      <c r="D678" s="17" t="str">
        <f>IFERROR(VLOOKUP(Dati16_17[[#This Row],[Nome]]&amp;"*",Gazzetta16_17[Giocatore],1,FALSE),"")</f>
        <v/>
      </c>
      <c r="E678" s="13">
        <f>IFERROR(Dati16_17[[#This Row],[Mf]]/Dati16_17[[#This Row],[Quota]],0)</f>
        <v>0</v>
      </c>
      <c r="F678" s="13">
        <f>IFERROR(Dati16_17[[#This Row],[Mf/Quota]]*Dati16_17[[#This Row],[Pg]]/38,0)</f>
        <v>0</v>
      </c>
      <c r="G678" s="15">
        <f>IF(Dati16_17[[#This Row],[Mf]]*Dati16_17[[#This Row],[Pg]]=0,0,Dati16_17[[#This Row],[Mf]]*Dati16_17[[#This Row],[Pg]])</f>
        <v>0</v>
      </c>
      <c r="H678" s="20">
        <f>IFERROR(Dati16_17[[#This Row],[Tot. punti]]/Dati16_17[[#This Row],[Quota]],0)</f>
        <v>0</v>
      </c>
      <c r="I678" s="12">
        <f>IFERROR(VLOOKUP(Dati16_17[[#This Row],[Nome]]&amp;"*",Gazzetta16_17[],2,FALSE),0)</f>
        <v>0</v>
      </c>
      <c r="J678" s="2" t="s">
        <v>74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>
      <c r="A679" s="2">
        <v>1922</v>
      </c>
      <c r="B679" s="2" t="s">
        <v>31</v>
      </c>
      <c r="C679" s="2" t="s">
        <v>983</v>
      </c>
      <c r="D679" s="17" t="str">
        <f>IFERROR(VLOOKUP(Dati16_17[[#This Row],[Nome]]&amp;"*",Gazzetta16_17[Giocatore],1,FALSE),"")</f>
        <v/>
      </c>
      <c r="E679" s="13">
        <f>IFERROR(Dati16_17[[#This Row],[Mf]]/Dati16_17[[#This Row],[Quota]],0)</f>
        <v>0</v>
      </c>
      <c r="F679" s="13">
        <f>IFERROR(Dati16_17[[#This Row],[Mf/Quota]]*Dati16_17[[#This Row],[Pg]]/38,0)</f>
        <v>0</v>
      </c>
      <c r="G679" s="15">
        <f>IF(Dati16_17[[#This Row],[Mf]]*Dati16_17[[#This Row],[Pg]]=0,0,Dati16_17[[#This Row],[Mf]]*Dati16_17[[#This Row],[Pg]])</f>
        <v>0</v>
      </c>
      <c r="H679" s="20">
        <f>IFERROR(Dati16_17[[#This Row],[Tot. punti]]/Dati16_17[[#This Row],[Quota]],0)</f>
        <v>0</v>
      </c>
      <c r="I679" s="12">
        <f>IFERROR(VLOOKUP(Dati16_17[[#This Row],[Nome]]&amp;"*",Gazzetta16_17[],2,FALSE),0)</f>
        <v>0</v>
      </c>
      <c r="J679" s="2" t="s">
        <v>70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>
      <c r="A680" s="2">
        <v>361</v>
      </c>
      <c r="B680" s="2" t="s">
        <v>31</v>
      </c>
      <c r="C680" s="2" t="s">
        <v>505</v>
      </c>
      <c r="D680" s="17" t="str">
        <f>IFERROR(VLOOKUP(Dati16_17[[#This Row],[Nome]]&amp;"*",Gazzetta16_17[Giocatore],1,FALSE),"")</f>
        <v/>
      </c>
      <c r="E680" s="13">
        <f>IFERROR(Dati16_17[[#This Row],[Mf]]/Dati16_17[[#This Row],[Quota]],0)</f>
        <v>0</v>
      </c>
      <c r="F680" s="13">
        <f>IFERROR(Dati16_17[[#This Row],[Mf/Quota]]*Dati16_17[[#This Row],[Pg]]/38,0)</f>
        <v>0</v>
      </c>
      <c r="G680" s="15">
        <f>IF(Dati16_17[[#This Row],[Mf]]*Dati16_17[[#This Row],[Pg]]=0,0,Dati16_17[[#This Row],[Mf]]*Dati16_17[[#This Row],[Pg]])</f>
        <v>0</v>
      </c>
      <c r="H680" s="20">
        <f>IFERROR(Dati16_17[[#This Row],[Tot. punti]]/Dati16_17[[#This Row],[Quota]],0)</f>
        <v>0</v>
      </c>
      <c r="I680" s="12">
        <f>IFERROR(VLOOKUP(Dati16_17[[#This Row],[Nome]]&amp;"*",Gazzetta16_17[],2,FALSE),0)</f>
        <v>0</v>
      </c>
      <c r="J680" s="2" t="s">
        <v>21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>
      <c r="A681" s="2">
        <v>718</v>
      </c>
      <c r="B681" s="2" t="s">
        <v>17</v>
      </c>
      <c r="C681" s="2" t="s">
        <v>469</v>
      </c>
      <c r="D681" s="17" t="str">
        <f>IFERROR(VLOOKUP(Dati16_17[[#This Row],[Nome]]&amp;"*",Gazzetta16_17[Giocatore],1,FALSE),"")</f>
        <v/>
      </c>
      <c r="E681" s="13">
        <f>IFERROR(Dati16_17[[#This Row],[Mf]]/Dati16_17[[#This Row],[Quota]],0)</f>
        <v>0</v>
      </c>
      <c r="F681" s="13">
        <f>IFERROR(Dati16_17[[#This Row],[Mf/Quota]]*Dati16_17[[#This Row],[Pg]]/38,0)</f>
        <v>0</v>
      </c>
      <c r="G681" s="15">
        <f>IF(Dati16_17[[#This Row],[Mf]]*Dati16_17[[#This Row],[Pg]]=0,0,Dati16_17[[#This Row],[Mf]]*Dati16_17[[#This Row],[Pg]])</f>
        <v>0</v>
      </c>
      <c r="H681" s="20">
        <f>IFERROR(Dati16_17[[#This Row],[Tot. punti]]/Dati16_17[[#This Row],[Quota]],0)</f>
        <v>0</v>
      </c>
      <c r="I681" s="12">
        <f>IFERROR(VLOOKUP(Dati16_17[[#This Row],[Nome]]&amp;"*",Gazzetta16_17[],2,FALSE),0)</f>
        <v>0</v>
      </c>
      <c r="J681" s="2" t="s">
        <v>65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>
      <c r="A682" s="2">
        <v>537</v>
      </c>
      <c r="B682" s="2" t="s">
        <v>17</v>
      </c>
      <c r="C682" s="2" t="s">
        <v>47</v>
      </c>
      <c r="D682" s="17" t="str">
        <f>IFERROR(VLOOKUP(Dati16_17[[#This Row],[Nome]]&amp;"*",Gazzetta16_17[Giocatore],1,FALSE),"")</f>
        <v/>
      </c>
      <c r="E682" s="13">
        <f>IFERROR(Dati16_17[[#This Row],[Mf]]/Dati16_17[[#This Row],[Quota]],0)</f>
        <v>0</v>
      </c>
      <c r="F682" s="13">
        <f>IFERROR(Dati16_17[[#This Row],[Mf/Quota]]*Dati16_17[[#This Row],[Pg]]/38,0)</f>
        <v>0</v>
      </c>
      <c r="G682" s="15">
        <f>IF(Dati16_17[[#This Row],[Mf]]*Dati16_17[[#This Row],[Pg]]=0,0,Dati16_17[[#This Row],[Mf]]*Dati16_17[[#This Row],[Pg]])</f>
        <v>0</v>
      </c>
      <c r="H682" s="20">
        <f>IFERROR(Dati16_17[[#This Row],[Tot. punti]]/Dati16_17[[#This Row],[Quota]],0)</f>
        <v>0</v>
      </c>
      <c r="I682" s="12">
        <f>IFERROR(VLOOKUP(Dati16_17[[#This Row],[Nome]]&amp;"*",Gazzetta16_17[],2,FALSE),0)</f>
        <v>0</v>
      </c>
      <c r="J682" s="2" t="s">
        <v>46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>
      <c r="A683" s="2">
        <v>2127</v>
      </c>
      <c r="B683" s="2" t="s">
        <v>28</v>
      </c>
      <c r="C683" s="2" t="s">
        <v>770</v>
      </c>
      <c r="D683" s="17" t="str">
        <f>IFERROR(VLOOKUP(Dati16_17[[#This Row],[Nome]]&amp;"*",Gazzetta16_17[Giocatore],1,FALSE),"")</f>
        <v/>
      </c>
      <c r="E683" s="13">
        <f>IFERROR(Dati16_17[[#This Row],[Mf]]/Dati16_17[[#This Row],[Quota]],0)</f>
        <v>0</v>
      </c>
      <c r="F683" s="13">
        <f>IFERROR(Dati16_17[[#This Row],[Mf/Quota]]*Dati16_17[[#This Row],[Pg]]/38,0)</f>
        <v>0</v>
      </c>
      <c r="G683" s="15">
        <f>IF(Dati16_17[[#This Row],[Mf]]*Dati16_17[[#This Row],[Pg]]=0,0,Dati16_17[[#This Row],[Mf]]*Dati16_17[[#This Row],[Pg]])</f>
        <v>0</v>
      </c>
      <c r="H683" s="20">
        <f>IFERROR(Dati16_17[[#This Row],[Tot. punti]]/Dati16_17[[#This Row],[Quota]],0)</f>
        <v>0</v>
      </c>
      <c r="I683" s="12">
        <f>IFERROR(VLOOKUP(Dati16_17[[#This Row],[Nome]]&amp;"*",Gazzetta16_17[],2,FALSE),0)</f>
        <v>0</v>
      </c>
      <c r="J683" s="2" t="s">
        <v>35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>
      <c r="A684" s="2">
        <v>1977</v>
      </c>
      <c r="B684" s="2" t="s">
        <v>22</v>
      </c>
      <c r="C684" s="2" t="s">
        <v>1009</v>
      </c>
      <c r="D684" s="17" t="str">
        <f>IFERROR(VLOOKUP(Dati16_17[[#This Row],[Nome]]&amp;"*",Gazzetta16_17[Giocatore],1,FALSE),"")</f>
        <v/>
      </c>
      <c r="E684" s="13">
        <f>IFERROR(Dati16_17[[#This Row],[Mf]]/Dati16_17[[#This Row],[Quota]],0)</f>
        <v>0</v>
      </c>
      <c r="F684" s="13">
        <f>IFERROR(Dati16_17[[#This Row],[Mf/Quota]]*Dati16_17[[#This Row],[Pg]]/38,0)</f>
        <v>0</v>
      </c>
      <c r="G684" s="15">
        <f>IF(Dati16_17[[#This Row],[Mf]]*Dati16_17[[#This Row],[Pg]]=0,0,Dati16_17[[#This Row],[Mf]]*Dati16_17[[#This Row],[Pg]])</f>
        <v>0</v>
      </c>
      <c r="H684" s="20">
        <f>IFERROR(Dati16_17[[#This Row],[Tot. punti]]/Dati16_17[[#This Row],[Quota]],0)</f>
        <v>0</v>
      </c>
      <c r="I684" s="12">
        <f>IFERROR(VLOOKUP(Dati16_17[[#This Row],[Nome]]&amp;"*",Gazzetta16_17[],2,FALSE),0)</f>
        <v>0</v>
      </c>
      <c r="J684" s="2" t="s">
        <v>46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>
      <c r="A685" s="2">
        <v>1966</v>
      </c>
      <c r="B685" s="2" t="s">
        <v>31</v>
      </c>
      <c r="C685" s="2" t="s">
        <v>1008</v>
      </c>
      <c r="D685" s="17" t="str">
        <f>IFERROR(VLOOKUP(Dati16_17[[#This Row],[Nome]]&amp;"*",Gazzetta16_17[Giocatore],1,FALSE),"")</f>
        <v/>
      </c>
      <c r="E685" s="13">
        <f>IFERROR(Dati16_17[[#This Row],[Mf]]/Dati16_17[[#This Row],[Quota]],0)</f>
        <v>0</v>
      </c>
      <c r="F685" s="13">
        <f>IFERROR(Dati16_17[[#This Row],[Mf/Quota]]*Dati16_17[[#This Row],[Pg]]/38,0)</f>
        <v>0</v>
      </c>
      <c r="G685" s="15">
        <f>IF(Dati16_17[[#This Row],[Mf]]*Dati16_17[[#This Row],[Pg]]=0,0,Dati16_17[[#This Row],[Mf]]*Dati16_17[[#This Row],[Pg]])</f>
        <v>0</v>
      </c>
      <c r="H685" s="20">
        <f>IFERROR(Dati16_17[[#This Row],[Tot. punti]]/Dati16_17[[#This Row],[Quota]],0)</f>
        <v>0</v>
      </c>
      <c r="I685" s="12">
        <f>IFERROR(VLOOKUP(Dati16_17[[#This Row],[Nome]]&amp;"*",Gazzetta16_17[],2,FALSE),0)</f>
        <v>0</v>
      </c>
      <c r="J685" s="2" t="s">
        <v>42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>
      <c r="A686" s="2">
        <v>1957</v>
      </c>
      <c r="B686" s="2" t="s">
        <v>22</v>
      </c>
      <c r="C686" s="2" t="s">
        <v>1004</v>
      </c>
      <c r="D686" s="17" t="str">
        <f>IFERROR(VLOOKUP(Dati16_17[[#This Row],[Nome]]&amp;"*",Gazzetta16_17[Giocatore],1,FALSE),"")</f>
        <v/>
      </c>
      <c r="E686" s="13">
        <f>IFERROR(Dati16_17[[#This Row],[Mf]]/Dati16_17[[#This Row],[Quota]],0)</f>
        <v>0</v>
      </c>
      <c r="F686" s="13">
        <f>IFERROR(Dati16_17[[#This Row],[Mf/Quota]]*Dati16_17[[#This Row],[Pg]]/38,0)</f>
        <v>0</v>
      </c>
      <c r="G686" s="15">
        <f>IF(Dati16_17[[#This Row],[Mf]]*Dati16_17[[#This Row],[Pg]]=0,0,Dati16_17[[#This Row],[Mf]]*Dati16_17[[#This Row],[Pg]])</f>
        <v>0</v>
      </c>
      <c r="H686" s="20">
        <f>IFERROR(Dati16_17[[#This Row],[Tot. punti]]/Dati16_17[[#This Row],[Quota]],0)</f>
        <v>0</v>
      </c>
      <c r="I686" s="12">
        <f>IFERROR(VLOOKUP(Dati16_17[[#This Row],[Nome]]&amp;"*",Gazzetta16_17[],2,FALSE),0)</f>
        <v>0</v>
      </c>
      <c r="J686" s="2" t="s">
        <v>961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>
      <c r="A687" s="2">
        <v>151</v>
      </c>
      <c r="B687" s="2" t="s">
        <v>22</v>
      </c>
      <c r="C687" s="2" t="s">
        <v>531</v>
      </c>
      <c r="D687" s="17" t="str">
        <f>IFERROR(VLOOKUP(Dati16_17[[#This Row],[Nome]]&amp;"*",Gazzetta16_17[Giocatore],1,FALSE),"")</f>
        <v/>
      </c>
      <c r="E687" s="13">
        <f>IFERROR(Dati16_17[[#This Row],[Mf]]/Dati16_17[[#This Row],[Quota]],0)</f>
        <v>0</v>
      </c>
      <c r="F687" s="13">
        <f>IFERROR(Dati16_17[[#This Row],[Mf/Quota]]*Dati16_17[[#This Row],[Pg]]/38,0)</f>
        <v>0</v>
      </c>
      <c r="G687" s="15">
        <f>IF(Dati16_17[[#This Row],[Mf]]*Dati16_17[[#This Row],[Pg]]=0,0,Dati16_17[[#This Row],[Mf]]*Dati16_17[[#This Row],[Pg]])</f>
        <v>0</v>
      </c>
      <c r="H687" s="20">
        <f>IFERROR(Dati16_17[[#This Row],[Tot. punti]]/Dati16_17[[#This Row],[Quota]],0)</f>
        <v>0</v>
      </c>
      <c r="I687" s="12">
        <f>IFERROR(VLOOKUP(Dati16_17[[#This Row],[Nome]]&amp;"*",Gazzetta16_17[],2,FALSE),0)</f>
        <v>0</v>
      </c>
      <c r="J687" s="2" t="s">
        <v>19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>
      <c r="A688" s="2">
        <v>668</v>
      </c>
      <c r="B688" s="2" t="s">
        <v>22</v>
      </c>
      <c r="C688" s="2" t="s">
        <v>629</v>
      </c>
      <c r="D688" s="17" t="str">
        <f>IFERROR(VLOOKUP(Dati16_17[[#This Row],[Nome]]&amp;"*",Gazzetta16_17[Giocatore],1,FALSE),"")</f>
        <v/>
      </c>
      <c r="E688" s="13">
        <f>IFERROR(Dati16_17[[#This Row],[Mf]]/Dati16_17[[#This Row],[Quota]],0)</f>
        <v>0</v>
      </c>
      <c r="F688" s="13">
        <f>IFERROR(Dati16_17[[#This Row],[Mf/Quota]]*Dati16_17[[#This Row],[Pg]]/38,0)</f>
        <v>0</v>
      </c>
      <c r="G688" s="15">
        <f>IF(Dati16_17[[#This Row],[Mf]]*Dati16_17[[#This Row],[Pg]]=0,0,Dati16_17[[#This Row],[Mf]]*Dati16_17[[#This Row],[Pg]])</f>
        <v>0</v>
      </c>
      <c r="H688" s="20">
        <f>IFERROR(Dati16_17[[#This Row],[Tot. punti]]/Dati16_17[[#This Row],[Quota]],0)</f>
        <v>0</v>
      </c>
      <c r="I688" s="12">
        <f>IFERROR(VLOOKUP(Dati16_17[[#This Row],[Nome]]&amp;"*",Gazzetta16_17[],2,FALSE),0)</f>
        <v>0</v>
      </c>
      <c r="J688" s="2" t="s">
        <v>89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>
      <c r="A689" s="2">
        <v>2158</v>
      </c>
      <c r="B689" s="2" t="s">
        <v>31</v>
      </c>
      <c r="C689" s="2" t="s">
        <v>1084</v>
      </c>
      <c r="D689" s="17" t="str">
        <f>IFERROR(VLOOKUP(Dati16_17[[#This Row],[Nome]]&amp;"*",Gazzetta16_17[Giocatore],1,FALSE),"")</f>
        <v/>
      </c>
      <c r="E689" s="13">
        <f>IFERROR(Dati16_17[[#This Row],[Mf]]/Dati16_17[[#This Row],[Quota]],0)</f>
        <v>0</v>
      </c>
      <c r="F689" s="13">
        <f>IFERROR(Dati16_17[[#This Row],[Mf/Quota]]*Dati16_17[[#This Row],[Pg]]/38,0)</f>
        <v>0</v>
      </c>
      <c r="G689" s="15">
        <f>IF(Dati16_17[[#This Row],[Mf]]*Dati16_17[[#This Row],[Pg]]=0,0,Dati16_17[[#This Row],[Mf]]*Dati16_17[[#This Row],[Pg]])</f>
        <v>0</v>
      </c>
      <c r="H689" s="20">
        <f>IFERROR(Dati16_17[[#This Row],[Tot. punti]]/Dati16_17[[#This Row],[Quota]],0)</f>
        <v>0</v>
      </c>
      <c r="I689" s="12">
        <f>IFERROR(VLOOKUP(Dati16_17[[#This Row],[Nome]]&amp;"*",Gazzetta16_17[],2,FALSE),0)</f>
        <v>0</v>
      </c>
      <c r="J689" s="2" t="s">
        <v>74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>
      <c r="A690" s="2">
        <v>424</v>
      </c>
      <c r="B690" s="2" t="s">
        <v>31</v>
      </c>
      <c r="C690" s="2" t="s">
        <v>289</v>
      </c>
      <c r="D690" s="17" t="str">
        <f>IFERROR(VLOOKUP(Dati16_17[[#This Row],[Nome]]&amp;"*",Gazzetta16_17[Giocatore],1,FALSE),"")</f>
        <v/>
      </c>
      <c r="E690" s="13">
        <f>IFERROR(Dati16_17[[#This Row],[Mf]]/Dati16_17[[#This Row],[Quota]],0)</f>
        <v>0</v>
      </c>
      <c r="F690" s="13">
        <f>IFERROR(Dati16_17[[#This Row],[Mf/Quota]]*Dati16_17[[#This Row],[Pg]]/38,0)</f>
        <v>0</v>
      </c>
      <c r="G690" s="15">
        <f>IF(Dati16_17[[#This Row],[Mf]]*Dati16_17[[#This Row],[Pg]]=0,0,Dati16_17[[#This Row],[Mf]]*Dati16_17[[#This Row],[Pg]])</f>
        <v>0</v>
      </c>
      <c r="H690" s="20">
        <f>IFERROR(Dati16_17[[#This Row],[Tot. punti]]/Dati16_17[[#This Row],[Quota]],0)</f>
        <v>0</v>
      </c>
      <c r="I690" s="12">
        <f>IFERROR(VLOOKUP(Dati16_17[[#This Row],[Nome]]&amp;"*",Gazzetta16_17[],2,FALSE),0)</f>
        <v>0</v>
      </c>
      <c r="J690" s="2" t="s">
        <v>27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>
      <c r="A691" s="2">
        <v>18</v>
      </c>
      <c r="B691" s="2" t="s">
        <v>31</v>
      </c>
      <c r="C691" s="2" t="s">
        <v>430</v>
      </c>
      <c r="D691" s="17" t="str">
        <f>IFERROR(VLOOKUP(Dati16_17[[#This Row],[Nome]]&amp;"*",Gazzetta16_17[Giocatore],1,FALSE),"")</f>
        <v/>
      </c>
      <c r="E691" s="13">
        <f>IFERROR(Dati16_17[[#This Row],[Mf]]/Dati16_17[[#This Row],[Quota]],0)</f>
        <v>0</v>
      </c>
      <c r="F691" s="13">
        <f>IFERROR(Dati16_17[[#This Row],[Mf/Quota]]*Dati16_17[[#This Row],[Pg]]/38,0)</f>
        <v>0</v>
      </c>
      <c r="G691" s="15">
        <f>IF(Dati16_17[[#This Row],[Mf]]*Dati16_17[[#This Row],[Pg]]=0,0,Dati16_17[[#This Row],[Mf]]*Dati16_17[[#This Row],[Pg]])</f>
        <v>0</v>
      </c>
      <c r="H691" s="20">
        <f>IFERROR(Dati16_17[[#This Row],[Tot. punti]]/Dati16_17[[#This Row],[Quota]],0)</f>
        <v>0</v>
      </c>
      <c r="I691" s="12">
        <f>IFERROR(VLOOKUP(Dati16_17[[#This Row],[Nome]]&amp;"*",Gazzetta16_17[],2,FALSE),0)</f>
        <v>0</v>
      </c>
      <c r="J691" s="2" t="s">
        <v>49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>
      <c r="A692" s="2">
        <v>2138</v>
      </c>
      <c r="B692" s="2" t="s">
        <v>22</v>
      </c>
      <c r="C692" s="2" t="s">
        <v>776</v>
      </c>
      <c r="D692" s="17" t="str">
        <f>IFERROR(VLOOKUP(Dati16_17[[#This Row],[Nome]]&amp;"*",Gazzetta16_17[Giocatore],1,FALSE),"")</f>
        <v/>
      </c>
      <c r="E692" s="13">
        <f>IFERROR(Dati16_17[[#This Row],[Mf]]/Dati16_17[[#This Row],[Quota]],0)</f>
        <v>0</v>
      </c>
      <c r="F692" s="13">
        <f>IFERROR(Dati16_17[[#This Row],[Mf/Quota]]*Dati16_17[[#This Row],[Pg]]/38,0)</f>
        <v>0</v>
      </c>
      <c r="G692" s="15">
        <f>IF(Dati16_17[[#This Row],[Mf]]*Dati16_17[[#This Row],[Pg]]=0,0,Dati16_17[[#This Row],[Mf]]*Dati16_17[[#This Row],[Pg]])</f>
        <v>0</v>
      </c>
      <c r="H692" s="20">
        <f>IFERROR(Dati16_17[[#This Row],[Tot. punti]]/Dati16_17[[#This Row],[Quota]],0)</f>
        <v>0</v>
      </c>
      <c r="I692" s="12">
        <f>IFERROR(VLOOKUP(Dati16_17[[#This Row],[Nome]]&amp;"*",Gazzetta16_17[],2,FALSE),0)</f>
        <v>0</v>
      </c>
      <c r="J692" s="2" t="s">
        <v>656</v>
      </c>
      <c r="K692" s="2">
        <v>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>
      <c r="A693" s="2">
        <v>1910</v>
      </c>
      <c r="B693" s="2" t="s">
        <v>17</v>
      </c>
      <c r="C693" s="2" t="s">
        <v>977</v>
      </c>
      <c r="D693" s="17" t="str">
        <f>IFERROR(VLOOKUP(Dati16_17[[#This Row],[Nome]]&amp;"*",Gazzetta16_17[Giocatore],1,FALSE),"")</f>
        <v/>
      </c>
      <c r="E693" s="13">
        <f>IFERROR(Dati16_17[[#This Row],[Mf]]/Dati16_17[[#This Row],[Quota]],0)</f>
        <v>0</v>
      </c>
      <c r="F693" s="13">
        <f>IFERROR(Dati16_17[[#This Row],[Mf/Quota]]*Dati16_17[[#This Row],[Pg]]/38,0)</f>
        <v>0</v>
      </c>
      <c r="G693" s="15">
        <f>IF(Dati16_17[[#This Row],[Mf]]*Dati16_17[[#This Row],[Pg]]=0,0,Dati16_17[[#This Row],[Mf]]*Dati16_17[[#This Row],[Pg]])</f>
        <v>0</v>
      </c>
      <c r="H693" s="20">
        <f>IFERROR(Dati16_17[[#This Row],[Tot. punti]]/Dati16_17[[#This Row],[Quota]],0)</f>
        <v>0</v>
      </c>
      <c r="I693" s="12">
        <f>IFERROR(VLOOKUP(Dati16_17[[#This Row],[Nome]]&amp;"*",Gazzetta16_17[],2,FALSE),0)</f>
        <v>0</v>
      </c>
      <c r="J693" s="2" t="s">
        <v>656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>
      <c r="A694" s="2">
        <v>2047</v>
      </c>
      <c r="B694" s="2" t="s">
        <v>22</v>
      </c>
      <c r="C694" s="2" t="s">
        <v>1031</v>
      </c>
      <c r="D694" s="17" t="str">
        <f>IFERROR(VLOOKUP(Dati16_17[[#This Row],[Nome]]&amp;"*",Gazzetta16_17[Giocatore],1,FALSE),"")</f>
        <v/>
      </c>
      <c r="E694" s="13">
        <f>IFERROR(Dati16_17[[#This Row],[Mf]]/Dati16_17[[#This Row],[Quota]],0)</f>
        <v>0</v>
      </c>
      <c r="F694" s="13">
        <f>IFERROR(Dati16_17[[#This Row],[Mf/Quota]]*Dati16_17[[#This Row],[Pg]]/38,0)</f>
        <v>0</v>
      </c>
      <c r="G694" s="15">
        <f>IF(Dati16_17[[#This Row],[Mf]]*Dati16_17[[#This Row],[Pg]]=0,0,Dati16_17[[#This Row],[Mf]]*Dati16_17[[#This Row],[Pg]])</f>
        <v>0</v>
      </c>
      <c r="H694" s="20">
        <f>IFERROR(Dati16_17[[#This Row],[Tot. punti]]/Dati16_17[[#This Row],[Quota]],0)</f>
        <v>0</v>
      </c>
      <c r="I694" s="12">
        <f>IFERROR(VLOOKUP(Dati16_17[[#This Row],[Nome]]&amp;"*",Gazzetta16_17[],2,FALSE),0)</f>
        <v>0</v>
      </c>
      <c r="J694" s="2" t="s">
        <v>27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>
      <c r="A695" s="2">
        <v>1970</v>
      </c>
      <c r="B695" s="2" t="s">
        <v>28</v>
      </c>
      <c r="C695" s="2" t="s">
        <v>702</v>
      </c>
      <c r="D695" s="17" t="str">
        <f>IFERROR(VLOOKUP(Dati16_17[[#This Row],[Nome]]&amp;"*",Gazzetta16_17[Giocatore],1,FALSE),"")</f>
        <v/>
      </c>
      <c r="E695" s="13">
        <f>IFERROR(Dati16_17[[#This Row],[Mf]]/Dati16_17[[#This Row],[Quota]],0)</f>
        <v>0</v>
      </c>
      <c r="F695" s="13">
        <f>IFERROR(Dati16_17[[#This Row],[Mf/Quota]]*Dati16_17[[#This Row],[Pg]]/38,0)</f>
        <v>0</v>
      </c>
      <c r="G695" s="15">
        <f>IF(Dati16_17[[#This Row],[Mf]]*Dati16_17[[#This Row],[Pg]]=0,0,Dati16_17[[#This Row],[Mf]]*Dati16_17[[#This Row],[Pg]])</f>
        <v>0</v>
      </c>
      <c r="H695" s="20">
        <f>IFERROR(Dati16_17[[#This Row],[Tot. punti]]/Dati16_17[[#This Row],[Quota]],0)</f>
        <v>0</v>
      </c>
      <c r="I695" s="12">
        <f>IFERROR(VLOOKUP(Dati16_17[[#This Row],[Nome]]&amp;"*",Gazzetta16_17[],2,FALSE),0)</f>
        <v>0</v>
      </c>
      <c r="J695" s="2" t="s">
        <v>44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>
      <c r="A696" s="2">
        <v>705</v>
      </c>
      <c r="B696" s="2" t="s">
        <v>22</v>
      </c>
      <c r="C696" s="2" t="s">
        <v>355</v>
      </c>
      <c r="D696" s="17" t="str">
        <f>IFERROR(VLOOKUP(Dati16_17[[#This Row],[Nome]]&amp;"*",Gazzetta16_17[Giocatore],1,FALSE),"")</f>
        <v/>
      </c>
      <c r="E696" s="13">
        <f>IFERROR(Dati16_17[[#This Row],[Mf]]/Dati16_17[[#This Row],[Quota]],0)</f>
        <v>0</v>
      </c>
      <c r="F696" s="13">
        <f>IFERROR(Dati16_17[[#This Row],[Mf/Quota]]*Dati16_17[[#This Row],[Pg]]/38,0)</f>
        <v>0</v>
      </c>
      <c r="G696" s="15">
        <f>IF(Dati16_17[[#This Row],[Mf]]*Dati16_17[[#This Row],[Pg]]=0,0,Dati16_17[[#This Row],[Mf]]*Dati16_17[[#This Row],[Pg]])</f>
        <v>0</v>
      </c>
      <c r="H696" s="20">
        <f>IFERROR(Dati16_17[[#This Row],[Tot. punti]]/Dati16_17[[#This Row],[Quota]],0)</f>
        <v>0</v>
      </c>
      <c r="I696" s="12">
        <f>IFERROR(VLOOKUP(Dati16_17[[#This Row],[Nome]]&amp;"*",Gazzetta16_17[],2,FALSE),0)</f>
        <v>0</v>
      </c>
      <c r="J696" s="2" t="s">
        <v>42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>
      <c r="A697" s="2">
        <v>2133</v>
      </c>
      <c r="B697" s="2" t="s">
        <v>22</v>
      </c>
      <c r="C697" s="2" t="s">
        <v>774</v>
      </c>
      <c r="D697" s="17" t="str">
        <f>IFERROR(VLOOKUP(Dati16_17[[#This Row],[Nome]]&amp;"*",Gazzetta16_17[Giocatore],1,FALSE),"")</f>
        <v/>
      </c>
      <c r="E697" s="13">
        <f>IFERROR(Dati16_17[[#This Row],[Mf]]/Dati16_17[[#This Row],[Quota]],0)</f>
        <v>0</v>
      </c>
      <c r="F697" s="13">
        <f>IFERROR(Dati16_17[[#This Row],[Mf/Quota]]*Dati16_17[[#This Row],[Pg]]/38,0)</f>
        <v>0</v>
      </c>
      <c r="G697" s="15">
        <f>IF(Dati16_17[[#This Row],[Mf]]*Dati16_17[[#This Row],[Pg]]=0,0,Dati16_17[[#This Row],[Mf]]*Dati16_17[[#This Row],[Pg]])</f>
        <v>0</v>
      </c>
      <c r="H697" s="20">
        <f>IFERROR(Dati16_17[[#This Row],[Tot. punti]]/Dati16_17[[#This Row],[Quota]],0)</f>
        <v>0</v>
      </c>
      <c r="I697" s="12">
        <f>IFERROR(VLOOKUP(Dati16_17[[#This Row],[Nome]]&amp;"*",Gazzetta16_17[],2,FALSE),0)</f>
        <v>0</v>
      </c>
      <c r="J697" s="2" t="s">
        <v>89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>
      <c r="A698" s="2">
        <v>363</v>
      </c>
      <c r="B698" s="2" t="s">
        <v>31</v>
      </c>
      <c r="C698" s="2" t="s">
        <v>594</v>
      </c>
      <c r="D698" s="17" t="str">
        <f>IFERROR(VLOOKUP(Dati16_17[[#This Row],[Nome]]&amp;"*",Gazzetta16_17[Giocatore],1,FALSE),"")</f>
        <v/>
      </c>
      <c r="E698" s="13">
        <f>IFERROR(Dati16_17[[#This Row],[Mf]]/Dati16_17[[#This Row],[Quota]],0)</f>
        <v>0</v>
      </c>
      <c r="F698" s="13">
        <f>IFERROR(Dati16_17[[#This Row],[Mf/Quota]]*Dati16_17[[#This Row],[Pg]]/38,0)</f>
        <v>0</v>
      </c>
      <c r="G698" s="15">
        <f>IF(Dati16_17[[#This Row],[Mf]]*Dati16_17[[#This Row],[Pg]]=0,0,Dati16_17[[#This Row],[Mf]]*Dati16_17[[#This Row],[Pg]])</f>
        <v>0</v>
      </c>
      <c r="H698" s="20">
        <f>IFERROR(Dati16_17[[#This Row],[Tot. punti]]/Dati16_17[[#This Row],[Quota]],0)</f>
        <v>0</v>
      </c>
      <c r="I698" s="12">
        <f>IFERROR(VLOOKUP(Dati16_17[[#This Row],[Nome]]&amp;"*",Gazzetta16_17[],2,FALSE),0)</f>
        <v>0</v>
      </c>
      <c r="J698" s="2" t="s">
        <v>21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>
      <c r="A699" s="2">
        <v>1888</v>
      </c>
      <c r="B699" s="2" t="s">
        <v>22</v>
      </c>
      <c r="C699" s="2" t="s">
        <v>970</v>
      </c>
      <c r="D699" s="17" t="str">
        <f>IFERROR(VLOOKUP(Dati16_17[[#This Row],[Nome]]&amp;"*",Gazzetta16_17[Giocatore],1,FALSE),"")</f>
        <v/>
      </c>
      <c r="E699" s="13">
        <f>IFERROR(Dati16_17[[#This Row],[Mf]]/Dati16_17[[#This Row],[Quota]],0)</f>
        <v>0</v>
      </c>
      <c r="F699" s="13">
        <f>IFERROR(Dati16_17[[#This Row],[Mf/Quota]]*Dati16_17[[#This Row],[Pg]]/38,0)</f>
        <v>0</v>
      </c>
      <c r="G699" s="15">
        <f>IF(Dati16_17[[#This Row],[Mf]]*Dati16_17[[#This Row],[Pg]]=0,0,Dati16_17[[#This Row],[Mf]]*Dati16_17[[#This Row],[Pg]])</f>
        <v>0</v>
      </c>
      <c r="H699" s="20">
        <f>IFERROR(Dati16_17[[#This Row],[Tot. punti]]/Dati16_17[[#This Row],[Quota]],0)</f>
        <v>0</v>
      </c>
      <c r="I699" s="12">
        <f>IFERROR(VLOOKUP(Dati16_17[[#This Row],[Nome]]&amp;"*",Gazzetta16_17[],2,FALSE),0)</f>
        <v>0</v>
      </c>
      <c r="J699" s="2" t="s">
        <v>65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>
      <c r="A700" s="2">
        <v>1900</v>
      </c>
      <c r="B700" s="2" t="s">
        <v>31</v>
      </c>
      <c r="C700" s="2" t="s">
        <v>972</v>
      </c>
      <c r="D700" s="17" t="str">
        <f>IFERROR(VLOOKUP(Dati16_17[[#This Row],[Nome]]&amp;"*",Gazzetta16_17[Giocatore],1,FALSE),"")</f>
        <v/>
      </c>
      <c r="E700" s="13">
        <f>IFERROR(Dati16_17[[#This Row],[Mf]]/Dati16_17[[#This Row],[Quota]],0)</f>
        <v>0</v>
      </c>
      <c r="F700" s="13">
        <f>IFERROR(Dati16_17[[#This Row],[Mf/Quota]]*Dati16_17[[#This Row],[Pg]]/38,0)</f>
        <v>0</v>
      </c>
      <c r="G700" s="15">
        <f>IF(Dati16_17[[#This Row],[Mf]]*Dati16_17[[#This Row],[Pg]]=0,0,Dati16_17[[#This Row],[Mf]]*Dati16_17[[#This Row],[Pg]])</f>
        <v>0</v>
      </c>
      <c r="H700" s="20">
        <f>IFERROR(Dati16_17[[#This Row],[Tot. punti]]/Dati16_17[[#This Row],[Quota]],0)</f>
        <v>0</v>
      </c>
      <c r="I700" s="12">
        <f>IFERROR(VLOOKUP(Dati16_17[[#This Row],[Nome]]&amp;"*",Gazzetta16_17[],2,FALSE),0)</f>
        <v>0</v>
      </c>
      <c r="J700" s="2" t="s">
        <v>656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>
      <c r="A701" s="2">
        <v>2029</v>
      </c>
      <c r="B701" s="2" t="s">
        <v>31</v>
      </c>
      <c r="C701" s="2" t="s">
        <v>1022</v>
      </c>
      <c r="D701" s="17" t="str">
        <f>IFERROR(VLOOKUP(Dati16_17[[#This Row],[Nome]]&amp;"*",Gazzetta16_17[Giocatore],1,FALSE),"")</f>
        <v/>
      </c>
      <c r="E701" s="13">
        <f>IFERROR(Dati16_17[[#This Row],[Mf]]/Dati16_17[[#This Row],[Quota]],0)</f>
        <v>0</v>
      </c>
      <c r="F701" s="13">
        <f>IFERROR(Dati16_17[[#This Row],[Mf/Quota]]*Dati16_17[[#This Row],[Pg]]/38,0)</f>
        <v>0</v>
      </c>
      <c r="G701" s="15">
        <f>IF(Dati16_17[[#This Row],[Mf]]*Dati16_17[[#This Row],[Pg]]=0,0,Dati16_17[[#This Row],[Mf]]*Dati16_17[[#This Row],[Pg]])</f>
        <v>0</v>
      </c>
      <c r="H701" s="20">
        <f>IFERROR(Dati16_17[[#This Row],[Tot. punti]]/Dati16_17[[#This Row],[Quota]],0)</f>
        <v>0</v>
      </c>
      <c r="I701" s="12">
        <f>IFERROR(VLOOKUP(Dati16_17[[#This Row],[Nome]]&amp;"*",Gazzetta16_17[],2,FALSE),0)</f>
        <v>0</v>
      </c>
      <c r="J701" s="2" t="s">
        <v>35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>
      <c r="A702" s="2">
        <v>315</v>
      </c>
      <c r="B702" s="2" t="s">
        <v>17</v>
      </c>
      <c r="C702" s="2" t="s">
        <v>326</v>
      </c>
      <c r="D702" s="17" t="str">
        <f>IFERROR(VLOOKUP(Dati16_17[[#This Row],[Nome]]&amp;"*",Gazzetta16_17[Giocatore],1,FALSE),"")</f>
        <v/>
      </c>
      <c r="E702" s="13">
        <f>IFERROR(Dati16_17[[#This Row],[Mf]]/Dati16_17[[#This Row],[Quota]],0)</f>
        <v>0</v>
      </c>
      <c r="F702" s="13">
        <f>IFERROR(Dati16_17[[#This Row],[Mf/Quota]]*Dati16_17[[#This Row],[Pg]]/38,0)</f>
        <v>0</v>
      </c>
      <c r="G702" s="15">
        <f>IF(Dati16_17[[#This Row],[Mf]]*Dati16_17[[#This Row],[Pg]]=0,0,Dati16_17[[#This Row],[Mf]]*Dati16_17[[#This Row],[Pg]])</f>
        <v>0</v>
      </c>
      <c r="H702" s="20">
        <f>IFERROR(Dati16_17[[#This Row],[Tot. punti]]/Dati16_17[[#This Row],[Quota]],0)</f>
        <v>0</v>
      </c>
      <c r="I702" s="12">
        <f>IFERROR(VLOOKUP(Dati16_17[[#This Row],[Nome]]&amp;"*",Gazzetta16_17[],2,FALSE),0)</f>
        <v>0</v>
      </c>
      <c r="J702" s="2" t="s">
        <v>57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>
      <c r="A703" s="2">
        <v>822</v>
      </c>
      <c r="B703" s="2" t="s">
        <v>22</v>
      </c>
      <c r="C703" s="2" t="s">
        <v>651</v>
      </c>
      <c r="D703" s="17" t="str">
        <f>IFERROR(VLOOKUP(Dati16_17[[#This Row],[Nome]]&amp;"*",Gazzetta16_17[Giocatore],1,FALSE),"")</f>
        <v/>
      </c>
      <c r="E703" s="13">
        <f>IFERROR(Dati16_17[[#This Row],[Mf]]/Dati16_17[[#This Row],[Quota]],0)</f>
        <v>0</v>
      </c>
      <c r="F703" s="13">
        <f>IFERROR(Dati16_17[[#This Row],[Mf/Quota]]*Dati16_17[[#This Row],[Pg]]/38,0)</f>
        <v>0</v>
      </c>
      <c r="G703" s="15">
        <f>IF(Dati16_17[[#This Row],[Mf]]*Dati16_17[[#This Row],[Pg]]=0,0,Dati16_17[[#This Row],[Mf]]*Dati16_17[[#This Row],[Pg]])</f>
        <v>0</v>
      </c>
      <c r="H703" s="20">
        <f>IFERROR(Dati16_17[[#This Row],[Tot. punti]]/Dati16_17[[#This Row],[Quota]],0)</f>
        <v>0</v>
      </c>
      <c r="I703" s="12">
        <f>IFERROR(VLOOKUP(Dati16_17[[#This Row],[Nome]]&amp;"*",Gazzetta16_17[],2,FALSE),0)</f>
        <v>0</v>
      </c>
      <c r="J703" s="2" t="s">
        <v>55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>
      <c r="E704" s="13"/>
      <c r="F704" s="13"/>
      <c r="G704" s="15"/>
      <c r="H704" s="20"/>
    </row>
    <row r="705" spans="5:8">
      <c r="E705" s="13"/>
      <c r="F705" s="13"/>
      <c r="G705" s="15"/>
      <c r="H705" s="20"/>
    </row>
    <row r="706" spans="5:8">
      <c r="E706" s="13"/>
      <c r="F706" s="13"/>
      <c r="G706" s="15"/>
      <c r="H706" s="20"/>
    </row>
    <row r="707" spans="5:8">
      <c r="E707" s="13"/>
      <c r="F707" s="13"/>
      <c r="G707" s="15"/>
      <c r="H707" s="20"/>
    </row>
    <row r="708" spans="5:8">
      <c r="E708" s="13"/>
      <c r="F708" s="13"/>
      <c r="G708" s="15"/>
      <c r="H708" s="20"/>
    </row>
    <row r="709" spans="5:8">
      <c r="E709" s="13"/>
      <c r="F709" s="13"/>
      <c r="G709" s="15"/>
      <c r="H709" s="20"/>
    </row>
    <row r="710" spans="5:8">
      <c r="E710" s="13"/>
      <c r="F710" s="13"/>
      <c r="G710" s="15"/>
      <c r="H710" s="20"/>
    </row>
    <row r="711" spans="5:8">
      <c r="E711" s="13"/>
      <c r="F711" s="13"/>
      <c r="G711" s="15"/>
      <c r="H711" s="20"/>
    </row>
    <row r="712" spans="5:8">
      <c r="E712" s="13"/>
      <c r="F712" s="13"/>
      <c r="G712" s="15"/>
      <c r="H712" s="20"/>
    </row>
    <row r="713" spans="5:8">
      <c r="E713" s="13"/>
      <c r="F713" s="13"/>
      <c r="G713" s="15"/>
      <c r="H713" s="20"/>
    </row>
    <row r="714" spans="5:8">
      <c r="E714" s="13"/>
      <c r="F714" s="13"/>
      <c r="G714" s="15"/>
      <c r="H714" s="20"/>
    </row>
    <row r="715" spans="5:8">
      <c r="E715" s="13"/>
      <c r="F715" s="13"/>
      <c r="G715" s="15"/>
      <c r="H715" s="20"/>
    </row>
    <row r="716" spans="5:8">
      <c r="E716" s="13"/>
      <c r="F716" s="13"/>
      <c r="G716" s="15"/>
      <c r="H716" s="20"/>
    </row>
    <row r="717" spans="5:8">
      <c r="E717" s="13"/>
      <c r="F717" s="13"/>
      <c r="G717" s="15"/>
      <c r="H717" s="20"/>
    </row>
    <row r="718" spans="5:8">
      <c r="E718" s="13"/>
      <c r="F718" s="13"/>
      <c r="G718" s="15"/>
      <c r="H718" s="20"/>
    </row>
    <row r="719" spans="5:8">
      <c r="E719" s="13"/>
      <c r="F719" s="13"/>
      <c r="G719" s="15"/>
      <c r="H719" s="20"/>
    </row>
    <row r="720" spans="5:8">
      <c r="E720" s="13"/>
      <c r="F720" s="13"/>
      <c r="G720" s="15"/>
      <c r="H720" s="20"/>
    </row>
    <row r="721" spans="5:8">
      <c r="E721" s="13"/>
      <c r="F721" s="13"/>
      <c r="G721" s="15"/>
      <c r="H721" s="20"/>
    </row>
    <row r="722" spans="5:8">
      <c r="E722" s="13"/>
      <c r="F722" s="13"/>
      <c r="G722" s="15"/>
      <c r="H722" s="20"/>
    </row>
    <row r="723" spans="5:8">
      <c r="E723" s="13"/>
      <c r="F723" s="13"/>
      <c r="G723" s="15"/>
      <c r="H723" s="20"/>
    </row>
    <row r="724" spans="5:8">
      <c r="E724" s="13"/>
      <c r="F724" s="13"/>
      <c r="G724" s="15"/>
      <c r="H724" s="20"/>
    </row>
    <row r="725" spans="5:8">
      <c r="E725" s="13"/>
      <c r="F725" s="13"/>
      <c r="G725" s="15"/>
      <c r="H725" s="20"/>
    </row>
    <row r="726" spans="5:8">
      <c r="E726" s="13"/>
      <c r="F726" s="13"/>
      <c r="G726" s="15"/>
      <c r="H726" s="20"/>
    </row>
    <row r="727" spans="5:8">
      <c r="E727" s="13"/>
      <c r="F727" s="13"/>
      <c r="G727" s="15"/>
      <c r="H727" s="20"/>
    </row>
    <row r="728" spans="5:8">
      <c r="E728" s="13"/>
      <c r="F728" s="13"/>
      <c r="G728" s="15"/>
      <c r="H728" s="20"/>
    </row>
    <row r="729" spans="5:8">
      <c r="E729" s="13"/>
      <c r="F729" s="13"/>
      <c r="G729" s="15"/>
      <c r="H729" s="20"/>
    </row>
    <row r="730" spans="5:8">
      <c r="E730" s="13"/>
      <c r="F730" s="13"/>
      <c r="G730" s="15"/>
      <c r="H730" s="20"/>
    </row>
    <row r="731" spans="5:8">
      <c r="E731" s="13"/>
      <c r="F731" s="13"/>
      <c r="G731" s="15"/>
      <c r="H731" s="20"/>
    </row>
    <row r="732" spans="5:8">
      <c r="E732" s="13"/>
      <c r="F732" s="13"/>
      <c r="G732" s="15"/>
      <c r="H732" s="20"/>
    </row>
    <row r="733" spans="5:8">
      <c r="E733" s="13"/>
      <c r="F733" s="13"/>
      <c r="G733" s="15"/>
      <c r="H733" s="20"/>
    </row>
    <row r="734" spans="5:8">
      <c r="E734" s="13"/>
      <c r="F734" s="13"/>
      <c r="G734" s="15"/>
      <c r="H734" s="20"/>
    </row>
    <row r="735" spans="5:8">
      <c r="E735" s="13"/>
      <c r="F735" s="13"/>
      <c r="G735" s="15"/>
      <c r="H735" s="20"/>
    </row>
    <row r="736" spans="5:8">
      <c r="E736" s="13"/>
      <c r="F736" s="13"/>
      <c r="G736" s="15"/>
      <c r="H736" s="20"/>
    </row>
    <row r="737" spans="5:8">
      <c r="E737" s="13"/>
      <c r="F737" s="13"/>
      <c r="G737" s="15"/>
      <c r="H737" s="20"/>
    </row>
    <row r="738" spans="5:8">
      <c r="E738" s="13"/>
      <c r="F738" s="13"/>
      <c r="G738" s="15"/>
      <c r="H738" s="20"/>
    </row>
    <row r="739" spans="5:8">
      <c r="E739" s="13"/>
      <c r="F739" s="13"/>
      <c r="G739" s="15"/>
      <c r="H739" s="20"/>
    </row>
    <row r="740" spans="5:8">
      <c r="E740" s="13"/>
      <c r="F740" s="13"/>
      <c r="G740" s="15"/>
      <c r="H740" s="20"/>
    </row>
    <row r="741" spans="5:8">
      <c r="E741" s="13"/>
      <c r="F741" s="13"/>
      <c r="G741" s="15"/>
      <c r="H741" s="20"/>
    </row>
    <row r="742" spans="5:8">
      <c r="E742" s="13"/>
      <c r="F742" s="13"/>
      <c r="G742" s="15"/>
      <c r="H742" s="20"/>
    </row>
    <row r="743" spans="5:8">
      <c r="E743" s="13"/>
      <c r="F743" s="13"/>
      <c r="G743" s="15"/>
      <c r="H743" s="20"/>
    </row>
    <row r="744" spans="5:8">
      <c r="E744" s="13"/>
      <c r="F744" s="13"/>
      <c r="G744" s="15"/>
      <c r="H744" s="20"/>
    </row>
    <row r="745" spans="5:8">
      <c r="E745" s="13"/>
      <c r="F745" s="13"/>
      <c r="G745" s="15"/>
      <c r="H745" s="20"/>
    </row>
    <row r="746" spans="5:8">
      <c r="E746" s="13"/>
      <c r="F746" s="13"/>
      <c r="G746" s="15"/>
      <c r="H746" s="20"/>
    </row>
    <row r="747" spans="5:8">
      <c r="E747" s="13"/>
      <c r="F747" s="13"/>
      <c r="G747" s="15"/>
      <c r="H747" s="20"/>
    </row>
    <row r="748" spans="5:8">
      <c r="E748" s="13"/>
      <c r="F748" s="13"/>
      <c r="G748" s="15"/>
      <c r="H748" s="20"/>
    </row>
    <row r="749" spans="5:8">
      <c r="E749" s="13"/>
      <c r="F749" s="13"/>
      <c r="G749" s="15"/>
      <c r="H749" s="20"/>
    </row>
    <row r="750" spans="5:8">
      <c r="E750" s="13"/>
      <c r="F750" s="13"/>
      <c r="G750" s="15"/>
      <c r="H750" s="20"/>
    </row>
    <row r="751" spans="5:8">
      <c r="E751" s="13"/>
      <c r="F751" s="13"/>
      <c r="G751" s="15"/>
      <c r="H751" s="20"/>
    </row>
    <row r="752" spans="5:8">
      <c r="E752" s="13"/>
      <c r="F752" s="13"/>
      <c r="G752" s="15"/>
      <c r="H752" s="20"/>
    </row>
    <row r="753" spans="5:8">
      <c r="E753" s="13"/>
      <c r="F753" s="13"/>
      <c r="G753" s="15"/>
      <c r="H753" s="20"/>
    </row>
    <row r="754" spans="5:8">
      <c r="E754" s="13"/>
      <c r="F754" s="13"/>
      <c r="G754" s="15"/>
      <c r="H754" s="20"/>
    </row>
    <row r="755" spans="5:8">
      <c r="E755" s="13"/>
      <c r="F755" s="13"/>
      <c r="G755" s="15"/>
      <c r="H755" s="20"/>
    </row>
    <row r="756" spans="5:8">
      <c r="E756" s="13"/>
      <c r="F756" s="13"/>
      <c r="G756" s="15"/>
      <c r="H756" s="20"/>
    </row>
    <row r="757" spans="5:8">
      <c r="E757" s="13"/>
      <c r="F757" s="13"/>
      <c r="G757" s="15"/>
      <c r="H757" s="20"/>
    </row>
    <row r="758" spans="5:8">
      <c r="E758" s="13"/>
      <c r="F758" s="13"/>
      <c r="G758" s="15"/>
      <c r="H758" s="20"/>
    </row>
    <row r="759" spans="5:8">
      <c r="E759" s="13"/>
      <c r="F759" s="13"/>
      <c r="G759" s="15"/>
      <c r="H759" s="20"/>
    </row>
    <row r="760" spans="5:8">
      <c r="E760" s="13"/>
      <c r="F760" s="13"/>
      <c r="G760" s="15"/>
      <c r="H760" s="20"/>
    </row>
    <row r="761" spans="5:8">
      <c r="E761" s="13"/>
      <c r="F761" s="13"/>
      <c r="G761" s="15"/>
      <c r="H761" s="20"/>
    </row>
    <row r="762" spans="5:8">
      <c r="E762" s="13"/>
      <c r="F762" s="13"/>
      <c r="G762" s="15"/>
      <c r="H762" s="20"/>
    </row>
    <row r="763" spans="5:8">
      <c r="E763" s="13"/>
      <c r="F763" s="13"/>
      <c r="G763" s="15"/>
      <c r="H763" s="20"/>
    </row>
    <row r="764" spans="5:8">
      <c r="E764" s="13"/>
      <c r="F764" s="13"/>
      <c r="G764" s="15"/>
      <c r="H764" s="20"/>
    </row>
    <row r="765" spans="5:8">
      <c r="E765" s="13"/>
      <c r="F765" s="13"/>
      <c r="G765" s="15"/>
      <c r="H765" s="20"/>
    </row>
    <row r="766" spans="5:8">
      <c r="E766" s="13"/>
      <c r="F766" s="13"/>
      <c r="G766" s="15"/>
      <c r="H766" s="20"/>
    </row>
    <row r="767" spans="5:8">
      <c r="E767" s="13"/>
      <c r="F767" s="13"/>
      <c r="G767" s="15"/>
      <c r="H767" s="20"/>
    </row>
    <row r="768" spans="5:8">
      <c r="E768" s="13"/>
      <c r="F768" s="13"/>
      <c r="G768" s="15"/>
      <c r="H768" s="20"/>
    </row>
    <row r="769" spans="5:8">
      <c r="E769" s="13"/>
      <c r="F769" s="13"/>
      <c r="G769" s="15"/>
      <c r="H769" s="20"/>
    </row>
    <row r="770" spans="5:8">
      <c r="E770" s="13"/>
      <c r="F770" s="13"/>
      <c r="G770" s="15"/>
      <c r="H770" s="20"/>
    </row>
    <row r="771" spans="5:8">
      <c r="E771" s="13"/>
      <c r="F771" s="13"/>
      <c r="G771" s="15"/>
      <c r="H771" s="20"/>
    </row>
    <row r="772" spans="5:8">
      <c r="E772" s="13"/>
      <c r="F772" s="13"/>
      <c r="G772" s="15"/>
      <c r="H772" s="20"/>
    </row>
    <row r="773" spans="5:8">
      <c r="E773" s="13"/>
      <c r="F773" s="13"/>
      <c r="G773" s="15"/>
      <c r="H773" s="20"/>
    </row>
    <row r="774" spans="5:8">
      <c r="E774" s="13"/>
      <c r="F774" s="13"/>
      <c r="G774" s="15"/>
      <c r="H774" s="20"/>
    </row>
    <row r="775" spans="5:8">
      <c r="E775" s="13"/>
      <c r="F775" s="13"/>
      <c r="G775" s="15"/>
      <c r="H775" s="20"/>
    </row>
    <row r="776" spans="5:8">
      <c r="E776" s="13"/>
      <c r="F776" s="13"/>
      <c r="G776" s="15"/>
      <c r="H776" s="20"/>
    </row>
    <row r="777" spans="5:8">
      <c r="E777" s="13"/>
      <c r="F777" s="13"/>
      <c r="G777" s="15"/>
      <c r="H777" s="20"/>
    </row>
    <row r="778" spans="5:8">
      <c r="E778" s="13"/>
      <c r="F778" s="13"/>
      <c r="G778" s="15"/>
      <c r="H778" s="20"/>
    </row>
    <row r="779" spans="5:8">
      <c r="E779" s="13"/>
      <c r="F779" s="13"/>
      <c r="G779" s="15"/>
      <c r="H779" s="20"/>
    </row>
    <row r="780" spans="5:8">
      <c r="E780" s="13"/>
      <c r="F780" s="13"/>
      <c r="G780" s="15"/>
      <c r="H780" s="20"/>
    </row>
    <row r="781" spans="5:8">
      <c r="E781" s="13"/>
      <c r="F781" s="13"/>
      <c r="G781" s="15"/>
      <c r="H781" s="20"/>
    </row>
    <row r="782" spans="5:8">
      <c r="E782" s="13"/>
      <c r="F782" s="13"/>
      <c r="G782" s="15"/>
      <c r="H782" s="20"/>
    </row>
    <row r="783" spans="5:8">
      <c r="E783" s="13"/>
      <c r="F783" s="13"/>
      <c r="G783" s="15"/>
      <c r="H783" s="20"/>
    </row>
    <row r="784" spans="5:8">
      <c r="E784" s="13"/>
      <c r="F784" s="13"/>
      <c r="G784" s="15"/>
      <c r="H784" s="20"/>
    </row>
    <row r="785" spans="5:8">
      <c r="E785" s="13"/>
      <c r="F785" s="13"/>
      <c r="G785" s="15"/>
      <c r="H785" s="20"/>
    </row>
    <row r="786" spans="5:8">
      <c r="E786" s="13"/>
      <c r="F786" s="13"/>
      <c r="G786" s="15"/>
      <c r="H786" s="20"/>
    </row>
    <row r="787" spans="5:8">
      <c r="E787" s="13"/>
      <c r="F787" s="13"/>
      <c r="G787" s="15"/>
      <c r="H787" s="20"/>
    </row>
    <row r="788" spans="5:8">
      <c r="E788" s="13"/>
      <c r="F788" s="13"/>
      <c r="G788" s="15"/>
      <c r="H788" s="20"/>
    </row>
    <row r="789" spans="5:8">
      <c r="E789" s="13"/>
      <c r="F789" s="13"/>
      <c r="G789" s="15"/>
      <c r="H789" s="20"/>
    </row>
    <row r="790" spans="5:8">
      <c r="E790" s="13"/>
      <c r="F790" s="13"/>
      <c r="G790" s="15"/>
      <c r="H790" s="20"/>
    </row>
    <row r="791" spans="5:8">
      <c r="E791" s="13"/>
      <c r="F791" s="13"/>
      <c r="G791" s="15"/>
      <c r="H791" s="20"/>
    </row>
    <row r="792" spans="5:8">
      <c r="E792" s="13"/>
      <c r="F792" s="13"/>
      <c r="G792" s="15"/>
      <c r="H792" s="20"/>
    </row>
    <row r="793" spans="5:8">
      <c r="E793" s="13"/>
      <c r="F793" s="13"/>
      <c r="G793" s="15"/>
      <c r="H793" s="20"/>
    </row>
    <row r="794" spans="5:8">
      <c r="E794" s="13"/>
      <c r="F794" s="13"/>
      <c r="G794" s="15"/>
      <c r="H794" s="20"/>
    </row>
    <row r="795" spans="5:8">
      <c r="E795" s="13"/>
      <c r="F795" s="13"/>
      <c r="G795" s="15"/>
      <c r="H795" s="20"/>
    </row>
    <row r="796" spans="5:8">
      <c r="E796" s="13"/>
      <c r="F796" s="13"/>
      <c r="G796" s="15"/>
      <c r="H796" s="20"/>
    </row>
    <row r="797" spans="5:8">
      <c r="E797" s="13"/>
      <c r="F797" s="13"/>
      <c r="G797" s="15"/>
      <c r="H797" s="20"/>
    </row>
    <row r="798" spans="5:8">
      <c r="E798" s="13"/>
      <c r="F798" s="13"/>
      <c r="G798" s="15"/>
      <c r="H798" s="20"/>
    </row>
    <row r="799" spans="5:8">
      <c r="E799" s="13"/>
      <c r="F799" s="13"/>
      <c r="G799" s="15"/>
      <c r="H799" s="20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/>
  </sheetPr>
  <dimension ref="A1:Z651"/>
  <sheetViews>
    <sheetView zoomScale="60" zoomScaleNormal="60" workbookViewId="0">
      <selection activeCell="Y1" sqref="Y1:Z1"/>
    </sheetView>
  </sheetViews>
  <sheetFormatPr defaultRowHeight="14.5"/>
  <cols>
    <col min="1" max="1" width="6" customWidth="1"/>
    <col min="2" max="2" width="4.90625" customWidth="1"/>
    <col min="3" max="3" width="21" customWidth="1"/>
    <col min="4" max="4" width="15.90625" style="17" customWidth="1"/>
    <col min="5" max="5" width="11.81640625" style="12" customWidth="1"/>
    <col min="6" max="6" width="21.6328125" style="12" customWidth="1"/>
    <col min="7" max="7" width="11.6328125" style="12" customWidth="1"/>
    <col min="8" max="8" width="14.08984375" style="12" customWidth="1"/>
    <col min="9" max="9" width="8.7265625" style="12"/>
    <col min="10" max="10" width="12" customWidth="1"/>
    <col min="11" max="23" width="8" customWidth="1"/>
    <col min="30" max="30" width="15.54296875" bestFit="1" customWidth="1"/>
    <col min="31" max="31" width="5.453125" bestFit="1" customWidth="1"/>
    <col min="32" max="32" width="22.54296875" bestFit="1" customWidth="1"/>
    <col min="33" max="33" width="15.6328125" bestFit="1" customWidth="1"/>
  </cols>
  <sheetData>
    <row r="1" spans="1:26">
      <c r="A1" s="1" t="s">
        <v>0</v>
      </c>
      <c r="B1" s="1" t="s">
        <v>1</v>
      </c>
      <c r="C1" s="1" t="s">
        <v>2</v>
      </c>
      <c r="D1" s="24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24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28" t="s">
        <v>2208</v>
      </c>
      <c r="Z1" s="28" t="s">
        <v>2187</v>
      </c>
    </row>
    <row r="2" spans="1:26">
      <c r="A2">
        <v>513</v>
      </c>
      <c r="B2" t="s">
        <v>31</v>
      </c>
      <c r="C2" t="s">
        <v>60</v>
      </c>
      <c r="D2" s="17" t="str">
        <f>IFERROR(VLOOKUP(Dati17_18[[#This Row],[Nome]]&amp;"*",Gazzetta17_18[Giocatore],1,FALSE),"")</f>
        <v>Acerbi F.</v>
      </c>
      <c r="E2" s="13">
        <f>IFERROR(IF(Dati17_18[[#This Row],[Mf]]/Dati17_18[[#This Row],[Quota]]=0,0,Dati17_18[[#This Row],[Mf]]/Dati17_18[[#This Row],[Quota]]),0)</f>
        <v>0.39066666666666666</v>
      </c>
      <c r="F2" s="13">
        <f>IFERROR(Dati17_18[[#This Row],[Mf/Quota]]*Dati17_18[[#This Row],[Pg]]/38,0)</f>
        <v>0.39066666666666666</v>
      </c>
      <c r="G2" s="15">
        <f>IF(Dati17_18[[#This Row],[Mf]]*Dati17_18[[#This Row],[Pg]]=0,0,Dati17_18[[#This Row],[Mf]]*Dati17_18[[#This Row],[Pg]])</f>
        <v>222.68</v>
      </c>
      <c r="H2" s="20">
        <f>IFERROR(Dati17_18[[#This Row],[Tot. punti]]/Dati17_18[[#This Row],[Quota]],0)</f>
        <v>14.845333333333334</v>
      </c>
      <c r="I2" s="12">
        <f>IFERROR(VLOOKUP(Dati17_18[[#This Row],[Nome]]&amp;"*",Gazzetta17_18[],2,FALSE),0)</f>
        <v>15</v>
      </c>
      <c r="J2" t="s">
        <v>46</v>
      </c>
      <c r="K2">
        <v>38</v>
      </c>
      <c r="L2">
        <v>5.96</v>
      </c>
      <c r="M2">
        <v>5.86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1</v>
      </c>
      <c r="Y2" s="18" t="s">
        <v>2454</v>
      </c>
      <c r="Z2">
        <v>4</v>
      </c>
    </row>
    <row r="3" spans="1:26">
      <c r="A3">
        <v>397</v>
      </c>
      <c r="B3" t="s">
        <v>22</v>
      </c>
      <c r="C3" t="s">
        <v>75</v>
      </c>
      <c r="D3" s="17" t="str">
        <f>IFERROR(VLOOKUP(Dati17_18[[#This Row],[Nome]]&amp;"*",Gazzetta17_18[Giocatore],1,FALSE),"")</f>
        <v>Allan M.</v>
      </c>
      <c r="E3" s="13">
        <f>IFERROR(IF(Dati17_18[[#This Row],[Mf]]/Dati17_18[[#This Row],[Quota]]=0,0,Dati17_18[[#This Row],[Mf]]/Dati17_18[[#This Row],[Quota]]),0)</f>
        <v>0.32047619047619047</v>
      </c>
      <c r="F3" s="13">
        <f>IFERROR(Dati17_18[[#This Row],[Mf/Quota]]*Dati17_18[[#This Row],[Pg]]/38,0)</f>
        <v>0.32047619047619047</v>
      </c>
      <c r="G3" s="15">
        <f>IF(Dati17_18[[#This Row],[Mf]]*Dati17_18[[#This Row],[Pg]]=0,0,Dati17_18[[#This Row],[Mf]]*Dati17_18[[#This Row],[Pg]])</f>
        <v>255.74</v>
      </c>
      <c r="H3" s="20">
        <f>IFERROR(Dati17_18[[#This Row],[Tot. punti]]/Dati17_18[[#This Row],[Quota]],0)</f>
        <v>12.178095238095239</v>
      </c>
      <c r="I3" s="12">
        <f>IFERROR(VLOOKUP(Dati17_18[[#This Row],[Nome]]&amp;"*",Gazzetta17_18[],2,FALSE),0)</f>
        <v>21</v>
      </c>
      <c r="J3" t="s">
        <v>24</v>
      </c>
      <c r="K3">
        <v>38</v>
      </c>
      <c r="L3">
        <v>6.32</v>
      </c>
      <c r="M3">
        <v>6.73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2</v>
      </c>
      <c r="V3">
        <v>0</v>
      </c>
      <c r="W3">
        <v>0</v>
      </c>
      <c r="Y3" s="18" t="s">
        <v>1646</v>
      </c>
      <c r="Z3">
        <v>7</v>
      </c>
    </row>
    <row r="4" spans="1:26">
      <c r="A4">
        <v>1901</v>
      </c>
      <c r="B4" t="s">
        <v>22</v>
      </c>
      <c r="C4" t="s">
        <v>686</v>
      </c>
      <c r="D4" s="17" t="str">
        <f>IFERROR(VLOOKUP(Dati17_18[[#This Row],[Nome]]&amp;"*",Gazzetta17_18[Giocatore],1,FALSE),"")</f>
        <v>Barberis A.</v>
      </c>
      <c r="E4" s="13">
        <f>IFERROR(IF(Dati17_18[[#This Row],[Mf]]/Dati17_18[[#This Row],[Quota]]=0,0,Dati17_18[[#This Row],[Mf]]/Dati17_18[[#This Row],[Quota]]),0)</f>
        <v>0.49</v>
      </c>
      <c r="F4" s="13">
        <f>IFERROR(Dati17_18[[#This Row],[Mf/Quota]]*Dati17_18[[#This Row],[Pg]]/38,0)</f>
        <v>0.49000000000000005</v>
      </c>
      <c r="G4" s="15">
        <f>IF(Dati17_18[[#This Row],[Mf]]*Dati17_18[[#This Row],[Pg]]=0,0,Dati17_18[[#This Row],[Mf]]*Dati17_18[[#This Row],[Pg]])</f>
        <v>223.44</v>
      </c>
      <c r="H4" s="20">
        <f>IFERROR(Dati17_18[[#This Row],[Tot. punti]]/Dati17_18[[#This Row],[Quota]],0)</f>
        <v>18.62</v>
      </c>
      <c r="I4" s="12">
        <f>IFERROR(VLOOKUP(Dati17_18[[#This Row],[Nome]]&amp;"*",Gazzetta17_18[],2,FALSE),0)</f>
        <v>12</v>
      </c>
      <c r="J4" t="s">
        <v>656</v>
      </c>
      <c r="K4">
        <v>38</v>
      </c>
      <c r="L4">
        <v>5.71</v>
      </c>
      <c r="M4">
        <v>5.88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Y4" s="18" t="s">
        <v>2455</v>
      </c>
      <c r="Z4">
        <v>1</v>
      </c>
    </row>
    <row r="5" spans="1:26">
      <c r="A5">
        <v>406</v>
      </c>
      <c r="B5" t="s">
        <v>17</v>
      </c>
      <c r="C5" t="s">
        <v>25</v>
      </c>
      <c r="D5" s="17" t="str">
        <f>IFERROR(VLOOKUP(Dati17_18[[#This Row],[Nome]]&amp;"*",Gazzetta17_18[Giocatore],1,FALSE),"")</f>
        <v>Callejon J.</v>
      </c>
      <c r="E5" s="13">
        <f>IFERROR(IF(Dati17_18[[#This Row],[Mf]]/Dati17_18[[#This Row],[Quota]]=0,0,Dati17_18[[#This Row],[Mf]]/Dati17_18[[#This Row],[Quota]]),0)</f>
        <v>0.25714285714285717</v>
      </c>
      <c r="F5" s="13">
        <f>IFERROR(Dati17_18[[#This Row],[Mf/Quota]]*Dati17_18[[#This Row],[Pg]]/38,0)</f>
        <v>0.25714285714285717</v>
      </c>
      <c r="G5" s="15">
        <f>IF(Dati17_18[[#This Row],[Mf]]*Dati17_18[[#This Row],[Pg]]=0,0,Dati17_18[[#This Row],[Mf]]*Dati17_18[[#This Row],[Pg]])</f>
        <v>273.60000000000002</v>
      </c>
      <c r="H5" s="20">
        <f>IFERROR(Dati17_18[[#This Row],[Tot. punti]]/Dati17_18[[#This Row],[Quota]],0)</f>
        <v>9.7714285714285722</v>
      </c>
      <c r="I5" s="12">
        <f>IFERROR(VLOOKUP(Dati17_18[[#This Row],[Nome]]&amp;"*",Gazzetta17_18[],2,FALSE),0)</f>
        <v>28</v>
      </c>
      <c r="J5" t="s">
        <v>24</v>
      </c>
      <c r="K5">
        <v>38</v>
      </c>
      <c r="L5">
        <v>6.16</v>
      </c>
      <c r="M5">
        <v>7.2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3</v>
      </c>
      <c r="V5">
        <v>0</v>
      </c>
      <c r="W5">
        <v>0</v>
      </c>
      <c r="Y5" s="18" t="s">
        <v>1648</v>
      </c>
      <c r="Z5">
        <v>15</v>
      </c>
    </row>
    <row r="6" spans="1:26">
      <c r="A6">
        <v>1889</v>
      </c>
      <c r="B6" t="s">
        <v>28</v>
      </c>
      <c r="C6" t="s">
        <v>679</v>
      </c>
      <c r="D6" s="17" t="str">
        <f>IFERROR(VLOOKUP(Dati17_18[[#This Row],[Nome]]&amp;"*",Gazzetta17_18[Giocatore],1,FALSE),"")</f>
        <v>Cordaz A.</v>
      </c>
      <c r="E6" s="13">
        <f>IFERROR(IF(Dati17_18[[#This Row],[Mf]]/Dati17_18[[#This Row],[Quota]]=0,0,Dati17_18[[#This Row],[Mf]]/Dati17_18[[#This Row],[Quota]]),0)</f>
        <v>0.28062500000000001</v>
      </c>
      <c r="F6" s="13">
        <f>IFERROR(Dati17_18[[#This Row],[Mf/Quota]]*Dati17_18[[#This Row],[Pg]]/38,0)</f>
        <v>0.28062500000000001</v>
      </c>
      <c r="G6" s="15">
        <f>IF(Dati17_18[[#This Row],[Mf]]*Dati17_18[[#This Row],[Pg]]=0,0,Dati17_18[[#This Row],[Mf]]*Dati17_18[[#This Row],[Pg]])</f>
        <v>170.62</v>
      </c>
      <c r="H6" s="20">
        <f>IFERROR(Dati17_18[[#This Row],[Tot. punti]]/Dati17_18[[#This Row],[Quota]],0)</f>
        <v>10.66375</v>
      </c>
      <c r="I6" s="12">
        <f>IFERROR(VLOOKUP(Dati17_18[[#This Row],[Nome]]&amp;"*",Gazzetta17_18[],2,FALSE),0)</f>
        <v>16</v>
      </c>
      <c r="J6" t="s">
        <v>656</v>
      </c>
      <c r="K6">
        <v>38</v>
      </c>
      <c r="L6">
        <v>6.17</v>
      </c>
      <c r="M6">
        <v>4.49</v>
      </c>
      <c r="N6">
        <v>0</v>
      </c>
      <c r="O6">
        <v>66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Y6" s="18" t="s">
        <v>1650</v>
      </c>
      <c r="Z6">
        <v>6</v>
      </c>
    </row>
    <row r="7" spans="1:26">
      <c r="A7">
        <v>350</v>
      </c>
      <c r="B7" t="s">
        <v>28</v>
      </c>
      <c r="C7" t="s">
        <v>158</v>
      </c>
      <c r="D7" s="17" t="str">
        <f>IFERROR(VLOOKUP(Dati17_18[[#This Row],[Nome]]&amp;"*",Gazzetta17_18[Giocatore],1,FALSE),"")</f>
        <v>Donnarumma G.</v>
      </c>
      <c r="E7" s="13">
        <f>IFERROR(IF(Dati17_18[[#This Row],[Mf]]/Dati17_18[[#This Row],[Quota]]=0,0,Dati17_18[[#This Row],[Mf]]/Dati17_18[[#This Row],[Quota]]),0)</f>
        <v>0.25842105263157894</v>
      </c>
      <c r="F7" s="13">
        <f>IFERROR(Dati17_18[[#This Row],[Mf/Quota]]*Dati17_18[[#This Row],[Pg]]/38,0)</f>
        <v>0.25842105263157894</v>
      </c>
      <c r="G7" s="15">
        <f>IF(Dati17_18[[#This Row],[Mf]]*Dati17_18[[#This Row],[Pg]]=0,0,Dati17_18[[#This Row],[Mf]]*Dati17_18[[#This Row],[Pg]])</f>
        <v>186.58</v>
      </c>
      <c r="H7" s="20">
        <f>IFERROR(Dati17_18[[#This Row],[Tot. punti]]/Dati17_18[[#This Row],[Quota]],0)</f>
        <v>9.82</v>
      </c>
      <c r="I7" s="12">
        <f>IFERROR(VLOOKUP(Dati17_18[[#This Row],[Nome]]&amp;"*",Gazzetta17_18[],2,FALSE),0)</f>
        <v>19</v>
      </c>
      <c r="J7" t="s">
        <v>21</v>
      </c>
      <c r="K7">
        <v>38</v>
      </c>
      <c r="L7">
        <v>6.09</v>
      </c>
      <c r="M7">
        <v>4.91</v>
      </c>
      <c r="N7">
        <v>0</v>
      </c>
      <c r="O7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Y7" s="18" t="s">
        <v>2216</v>
      </c>
      <c r="Z7">
        <v>7</v>
      </c>
    </row>
    <row r="8" spans="1:26">
      <c r="A8">
        <v>402</v>
      </c>
      <c r="B8" t="s">
        <v>22</v>
      </c>
      <c r="C8" t="s">
        <v>23</v>
      </c>
      <c r="D8" s="17" t="str">
        <f>IFERROR(VLOOKUP(Dati17_18[[#This Row],[Nome]]&amp;"*",Gazzetta17_18[Giocatore],1,FALSE),"")</f>
        <v>Hamsik M.</v>
      </c>
      <c r="E8" s="13">
        <f>IFERROR(IF(Dati17_18[[#This Row],[Mf]]/Dati17_18[[#This Row],[Quota]]=0,0,Dati17_18[[#This Row],[Mf]]/Dati17_18[[#This Row],[Quota]]),0)</f>
        <v>0.29863636363636364</v>
      </c>
      <c r="F8" s="13">
        <f>IFERROR(Dati17_18[[#This Row],[Mf/Quota]]*Dati17_18[[#This Row],[Pg]]/38,0)</f>
        <v>0.29863636363636364</v>
      </c>
      <c r="G8" s="15">
        <f>IF(Dati17_18[[#This Row],[Mf]]*Dati17_18[[#This Row],[Pg]]=0,0,Dati17_18[[#This Row],[Mf]]*Dati17_18[[#This Row],[Pg]])</f>
        <v>249.66000000000003</v>
      </c>
      <c r="H8" s="20">
        <f>IFERROR(Dati17_18[[#This Row],[Tot. punti]]/Dati17_18[[#This Row],[Quota]],0)</f>
        <v>11.348181818181819</v>
      </c>
      <c r="I8" s="12">
        <f>IFERROR(VLOOKUP(Dati17_18[[#This Row],[Nome]]&amp;"*",Gazzetta17_18[],2,FALSE),0)</f>
        <v>22</v>
      </c>
      <c r="J8" t="s">
        <v>24</v>
      </c>
      <c r="K8">
        <v>38</v>
      </c>
      <c r="L8">
        <v>6.01</v>
      </c>
      <c r="M8">
        <v>6.57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Y8" s="18" t="s">
        <v>1651</v>
      </c>
      <c r="Z8">
        <v>4</v>
      </c>
    </row>
    <row r="9" spans="1:26">
      <c r="A9">
        <v>250</v>
      </c>
      <c r="B9" t="s">
        <v>28</v>
      </c>
      <c r="C9" t="s">
        <v>54</v>
      </c>
      <c r="D9" s="17" t="str">
        <f>IFERROR(VLOOKUP(Dati17_18[[#This Row],[Nome]]&amp;"*",Gazzetta17_18[Giocatore],1,FALSE),"")</f>
        <v>Handanovic S.</v>
      </c>
      <c r="E9" s="13">
        <f>IFERROR(IF(Dati17_18[[#This Row],[Mf]]/Dati17_18[[#This Row],[Quota]]=0,0,Dati17_18[[#This Row],[Mf]]/Dati17_18[[#This Row],[Quota]]),0)</f>
        <v>0.24772727272727274</v>
      </c>
      <c r="F9" s="13">
        <f>IFERROR(Dati17_18[[#This Row],[Mf/Quota]]*Dati17_18[[#This Row],[Pg]]/38,0)</f>
        <v>0.24772727272727274</v>
      </c>
      <c r="G9" s="15">
        <f>IF(Dati17_18[[#This Row],[Mf]]*Dati17_18[[#This Row],[Pg]]=0,0,Dati17_18[[#This Row],[Mf]]*Dati17_18[[#This Row],[Pg]])</f>
        <v>207.1</v>
      </c>
      <c r="H9" s="20">
        <f>IFERROR(Dati17_18[[#This Row],[Tot. punti]]/Dati17_18[[#This Row],[Quota]],0)</f>
        <v>9.413636363636364</v>
      </c>
      <c r="I9" s="12">
        <f>IFERROR(VLOOKUP(Dati17_18[[#This Row],[Nome]]&amp;"*",Gazzetta17_18[],2,FALSE),0)</f>
        <v>22</v>
      </c>
      <c r="J9" t="s">
        <v>55</v>
      </c>
      <c r="K9">
        <v>38</v>
      </c>
      <c r="L9">
        <v>6.29</v>
      </c>
      <c r="M9">
        <v>5.45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8" t="s">
        <v>1652</v>
      </c>
      <c r="Z9">
        <v>4</v>
      </c>
    </row>
    <row r="10" spans="1:26">
      <c r="A10">
        <v>410</v>
      </c>
      <c r="B10" t="s">
        <v>17</v>
      </c>
      <c r="C10" t="s">
        <v>114</v>
      </c>
      <c r="D10" s="17" t="str">
        <f>IFERROR(VLOOKUP(Dati17_18[[#This Row],[Nome]]&amp;"*",Gazzetta17_18[Giocatore],1,FALSE),"")</f>
        <v>Mertens D.</v>
      </c>
      <c r="E10" s="13">
        <f>IFERROR(IF(Dati17_18[[#This Row],[Mf]]/Dati17_18[[#This Row],[Quota]]=0,0,Dati17_18[[#This Row],[Mf]]/Dati17_18[[#This Row],[Quota]]),0)</f>
        <v>0.23874999999999999</v>
      </c>
      <c r="F10" s="13">
        <f>IFERROR(Dati17_18[[#This Row],[Mf/Quota]]*Dati17_18[[#This Row],[Pg]]/38,0)</f>
        <v>0.23874999999999999</v>
      </c>
      <c r="G10" s="15">
        <f>IF(Dati17_18[[#This Row],[Mf]]*Dati17_18[[#This Row],[Pg]]=0,0,Dati17_18[[#This Row],[Mf]]*Dati17_18[[#This Row],[Pg]])</f>
        <v>290.32</v>
      </c>
      <c r="H10" s="20">
        <f>IFERROR(Dati17_18[[#This Row],[Tot. punti]]/Dati17_18[[#This Row],[Quota]],0)</f>
        <v>9.0724999999999998</v>
      </c>
      <c r="I10" s="12">
        <f>IFERROR(VLOOKUP(Dati17_18[[#This Row],[Nome]]&amp;"*",Gazzetta17_18[],2,FALSE),0)</f>
        <v>32</v>
      </c>
      <c r="J10" t="s">
        <v>24</v>
      </c>
      <c r="K10">
        <v>38</v>
      </c>
      <c r="L10">
        <v>6.2</v>
      </c>
      <c r="M10">
        <v>7.64</v>
      </c>
      <c r="N10">
        <v>14</v>
      </c>
      <c r="O10">
        <v>0</v>
      </c>
      <c r="P10">
        <v>0</v>
      </c>
      <c r="Q10">
        <v>5</v>
      </c>
      <c r="R10">
        <v>4</v>
      </c>
      <c r="S10">
        <v>1</v>
      </c>
      <c r="T10">
        <v>6</v>
      </c>
      <c r="U10">
        <v>4</v>
      </c>
      <c r="V10">
        <v>0</v>
      </c>
      <c r="W10">
        <v>0</v>
      </c>
      <c r="Y10" s="18" t="s">
        <v>2217</v>
      </c>
      <c r="Z10">
        <v>29</v>
      </c>
    </row>
    <row r="11" spans="1:26">
      <c r="A11">
        <v>2061</v>
      </c>
      <c r="B11" t="s">
        <v>17</v>
      </c>
      <c r="C11" t="s">
        <v>744</v>
      </c>
      <c r="D11" s="17" t="str">
        <f>IFERROR(VLOOKUP(Dati17_18[[#This Row],[Nome]]&amp;"*",Gazzetta17_18[Giocatore],1,FALSE),"")</f>
        <v>Simeone G.</v>
      </c>
      <c r="E11" s="13">
        <f>IFERROR(IF(Dati17_18[[#This Row],[Mf]]/Dati17_18[[#This Row],[Quota]]=0,0,Dati17_18[[#This Row],[Mf]]/Dati17_18[[#This Row],[Quota]]),0)</f>
        <v>0.26333333333333336</v>
      </c>
      <c r="F11" s="13">
        <f>IFERROR(Dati17_18[[#This Row],[Mf/Quota]]*Dati17_18[[#This Row],[Pg]]/38,0)</f>
        <v>0.26333333333333336</v>
      </c>
      <c r="G11" s="15">
        <f>IF(Dati17_18[[#This Row],[Mf]]*Dati17_18[[#This Row],[Pg]]=0,0,Dati17_18[[#This Row],[Mf]]*Dati17_18[[#This Row],[Pg]])</f>
        <v>270.18</v>
      </c>
      <c r="H11" s="20">
        <f>IFERROR(Dati17_18[[#This Row],[Tot. punti]]/Dati17_18[[#This Row],[Quota]],0)</f>
        <v>10.006666666666668</v>
      </c>
      <c r="I11" s="12">
        <f>IFERROR(VLOOKUP(Dati17_18[[#This Row],[Nome]]&amp;"*",Gazzetta17_18[],2,FALSE),0)</f>
        <v>27</v>
      </c>
      <c r="J11" t="s">
        <v>35</v>
      </c>
      <c r="K11">
        <v>38</v>
      </c>
      <c r="L11">
        <v>5.93</v>
      </c>
      <c r="M11">
        <v>7.11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3</v>
      </c>
      <c r="V11">
        <v>0</v>
      </c>
      <c r="W11">
        <v>0</v>
      </c>
      <c r="Y11" s="18" t="s">
        <v>1655</v>
      </c>
      <c r="Z11">
        <v>19</v>
      </c>
    </row>
    <row r="12" spans="1:26">
      <c r="A12">
        <v>798</v>
      </c>
      <c r="B12" t="s">
        <v>31</v>
      </c>
      <c r="C12" t="s">
        <v>512</v>
      </c>
      <c r="D12" s="17" t="str">
        <f>IFERROR(VLOOKUP(Dati17_18[[#This Row],[Nome]]&amp;"*",Gazzetta17_18[Giocatore],1,FALSE),"")</f>
        <v>Skriniar M.</v>
      </c>
      <c r="E12" s="13">
        <f>IFERROR(IF(Dati17_18[[#This Row],[Mf]]/Dati17_18[[#This Row],[Quota]]=0,0,Dati17_18[[#This Row],[Mf]]/Dati17_18[[#This Row],[Quota]]),0)</f>
        <v>0.38411764705882356</v>
      </c>
      <c r="F12" s="13">
        <f>IFERROR(Dati17_18[[#This Row],[Mf/Quota]]*Dati17_18[[#This Row],[Pg]]/38,0)</f>
        <v>0.38411764705882356</v>
      </c>
      <c r="G12" s="15">
        <f>IF(Dati17_18[[#This Row],[Mf]]*Dati17_18[[#This Row],[Pg]]=0,0,Dati17_18[[#This Row],[Mf]]*Dati17_18[[#This Row],[Pg]])</f>
        <v>248.14000000000001</v>
      </c>
      <c r="H12" s="20">
        <f>IFERROR(Dati17_18[[#This Row],[Tot. punti]]/Dati17_18[[#This Row],[Quota]],0)</f>
        <v>14.596470588235295</v>
      </c>
      <c r="I12" s="12">
        <f>IFERROR(VLOOKUP(Dati17_18[[#This Row],[Nome]]&amp;"*",Gazzetta17_18[],2,FALSE),0)</f>
        <v>17</v>
      </c>
      <c r="J12" t="s">
        <v>55</v>
      </c>
      <c r="K12">
        <v>38</v>
      </c>
      <c r="L12">
        <v>6.29</v>
      </c>
      <c r="M12">
        <v>6.53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1</v>
      </c>
      <c r="Y12" s="18" t="s">
        <v>1657</v>
      </c>
      <c r="Z12">
        <v>20</v>
      </c>
    </row>
    <row r="13" spans="1:26">
      <c r="A13">
        <v>413</v>
      </c>
      <c r="B13" t="s">
        <v>28</v>
      </c>
      <c r="C13" t="s">
        <v>78</v>
      </c>
      <c r="D13" s="17" t="str">
        <f>IFERROR(VLOOKUP(Dati17_18[[#This Row],[Nome]]&amp;"*",Gazzetta17_18[Giocatore],1,FALSE),"")</f>
        <v>Sorrentino S.</v>
      </c>
      <c r="E13" s="13">
        <f>IFERROR(IF(Dati17_18[[#This Row],[Mf]]/Dati17_18[[#This Row],[Quota]]=0,0,Dati17_18[[#This Row],[Mf]]/Dati17_18[[#This Row],[Quota]]),0)</f>
        <v>0.2475</v>
      </c>
      <c r="F13" s="13">
        <f>IFERROR(Dati17_18[[#This Row],[Mf/Quota]]*Dati17_18[[#This Row],[Pg]]/38,0)</f>
        <v>0.24749999999999997</v>
      </c>
      <c r="G13" s="15">
        <f>IF(Dati17_18[[#This Row],[Mf]]*Dati17_18[[#This Row],[Pg]]=0,0,Dati17_18[[#This Row],[Mf]]*Dati17_18[[#This Row],[Pg]])</f>
        <v>188.1</v>
      </c>
      <c r="H13" s="20">
        <f>IFERROR(Dati17_18[[#This Row],[Tot. punti]]/Dati17_18[[#This Row],[Quota]],0)</f>
        <v>9.4049999999999994</v>
      </c>
      <c r="I13" s="12">
        <f>IFERROR(VLOOKUP(Dati17_18[[#This Row],[Nome]]&amp;"*",Gazzetta17_18[],2,FALSE),0)</f>
        <v>20</v>
      </c>
      <c r="J13" t="s">
        <v>65</v>
      </c>
      <c r="K13">
        <v>38</v>
      </c>
      <c r="L13">
        <v>6.29</v>
      </c>
      <c r="M13">
        <v>4.95</v>
      </c>
      <c r="N13">
        <v>0</v>
      </c>
      <c r="O13">
        <v>59</v>
      </c>
      <c r="P13">
        <v>3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Y13" s="18" t="s">
        <v>2456</v>
      </c>
      <c r="Z13">
        <v>26</v>
      </c>
    </row>
    <row r="14" spans="1:26">
      <c r="A14">
        <v>1934</v>
      </c>
      <c r="B14" t="s">
        <v>28</v>
      </c>
      <c r="C14" t="s">
        <v>694</v>
      </c>
      <c r="D14" s="17" t="str">
        <f>IFERROR(VLOOKUP(Dati17_18[[#This Row],[Nome]]&amp;"*",Gazzetta17_18[Giocatore],1,FALSE),"")</f>
        <v>Strakosha T.</v>
      </c>
      <c r="E14" s="13">
        <f>IFERROR(IF(Dati17_18[[#This Row],[Mf]]/Dati17_18[[#This Row],[Quota]]=0,0,Dati17_18[[#This Row],[Mf]]/Dati17_18[[#This Row],[Quota]]),0)</f>
        <v>0.29882352941176471</v>
      </c>
      <c r="F14" s="13">
        <f>IFERROR(Dati17_18[[#This Row],[Mf/Quota]]*Dati17_18[[#This Row],[Pg]]/38,0)</f>
        <v>0.29882352941176471</v>
      </c>
      <c r="G14" s="15">
        <f>IF(Dati17_18[[#This Row],[Mf]]*Dati17_18[[#This Row],[Pg]]=0,0,Dati17_18[[#This Row],[Mf]]*Dati17_18[[#This Row],[Pg]])</f>
        <v>193.04</v>
      </c>
      <c r="H14" s="20">
        <f>IFERROR(Dati17_18[[#This Row],[Tot. punti]]/Dati17_18[[#This Row],[Quota]],0)</f>
        <v>11.355294117647059</v>
      </c>
      <c r="I14" s="12">
        <f>IFERROR(VLOOKUP(Dati17_18[[#This Row],[Nome]]&amp;"*",Gazzetta17_18[],2,FALSE),0)</f>
        <v>17</v>
      </c>
      <c r="J14" t="s">
        <v>74</v>
      </c>
      <c r="K14">
        <v>38</v>
      </c>
      <c r="L14">
        <v>6.32</v>
      </c>
      <c r="M14">
        <v>5.08</v>
      </c>
      <c r="N14">
        <v>0</v>
      </c>
      <c r="O14">
        <v>49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Y14" s="18" t="s">
        <v>1658</v>
      </c>
      <c r="Z14">
        <v>21</v>
      </c>
    </row>
    <row r="15" spans="1:26">
      <c r="A15">
        <v>475</v>
      </c>
      <c r="B15" t="s">
        <v>17</v>
      </c>
      <c r="C15" t="s">
        <v>290</v>
      </c>
      <c r="D15" s="17" t="str">
        <f>IFERROR(VLOOKUP(Dati17_18[[#This Row],[Nome]]&amp;"*",Gazzetta17_18[Giocatore],1,FALSE),"")</f>
        <v/>
      </c>
      <c r="E15" s="13">
        <f>IFERROR(IF(Dati17_18[[#This Row],[Mf]]/Dati17_18[[#This Row],[Quota]]=0,0,Dati17_18[[#This Row],[Mf]]/Dati17_18[[#This Row],[Quota]]),0)</f>
        <v>0</v>
      </c>
      <c r="F15" s="13">
        <f>IFERROR(Dati17_18[[#This Row],[Mf/Quota]]*Dati17_18[[#This Row],[Pg]]/38,0)</f>
        <v>0</v>
      </c>
      <c r="G15" s="15">
        <f>IF(Dati17_18[[#This Row],[Mf]]*Dati17_18[[#This Row],[Pg]]=0,0,Dati17_18[[#This Row],[Mf]]*Dati17_18[[#This Row],[Pg]])</f>
        <v>273.06</v>
      </c>
      <c r="H15" s="20">
        <f>IFERROR(Dati17_18[[#This Row],[Tot. punti]]/Dati17_18[[#This Row],[Quota]],0)</f>
        <v>0</v>
      </c>
      <c r="I15" s="12">
        <f>IFERROR(VLOOKUP(Dati17_18[[#This Row],[Nome]]&amp;"*",Gazzetta17_18[],2,FALSE),0)</f>
        <v>0</v>
      </c>
      <c r="J15" t="s">
        <v>81</v>
      </c>
      <c r="K15">
        <v>37</v>
      </c>
      <c r="L15">
        <v>6.21</v>
      </c>
      <c r="M15">
        <v>7.38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2</v>
      </c>
      <c r="V15">
        <v>0</v>
      </c>
      <c r="W15">
        <v>0</v>
      </c>
      <c r="Y15" s="18" t="s">
        <v>1660</v>
      </c>
      <c r="Z15">
        <v>4</v>
      </c>
    </row>
    <row r="16" spans="1:26">
      <c r="A16">
        <v>2288</v>
      </c>
      <c r="B16" t="s">
        <v>31</v>
      </c>
      <c r="C16" t="s">
        <v>877</v>
      </c>
      <c r="D16" s="17" t="str">
        <f>IFERROR(VLOOKUP(Dati17_18[[#This Row],[Nome]]&amp;"*",Gazzetta17_18[Giocatore],1,FALSE),"")</f>
        <v/>
      </c>
      <c r="E16" s="13">
        <f>IFERROR(IF(Dati17_18[[#This Row],[Mf]]/Dati17_18[[#This Row],[Quota]]=0,0,Dati17_18[[#This Row],[Mf]]/Dati17_18[[#This Row],[Quota]]),0)</f>
        <v>0</v>
      </c>
      <c r="F16" s="13">
        <f>IFERROR(Dati17_18[[#This Row],[Mf/Quota]]*Dati17_18[[#This Row],[Pg]]/38,0)</f>
        <v>0</v>
      </c>
      <c r="G16" s="15">
        <f>IF(Dati17_18[[#This Row],[Mf]]*Dati17_18[[#This Row],[Pg]]=0,0,Dati17_18[[#This Row],[Mf]]*Dati17_18[[#This Row],[Pg]])</f>
        <v>229.4</v>
      </c>
      <c r="H16" s="20">
        <f>IFERROR(Dati17_18[[#This Row],[Tot. punti]]/Dati17_18[[#This Row],[Quota]],0)</f>
        <v>0</v>
      </c>
      <c r="I16" s="12">
        <f>IFERROR(VLOOKUP(Dati17_18[[#This Row],[Nome]]&amp;"*",Gazzetta17_18[],2,FALSE),0)</f>
        <v>0</v>
      </c>
      <c r="J16" t="s">
        <v>81</v>
      </c>
      <c r="K16">
        <v>37</v>
      </c>
      <c r="L16">
        <v>6.09</v>
      </c>
      <c r="M16">
        <v>6.2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Y16" s="18" t="s">
        <v>2457</v>
      </c>
      <c r="Z16">
        <v>5</v>
      </c>
    </row>
    <row r="17" spans="1:26">
      <c r="A17">
        <v>1850</v>
      </c>
      <c r="B17" t="s">
        <v>22</v>
      </c>
      <c r="C17" t="s">
        <v>658</v>
      </c>
      <c r="D17" s="17" t="str">
        <f>IFERROR(VLOOKUP(Dati17_18[[#This Row],[Nome]]&amp;"*",Gazzetta17_18[Giocatore],1,FALSE),"")</f>
        <v/>
      </c>
      <c r="E17" s="13">
        <f>IFERROR(IF(Dati17_18[[#This Row],[Mf]]/Dati17_18[[#This Row],[Quota]]=0,0,Dati17_18[[#This Row],[Mf]]/Dati17_18[[#This Row],[Quota]]),0)</f>
        <v>0</v>
      </c>
      <c r="F17" s="13">
        <f>IFERROR(Dati17_18[[#This Row],[Mf/Quota]]*Dati17_18[[#This Row],[Pg]]/38,0)</f>
        <v>0</v>
      </c>
      <c r="G17" s="15">
        <f>IF(Dati17_18[[#This Row],[Mf]]*Dati17_18[[#This Row],[Pg]]=0,0,Dati17_18[[#This Row],[Mf]]*Dati17_18[[#This Row],[Pg]])</f>
        <v>227.92000000000002</v>
      </c>
      <c r="H17" s="20">
        <f>IFERROR(Dati17_18[[#This Row],[Tot. punti]]/Dati17_18[[#This Row],[Quota]],0)</f>
        <v>0</v>
      </c>
      <c r="I17" s="12">
        <f>IFERROR(VLOOKUP(Dati17_18[[#This Row],[Nome]]&amp;"*",Gazzetta17_18[],2,FALSE),0)</f>
        <v>0</v>
      </c>
      <c r="J17" t="s">
        <v>21</v>
      </c>
      <c r="K17">
        <v>37</v>
      </c>
      <c r="L17">
        <v>5.93</v>
      </c>
      <c r="M17">
        <v>6.16</v>
      </c>
      <c r="N17">
        <v>2</v>
      </c>
      <c r="O17">
        <v>0</v>
      </c>
      <c r="P17">
        <v>0</v>
      </c>
      <c r="Q17">
        <v>4</v>
      </c>
      <c r="R17">
        <v>3</v>
      </c>
      <c r="S17">
        <v>1</v>
      </c>
      <c r="T17">
        <v>1</v>
      </c>
      <c r="U17">
        <v>9</v>
      </c>
      <c r="V17">
        <v>0</v>
      </c>
      <c r="W17">
        <v>0</v>
      </c>
      <c r="Y17" s="18" t="s">
        <v>1662</v>
      </c>
      <c r="Z17">
        <v>19</v>
      </c>
    </row>
    <row r="18" spans="1:26">
      <c r="A18">
        <v>1964</v>
      </c>
      <c r="B18" t="s">
        <v>28</v>
      </c>
      <c r="C18" t="s">
        <v>700</v>
      </c>
      <c r="D18" s="17" t="str">
        <f>IFERROR(VLOOKUP(Dati17_18[[#This Row],[Nome]]&amp;"*",Gazzetta17_18[Giocatore],1,FALSE),"")</f>
        <v>Alisson</v>
      </c>
      <c r="E18" s="13">
        <f>IFERROR(IF(Dati17_18[[#This Row],[Mf]]/Dati17_18[[#This Row],[Quota]]=0,0,Dati17_18[[#This Row],[Mf]]/Dati17_18[[#This Row],[Quota]]),0)</f>
        <v>0.22153846153846152</v>
      </c>
      <c r="F18" s="13">
        <f>IFERROR(Dati17_18[[#This Row],[Mf/Quota]]*Dati17_18[[#This Row],[Pg]]/38,0)</f>
        <v>0.21570850202429148</v>
      </c>
      <c r="G18" s="15">
        <f>IF(Dati17_18[[#This Row],[Mf]]*Dati17_18[[#This Row],[Pg]]=0,0,Dati17_18[[#This Row],[Mf]]*Dati17_18[[#This Row],[Pg]])</f>
        <v>213.12</v>
      </c>
      <c r="H18" s="20">
        <f>IFERROR(Dati17_18[[#This Row],[Tot. punti]]/Dati17_18[[#This Row],[Quota]],0)</f>
        <v>8.1969230769230776</v>
      </c>
      <c r="I18" s="12">
        <f>IFERROR(VLOOKUP(Dati17_18[[#This Row],[Nome]]&amp;"*",Gazzetta17_18[],2,FALSE),0)</f>
        <v>26</v>
      </c>
      <c r="J18" t="s">
        <v>42</v>
      </c>
      <c r="K18">
        <v>37</v>
      </c>
      <c r="L18">
        <v>6.36</v>
      </c>
      <c r="M18">
        <v>5.76</v>
      </c>
      <c r="N18">
        <v>0</v>
      </c>
      <c r="O18">
        <v>28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Y18" s="18" t="s">
        <v>2223</v>
      </c>
      <c r="Z18">
        <v>4</v>
      </c>
    </row>
    <row r="19" spans="1:26">
      <c r="A19">
        <v>1891</v>
      </c>
      <c r="B19" t="s">
        <v>31</v>
      </c>
      <c r="C19" t="s">
        <v>681</v>
      </c>
      <c r="D19" s="17" t="str">
        <f>IFERROR(VLOOKUP(Dati17_18[[#This Row],[Nome]]&amp;"*",Gazzetta17_18[Giocatore],1,FALSE),"")</f>
        <v>Ceccherini F.</v>
      </c>
      <c r="E19" s="13">
        <f>IFERROR(IF(Dati17_18[[#This Row],[Mf]]/Dati17_18[[#This Row],[Quota]]=0,0,Dati17_18[[#This Row],[Mf]]/Dati17_18[[#This Row],[Quota]]),0)</f>
        <v>0.48666666666666664</v>
      </c>
      <c r="F19" s="13">
        <f>IFERROR(Dati17_18[[#This Row],[Mf/Quota]]*Dati17_18[[#This Row],[Pg]]/38,0)</f>
        <v>0.47385964912280693</v>
      </c>
      <c r="G19" s="15">
        <f>IF(Dati17_18[[#This Row],[Mf]]*Dati17_18[[#This Row],[Pg]]=0,0,Dati17_18[[#This Row],[Mf]]*Dati17_18[[#This Row],[Pg]])</f>
        <v>216.07999999999998</v>
      </c>
      <c r="H19" s="20">
        <f>IFERROR(Dati17_18[[#This Row],[Tot. punti]]/Dati17_18[[#This Row],[Quota]],0)</f>
        <v>18.006666666666664</v>
      </c>
      <c r="I19" s="12">
        <f>IFERROR(VLOOKUP(Dati17_18[[#This Row],[Nome]]&amp;"*",Gazzetta17_18[],2,FALSE),0)</f>
        <v>12</v>
      </c>
      <c r="J19" t="s">
        <v>656</v>
      </c>
      <c r="K19">
        <v>37</v>
      </c>
      <c r="L19">
        <v>5.81</v>
      </c>
      <c r="M19">
        <v>5.84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1</v>
      </c>
      <c r="W19">
        <v>0</v>
      </c>
      <c r="Y19" s="18" t="s">
        <v>2224</v>
      </c>
      <c r="Z19">
        <v>4</v>
      </c>
    </row>
    <row r="20" spans="1:26">
      <c r="A20">
        <v>509</v>
      </c>
      <c r="B20" t="s">
        <v>28</v>
      </c>
      <c r="C20" t="s">
        <v>45</v>
      </c>
      <c r="D20" s="17" t="str">
        <f>IFERROR(VLOOKUP(Dati17_18[[#This Row],[Nome]]&amp;"*",Gazzetta17_18[Giocatore],1,FALSE),"")</f>
        <v>Consigli A.</v>
      </c>
      <c r="E20" s="13">
        <f>IFERROR(IF(Dati17_18[[#This Row],[Mf]]/Dati17_18[[#This Row],[Quota]]=0,0,Dati17_18[[#This Row],[Mf]]/Dati17_18[[#This Row],[Quota]]),0)</f>
        <v>0.27588235294117647</v>
      </c>
      <c r="F20" s="13">
        <f>IFERROR(Dati17_18[[#This Row],[Mf/Quota]]*Dati17_18[[#This Row],[Pg]]/38,0)</f>
        <v>0.26862229102167179</v>
      </c>
      <c r="G20" s="15">
        <f>IF(Dati17_18[[#This Row],[Mf]]*Dati17_18[[#This Row],[Pg]]=0,0,Dati17_18[[#This Row],[Mf]]*Dati17_18[[#This Row],[Pg]])</f>
        <v>173.53</v>
      </c>
      <c r="H20" s="20">
        <f>IFERROR(Dati17_18[[#This Row],[Tot. punti]]/Dati17_18[[#This Row],[Quota]],0)</f>
        <v>10.207647058823529</v>
      </c>
      <c r="I20" s="12">
        <f>IFERROR(VLOOKUP(Dati17_18[[#This Row],[Nome]]&amp;"*",Gazzetta17_18[],2,FALSE),0)</f>
        <v>17</v>
      </c>
      <c r="J20" t="s">
        <v>46</v>
      </c>
      <c r="K20">
        <v>37</v>
      </c>
      <c r="L20">
        <v>6.2</v>
      </c>
      <c r="M20">
        <v>4.6900000000000004</v>
      </c>
      <c r="N20">
        <v>0</v>
      </c>
      <c r="O20">
        <v>58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Y20" s="18" t="s">
        <v>1663</v>
      </c>
      <c r="Z20">
        <v>10</v>
      </c>
    </row>
    <row r="21" spans="1:26">
      <c r="A21">
        <v>1996</v>
      </c>
      <c r="B21" t="s">
        <v>22</v>
      </c>
      <c r="C21" t="s">
        <v>719</v>
      </c>
      <c r="D21" s="17" t="str">
        <f>IFERROR(VLOOKUP(Dati17_18[[#This Row],[Nome]]&amp;"*",Gazzetta17_18[Giocatore],1,FALSE),"")</f>
        <v>De Paul R.</v>
      </c>
      <c r="E21" s="13">
        <f>IFERROR(IF(Dati17_18[[#This Row],[Mf]]/Dati17_18[[#This Row],[Quota]]=0,0,Dati17_18[[#This Row],[Mf]]/Dati17_18[[#This Row],[Quota]]),0)</f>
        <v>0.42666666666666669</v>
      </c>
      <c r="F21" s="13">
        <f>IFERROR(Dati17_18[[#This Row],[Mf/Quota]]*Dati17_18[[#This Row],[Pg]]/38,0)</f>
        <v>0.41543859649122811</v>
      </c>
      <c r="G21" s="15">
        <f>IF(Dati17_18[[#This Row],[Mf]]*Dati17_18[[#This Row],[Pg]]=0,0,Dati17_18[[#This Row],[Mf]]*Dati17_18[[#This Row],[Pg]])</f>
        <v>236.8</v>
      </c>
      <c r="H21" s="20">
        <f>IFERROR(Dati17_18[[#This Row],[Tot. punti]]/Dati17_18[[#This Row],[Quota]],0)</f>
        <v>15.786666666666667</v>
      </c>
      <c r="I21" s="12">
        <f>IFERROR(VLOOKUP(Dati17_18[[#This Row],[Nome]]&amp;"*",Gazzetta17_18[],2,FALSE),0)</f>
        <v>15</v>
      </c>
      <c r="J21" t="s">
        <v>30</v>
      </c>
      <c r="K21">
        <v>37</v>
      </c>
      <c r="L21">
        <v>5.91</v>
      </c>
      <c r="M21">
        <v>6.4</v>
      </c>
      <c r="N21">
        <v>0</v>
      </c>
      <c r="O21">
        <v>0</v>
      </c>
      <c r="P21">
        <v>0</v>
      </c>
      <c r="Q21">
        <v>4</v>
      </c>
      <c r="R21">
        <v>4</v>
      </c>
      <c r="S21">
        <v>0</v>
      </c>
      <c r="T21">
        <v>7</v>
      </c>
      <c r="U21">
        <v>4</v>
      </c>
      <c r="V21">
        <v>0</v>
      </c>
      <c r="W21">
        <v>0</v>
      </c>
      <c r="Y21" s="18" t="s">
        <v>1664</v>
      </c>
      <c r="Z21">
        <v>3</v>
      </c>
    </row>
    <row r="22" spans="1:26">
      <c r="A22">
        <v>409</v>
      </c>
      <c r="B22" t="s">
        <v>17</v>
      </c>
      <c r="C22" t="s">
        <v>40</v>
      </c>
      <c r="D22" s="17" t="str">
        <f>IFERROR(VLOOKUP(Dati17_18[[#This Row],[Nome]]&amp;"*",Gazzetta17_18[Giocatore],1,FALSE),"")</f>
        <v>Insigne L.</v>
      </c>
      <c r="E22" s="13">
        <f>IFERROR(IF(Dati17_18[[#This Row],[Mf]]/Dati17_18[[#This Row],[Quota]]=0,0,Dati17_18[[#This Row],[Mf]]/Dati17_18[[#This Row],[Quota]]),0)</f>
        <v>0.23483870967741935</v>
      </c>
      <c r="F22" s="13">
        <f>IFERROR(Dati17_18[[#This Row],[Mf/Quota]]*Dati17_18[[#This Row],[Pg]]/38,0)</f>
        <v>0.22865874363327676</v>
      </c>
      <c r="G22" s="15">
        <f>IF(Dati17_18[[#This Row],[Mf]]*Dati17_18[[#This Row],[Pg]]=0,0,Dati17_18[[#This Row],[Mf]]*Dati17_18[[#This Row],[Pg]])</f>
        <v>269.36</v>
      </c>
      <c r="H22" s="20">
        <f>IFERROR(Dati17_18[[#This Row],[Tot. punti]]/Dati17_18[[#This Row],[Quota]],0)</f>
        <v>8.6890322580645165</v>
      </c>
      <c r="I22" s="12">
        <f>IFERROR(VLOOKUP(Dati17_18[[#This Row],[Nome]]&amp;"*",Gazzetta17_18[],2,FALSE),0)</f>
        <v>31</v>
      </c>
      <c r="J22" t="s">
        <v>24</v>
      </c>
      <c r="K22">
        <v>37</v>
      </c>
      <c r="L22">
        <v>6.42</v>
      </c>
      <c r="M22">
        <v>7.28</v>
      </c>
      <c r="N22">
        <v>7</v>
      </c>
      <c r="O22">
        <v>0</v>
      </c>
      <c r="P22">
        <v>0</v>
      </c>
      <c r="Q22">
        <v>1</v>
      </c>
      <c r="R22">
        <v>1</v>
      </c>
      <c r="S22">
        <v>0</v>
      </c>
      <c r="T22">
        <v>10</v>
      </c>
      <c r="U22">
        <v>4</v>
      </c>
      <c r="V22">
        <v>0</v>
      </c>
      <c r="W22">
        <v>0</v>
      </c>
      <c r="Y22" s="18" t="s">
        <v>2458</v>
      </c>
      <c r="Z22">
        <v>27</v>
      </c>
    </row>
    <row r="23" spans="1:26">
      <c r="A23">
        <v>301</v>
      </c>
      <c r="B23" t="s">
        <v>31</v>
      </c>
      <c r="C23" t="s">
        <v>399</v>
      </c>
      <c r="D23" s="17" t="str">
        <f>IFERROR(VLOOKUP(Dati17_18[[#This Row],[Nome]]&amp;"*",Gazzetta17_18[Giocatore],1,FALSE),"")</f>
        <v>Padoin S.</v>
      </c>
      <c r="E23" s="13">
        <f>IFERROR(IF(Dati17_18[[#This Row],[Mf]]/Dati17_18[[#This Row],[Quota]]=0,0,Dati17_18[[#This Row],[Mf]]/Dati17_18[[#This Row],[Quota]]),0)</f>
        <v>0.57400000000000007</v>
      </c>
      <c r="F23" s="13">
        <f>IFERROR(Dati17_18[[#This Row],[Mf/Quota]]*Dati17_18[[#This Row],[Pg]]/38,0)</f>
        <v>0.55889473684210533</v>
      </c>
      <c r="G23" s="15">
        <f>IF(Dati17_18[[#This Row],[Mf]]*Dati17_18[[#This Row],[Pg]]=0,0,Dati17_18[[#This Row],[Mf]]*Dati17_18[[#This Row],[Pg]])</f>
        <v>212.38</v>
      </c>
      <c r="H23" s="20">
        <f>IFERROR(Dati17_18[[#This Row],[Tot. punti]]/Dati17_18[[#This Row],[Quota]],0)</f>
        <v>21.238</v>
      </c>
      <c r="I23" s="12">
        <f>IFERROR(VLOOKUP(Dati17_18[[#This Row],[Nome]]&amp;"*",Gazzetta17_18[],2,FALSE),0)</f>
        <v>10</v>
      </c>
      <c r="J23" t="s">
        <v>654</v>
      </c>
      <c r="K23">
        <v>37</v>
      </c>
      <c r="L23">
        <v>5.72</v>
      </c>
      <c r="M23">
        <v>5.74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Y23" s="18" t="s">
        <v>1665</v>
      </c>
      <c r="Z23">
        <v>4</v>
      </c>
    </row>
    <row r="24" spans="1:26">
      <c r="A24">
        <v>218</v>
      </c>
      <c r="B24" t="s">
        <v>28</v>
      </c>
      <c r="C24" t="s">
        <v>240</v>
      </c>
      <c r="D24" s="17" t="str">
        <f>IFERROR(VLOOKUP(Dati17_18[[#This Row],[Nome]]&amp;"*",Gazzetta17_18[Giocatore],1,FALSE),"")</f>
        <v>Perin M.</v>
      </c>
      <c r="E24" s="13">
        <f>IFERROR(IF(Dati17_18[[#This Row],[Mf]]/Dati17_18[[#This Row],[Quota]]=0,0,Dati17_18[[#This Row],[Mf]]/Dati17_18[[#This Row],[Quota]]),0)</f>
        <v>0.28277777777777779</v>
      </c>
      <c r="F24" s="13">
        <f>IFERROR(Dati17_18[[#This Row],[Mf/Quota]]*Dati17_18[[#This Row],[Pg]]/38,0)</f>
        <v>0.27533625730994155</v>
      </c>
      <c r="G24" s="15">
        <f>IF(Dati17_18[[#This Row],[Mf]]*Dati17_18[[#This Row],[Pg]]=0,0,Dati17_18[[#This Row],[Mf]]*Dati17_18[[#This Row],[Pg]])</f>
        <v>188.32999999999998</v>
      </c>
      <c r="H24" s="20">
        <f>IFERROR(Dati17_18[[#This Row],[Tot. punti]]/Dati17_18[[#This Row],[Quota]],0)</f>
        <v>10.462777777777777</v>
      </c>
      <c r="I24" s="12">
        <f>IFERROR(VLOOKUP(Dati17_18[[#This Row],[Nome]]&amp;"*",Gazzetta17_18[],2,FALSE),0)</f>
        <v>18</v>
      </c>
      <c r="J24" t="s">
        <v>70</v>
      </c>
      <c r="K24">
        <v>37</v>
      </c>
      <c r="L24">
        <v>6.24</v>
      </c>
      <c r="M24">
        <v>5.09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Y24" s="18" t="s">
        <v>2459</v>
      </c>
      <c r="Z24">
        <v>1</v>
      </c>
    </row>
    <row r="25" spans="1:26">
      <c r="A25">
        <v>704</v>
      </c>
      <c r="B25" t="s">
        <v>22</v>
      </c>
      <c r="C25" t="s">
        <v>103</v>
      </c>
      <c r="D25" s="17" t="str">
        <f>IFERROR(VLOOKUP(Dati17_18[[#This Row],[Nome]]&amp;"*",Gazzetta17_18[Giocatore],1,FALSE),"")</f>
        <v>Perisic I.</v>
      </c>
      <c r="E25" s="13">
        <f>IFERROR(IF(Dati17_18[[#This Row],[Mf]]/Dati17_18[[#This Row],[Quota]]=0,0,Dati17_18[[#This Row],[Mf]]/Dati17_18[[#This Row],[Quota]]),0)</f>
        <v>0.2596296296296296</v>
      </c>
      <c r="F25" s="13">
        <f>IFERROR(Dati17_18[[#This Row],[Mf/Quota]]*Dati17_18[[#This Row],[Pg]]/38,0)</f>
        <v>0.25279727095516563</v>
      </c>
      <c r="G25" s="15">
        <f>IF(Dati17_18[[#This Row],[Mf]]*Dati17_18[[#This Row],[Pg]]=0,0,Dati17_18[[#This Row],[Mf]]*Dati17_18[[#This Row],[Pg]])</f>
        <v>259.37</v>
      </c>
      <c r="H25" s="20">
        <f>IFERROR(Dati17_18[[#This Row],[Tot. punti]]/Dati17_18[[#This Row],[Quota]],0)</f>
        <v>9.6062962962962963</v>
      </c>
      <c r="I25" s="12">
        <f>IFERROR(VLOOKUP(Dati17_18[[#This Row],[Nome]]&amp;"*",Gazzetta17_18[],2,FALSE),0)</f>
        <v>27</v>
      </c>
      <c r="J25" t="s">
        <v>55</v>
      </c>
      <c r="K25">
        <v>37</v>
      </c>
      <c r="L25">
        <v>5.99</v>
      </c>
      <c r="M25">
        <v>7.01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4</v>
      </c>
      <c r="V25">
        <v>0</v>
      </c>
      <c r="W25">
        <v>1</v>
      </c>
      <c r="Y25" s="18" t="s">
        <v>2460</v>
      </c>
      <c r="Z25">
        <v>2</v>
      </c>
    </row>
    <row r="26" spans="1:26">
      <c r="A26">
        <v>2287</v>
      </c>
      <c r="B26" t="s">
        <v>22</v>
      </c>
      <c r="C26" t="s">
        <v>876</v>
      </c>
      <c r="D26" s="17" t="str">
        <f>IFERROR(VLOOKUP(Dati17_18[[#This Row],[Nome]]&amp;"*",Gazzetta17_18[Giocatore],1,FALSE),"")</f>
        <v>Ramirez G.</v>
      </c>
      <c r="E26" s="13">
        <f>IFERROR(IF(Dati17_18[[#This Row],[Mf]]/Dati17_18[[#This Row],[Quota]]=0,0,Dati17_18[[#This Row],[Mf]]/Dati17_18[[#This Row],[Quota]]),0)</f>
        <v>0.44428571428571428</v>
      </c>
      <c r="F26" s="13">
        <f>IFERROR(Dati17_18[[#This Row],[Mf/Quota]]*Dati17_18[[#This Row],[Pg]]/38,0)</f>
        <v>0.43259398496240603</v>
      </c>
      <c r="G26" s="15">
        <f>IF(Dati17_18[[#This Row],[Mf]]*Dati17_18[[#This Row],[Pg]]=0,0,Dati17_18[[#This Row],[Mf]]*Dati17_18[[#This Row],[Pg]])</f>
        <v>230.14</v>
      </c>
      <c r="H26" s="20">
        <f>IFERROR(Dati17_18[[#This Row],[Tot. punti]]/Dati17_18[[#This Row],[Quota]],0)</f>
        <v>16.438571428571429</v>
      </c>
      <c r="I26" s="12">
        <f>IFERROR(VLOOKUP(Dati17_18[[#This Row],[Nome]]&amp;"*",Gazzetta17_18[],2,FALSE),0)</f>
        <v>14</v>
      </c>
      <c r="J26" t="s">
        <v>44</v>
      </c>
      <c r="K26">
        <v>37</v>
      </c>
      <c r="L26">
        <v>5.9</v>
      </c>
      <c r="M26">
        <v>6.22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9</v>
      </c>
      <c r="V26">
        <v>0</v>
      </c>
      <c r="W26">
        <v>0</v>
      </c>
      <c r="Y26" s="18" t="s">
        <v>2461</v>
      </c>
      <c r="Z26">
        <v>1</v>
      </c>
    </row>
    <row r="27" spans="1:26">
      <c r="A27">
        <v>387</v>
      </c>
      <c r="B27" t="s">
        <v>28</v>
      </c>
      <c r="C27" t="s">
        <v>39</v>
      </c>
      <c r="D27" s="17" t="str">
        <f>IFERROR(VLOOKUP(Dati17_18[[#This Row],[Nome]]&amp;"*",Gazzetta17_18[Giocatore],1,FALSE),"")</f>
        <v>Reina P.</v>
      </c>
      <c r="E27" s="13">
        <f>IFERROR(IF(Dati17_18[[#This Row],[Mf]]/Dati17_18[[#This Row],[Quota]]=0,0,Dati17_18[[#This Row],[Mf]]/Dati17_18[[#This Row],[Quota]]),0)</f>
        <v>0.25142857142857145</v>
      </c>
      <c r="F27" s="13">
        <f>IFERROR(Dati17_18[[#This Row],[Mf/Quota]]*Dati17_18[[#This Row],[Pg]]/38,0)</f>
        <v>0.24481203007518801</v>
      </c>
      <c r="G27" s="15">
        <f>IF(Dati17_18[[#This Row],[Mf]]*Dati17_18[[#This Row],[Pg]]=0,0,Dati17_18[[#This Row],[Mf]]*Dati17_18[[#This Row],[Pg]])</f>
        <v>195.36</v>
      </c>
      <c r="H27" s="20">
        <f>IFERROR(Dati17_18[[#This Row],[Tot. punti]]/Dati17_18[[#This Row],[Quota]],0)</f>
        <v>9.3028571428571443</v>
      </c>
      <c r="I27" s="12">
        <f>IFERROR(VLOOKUP(Dati17_18[[#This Row],[Nome]]&amp;"*",Gazzetta17_18[],2,FALSE),0)</f>
        <v>21</v>
      </c>
      <c r="J27" t="s">
        <v>24</v>
      </c>
      <c r="K27">
        <v>37</v>
      </c>
      <c r="L27">
        <v>6.08</v>
      </c>
      <c r="M27">
        <v>5.28</v>
      </c>
      <c r="N27">
        <v>0</v>
      </c>
      <c r="O27">
        <v>29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 s="18" t="s">
        <v>1668</v>
      </c>
      <c r="Z27">
        <v>7</v>
      </c>
    </row>
    <row r="28" spans="1:26">
      <c r="A28">
        <v>621</v>
      </c>
      <c r="B28" t="s">
        <v>31</v>
      </c>
      <c r="C28" t="s">
        <v>436</v>
      </c>
      <c r="D28" s="17" t="str">
        <f>IFERROR(VLOOKUP(Dati17_18[[#This Row],[Nome]]&amp;"*",Gazzetta17_18[Giocatore],1,FALSE),"")</f>
        <v>Romulo</v>
      </c>
      <c r="E28" s="13">
        <f>IFERROR(IF(Dati17_18[[#This Row],[Mf]]/Dati17_18[[#This Row],[Quota]]=0,0,Dati17_18[[#This Row],[Mf]]/Dati17_18[[#This Row],[Quota]]),0)</f>
        <v>0.38687500000000002</v>
      </c>
      <c r="F28" s="13">
        <f>IFERROR(Dati17_18[[#This Row],[Mf/Quota]]*Dati17_18[[#This Row],[Pg]]/38,0)</f>
        <v>0.37669407894736845</v>
      </c>
      <c r="G28" s="15">
        <f>IF(Dati17_18[[#This Row],[Mf]]*Dati17_18[[#This Row],[Pg]]=0,0,Dati17_18[[#This Row],[Mf]]*Dati17_18[[#This Row],[Pg]])</f>
        <v>229.03</v>
      </c>
      <c r="H28" s="20">
        <f>IFERROR(Dati17_18[[#This Row],[Tot. punti]]/Dati17_18[[#This Row],[Quota]],0)</f>
        <v>14.314375</v>
      </c>
      <c r="I28" s="12">
        <f>IFERROR(VLOOKUP(Dati17_18[[#This Row],[Nome]]&amp;"*",Gazzetta17_18[],2,FALSE),0)</f>
        <v>16</v>
      </c>
      <c r="J28" t="s">
        <v>101</v>
      </c>
      <c r="K28">
        <v>37</v>
      </c>
      <c r="L28">
        <v>5.91</v>
      </c>
      <c r="M28">
        <v>6.19</v>
      </c>
      <c r="N28">
        <v>1</v>
      </c>
      <c r="O28">
        <v>0</v>
      </c>
      <c r="P28">
        <v>0</v>
      </c>
      <c r="Q28">
        <v>2</v>
      </c>
      <c r="R28">
        <v>2</v>
      </c>
      <c r="S28">
        <v>0</v>
      </c>
      <c r="T28">
        <v>5</v>
      </c>
      <c r="U28">
        <v>7</v>
      </c>
      <c r="V28">
        <v>0</v>
      </c>
      <c r="W28">
        <v>0</v>
      </c>
      <c r="Y28" s="18" t="s">
        <v>2462</v>
      </c>
      <c r="Z28">
        <v>3</v>
      </c>
    </row>
    <row r="29" spans="1:26">
      <c r="A29">
        <v>2179</v>
      </c>
      <c r="B29" t="s">
        <v>28</v>
      </c>
      <c r="C29" t="s">
        <v>800</v>
      </c>
      <c r="D29" s="17" t="str">
        <f>IFERROR(VLOOKUP(Dati17_18[[#This Row],[Nome]]&amp;"*",Gazzetta17_18[Giocatore],1,FALSE),"")</f>
        <v>Sirigu S.</v>
      </c>
      <c r="E29" s="13">
        <f>IFERROR(IF(Dati17_18[[#This Row],[Mf]]/Dati17_18[[#This Row],[Quota]]=0,0,Dati17_18[[#This Row],[Mf]]/Dati17_18[[#This Row],[Quota]]),0)</f>
        <v>0.23130434782608697</v>
      </c>
      <c r="F29" s="13">
        <f>IFERROR(Dati17_18[[#This Row],[Mf/Quota]]*Dati17_18[[#This Row],[Pg]]/38,0)</f>
        <v>0.22521739130434787</v>
      </c>
      <c r="G29" s="15">
        <f>IF(Dati17_18[[#This Row],[Mf]]*Dati17_18[[#This Row],[Pg]]=0,0,Dati17_18[[#This Row],[Mf]]*Dati17_18[[#This Row],[Pg]])</f>
        <v>196.84</v>
      </c>
      <c r="H29" s="20">
        <f>IFERROR(Dati17_18[[#This Row],[Tot. punti]]/Dati17_18[[#This Row],[Quota]],0)</f>
        <v>8.5582608695652169</v>
      </c>
      <c r="I29" s="12">
        <f>IFERROR(VLOOKUP(Dati17_18[[#This Row],[Nome]]&amp;"*",Gazzetta17_18[],2,FALSE),0)</f>
        <v>23</v>
      </c>
      <c r="J29" t="s">
        <v>81</v>
      </c>
      <c r="K29">
        <v>37</v>
      </c>
      <c r="L29">
        <v>6.32</v>
      </c>
      <c r="M29">
        <v>5.32</v>
      </c>
      <c r="N29">
        <v>0</v>
      </c>
      <c r="O29">
        <v>45</v>
      </c>
      <c r="P29">
        <v>3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Y29" s="18" t="s">
        <v>1673</v>
      </c>
      <c r="Z29">
        <v>16</v>
      </c>
    </row>
    <row r="30" spans="1:26">
      <c r="A30">
        <v>4</v>
      </c>
      <c r="B30" t="s">
        <v>28</v>
      </c>
      <c r="C30" t="s">
        <v>48</v>
      </c>
      <c r="D30" s="17" t="str">
        <f>IFERROR(VLOOKUP(Dati17_18[[#This Row],[Nome]]&amp;"*",Gazzetta17_18[Giocatore],1,FALSE),"")</f>
        <v>Sportiello M.</v>
      </c>
      <c r="E30" s="13">
        <f>IFERROR(IF(Dati17_18[[#This Row],[Mf]]/Dati17_18[[#This Row],[Quota]]=0,0,Dati17_18[[#This Row],[Mf]]/Dati17_18[[#This Row],[Quota]]),0)</f>
        <v>0.29882352941176471</v>
      </c>
      <c r="F30" s="13">
        <f>IFERROR(Dati17_18[[#This Row],[Mf/Quota]]*Dati17_18[[#This Row],[Pg]]/38,0)</f>
        <v>0.2909597523219814</v>
      </c>
      <c r="G30" s="15">
        <f>IF(Dati17_18[[#This Row],[Mf]]*Dati17_18[[#This Row],[Pg]]=0,0,Dati17_18[[#This Row],[Mf]]*Dati17_18[[#This Row],[Pg]])</f>
        <v>187.96</v>
      </c>
      <c r="H30" s="20">
        <f>IFERROR(Dati17_18[[#This Row],[Tot. punti]]/Dati17_18[[#This Row],[Quota]],0)</f>
        <v>11.056470588235294</v>
      </c>
      <c r="I30" s="12">
        <f>IFERROR(VLOOKUP(Dati17_18[[#This Row],[Nome]]&amp;"*",Gazzetta17_18[],2,FALSE),0)</f>
        <v>17</v>
      </c>
      <c r="J30" t="s">
        <v>35</v>
      </c>
      <c r="K30">
        <v>37</v>
      </c>
      <c r="L30">
        <v>6.05</v>
      </c>
      <c r="M30">
        <v>5.08</v>
      </c>
      <c r="N30">
        <v>0</v>
      </c>
      <c r="O30">
        <v>38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Y30" s="18" t="s">
        <v>1675</v>
      </c>
      <c r="Z30">
        <v>10</v>
      </c>
    </row>
    <row r="31" spans="1:26">
      <c r="A31">
        <v>2209</v>
      </c>
      <c r="B31" t="s">
        <v>22</v>
      </c>
      <c r="C31" t="s">
        <v>828</v>
      </c>
      <c r="D31" s="17" t="str">
        <f>IFERROR(VLOOKUP(Dati17_18[[#This Row],[Nome]]&amp;"*",Gazzetta17_18[Giocatore],1,FALSE),"")</f>
        <v/>
      </c>
      <c r="E31" s="13">
        <f>IFERROR(IF(Dati17_18[[#This Row],[Mf]]/Dati17_18[[#This Row],[Quota]]=0,0,Dati17_18[[#This Row],[Mf]]/Dati17_18[[#This Row],[Quota]]),0)</f>
        <v>0</v>
      </c>
      <c r="F31" s="13">
        <f>IFERROR(Dati17_18[[#This Row],[Mf/Quota]]*Dati17_18[[#This Row],[Pg]]/38,0)</f>
        <v>0</v>
      </c>
      <c r="G31" s="15">
        <f>IF(Dati17_18[[#This Row],[Mf]]*Dati17_18[[#This Row],[Pg]]=0,0,Dati17_18[[#This Row],[Mf]]*Dati17_18[[#This Row],[Pg]])</f>
        <v>228.6</v>
      </c>
      <c r="H31" s="20">
        <f>IFERROR(Dati17_18[[#This Row],[Tot. punti]]/Dati17_18[[#This Row],[Quota]],0)</f>
        <v>0</v>
      </c>
      <c r="I31" s="12">
        <f>IFERROR(VLOOKUP(Dati17_18[[#This Row],[Nome]]&amp;"*",Gazzetta17_18[],2,FALSE),0)</f>
        <v>0</v>
      </c>
      <c r="J31" t="s">
        <v>74</v>
      </c>
      <c r="K31">
        <v>36</v>
      </c>
      <c r="L31">
        <v>6.28</v>
      </c>
      <c r="M31">
        <v>6.35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9</v>
      </c>
      <c r="V31">
        <v>0</v>
      </c>
      <c r="W31">
        <v>0</v>
      </c>
      <c r="Y31" s="18" t="s">
        <v>2463</v>
      </c>
      <c r="Z31">
        <v>1</v>
      </c>
    </row>
    <row r="32" spans="1:26">
      <c r="A32">
        <v>172</v>
      </c>
      <c r="B32" t="s">
        <v>22</v>
      </c>
      <c r="C32" t="s">
        <v>36</v>
      </c>
      <c r="D32" s="17" t="str">
        <f>IFERROR(VLOOKUP(Dati17_18[[#This Row],[Nome]]&amp;"*",Gazzetta17_18[Giocatore],1,FALSE),"")</f>
        <v/>
      </c>
      <c r="E32" s="13">
        <f>IFERROR(IF(Dati17_18[[#This Row],[Mf]]/Dati17_18[[#This Row],[Quota]]=0,0,Dati17_18[[#This Row],[Mf]]/Dati17_18[[#This Row],[Quota]]),0)</f>
        <v>0</v>
      </c>
      <c r="F32" s="13">
        <f>IFERROR(Dati17_18[[#This Row],[Mf/Quota]]*Dati17_18[[#This Row],[Pg]]/38,0)</f>
        <v>0</v>
      </c>
      <c r="G32" s="15">
        <f>IF(Dati17_18[[#This Row],[Mf]]*Dati17_18[[#This Row],[Pg]]=0,0,Dati17_18[[#This Row],[Mf]]*Dati17_18[[#This Row],[Pg]])</f>
        <v>214.92</v>
      </c>
      <c r="H32" s="20">
        <f>IFERROR(Dati17_18[[#This Row],[Tot. punti]]/Dati17_18[[#This Row],[Quota]],0)</f>
        <v>0</v>
      </c>
      <c r="I32" s="12">
        <f>IFERROR(VLOOKUP(Dati17_18[[#This Row],[Nome]]&amp;"*",Gazzetta17_18[],2,FALSE),0)</f>
        <v>0</v>
      </c>
      <c r="J32" t="s">
        <v>55</v>
      </c>
      <c r="K32">
        <v>36</v>
      </c>
      <c r="L32">
        <v>5.83</v>
      </c>
      <c r="M32">
        <v>5.97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Y32" s="18" t="s">
        <v>1677</v>
      </c>
      <c r="Z32">
        <v>6</v>
      </c>
    </row>
    <row r="33" spans="1:26">
      <c r="A33">
        <v>332</v>
      </c>
      <c r="B33" t="s">
        <v>22</v>
      </c>
      <c r="C33" t="s">
        <v>156</v>
      </c>
      <c r="D33" s="17" t="str">
        <f>IFERROR(VLOOKUP(Dati17_18[[#This Row],[Nome]]&amp;"*",Gazzetta17_18[Giocatore],1,FALSE),"")</f>
        <v>Candreva A.</v>
      </c>
      <c r="E33" s="13">
        <f>IFERROR(IF(Dati17_18[[#This Row],[Mf]]/Dati17_18[[#This Row],[Quota]]=0,0,Dati17_18[[#This Row],[Mf]]/Dati17_18[[#This Row],[Quota]]),0)</f>
        <v>0.41399999999999998</v>
      </c>
      <c r="F33" s="13">
        <f>IFERROR(Dati17_18[[#This Row],[Mf/Quota]]*Dati17_18[[#This Row],[Pg]]/38,0)</f>
        <v>0.39221052631578945</v>
      </c>
      <c r="G33" s="15">
        <f>IF(Dati17_18[[#This Row],[Mf]]*Dati17_18[[#This Row],[Pg]]=0,0,Dati17_18[[#This Row],[Mf]]*Dati17_18[[#This Row],[Pg]])</f>
        <v>223.56</v>
      </c>
      <c r="H33" s="20">
        <f>IFERROR(Dati17_18[[#This Row],[Tot. punti]]/Dati17_18[[#This Row],[Quota]],0)</f>
        <v>14.904</v>
      </c>
      <c r="I33" s="12">
        <f>IFERROR(VLOOKUP(Dati17_18[[#This Row],[Nome]]&amp;"*",Gazzetta17_18[],2,FALSE),0)</f>
        <v>15</v>
      </c>
      <c r="J33" t="s">
        <v>55</v>
      </c>
      <c r="K33">
        <v>36</v>
      </c>
      <c r="L33">
        <v>6.03</v>
      </c>
      <c r="M33">
        <v>6.21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  <c r="U33">
        <v>4</v>
      </c>
      <c r="V33">
        <v>0</v>
      </c>
      <c r="W33">
        <v>0</v>
      </c>
      <c r="Y33" s="18" t="s">
        <v>2464</v>
      </c>
      <c r="Z33">
        <v>5</v>
      </c>
    </row>
    <row r="34" spans="1:26">
      <c r="A34">
        <v>2002</v>
      </c>
      <c r="B34" t="s">
        <v>22</v>
      </c>
      <c r="C34" t="s">
        <v>723</v>
      </c>
      <c r="D34" s="17" t="str">
        <f>IFERROR(VLOOKUP(Dati17_18[[#This Row],[Nome]]&amp;"*",Gazzetta17_18[Giocatore],1,FALSE),"")</f>
        <v>Chiesa F.</v>
      </c>
      <c r="E34" s="13">
        <f>IFERROR(IF(Dati17_18[[#This Row],[Mf]]/Dati17_18[[#This Row],[Quota]]=0,0,Dati17_18[[#This Row],[Mf]]/Dati17_18[[#This Row],[Quota]]),0)</f>
        <v>0.29521739130434782</v>
      </c>
      <c r="F34" s="13">
        <f>IFERROR(Dati17_18[[#This Row],[Mf/Quota]]*Dati17_18[[#This Row],[Pg]]/38,0)</f>
        <v>0.27967963386727684</v>
      </c>
      <c r="G34" s="15">
        <f>IF(Dati17_18[[#This Row],[Mf]]*Dati17_18[[#This Row],[Pg]]=0,0,Dati17_18[[#This Row],[Mf]]*Dati17_18[[#This Row],[Pg]])</f>
        <v>244.44</v>
      </c>
      <c r="H34" s="20">
        <f>IFERROR(Dati17_18[[#This Row],[Tot. punti]]/Dati17_18[[#This Row],[Quota]],0)</f>
        <v>10.627826086956521</v>
      </c>
      <c r="I34" s="12">
        <f>IFERROR(VLOOKUP(Dati17_18[[#This Row],[Nome]]&amp;"*",Gazzetta17_18[],2,FALSE),0)</f>
        <v>23</v>
      </c>
      <c r="J34" t="s">
        <v>35</v>
      </c>
      <c r="K34">
        <v>36</v>
      </c>
      <c r="L34">
        <v>6.28</v>
      </c>
      <c r="M34">
        <v>6.79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7</v>
      </c>
      <c r="V34">
        <v>0</v>
      </c>
      <c r="W34">
        <v>0</v>
      </c>
      <c r="Y34" s="18" t="s">
        <v>2465</v>
      </c>
      <c r="Z34">
        <v>20</v>
      </c>
    </row>
    <row r="35" spans="1:26">
      <c r="A35">
        <v>779</v>
      </c>
      <c r="B35" t="s">
        <v>22</v>
      </c>
      <c r="C35" t="s">
        <v>501</v>
      </c>
      <c r="D35" s="17" t="str">
        <f>IFERROR(VLOOKUP(Dati17_18[[#This Row],[Nome]]&amp;"*",Gazzetta17_18[Giocatore],1,FALSE),"")</f>
        <v>Cristante B.</v>
      </c>
      <c r="E35" s="13">
        <f>IFERROR(IF(Dati17_18[[#This Row],[Mf]]/Dati17_18[[#This Row],[Quota]]=0,0,Dati17_18[[#This Row],[Mf]]/Dati17_18[[#This Row],[Quota]]),0)</f>
        <v>0.29652173913043478</v>
      </c>
      <c r="F35" s="13">
        <f>IFERROR(Dati17_18[[#This Row],[Mf/Quota]]*Dati17_18[[#This Row],[Pg]]/38,0)</f>
        <v>0.28091533180778033</v>
      </c>
      <c r="G35" s="15">
        <f>IF(Dati17_18[[#This Row],[Mf]]*Dati17_18[[#This Row],[Pg]]=0,0,Dati17_18[[#This Row],[Mf]]*Dati17_18[[#This Row],[Pg]])</f>
        <v>245.52</v>
      </c>
      <c r="H35" s="20">
        <f>IFERROR(Dati17_18[[#This Row],[Tot. punti]]/Dati17_18[[#This Row],[Quota]],0)</f>
        <v>10.674782608695653</v>
      </c>
      <c r="I35" s="12">
        <f>IFERROR(VLOOKUP(Dati17_18[[#This Row],[Nome]]&amp;"*",Gazzetta17_18[],2,FALSE),0)</f>
        <v>23</v>
      </c>
      <c r="J35" t="s">
        <v>49</v>
      </c>
      <c r="K35">
        <v>36</v>
      </c>
      <c r="L35">
        <v>6.11</v>
      </c>
      <c r="M35">
        <v>6.82</v>
      </c>
      <c r="N35">
        <v>9</v>
      </c>
      <c r="O35">
        <v>0</v>
      </c>
      <c r="P35">
        <v>0</v>
      </c>
      <c r="Q35">
        <v>1</v>
      </c>
      <c r="R35">
        <v>0</v>
      </c>
      <c r="S35">
        <v>1</v>
      </c>
      <c r="T35">
        <v>3</v>
      </c>
      <c r="U35">
        <v>3</v>
      </c>
      <c r="V35">
        <v>0</v>
      </c>
      <c r="W35">
        <v>0</v>
      </c>
      <c r="Y35" s="18" t="s">
        <v>2231</v>
      </c>
      <c r="Z35">
        <v>12</v>
      </c>
    </row>
    <row r="36" spans="1:26">
      <c r="A36">
        <v>322</v>
      </c>
      <c r="B36" t="s">
        <v>31</v>
      </c>
      <c r="C36" t="s">
        <v>517</v>
      </c>
      <c r="D36" s="17" t="str">
        <f>IFERROR(VLOOKUP(Dati17_18[[#This Row],[Nome]]&amp;"*",Gazzetta17_18[Giocatore],1,FALSE),"")</f>
        <v>De Vrij S.</v>
      </c>
      <c r="E36" s="13">
        <f>IFERROR(IF(Dati17_18[[#This Row],[Mf]]/Dati17_18[[#This Row],[Quota]]=0,0,Dati17_18[[#This Row],[Mf]]/Dati17_18[[#This Row],[Quota]]),0)</f>
        <v>0.28291666666666665</v>
      </c>
      <c r="F36" s="13">
        <f>IFERROR(Dati17_18[[#This Row],[Mf/Quota]]*Dati17_18[[#This Row],[Pg]]/38,0)</f>
        <v>0.26802631578947367</v>
      </c>
      <c r="G36" s="15">
        <f>IF(Dati17_18[[#This Row],[Mf]]*Dati17_18[[#This Row],[Pg]]=0,0,Dati17_18[[#This Row],[Mf]]*Dati17_18[[#This Row],[Pg]])</f>
        <v>244.44</v>
      </c>
      <c r="H36" s="20">
        <f>IFERROR(Dati17_18[[#This Row],[Tot. punti]]/Dati17_18[[#This Row],[Quota]],0)</f>
        <v>10.185</v>
      </c>
      <c r="I36" s="12">
        <f>IFERROR(VLOOKUP(Dati17_18[[#This Row],[Nome]]&amp;"*",Gazzetta17_18[],2,FALSE),0)</f>
        <v>24</v>
      </c>
      <c r="J36" t="s">
        <v>74</v>
      </c>
      <c r="K36">
        <v>36</v>
      </c>
      <c r="L36">
        <v>6.31</v>
      </c>
      <c r="M36">
        <v>6.79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Y36" s="18" t="s">
        <v>2232</v>
      </c>
      <c r="Z36">
        <v>16</v>
      </c>
    </row>
    <row r="37" spans="1:26">
      <c r="A37">
        <v>647</v>
      </c>
      <c r="B37" t="s">
        <v>17</v>
      </c>
      <c r="C37" t="s">
        <v>149</v>
      </c>
      <c r="D37" s="17" t="str">
        <f>IFERROR(VLOOKUP(Dati17_18[[#This Row],[Nome]]&amp;"*",Gazzetta17_18[Giocatore],1,FALSE),"")</f>
        <v>Dzeko E.</v>
      </c>
      <c r="E37" s="13">
        <f>IFERROR(IF(Dati17_18[[#This Row],[Mf]]/Dati17_18[[#This Row],[Quota]]=0,0,Dati17_18[[#This Row],[Mf]]/Dati17_18[[#This Row],[Quota]]),0)</f>
        <v>0.23781250000000001</v>
      </c>
      <c r="F37" s="13">
        <f>IFERROR(Dati17_18[[#This Row],[Mf/Quota]]*Dati17_18[[#This Row],[Pg]]/38,0)</f>
        <v>0.22529605263157898</v>
      </c>
      <c r="G37" s="15">
        <f>IF(Dati17_18[[#This Row],[Mf]]*Dati17_18[[#This Row],[Pg]]=0,0,Dati17_18[[#This Row],[Mf]]*Dati17_18[[#This Row],[Pg]])</f>
        <v>273.96000000000004</v>
      </c>
      <c r="H37" s="20">
        <f>IFERROR(Dati17_18[[#This Row],[Tot. punti]]/Dati17_18[[#This Row],[Quota]],0)</f>
        <v>8.5612500000000011</v>
      </c>
      <c r="I37" s="12">
        <f>IFERROR(VLOOKUP(Dati17_18[[#This Row],[Nome]]&amp;"*",Gazzetta17_18[],2,FALSE),0)</f>
        <v>32</v>
      </c>
      <c r="J37" t="s">
        <v>42</v>
      </c>
      <c r="K37">
        <v>36</v>
      </c>
      <c r="L37">
        <v>6.25</v>
      </c>
      <c r="M37">
        <v>7.61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6</v>
      </c>
      <c r="V37">
        <v>0</v>
      </c>
      <c r="W37">
        <v>0</v>
      </c>
      <c r="Y37" s="18" t="s">
        <v>2233</v>
      </c>
      <c r="Z37">
        <v>4</v>
      </c>
    </row>
    <row r="38" spans="1:26">
      <c r="A38">
        <v>627</v>
      </c>
      <c r="B38" t="s">
        <v>22</v>
      </c>
      <c r="C38" t="s">
        <v>148</v>
      </c>
      <c r="D38" s="17" t="str">
        <f>IFERROR(VLOOKUP(Dati17_18[[#This Row],[Nome]]&amp;"*",Gazzetta17_18[Giocatore],1,FALSE),"")</f>
        <v>Ionita A.</v>
      </c>
      <c r="E38" s="13">
        <f>IFERROR(IF(Dati17_18[[#This Row],[Mf]]/Dati17_18[[#This Row],[Quota]]=0,0,Dati17_18[[#This Row],[Mf]]/Dati17_18[[#This Row],[Quota]]),0)</f>
        <v>0.63444444444444448</v>
      </c>
      <c r="F38" s="13">
        <f>IFERROR(Dati17_18[[#This Row],[Mf/Quota]]*Dati17_18[[#This Row],[Pg]]/38,0)</f>
        <v>0.60105263157894739</v>
      </c>
      <c r="G38" s="15">
        <f>IF(Dati17_18[[#This Row],[Mf]]*Dati17_18[[#This Row],[Pg]]=0,0,Dati17_18[[#This Row],[Mf]]*Dati17_18[[#This Row],[Pg]])</f>
        <v>205.56</v>
      </c>
      <c r="H38" s="20">
        <f>IFERROR(Dati17_18[[#This Row],[Tot. punti]]/Dati17_18[[#This Row],[Quota]],0)</f>
        <v>22.84</v>
      </c>
      <c r="I38" s="12">
        <f>IFERROR(VLOOKUP(Dati17_18[[#This Row],[Nome]]&amp;"*",Gazzetta17_18[],2,FALSE),0)</f>
        <v>9</v>
      </c>
      <c r="J38" t="s">
        <v>654</v>
      </c>
      <c r="K38">
        <v>36</v>
      </c>
      <c r="L38">
        <v>5.74</v>
      </c>
      <c r="M38">
        <v>5.71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</v>
      </c>
      <c r="V38">
        <v>0</v>
      </c>
      <c r="W38">
        <v>0</v>
      </c>
      <c r="Y38" s="18" t="s">
        <v>1681</v>
      </c>
      <c r="Z38">
        <v>8</v>
      </c>
    </row>
    <row r="39" spans="1:26">
      <c r="A39">
        <v>1987</v>
      </c>
      <c r="B39" t="s">
        <v>22</v>
      </c>
      <c r="C39" t="s">
        <v>714</v>
      </c>
      <c r="D39" s="17" t="str">
        <f>IFERROR(VLOOKUP(Dati17_18[[#This Row],[Nome]]&amp;"*",Gazzetta17_18[Giocatore],1,FALSE),"")</f>
        <v>Jankto J.</v>
      </c>
      <c r="E39" s="13">
        <f>IFERROR(IF(Dati17_18[[#This Row],[Mf]]/Dati17_18[[#This Row],[Quota]]=0,0,Dati17_18[[#This Row],[Mf]]/Dati17_18[[#This Row],[Quota]]),0)</f>
        <v>0.39937499999999998</v>
      </c>
      <c r="F39" s="13">
        <f>IFERROR(Dati17_18[[#This Row],[Mf/Quota]]*Dati17_18[[#This Row],[Pg]]/38,0)</f>
        <v>0.37835526315789475</v>
      </c>
      <c r="G39" s="15">
        <f>IF(Dati17_18[[#This Row],[Mf]]*Dati17_18[[#This Row],[Pg]]=0,0,Dati17_18[[#This Row],[Mf]]*Dati17_18[[#This Row],[Pg]])</f>
        <v>230.04</v>
      </c>
      <c r="H39" s="20">
        <f>IFERROR(Dati17_18[[#This Row],[Tot. punti]]/Dati17_18[[#This Row],[Quota]],0)</f>
        <v>14.3775</v>
      </c>
      <c r="I39" s="12">
        <f>IFERROR(VLOOKUP(Dati17_18[[#This Row],[Nome]]&amp;"*",Gazzetta17_18[],2,FALSE),0)</f>
        <v>16</v>
      </c>
      <c r="J39" t="s">
        <v>30</v>
      </c>
      <c r="K39">
        <v>36</v>
      </c>
      <c r="L39">
        <v>5.99</v>
      </c>
      <c r="M39">
        <v>6.39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5</v>
      </c>
      <c r="V39">
        <v>0</v>
      </c>
      <c r="W39">
        <v>0</v>
      </c>
      <c r="Y39" s="18" t="s">
        <v>2466</v>
      </c>
      <c r="Z39">
        <v>11</v>
      </c>
    </row>
    <row r="40" spans="1:26">
      <c r="A40">
        <v>2263</v>
      </c>
      <c r="B40" t="s">
        <v>22</v>
      </c>
      <c r="C40" t="s">
        <v>856</v>
      </c>
      <c r="D40" s="17" t="str">
        <f>IFERROR(VLOOKUP(Dati17_18[[#This Row],[Nome]]&amp;"*",Gazzetta17_18[Giocatore],1,FALSE),"")</f>
        <v>Lazzari M.</v>
      </c>
      <c r="E40" s="13">
        <f>IFERROR(IF(Dati17_18[[#This Row],[Mf]]/Dati17_18[[#This Row],[Quota]]=0,0,Dati17_18[[#This Row],[Mf]]/Dati17_18[[#This Row],[Quota]]),0)</f>
        <v>0.42</v>
      </c>
      <c r="F40" s="13">
        <f>IFERROR(Dati17_18[[#This Row],[Mf/Quota]]*Dati17_18[[#This Row],[Pg]]/38,0)</f>
        <v>0.39789473684210525</v>
      </c>
      <c r="G40" s="15">
        <f>IF(Dati17_18[[#This Row],[Mf]]*Dati17_18[[#This Row],[Pg]]=0,0,Dati17_18[[#This Row],[Mf]]*Dati17_18[[#This Row],[Pg]])</f>
        <v>226.79999999999998</v>
      </c>
      <c r="H40" s="20">
        <f>IFERROR(Dati17_18[[#This Row],[Tot. punti]]/Dati17_18[[#This Row],[Quota]],0)</f>
        <v>15.12</v>
      </c>
      <c r="I40" s="12">
        <f>IFERROR(VLOOKUP(Dati17_18[[#This Row],[Nome]]&amp;"*",Gazzetta17_18[],2,FALSE),0)</f>
        <v>15</v>
      </c>
      <c r="J40" t="s">
        <v>653</v>
      </c>
      <c r="K40">
        <v>36</v>
      </c>
      <c r="L40">
        <v>6.16</v>
      </c>
      <c r="M40">
        <v>6.3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</v>
      </c>
      <c r="V40">
        <v>0</v>
      </c>
      <c r="W40">
        <v>0</v>
      </c>
      <c r="Y40" s="18" t="s">
        <v>1682</v>
      </c>
      <c r="Z40">
        <v>9</v>
      </c>
    </row>
    <row r="41" spans="1:26">
      <c r="A41">
        <v>1933</v>
      </c>
      <c r="B41" t="s">
        <v>22</v>
      </c>
      <c r="C41" t="s">
        <v>693</v>
      </c>
      <c r="D41" s="17" t="str">
        <f>IFERROR(VLOOKUP(Dati17_18[[#This Row],[Nome]]&amp;"*",Gazzetta17_18[Giocatore],1,FALSE),"")</f>
        <v>Mandragora R.</v>
      </c>
      <c r="E41" s="13">
        <f>IFERROR(IF(Dati17_18[[#This Row],[Mf]]/Dati17_18[[#This Row],[Quota]]=0,0,Dati17_18[[#This Row],[Mf]]/Dati17_18[[#This Row],[Quota]]),0)</f>
        <v>0.50083333333333335</v>
      </c>
      <c r="F41" s="13">
        <f>IFERROR(Dati17_18[[#This Row],[Mf/Quota]]*Dati17_18[[#This Row],[Pg]]/38,0)</f>
        <v>0.47447368421052633</v>
      </c>
      <c r="G41" s="15">
        <f>IF(Dati17_18[[#This Row],[Mf]]*Dati17_18[[#This Row],[Pg]]=0,0,Dati17_18[[#This Row],[Mf]]*Dati17_18[[#This Row],[Pg]])</f>
        <v>216.35999999999999</v>
      </c>
      <c r="H41" s="20">
        <f>IFERROR(Dati17_18[[#This Row],[Tot. punti]]/Dati17_18[[#This Row],[Quota]],0)</f>
        <v>18.029999999999998</v>
      </c>
      <c r="I41" s="12">
        <f>IFERROR(VLOOKUP(Dati17_18[[#This Row],[Nome]]&amp;"*",Gazzetta17_18[],2,FALSE),0)</f>
        <v>12</v>
      </c>
      <c r="J41" t="s">
        <v>656</v>
      </c>
      <c r="K41">
        <v>36</v>
      </c>
      <c r="L41">
        <v>5.96</v>
      </c>
      <c r="M41">
        <v>6.01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Y41" s="18" t="s">
        <v>1683</v>
      </c>
      <c r="Z41">
        <v>16</v>
      </c>
    </row>
    <row r="42" spans="1:26">
      <c r="A42">
        <v>2271</v>
      </c>
      <c r="B42" t="s">
        <v>28</v>
      </c>
      <c r="C42" t="s">
        <v>863</v>
      </c>
      <c r="D42" s="17" t="str">
        <f>IFERROR(VLOOKUP(Dati17_18[[#This Row],[Nome]]&amp;"*",Gazzetta17_18[Giocatore],1,FALSE),"")</f>
        <v>Nicolas A.</v>
      </c>
      <c r="E42" s="13">
        <f>IFERROR(IF(Dati17_18[[#This Row],[Mf]]/Dati17_18[[#This Row],[Quota]]=0,0,Dati17_18[[#This Row],[Mf]]/Dati17_18[[#This Row],[Quota]]),0)</f>
        <v>0.32230769230769235</v>
      </c>
      <c r="F42" s="13">
        <f>IFERROR(Dati17_18[[#This Row],[Mf/Quota]]*Dati17_18[[#This Row],[Pg]]/38,0)</f>
        <v>0.3053441295546559</v>
      </c>
      <c r="G42" s="15">
        <f>IF(Dati17_18[[#This Row],[Mf]]*Dati17_18[[#This Row],[Pg]]=0,0,Dati17_18[[#This Row],[Mf]]*Dati17_18[[#This Row],[Pg]])</f>
        <v>150.84</v>
      </c>
      <c r="H42" s="20">
        <f>IFERROR(Dati17_18[[#This Row],[Tot. punti]]/Dati17_18[[#This Row],[Quota]],0)</f>
        <v>11.603076923076923</v>
      </c>
      <c r="I42" s="12">
        <f>IFERROR(VLOOKUP(Dati17_18[[#This Row],[Nome]]&amp;"*",Gazzetta17_18[],2,FALSE),0)</f>
        <v>13</v>
      </c>
      <c r="J42" t="s">
        <v>101</v>
      </c>
      <c r="K42">
        <v>36</v>
      </c>
      <c r="L42">
        <v>6.06</v>
      </c>
      <c r="M42">
        <v>4.1900000000000004</v>
      </c>
      <c r="N42">
        <v>0</v>
      </c>
      <c r="O42">
        <v>71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1</v>
      </c>
      <c r="W42">
        <v>0</v>
      </c>
      <c r="Y42" s="18" t="s">
        <v>1685</v>
      </c>
      <c r="Z42">
        <v>4</v>
      </c>
    </row>
    <row r="43" spans="1:26">
      <c r="A43">
        <v>126</v>
      </c>
      <c r="B43" t="s">
        <v>17</v>
      </c>
      <c r="C43" t="s">
        <v>300</v>
      </c>
      <c r="D43" s="17" t="str">
        <f>IFERROR(VLOOKUP(Dati17_18[[#This Row],[Nome]]&amp;"*",Gazzetta17_18[Giocatore],1,FALSE),"")</f>
        <v>Paloschi A.</v>
      </c>
      <c r="E43" s="13">
        <f>IFERROR(IF(Dati17_18[[#This Row],[Mf]]/Dati17_18[[#This Row],[Quota]]=0,0,Dati17_18[[#This Row],[Mf]]/Dati17_18[[#This Row],[Quota]]),0)</f>
        <v>0.37235294117647061</v>
      </c>
      <c r="F43" s="13">
        <f>IFERROR(Dati17_18[[#This Row],[Mf/Quota]]*Dati17_18[[#This Row],[Pg]]/38,0)</f>
        <v>0.35275541795665638</v>
      </c>
      <c r="G43" s="15">
        <f>IF(Dati17_18[[#This Row],[Mf]]*Dati17_18[[#This Row],[Pg]]=0,0,Dati17_18[[#This Row],[Mf]]*Dati17_18[[#This Row],[Pg]])</f>
        <v>227.88</v>
      </c>
      <c r="H43" s="20">
        <f>IFERROR(Dati17_18[[#This Row],[Tot. punti]]/Dati17_18[[#This Row],[Quota]],0)</f>
        <v>13.404705882352941</v>
      </c>
      <c r="I43" s="12">
        <f>IFERROR(VLOOKUP(Dati17_18[[#This Row],[Nome]]&amp;"*",Gazzetta17_18[],2,FALSE),0)</f>
        <v>17</v>
      </c>
      <c r="J43" t="s">
        <v>653</v>
      </c>
      <c r="K43">
        <v>36</v>
      </c>
      <c r="L43">
        <v>5.7</v>
      </c>
      <c r="M43">
        <v>6.33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0</v>
      </c>
      <c r="Y43" s="18" t="s">
        <v>2234</v>
      </c>
      <c r="Z43">
        <v>6</v>
      </c>
    </row>
    <row r="44" spans="1:26">
      <c r="A44">
        <v>536</v>
      </c>
      <c r="B44" t="s">
        <v>17</v>
      </c>
      <c r="C44" t="s">
        <v>193</v>
      </c>
      <c r="D44" s="17" t="str">
        <f>IFERROR(VLOOKUP(Dati17_18[[#This Row],[Nome]]&amp;"*",Gazzetta17_18[Giocatore],1,FALSE),"")</f>
        <v>Politano M.</v>
      </c>
      <c r="E44" s="13">
        <f>IFERROR(IF(Dati17_18[[#This Row],[Mf]]/Dati17_18[[#This Row],[Quota]]=0,0,Dati17_18[[#This Row],[Mf]]/Dati17_18[[#This Row],[Quota]]),0)</f>
        <v>0.23724137931034484</v>
      </c>
      <c r="F44" s="13">
        <f>IFERROR(Dati17_18[[#This Row],[Mf/Quota]]*Dati17_18[[#This Row],[Pg]]/38,0)</f>
        <v>0.22475499092558984</v>
      </c>
      <c r="G44" s="15">
        <f>IF(Dati17_18[[#This Row],[Mf]]*Dati17_18[[#This Row],[Pg]]=0,0,Dati17_18[[#This Row],[Mf]]*Dati17_18[[#This Row],[Pg]])</f>
        <v>247.68</v>
      </c>
      <c r="H44" s="20">
        <f>IFERROR(Dati17_18[[#This Row],[Tot. punti]]/Dati17_18[[#This Row],[Quota]],0)</f>
        <v>8.5406896551724145</v>
      </c>
      <c r="I44" s="12">
        <f>IFERROR(VLOOKUP(Dati17_18[[#This Row],[Nome]]&amp;"*",Gazzetta17_18[],2,FALSE),0)</f>
        <v>29</v>
      </c>
      <c r="J44" t="s">
        <v>46</v>
      </c>
      <c r="K44">
        <v>36</v>
      </c>
      <c r="L44">
        <v>6.11</v>
      </c>
      <c r="M44">
        <v>6.88</v>
      </c>
      <c r="N44">
        <v>10</v>
      </c>
      <c r="O44">
        <v>0</v>
      </c>
      <c r="P44">
        <v>0</v>
      </c>
      <c r="Q44">
        <v>2</v>
      </c>
      <c r="R44">
        <v>0</v>
      </c>
      <c r="S44">
        <v>2</v>
      </c>
      <c r="T44">
        <v>4</v>
      </c>
      <c r="U44">
        <v>1</v>
      </c>
      <c r="V44">
        <v>0</v>
      </c>
      <c r="W44">
        <v>0</v>
      </c>
      <c r="Y44" s="18" t="s">
        <v>2235</v>
      </c>
      <c r="Z44">
        <v>2</v>
      </c>
    </row>
    <row r="45" spans="1:26">
      <c r="A45">
        <v>238</v>
      </c>
      <c r="B45" t="s">
        <v>22</v>
      </c>
      <c r="C45" t="s">
        <v>110</v>
      </c>
      <c r="D45" s="17" t="str">
        <f>IFERROR(VLOOKUP(Dati17_18[[#This Row],[Nome]]&amp;"*",Gazzetta17_18[Giocatore],1,FALSE),"")</f>
        <v>Rincon T.</v>
      </c>
      <c r="E45" s="13">
        <f>IFERROR(IF(Dati17_18[[#This Row],[Mf]]/Dati17_18[[#This Row],[Quota]]=0,0,Dati17_18[[#This Row],[Mf]]/Dati17_18[[#This Row],[Quota]]),0)</f>
        <v>0.64555555555555555</v>
      </c>
      <c r="F45" s="13">
        <f>IFERROR(Dati17_18[[#This Row],[Mf/Quota]]*Dati17_18[[#This Row],[Pg]]/38,0)</f>
        <v>0.611578947368421</v>
      </c>
      <c r="G45" s="15">
        <f>IF(Dati17_18[[#This Row],[Mf]]*Dati17_18[[#This Row],[Pg]]=0,0,Dati17_18[[#This Row],[Mf]]*Dati17_18[[#This Row],[Pg]])</f>
        <v>209.16</v>
      </c>
      <c r="H45" s="20">
        <f>IFERROR(Dati17_18[[#This Row],[Tot. punti]]/Dati17_18[[#This Row],[Quota]],0)</f>
        <v>23.24</v>
      </c>
      <c r="I45" s="12">
        <f>IFERROR(VLOOKUP(Dati17_18[[#This Row],[Nome]]&amp;"*",Gazzetta17_18[],2,FALSE),0)</f>
        <v>9</v>
      </c>
      <c r="J45" t="s">
        <v>81</v>
      </c>
      <c r="K45">
        <v>36</v>
      </c>
      <c r="L45">
        <v>5.89</v>
      </c>
      <c r="M45">
        <v>5.81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</v>
      </c>
      <c r="V45">
        <v>0</v>
      </c>
      <c r="W45">
        <v>0</v>
      </c>
      <c r="Y45" s="18" t="s">
        <v>2236</v>
      </c>
      <c r="Z45">
        <v>9</v>
      </c>
    </row>
    <row r="46" spans="1:26">
      <c r="A46">
        <v>1972</v>
      </c>
      <c r="B46" t="s">
        <v>22</v>
      </c>
      <c r="C46" t="s">
        <v>704</v>
      </c>
      <c r="D46" s="17" t="str">
        <f>IFERROR(VLOOKUP(Dati17_18[[#This Row],[Nome]]&amp;"*",Gazzetta17_18[Giocatore],1,FALSE),"")</f>
        <v>Torreira L.</v>
      </c>
      <c r="E46" s="13">
        <f>IFERROR(IF(Dati17_18[[#This Row],[Mf]]/Dati17_18[[#This Row],[Quota]]=0,0,Dati17_18[[#This Row],[Mf]]/Dati17_18[[#This Row],[Quota]]),0)</f>
        <v>0.4326666666666667</v>
      </c>
      <c r="F46" s="13">
        <f>IFERROR(Dati17_18[[#This Row],[Mf/Quota]]*Dati17_18[[#This Row],[Pg]]/38,0)</f>
        <v>0.40989473684210526</v>
      </c>
      <c r="G46" s="15">
        <f>IF(Dati17_18[[#This Row],[Mf]]*Dati17_18[[#This Row],[Pg]]=0,0,Dati17_18[[#This Row],[Mf]]*Dati17_18[[#This Row],[Pg]])</f>
        <v>233.64000000000001</v>
      </c>
      <c r="H46" s="20">
        <f>IFERROR(Dati17_18[[#This Row],[Tot. punti]]/Dati17_18[[#This Row],[Quota]],0)</f>
        <v>15.576000000000001</v>
      </c>
      <c r="I46" s="12">
        <f>IFERROR(VLOOKUP(Dati17_18[[#This Row],[Nome]]&amp;"*",Gazzetta17_18[],2,FALSE),0)</f>
        <v>15</v>
      </c>
      <c r="J46" t="s">
        <v>44</v>
      </c>
      <c r="K46">
        <v>36</v>
      </c>
      <c r="L46">
        <v>6.21</v>
      </c>
      <c r="M46">
        <v>6.49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</v>
      </c>
      <c r="V46">
        <v>0</v>
      </c>
      <c r="W46">
        <v>0</v>
      </c>
      <c r="Y46" s="18" t="s">
        <v>2467</v>
      </c>
      <c r="Z46">
        <v>2</v>
      </c>
    </row>
    <row r="47" spans="1:26">
      <c r="A47">
        <v>2215</v>
      </c>
      <c r="B47" t="s">
        <v>22</v>
      </c>
      <c r="C47" t="s">
        <v>834</v>
      </c>
      <c r="D47" s="17" t="str">
        <f>IFERROR(VLOOKUP(Dati17_18[[#This Row],[Nome]]&amp;"*",Gazzetta17_18[Giocatore],1,FALSE),"")</f>
        <v>Veretout J.</v>
      </c>
      <c r="E47" s="13">
        <f>IFERROR(IF(Dati17_18[[#This Row],[Mf]]/Dati17_18[[#This Row],[Quota]]=0,0,Dati17_18[[#This Row],[Mf]]/Dati17_18[[#This Row],[Quota]]),0)</f>
        <v>0.34736842105263155</v>
      </c>
      <c r="F47" s="13">
        <f>IFERROR(Dati17_18[[#This Row],[Mf/Quota]]*Dati17_18[[#This Row],[Pg]]/38,0)</f>
        <v>0.32908587257617722</v>
      </c>
      <c r="G47" s="15">
        <f>IF(Dati17_18[[#This Row],[Mf]]*Dati17_18[[#This Row],[Pg]]=0,0,Dati17_18[[#This Row],[Mf]]*Dati17_18[[#This Row],[Pg]])</f>
        <v>237.6</v>
      </c>
      <c r="H47" s="20">
        <f>IFERROR(Dati17_18[[#This Row],[Tot. punti]]/Dati17_18[[#This Row],[Quota]],0)</f>
        <v>12.505263157894737</v>
      </c>
      <c r="I47" s="12">
        <f>IFERROR(VLOOKUP(Dati17_18[[#This Row],[Nome]]&amp;"*",Gazzetta17_18[],2,FALSE),0)</f>
        <v>19</v>
      </c>
      <c r="J47" t="s">
        <v>35</v>
      </c>
      <c r="K47">
        <v>36</v>
      </c>
      <c r="L47">
        <v>6.14</v>
      </c>
      <c r="M47">
        <v>6.6</v>
      </c>
      <c r="N47">
        <v>6</v>
      </c>
      <c r="O47">
        <v>0</v>
      </c>
      <c r="P47">
        <v>0</v>
      </c>
      <c r="Q47">
        <v>3</v>
      </c>
      <c r="R47">
        <v>2</v>
      </c>
      <c r="S47">
        <v>1</v>
      </c>
      <c r="T47">
        <v>1</v>
      </c>
      <c r="U47">
        <v>9</v>
      </c>
      <c r="V47">
        <v>1</v>
      </c>
      <c r="W47">
        <v>0</v>
      </c>
      <c r="Y47" s="18" t="s">
        <v>2468</v>
      </c>
      <c r="Z47">
        <v>8</v>
      </c>
    </row>
    <row r="48" spans="1:26">
      <c r="A48">
        <v>152</v>
      </c>
      <c r="B48" t="s">
        <v>22</v>
      </c>
      <c r="C48" t="s">
        <v>67</v>
      </c>
      <c r="D48" s="17" t="str">
        <f>IFERROR(VLOOKUP(Dati17_18[[#This Row],[Nome]]&amp;"*",Gazzetta17_18[Giocatore],1,FALSE),"")</f>
        <v>Zielinski P.</v>
      </c>
      <c r="E48" s="13">
        <f>IFERROR(IF(Dati17_18[[#This Row],[Mf]]/Dati17_18[[#This Row],[Quota]]=0,0,Dati17_18[[#This Row],[Mf]]/Dati17_18[[#This Row],[Quota]]),0)</f>
        <v>0.34052631578947368</v>
      </c>
      <c r="F48" s="13">
        <f>IFERROR(Dati17_18[[#This Row],[Mf/Quota]]*Dati17_18[[#This Row],[Pg]]/38,0)</f>
        <v>0.3226038781163435</v>
      </c>
      <c r="G48" s="15">
        <f>IF(Dati17_18[[#This Row],[Mf]]*Dati17_18[[#This Row],[Pg]]=0,0,Dati17_18[[#This Row],[Mf]]*Dati17_18[[#This Row],[Pg]])</f>
        <v>232.92</v>
      </c>
      <c r="H48" s="20">
        <f>IFERROR(Dati17_18[[#This Row],[Tot. punti]]/Dati17_18[[#This Row],[Quota]],0)</f>
        <v>12.258947368421053</v>
      </c>
      <c r="I48" s="12">
        <f>IFERROR(VLOOKUP(Dati17_18[[#This Row],[Nome]]&amp;"*",Gazzetta17_18[],2,FALSE),0)</f>
        <v>19</v>
      </c>
      <c r="J48" t="s">
        <v>24</v>
      </c>
      <c r="K48">
        <v>36</v>
      </c>
      <c r="L48">
        <v>6.15</v>
      </c>
      <c r="M48">
        <v>6.47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0</v>
      </c>
      <c r="W48">
        <v>0</v>
      </c>
      <c r="Y48" s="18" t="s">
        <v>1686</v>
      </c>
      <c r="Z48">
        <v>5</v>
      </c>
    </row>
    <row r="49" spans="1:26">
      <c r="A49">
        <v>645</v>
      </c>
      <c r="B49" t="s">
        <v>22</v>
      </c>
      <c r="C49" t="s">
        <v>252</v>
      </c>
      <c r="D49" s="17" t="str">
        <f>IFERROR(VLOOKUP(Dati17_18[[#This Row],[Nome]]&amp;"*",Gazzetta17_18[Giocatore],1,FALSE),"")</f>
        <v/>
      </c>
      <c r="E49" s="13">
        <f>IFERROR(IF(Dati17_18[[#This Row],[Mf]]/Dati17_18[[#This Row],[Quota]]=0,0,Dati17_18[[#This Row],[Mf]]/Dati17_18[[#This Row],[Quota]]),0)</f>
        <v>0</v>
      </c>
      <c r="F49" s="13">
        <f>IFERROR(Dati17_18[[#This Row],[Mf/Quota]]*Dati17_18[[#This Row],[Pg]]/38,0)</f>
        <v>0</v>
      </c>
      <c r="G49" s="15">
        <f>IF(Dati17_18[[#This Row],[Mf]]*Dati17_18[[#This Row],[Pg]]=0,0,Dati17_18[[#This Row],[Mf]]*Dati17_18[[#This Row],[Pg]])</f>
        <v>262.5</v>
      </c>
      <c r="H49" s="20">
        <f>IFERROR(Dati17_18[[#This Row],[Tot. punti]]/Dati17_18[[#This Row],[Quota]],0)</f>
        <v>0</v>
      </c>
      <c r="I49" s="12">
        <f>IFERROR(VLOOKUP(Dati17_18[[#This Row],[Nome]]&amp;"*",Gazzetta17_18[],2,FALSE),0)</f>
        <v>0</v>
      </c>
      <c r="J49" t="s">
        <v>74</v>
      </c>
      <c r="K49">
        <v>35</v>
      </c>
      <c r="L49">
        <v>6.5</v>
      </c>
      <c r="M49">
        <v>7.5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8</v>
      </c>
      <c r="V49">
        <v>0</v>
      </c>
      <c r="W49">
        <v>0</v>
      </c>
      <c r="Y49" s="18" t="s">
        <v>1688</v>
      </c>
      <c r="Z49">
        <v>21</v>
      </c>
    </row>
    <row r="50" spans="1:26">
      <c r="A50">
        <v>2116</v>
      </c>
      <c r="B50" t="s">
        <v>22</v>
      </c>
      <c r="C50" t="s">
        <v>767</v>
      </c>
      <c r="D50" s="17" t="str">
        <f>IFERROR(VLOOKUP(Dati17_18[[#This Row],[Nome]]&amp;"*",Gazzetta17_18[Giocatore],1,FALSE),"")</f>
        <v/>
      </c>
      <c r="E50" s="13">
        <f>IFERROR(IF(Dati17_18[[#This Row],[Mf]]/Dati17_18[[#This Row],[Quota]]=0,0,Dati17_18[[#This Row],[Mf]]/Dati17_18[[#This Row],[Quota]]),0)</f>
        <v>0</v>
      </c>
      <c r="F50" s="13">
        <f>IFERROR(Dati17_18[[#This Row],[Mf/Quota]]*Dati17_18[[#This Row],[Pg]]/38,0)</f>
        <v>0</v>
      </c>
      <c r="G50" s="15">
        <f>IF(Dati17_18[[#This Row],[Mf]]*Dati17_18[[#This Row],[Pg]]=0,0,Dati17_18[[#This Row],[Mf]]*Dati17_18[[#This Row],[Pg]])</f>
        <v>218.4</v>
      </c>
      <c r="H50" s="20">
        <f>IFERROR(Dati17_18[[#This Row],[Tot. punti]]/Dati17_18[[#This Row],[Quota]],0)</f>
        <v>0</v>
      </c>
      <c r="I50" s="12">
        <f>IFERROR(VLOOKUP(Dati17_18[[#This Row],[Nome]]&amp;"*",Gazzetta17_18[],2,FALSE),0)</f>
        <v>0</v>
      </c>
      <c r="J50" t="s">
        <v>654</v>
      </c>
      <c r="K50">
        <v>35</v>
      </c>
      <c r="L50">
        <v>5.94</v>
      </c>
      <c r="M50">
        <v>6.24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2</v>
      </c>
      <c r="V50">
        <v>0</v>
      </c>
      <c r="W50">
        <v>0</v>
      </c>
      <c r="Y50" s="18" t="s">
        <v>2239</v>
      </c>
      <c r="Z50">
        <v>10</v>
      </c>
    </row>
    <row r="51" spans="1:26">
      <c r="A51">
        <v>557</v>
      </c>
      <c r="B51" t="s">
        <v>22</v>
      </c>
      <c r="C51" t="s">
        <v>133</v>
      </c>
      <c r="D51" s="17" t="str">
        <f>IFERROR(VLOOKUP(Dati17_18[[#This Row],[Nome]]&amp;"*",Gazzetta17_18[Giocatore],1,FALSE),"")</f>
        <v>Benassi M.</v>
      </c>
      <c r="E51" s="13">
        <f>IFERROR(IF(Dati17_18[[#This Row],[Mf]]/Dati17_18[[#This Row],[Quota]]=0,0,Dati17_18[[#This Row],[Mf]]/Dati17_18[[#This Row],[Quota]]),0)</f>
        <v>0.39187499999999997</v>
      </c>
      <c r="F51" s="13">
        <f>IFERROR(Dati17_18[[#This Row],[Mf/Quota]]*Dati17_18[[#This Row],[Pg]]/38,0)</f>
        <v>0.36093749999999997</v>
      </c>
      <c r="G51" s="15">
        <f>IF(Dati17_18[[#This Row],[Mf]]*Dati17_18[[#This Row],[Pg]]=0,0,Dati17_18[[#This Row],[Mf]]*Dati17_18[[#This Row],[Pg]])</f>
        <v>219.45</v>
      </c>
      <c r="H51" s="20">
        <f>IFERROR(Dati17_18[[#This Row],[Tot. punti]]/Dati17_18[[#This Row],[Quota]],0)</f>
        <v>13.715624999999999</v>
      </c>
      <c r="I51" s="12">
        <f>IFERROR(VLOOKUP(Dati17_18[[#This Row],[Nome]]&amp;"*",Gazzetta17_18[],2,FALSE),0)</f>
        <v>16</v>
      </c>
      <c r="J51" t="s">
        <v>35</v>
      </c>
      <c r="K51">
        <v>35</v>
      </c>
      <c r="L51">
        <v>5.87</v>
      </c>
      <c r="M51">
        <v>6.27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</v>
      </c>
      <c r="V51">
        <v>0</v>
      </c>
      <c r="W51">
        <v>0</v>
      </c>
      <c r="Y51" s="18" t="s">
        <v>1690</v>
      </c>
      <c r="Z51">
        <v>16</v>
      </c>
    </row>
    <row r="52" spans="1:26">
      <c r="A52">
        <v>111</v>
      </c>
      <c r="B52" t="s">
        <v>22</v>
      </c>
      <c r="C52" t="s">
        <v>66</v>
      </c>
      <c r="D52" s="17" t="str">
        <f>IFERROR(VLOOKUP(Dati17_18[[#This Row],[Nome]]&amp;"*",Gazzetta17_18[Giocatore],1,FALSE),"")</f>
        <v>Birsa V.</v>
      </c>
      <c r="E52" s="13">
        <f>IFERROR(IF(Dati17_18[[#This Row],[Mf]]/Dati17_18[[#This Row],[Quota]]=0,0,Dati17_18[[#This Row],[Mf]]/Dati17_18[[#This Row],[Quota]]),0)</f>
        <v>0.37470588235294117</v>
      </c>
      <c r="F52" s="13">
        <f>IFERROR(Dati17_18[[#This Row],[Mf/Quota]]*Dati17_18[[#This Row],[Pg]]/38,0)</f>
        <v>0.34512383900928795</v>
      </c>
      <c r="G52" s="15">
        <f>IF(Dati17_18[[#This Row],[Mf]]*Dati17_18[[#This Row],[Pg]]=0,0,Dati17_18[[#This Row],[Mf]]*Dati17_18[[#This Row],[Pg]])</f>
        <v>222.95000000000002</v>
      </c>
      <c r="H52" s="20">
        <f>IFERROR(Dati17_18[[#This Row],[Tot. punti]]/Dati17_18[[#This Row],[Quota]],0)</f>
        <v>13.114705882352942</v>
      </c>
      <c r="I52" s="12">
        <f>IFERROR(VLOOKUP(Dati17_18[[#This Row],[Nome]]&amp;"*",Gazzetta17_18[],2,FALSE),0)</f>
        <v>17</v>
      </c>
      <c r="J52" t="s">
        <v>65</v>
      </c>
      <c r="K52">
        <v>35</v>
      </c>
      <c r="L52">
        <v>5.94</v>
      </c>
      <c r="M52">
        <v>6.37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3</v>
      </c>
      <c r="V52">
        <v>0</v>
      </c>
      <c r="W52">
        <v>0</v>
      </c>
      <c r="Y52" s="18" t="s">
        <v>2240</v>
      </c>
      <c r="Z52">
        <v>11</v>
      </c>
    </row>
    <row r="53" spans="1:26">
      <c r="A53">
        <v>286</v>
      </c>
      <c r="B53" t="s">
        <v>31</v>
      </c>
      <c r="C53" t="s">
        <v>56</v>
      </c>
      <c r="D53" s="17" t="str">
        <f>IFERROR(VLOOKUP(Dati17_18[[#This Row],[Nome]]&amp;"*",Gazzetta17_18[Giocatore],1,FALSE),"")</f>
        <v>Bonucci L.</v>
      </c>
      <c r="E53" s="13">
        <f>IFERROR(IF(Dati17_18[[#This Row],[Mf]]/Dati17_18[[#This Row],[Quota]]=0,0,Dati17_18[[#This Row],[Mf]]/Dati17_18[[#This Row],[Quota]]),0)</f>
        <v>0.37062499999999998</v>
      </c>
      <c r="F53" s="13">
        <f>IFERROR(Dati17_18[[#This Row],[Mf/Quota]]*Dati17_18[[#This Row],[Pg]]/38,0)</f>
        <v>0.34136513157894732</v>
      </c>
      <c r="G53" s="15">
        <f>IF(Dati17_18[[#This Row],[Mf]]*Dati17_18[[#This Row],[Pg]]=0,0,Dati17_18[[#This Row],[Mf]]*Dati17_18[[#This Row],[Pg]])</f>
        <v>207.54999999999998</v>
      </c>
      <c r="H53" s="20">
        <f>IFERROR(Dati17_18[[#This Row],[Tot. punti]]/Dati17_18[[#This Row],[Quota]],0)</f>
        <v>12.971874999999999</v>
      </c>
      <c r="I53" s="12">
        <f>IFERROR(VLOOKUP(Dati17_18[[#This Row],[Nome]]&amp;"*",Gazzetta17_18[],2,FALSE),0)</f>
        <v>16</v>
      </c>
      <c r="J53" t="s">
        <v>21</v>
      </c>
      <c r="K53">
        <v>35</v>
      </c>
      <c r="L53">
        <v>5.86</v>
      </c>
      <c r="M53">
        <v>5.93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1</v>
      </c>
      <c r="W53">
        <v>0</v>
      </c>
      <c r="Y53" s="18" t="s">
        <v>2469</v>
      </c>
      <c r="Z53">
        <v>4</v>
      </c>
    </row>
    <row r="54" spans="1:26">
      <c r="A54">
        <v>487</v>
      </c>
      <c r="B54" t="s">
        <v>31</v>
      </c>
      <c r="C54" t="s">
        <v>348</v>
      </c>
      <c r="D54" s="17" t="str">
        <f>IFERROR(VLOOKUP(Dati17_18[[#This Row],[Nome]]&amp;"*",Gazzetta17_18[Giocatore],1,FALSE),"")</f>
        <v>De Silvestri L.</v>
      </c>
      <c r="E54" s="13">
        <f>IFERROR(IF(Dati17_18[[#This Row],[Mf]]/Dati17_18[[#This Row],[Quota]]=0,0,Dati17_18[[#This Row],[Mf]]/Dati17_18[[#This Row],[Quota]]),0)</f>
        <v>0.35777777777777781</v>
      </c>
      <c r="F54" s="13">
        <f>IFERROR(Dati17_18[[#This Row],[Mf/Quota]]*Dati17_18[[#This Row],[Pg]]/38,0)</f>
        <v>0.32953216374269012</v>
      </c>
      <c r="G54" s="15">
        <f>IF(Dati17_18[[#This Row],[Mf]]*Dati17_18[[#This Row],[Pg]]=0,0,Dati17_18[[#This Row],[Mf]]*Dati17_18[[#This Row],[Pg]])</f>
        <v>225.4</v>
      </c>
      <c r="H54" s="20">
        <f>IFERROR(Dati17_18[[#This Row],[Tot. punti]]/Dati17_18[[#This Row],[Quota]],0)</f>
        <v>12.522222222222222</v>
      </c>
      <c r="I54" s="12">
        <f>IFERROR(VLOOKUP(Dati17_18[[#This Row],[Nome]]&amp;"*",Gazzetta17_18[],2,FALSE),0)</f>
        <v>18</v>
      </c>
      <c r="J54" t="s">
        <v>81</v>
      </c>
      <c r="K54">
        <v>35</v>
      </c>
      <c r="L54">
        <v>6.03</v>
      </c>
      <c r="M54">
        <v>6.44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</v>
      </c>
      <c r="V54">
        <v>1</v>
      </c>
      <c r="W54">
        <v>0</v>
      </c>
      <c r="Y54" s="18" t="s">
        <v>1692</v>
      </c>
      <c r="Z54">
        <v>15</v>
      </c>
    </row>
    <row r="55" spans="1:26">
      <c r="A55">
        <v>788</v>
      </c>
      <c r="B55" t="s">
        <v>22</v>
      </c>
      <c r="C55" t="s">
        <v>471</v>
      </c>
      <c r="D55" s="17" t="str">
        <f>IFERROR(VLOOKUP(Dati17_18[[#This Row],[Nome]]&amp;"*",Gazzetta17_18[Giocatore],1,FALSE),"")</f>
        <v>Freuler R.</v>
      </c>
      <c r="E55" s="13">
        <f>IFERROR(IF(Dati17_18[[#This Row],[Mf]]/Dati17_18[[#This Row],[Quota]]=0,0,Dati17_18[[#This Row],[Mf]]/Dati17_18[[#This Row],[Quota]]),0)</f>
        <v>0.29954545454545456</v>
      </c>
      <c r="F55" s="13">
        <f>IFERROR(Dati17_18[[#This Row],[Mf/Quota]]*Dati17_18[[#This Row],[Pg]]/38,0)</f>
        <v>0.27589712918660286</v>
      </c>
      <c r="G55" s="15">
        <f>IF(Dati17_18[[#This Row],[Mf]]*Dati17_18[[#This Row],[Pg]]=0,0,Dati17_18[[#This Row],[Mf]]*Dati17_18[[#This Row],[Pg]])</f>
        <v>230.65</v>
      </c>
      <c r="H55" s="20">
        <f>IFERROR(Dati17_18[[#This Row],[Tot. punti]]/Dati17_18[[#This Row],[Quota]],0)</f>
        <v>10.484090909090909</v>
      </c>
      <c r="I55" s="12">
        <f>IFERROR(VLOOKUP(Dati17_18[[#This Row],[Nome]]&amp;"*",Gazzetta17_18[],2,FALSE),0)</f>
        <v>22</v>
      </c>
      <c r="J55" t="s">
        <v>49</v>
      </c>
      <c r="K55">
        <v>35</v>
      </c>
      <c r="L55">
        <v>6.19</v>
      </c>
      <c r="M55">
        <v>6.59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</v>
      </c>
      <c r="V55">
        <v>1</v>
      </c>
      <c r="W55">
        <v>0</v>
      </c>
      <c r="Y55" s="18" t="s">
        <v>2470</v>
      </c>
      <c r="Z55">
        <v>7</v>
      </c>
    </row>
    <row r="56" spans="1:26">
      <c r="A56">
        <v>408</v>
      </c>
      <c r="B56" t="s">
        <v>17</v>
      </c>
      <c r="C56" t="s">
        <v>77</v>
      </c>
      <c r="D56" s="17" t="str">
        <f>IFERROR(VLOOKUP(Dati17_18[[#This Row],[Nome]]&amp;"*",Gazzetta17_18[Giocatore],1,FALSE),"")</f>
        <v>Higuain G.</v>
      </c>
      <c r="E56" s="13">
        <f>IFERROR(IF(Dati17_18[[#This Row],[Mf]]/Dati17_18[[#This Row],[Quota]]=0,0,Dati17_18[[#This Row],[Mf]]/Dati17_18[[#This Row],[Quota]]),0)</f>
        <v>0.251</v>
      </c>
      <c r="F56" s="13">
        <f>IFERROR(Dati17_18[[#This Row],[Mf/Quota]]*Dati17_18[[#This Row],[Pg]]/38,0)</f>
        <v>0.2311842105263158</v>
      </c>
      <c r="G56" s="15">
        <f>IF(Dati17_18[[#This Row],[Mf]]*Dati17_18[[#This Row],[Pg]]=0,0,Dati17_18[[#This Row],[Mf]]*Dati17_18[[#This Row],[Pg]])</f>
        <v>263.55</v>
      </c>
      <c r="H56" s="20">
        <f>IFERROR(Dati17_18[[#This Row],[Tot. punti]]/Dati17_18[[#This Row],[Quota]],0)</f>
        <v>8.7850000000000001</v>
      </c>
      <c r="I56" s="12">
        <f>IFERROR(VLOOKUP(Dati17_18[[#This Row],[Nome]]&amp;"*",Gazzetta17_18[],2,FALSE),0)</f>
        <v>30</v>
      </c>
      <c r="J56" t="s">
        <v>57</v>
      </c>
      <c r="K56">
        <v>35</v>
      </c>
      <c r="L56">
        <v>6.14</v>
      </c>
      <c r="M56">
        <v>7.53</v>
      </c>
      <c r="N56">
        <v>15</v>
      </c>
      <c r="O56">
        <v>0</v>
      </c>
      <c r="P56">
        <v>0</v>
      </c>
      <c r="Q56">
        <v>2</v>
      </c>
      <c r="R56">
        <v>1</v>
      </c>
      <c r="S56">
        <v>1</v>
      </c>
      <c r="T56">
        <v>3</v>
      </c>
      <c r="U56">
        <v>4</v>
      </c>
      <c r="V56">
        <v>0</v>
      </c>
      <c r="W56">
        <v>0</v>
      </c>
      <c r="Y56" s="18" t="s">
        <v>2241</v>
      </c>
      <c r="Z56">
        <v>7</v>
      </c>
    </row>
    <row r="57" spans="1:26">
      <c r="A57">
        <v>140</v>
      </c>
      <c r="B57" t="s">
        <v>31</v>
      </c>
      <c r="C57" t="s">
        <v>32</v>
      </c>
      <c r="D57" s="17" t="str">
        <f>IFERROR(VLOOKUP(Dati17_18[[#This Row],[Nome]]&amp;"*",Gazzetta17_18[Giocatore],1,FALSE),"")</f>
        <v>Hysaj E.</v>
      </c>
      <c r="E57" s="13">
        <f>IFERROR(IF(Dati17_18[[#This Row],[Mf]]/Dati17_18[[#This Row],[Quota]]=0,0,Dati17_18[[#This Row],[Mf]]/Dati17_18[[#This Row],[Quota]]),0)</f>
        <v>0.49249999999999999</v>
      </c>
      <c r="F57" s="13">
        <f>IFERROR(Dati17_18[[#This Row],[Mf/Quota]]*Dati17_18[[#This Row],[Pg]]/38,0)</f>
        <v>0.45361842105263162</v>
      </c>
      <c r="G57" s="15">
        <f>IF(Dati17_18[[#This Row],[Mf]]*Dati17_18[[#This Row],[Pg]]=0,0,Dati17_18[[#This Row],[Mf]]*Dati17_18[[#This Row],[Pg]])</f>
        <v>206.85</v>
      </c>
      <c r="H57" s="20">
        <f>IFERROR(Dati17_18[[#This Row],[Tot. punti]]/Dati17_18[[#This Row],[Quota]],0)</f>
        <v>17.237500000000001</v>
      </c>
      <c r="I57" s="12">
        <f>IFERROR(VLOOKUP(Dati17_18[[#This Row],[Nome]]&amp;"*",Gazzetta17_18[],2,FALSE),0)</f>
        <v>12</v>
      </c>
      <c r="J57" t="s">
        <v>24</v>
      </c>
      <c r="K57">
        <v>35</v>
      </c>
      <c r="L57">
        <v>5.94</v>
      </c>
      <c r="M57">
        <v>5.91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1</v>
      </c>
      <c r="W57">
        <v>0</v>
      </c>
      <c r="Y57" s="18" t="s">
        <v>1693</v>
      </c>
      <c r="Z57">
        <v>19</v>
      </c>
    </row>
    <row r="58" spans="1:26">
      <c r="A58">
        <v>2214</v>
      </c>
      <c r="B58" t="s">
        <v>31</v>
      </c>
      <c r="C58" t="s">
        <v>833</v>
      </c>
      <c r="D58" s="17" t="str">
        <f>IFERROR(VLOOKUP(Dati17_18[[#This Row],[Nome]]&amp;"*",Gazzetta17_18[Giocatore],1,FALSE),"")</f>
        <v>Kolarov A.</v>
      </c>
      <c r="E58" s="13">
        <f>IFERROR(IF(Dati17_18[[#This Row],[Mf]]/Dati17_18[[#This Row],[Quota]]=0,0,Dati17_18[[#This Row],[Mf]]/Dati17_18[[#This Row],[Quota]]),0)</f>
        <v>0.3876470588235294</v>
      </c>
      <c r="F58" s="13">
        <f>IFERROR(Dati17_18[[#This Row],[Mf/Quota]]*Dati17_18[[#This Row],[Pg]]/38,0)</f>
        <v>0.35704334365325074</v>
      </c>
      <c r="G58" s="15">
        <f>IF(Dati17_18[[#This Row],[Mf]]*Dati17_18[[#This Row],[Pg]]=0,0,Dati17_18[[#This Row],[Mf]]*Dati17_18[[#This Row],[Pg]])</f>
        <v>230.65</v>
      </c>
      <c r="H58" s="20">
        <f>IFERROR(Dati17_18[[#This Row],[Tot. punti]]/Dati17_18[[#This Row],[Quota]],0)</f>
        <v>13.56764705882353</v>
      </c>
      <c r="I58" s="12">
        <f>IFERROR(VLOOKUP(Dati17_18[[#This Row],[Nome]]&amp;"*",Gazzetta17_18[],2,FALSE),0)</f>
        <v>17</v>
      </c>
      <c r="J58" t="s">
        <v>42</v>
      </c>
      <c r="K58">
        <v>35</v>
      </c>
      <c r="L58">
        <v>6.26</v>
      </c>
      <c r="M58">
        <v>6.59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3</v>
      </c>
      <c r="V58">
        <v>0</v>
      </c>
      <c r="W58">
        <v>0</v>
      </c>
      <c r="Y58" s="18" t="s">
        <v>1694</v>
      </c>
      <c r="Z58">
        <v>15</v>
      </c>
    </row>
    <row r="59" spans="1:26">
      <c r="A59">
        <v>392</v>
      </c>
      <c r="B59" t="s">
        <v>31</v>
      </c>
      <c r="C59" t="s">
        <v>113</v>
      </c>
      <c r="D59" s="17" t="str">
        <f>IFERROR(VLOOKUP(Dati17_18[[#This Row],[Nome]]&amp;"*",Gazzetta17_18[Giocatore],1,FALSE),"")</f>
        <v>Koulibaly K.</v>
      </c>
      <c r="E59" s="13">
        <f>IFERROR(IF(Dati17_18[[#This Row],[Mf]]/Dati17_18[[#This Row],[Quota]]=0,0,Dati17_18[[#This Row],[Mf]]/Dati17_18[[#This Row],[Quota]]),0)</f>
        <v>0.32850000000000001</v>
      </c>
      <c r="F59" s="13">
        <f>IFERROR(Dati17_18[[#This Row],[Mf/Quota]]*Dati17_18[[#This Row],[Pg]]/38,0)</f>
        <v>0.30256578947368423</v>
      </c>
      <c r="G59" s="15">
        <f>IF(Dati17_18[[#This Row],[Mf]]*Dati17_18[[#This Row],[Pg]]=0,0,Dati17_18[[#This Row],[Mf]]*Dati17_18[[#This Row],[Pg]])</f>
        <v>229.95000000000002</v>
      </c>
      <c r="H59" s="20">
        <f>IFERROR(Dati17_18[[#This Row],[Tot. punti]]/Dati17_18[[#This Row],[Quota]],0)</f>
        <v>11.4975</v>
      </c>
      <c r="I59" s="12">
        <f>IFERROR(VLOOKUP(Dati17_18[[#This Row],[Nome]]&amp;"*",Gazzetta17_18[],2,FALSE),0)</f>
        <v>20</v>
      </c>
      <c r="J59" t="s">
        <v>24</v>
      </c>
      <c r="K59">
        <v>35</v>
      </c>
      <c r="L59">
        <v>6.24</v>
      </c>
      <c r="M59">
        <v>6.57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1</v>
      </c>
      <c r="W59">
        <v>0</v>
      </c>
      <c r="Y59" s="18" t="s">
        <v>1695</v>
      </c>
      <c r="Z59">
        <v>1</v>
      </c>
    </row>
    <row r="60" spans="1:26">
      <c r="A60">
        <v>338</v>
      </c>
      <c r="B60" t="s">
        <v>22</v>
      </c>
      <c r="C60" t="s">
        <v>157</v>
      </c>
      <c r="D60" s="17" t="str">
        <f>IFERROR(VLOOKUP(Dati17_18[[#This Row],[Nome]]&amp;"*",Gazzetta17_18[Giocatore],1,FALSE),"")</f>
        <v>Lulic S.</v>
      </c>
      <c r="E60" s="13">
        <f>IFERROR(IF(Dati17_18[[#This Row],[Mf]]/Dati17_18[[#This Row],[Quota]]=0,0,Dati17_18[[#This Row],[Mf]]/Dati17_18[[#This Row],[Quota]]),0)</f>
        <v>0.38750000000000001</v>
      </c>
      <c r="F60" s="13">
        <f>IFERROR(Dati17_18[[#This Row],[Mf/Quota]]*Dati17_18[[#This Row],[Pg]]/38,0)</f>
        <v>0.35690789473684209</v>
      </c>
      <c r="G60" s="15">
        <f>IF(Dati17_18[[#This Row],[Mf]]*Dati17_18[[#This Row],[Pg]]=0,0,Dati17_18[[#This Row],[Mf]]*Dati17_18[[#This Row],[Pg]])</f>
        <v>217</v>
      </c>
      <c r="H60" s="20">
        <f>IFERROR(Dati17_18[[#This Row],[Tot. punti]]/Dati17_18[[#This Row],[Quota]],0)</f>
        <v>13.5625</v>
      </c>
      <c r="I60" s="12">
        <f>IFERROR(VLOOKUP(Dati17_18[[#This Row],[Nome]]&amp;"*",Gazzetta17_18[],2,FALSE),0)</f>
        <v>16</v>
      </c>
      <c r="J60" t="s">
        <v>74</v>
      </c>
      <c r="K60">
        <v>35</v>
      </c>
      <c r="L60">
        <v>5.97</v>
      </c>
      <c r="M60">
        <v>6.2</v>
      </c>
      <c r="N60">
        <v>2</v>
      </c>
      <c r="O60">
        <v>0</v>
      </c>
      <c r="P60">
        <v>0</v>
      </c>
      <c r="Q60">
        <v>1</v>
      </c>
      <c r="R60">
        <v>1</v>
      </c>
      <c r="S60">
        <v>0</v>
      </c>
      <c r="T60">
        <v>5</v>
      </c>
      <c r="U60">
        <v>6</v>
      </c>
      <c r="V60">
        <v>1</v>
      </c>
      <c r="W60">
        <v>1</v>
      </c>
      <c r="Y60" s="18" t="s">
        <v>1696</v>
      </c>
      <c r="Z60">
        <v>11</v>
      </c>
    </row>
    <row r="61" spans="1:26">
      <c r="A61">
        <v>529</v>
      </c>
      <c r="B61" t="s">
        <v>22</v>
      </c>
      <c r="C61" t="s">
        <v>265</v>
      </c>
      <c r="D61" s="17" t="str">
        <f>IFERROR(VLOOKUP(Dati17_18[[#This Row],[Nome]]&amp;"*",Gazzetta17_18[Giocatore],1,FALSE),"")</f>
        <v>Missiroli S.</v>
      </c>
      <c r="E61" s="13">
        <f>IFERROR(IF(Dati17_18[[#This Row],[Mf]]/Dati17_18[[#This Row],[Quota]]=0,0,Dati17_18[[#This Row],[Mf]]/Dati17_18[[#This Row],[Quota]]),0)</f>
        <v>0.53909090909090907</v>
      </c>
      <c r="F61" s="13">
        <f>IFERROR(Dati17_18[[#This Row],[Mf/Quota]]*Dati17_18[[#This Row],[Pg]]/38,0)</f>
        <v>0.49653110047846888</v>
      </c>
      <c r="G61" s="15">
        <f>IF(Dati17_18[[#This Row],[Mf]]*Dati17_18[[#This Row],[Pg]]=0,0,Dati17_18[[#This Row],[Mf]]*Dati17_18[[#This Row],[Pg]])</f>
        <v>207.54999999999998</v>
      </c>
      <c r="H61" s="20">
        <f>IFERROR(Dati17_18[[#This Row],[Tot. punti]]/Dati17_18[[#This Row],[Quota]],0)</f>
        <v>18.868181818181817</v>
      </c>
      <c r="I61" s="12">
        <f>IFERROR(VLOOKUP(Dati17_18[[#This Row],[Nome]]&amp;"*",Gazzetta17_18[],2,FALSE),0)</f>
        <v>11</v>
      </c>
      <c r="J61" t="s">
        <v>46</v>
      </c>
      <c r="K61">
        <v>35</v>
      </c>
      <c r="L61">
        <v>5.87</v>
      </c>
      <c r="M61">
        <v>5.93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0</v>
      </c>
      <c r="W61">
        <v>0</v>
      </c>
      <c r="Y61" s="18" t="s">
        <v>2471</v>
      </c>
      <c r="Z61">
        <v>13</v>
      </c>
    </row>
    <row r="62" spans="1:26">
      <c r="A62">
        <v>568</v>
      </c>
      <c r="B62" t="s">
        <v>17</v>
      </c>
      <c r="C62" t="s">
        <v>134</v>
      </c>
      <c r="D62" s="17" t="str">
        <f>IFERROR(VLOOKUP(Dati17_18[[#This Row],[Nome]]&amp;"*",Gazzetta17_18[Giocatore],1,FALSE),"")</f>
        <v>Quagliarella F.</v>
      </c>
      <c r="E62" s="13">
        <f>IFERROR(IF(Dati17_18[[#This Row],[Mf]]/Dati17_18[[#This Row],[Quota]]=0,0,Dati17_18[[#This Row],[Mf]]/Dati17_18[[#This Row],[Quota]]),0)</f>
        <v>0.29037037037037039</v>
      </c>
      <c r="F62" s="13">
        <f>IFERROR(Dati17_18[[#This Row],[Mf/Quota]]*Dati17_18[[#This Row],[Pg]]/38,0)</f>
        <v>0.26744639376218321</v>
      </c>
      <c r="G62" s="15">
        <f>IF(Dati17_18[[#This Row],[Mf]]*Dati17_18[[#This Row],[Pg]]=0,0,Dati17_18[[#This Row],[Mf]]*Dati17_18[[#This Row],[Pg]])</f>
        <v>274.39999999999998</v>
      </c>
      <c r="H62" s="20">
        <f>IFERROR(Dati17_18[[#This Row],[Tot. punti]]/Dati17_18[[#This Row],[Quota]],0)</f>
        <v>10.162962962962963</v>
      </c>
      <c r="I62" s="12">
        <f>IFERROR(VLOOKUP(Dati17_18[[#This Row],[Nome]]&amp;"*",Gazzetta17_18[],2,FALSE),0)</f>
        <v>27</v>
      </c>
      <c r="J62" t="s">
        <v>44</v>
      </c>
      <c r="K62">
        <v>35</v>
      </c>
      <c r="L62">
        <v>6.21</v>
      </c>
      <c r="M62">
        <v>7.84</v>
      </c>
      <c r="N62">
        <v>12</v>
      </c>
      <c r="O62">
        <v>0</v>
      </c>
      <c r="P62">
        <v>0</v>
      </c>
      <c r="Q62">
        <v>8</v>
      </c>
      <c r="R62">
        <v>7</v>
      </c>
      <c r="S62">
        <v>1</v>
      </c>
      <c r="T62">
        <v>5</v>
      </c>
      <c r="U62">
        <v>4</v>
      </c>
      <c r="V62">
        <v>0</v>
      </c>
      <c r="W62">
        <v>0</v>
      </c>
      <c r="Y62" s="18" t="s">
        <v>1698</v>
      </c>
      <c r="Z62">
        <v>4</v>
      </c>
    </row>
    <row r="63" spans="1:26">
      <c r="A63">
        <v>118</v>
      </c>
      <c r="B63" t="s">
        <v>22</v>
      </c>
      <c r="C63" t="s">
        <v>221</v>
      </c>
      <c r="D63" s="17" t="str">
        <f>IFERROR(VLOOKUP(Dati17_18[[#This Row],[Nome]]&amp;"*",Gazzetta17_18[Giocatore],1,FALSE),"")</f>
        <v>Radovanovic I.</v>
      </c>
      <c r="E63" s="13">
        <f>IFERROR(IF(Dati17_18[[#This Row],[Mf]]/Dati17_18[[#This Row],[Quota]]=0,0,Dati17_18[[#This Row],[Mf]]/Dati17_18[[#This Row],[Quota]]),0)</f>
        <v>0.49666666666666665</v>
      </c>
      <c r="F63" s="13">
        <f>IFERROR(Dati17_18[[#This Row],[Mf/Quota]]*Dati17_18[[#This Row],[Pg]]/38,0)</f>
        <v>0.45745614035087717</v>
      </c>
      <c r="G63" s="15">
        <f>IF(Dati17_18[[#This Row],[Mf]]*Dati17_18[[#This Row],[Pg]]=0,0,Dati17_18[[#This Row],[Mf]]*Dati17_18[[#This Row],[Pg]])</f>
        <v>208.6</v>
      </c>
      <c r="H63" s="20">
        <f>IFERROR(Dati17_18[[#This Row],[Tot. punti]]/Dati17_18[[#This Row],[Quota]],0)</f>
        <v>17.383333333333333</v>
      </c>
      <c r="I63" s="12">
        <f>IFERROR(VLOOKUP(Dati17_18[[#This Row],[Nome]]&amp;"*",Gazzetta17_18[],2,FALSE),0)</f>
        <v>12</v>
      </c>
      <c r="J63" t="s">
        <v>65</v>
      </c>
      <c r="K63">
        <v>35</v>
      </c>
      <c r="L63">
        <v>5.96</v>
      </c>
      <c r="M63">
        <v>5.96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</v>
      </c>
      <c r="V63">
        <v>1</v>
      </c>
      <c r="W63">
        <v>0</v>
      </c>
      <c r="Y63" s="18" t="s">
        <v>1700</v>
      </c>
      <c r="Z63">
        <v>13</v>
      </c>
    </row>
    <row r="64" spans="1:26">
      <c r="A64">
        <v>375</v>
      </c>
      <c r="B64" t="s">
        <v>22</v>
      </c>
      <c r="C64" t="s">
        <v>315</v>
      </c>
      <c r="D64" s="17" t="str">
        <f>IFERROR(VLOOKUP(Dati17_18[[#This Row],[Nome]]&amp;"*",Gazzetta17_18[Giocatore],1,FALSE),"")</f>
        <v>Suso J.</v>
      </c>
      <c r="E64" s="13">
        <f>IFERROR(IF(Dati17_18[[#This Row],[Mf]]/Dati17_18[[#This Row],[Quota]]=0,0,Dati17_18[[#This Row],[Mf]]/Dati17_18[[#This Row],[Quota]]),0)</f>
        <v>0.29739130434782607</v>
      </c>
      <c r="F64" s="13">
        <f>IFERROR(Dati17_18[[#This Row],[Mf/Quota]]*Dati17_18[[#This Row],[Pg]]/38,0)</f>
        <v>0.27391304347826084</v>
      </c>
      <c r="G64" s="15">
        <f>IF(Dati17_18[[#This Row],[Mf]]*Dati17_18[[#This Row],[Pg]]=0,0,Dati17_18[[#This Row],[Mf]]*Dati17_18[[#This Row],[Pg]])</f>
        <v>239.4</v>
      </c>
      <c r="H64" s="20">
        <f>IFERROR(Dati17_18[[#This Row],[Tot. punti]]/Dati17_18[[#This Row],[Quota]],0)</f>
        <v>10.408695652173913</v>
      </c>
      <c r="I64" s="12">
        <f>IFERROR(VLOOKUP(Dati17_18[[#This Row],[Nome]]&amp;"*",Gazzetta17_18[],2,FALSE),0)</f>
        <v>23</v>
      </c>
      <c r="J64" t="s">
        <v>21</v>
      </c>
      <c r="K64">
        <v>35</v>
      </c>
      <c r="L64">
        <v>6.19</v>
      </c>
      <c r="M64">
        <v>6.84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2</v>
      </c>
      <c r="V64">
        <v>1</v>
      </c>
      <c r="W64">
        <v>0</v>
      </c>
      <c r="Y64" s="18" t="s">
        <v>2472</v>
      </c>
      <c r="Z64">
        <v>3</v>
      </c>
    </row>
    <row r="65" spans="1:26">
      <c r="A65">
        <v>2085</v>
      </c>
      <c r="B65" t="s">
        <v>22</v>
      </c>
      <c r="C65" t="s">
        <v>756</v>
      </c>
      <c r="D65" s="17" t="str">
        <f>IFERROR(VLOOKUP(Dati17_18[[#This Row],[Nome]]&amp;"*",Gazzetta17_18[Giocatore],1,FALSE),"")</f>
        <v/>
      </c>
      <c r="E65" s="13">
        <f>IFERROR(IF(Dati17_18[[#This Row],[Mf]]/Dati17_18[[#This Row],[Quota]]=0,0,Dati17_18[[#This Row],[Mf]]/Dati17_18[[#This Row],[Quota]]),0)</f>
        <v>0</v>
      </c>
      <c r="F65" s="13">
        <f>IFERROR(Dati17_18[[#This Row],[Mf/Quota]]*Dati17_18[[#This Row],[Pg]]/38,0)</f>
        <v>0</v>
      </c>
      <c r="G65" s="15">
        <f>IF(Dati17_18[[#This Row],[Mf]]*Dati17_18[[#This Row],[Pg]]=0,0,Dati17_18[[#This Row],[Mf]]*Dati17_18[[#This Row],[Pg]])</f>
        <v>260.10000000000002</v>
      </c>
      <c r="H65" s="20">
        <f>IFERROR(Dati17_18[[#This Row],[Tot. punti]]/Dati17_18[[#This Row],[Quota]],0)</f>
        <v>0</v>
      </c>
      <c r="I65" s="12">
        <f>IFERROR(VLOOKUP(Dati17_18[[#This Row],[Nome]]&amp;"*",Gazzetta17_18[],2,FALSE),0)</f>
        <v>0</v>
      </c>
      <c r="J65" t="s">
        <v>74</v>
      </c>
      <c r="K65">
        <v>34</v>
      </c>
      <c r="L65">
        <v>6.46</v>
      </c>
      <c r="M65">
        <v>7.65</v>
      </c>
      <c r="N65">
        <v>10</v>
      </c>
      <c r="O65">
        <v>0</v>
      </c>
      <c r="P65">
        <v>0</v>
      </c>
      <c r="Q65">
        <v>2</v>
      </c>
      <c r="R65">
        <v>1</v>
      </c>
      <c r="S65">
        <v>1</v>
      </c>
      <c r="T65">
        <v>13</v>
      </c>
      <c r="U65">
        <v>5</v>
      </c>
      <c r="V65">
        <v>0</v>
      </c>
      <c r="W65">
        <v>0</v>
      </c>
      <c r="Y65" s="18" t="s">
        <v>1701</v>
      </c>
      <c r="Z65">
        <v>4</v>
      </c>
    </row>
    <row r="66" spans="1:26">
      <c r="A66">
        <v>253</v>
      </c>
      <c r="B66" t="s">
        <v>31</v>
      </c>
      <c r="C66" t="s">
        <v>311</v>
      </c>
      <c r="D66" s="17" t="str">
        <f>IFERROR(VLOOKUP(Dati17_18[[#This Row],[Nome]]&amp;"*",Gazzetta17_18[Giocatore],1,FALSE),"")</f>
        <v/>
      </c>
      <c r="E66" s="13">
        <f>IFERROR(IF(Dati17_18[[#This Row],[Mf]]/Dati17_18[[#This Row],[Quota]]=0,0,Dati17_18[[#This Row],[Mf]]/Dati17_18[[#This Row],[Quota]]),0)</f>
        <v>0</v>
      </c>
      <c r="F66" s="13">
        <f>IFERROR(Dati17_18[[#This Row],[Mf/Quota]]*Dati17_18[[#This Row],[Pg]]/38,0)</f>
        <v>0</v>
      </c>
      <c r="G66" s="15">
        <f>IF(Dati17_18[[#This Row],[Mf]]*Dati17_18[[#This Row],[Pg]]=0,0,Dati17_18[[#This Row],[Mf]]*Dati17_18[[#This Row],[Pg]])</f>
        <v>207.06</v>
      </c>
      <c r="H66" s="20">
        <f>IFERROR(Dati17_18[[#This Row],[Tot. punti]]/Dati17_18[[#This Row],[Quota]],0)</f>
        <v>0</v>
      </c>
      <c r="I66" s="12">
        <f>IFERROR(VLOOKUP(Dati17_18[[#This Row],[Nome]]&amp;"*",Gazzetta17_18[],2,FALSE),0)</f>
        <v>0</v>
      </c>
      <c r="J66" t="s">
        <v>55</v>
      </c>
      <c r="K66">
        <v>34</v>
      </c>
      <c r="L66">
        <v>5.91</v>
      </c>
      <c r="M66">
        <v>6.09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6</v>
      </c>
      <c r="V66">
        <v>0</v>
      </c>
      <c r="W66">
        <v>0</v>
      </c>
      <c r="Y66" s="18" t="s">
        <v>2242</v>
      </c>
      <c r="Z66">
        <v>9</v>
      </c>
    </row>
    <row r="67" spans="1:26">
      <c r="A67">
        <v>2309</v>
      </c>
      <c r="B67" t="s">
        <v>31</v>
      </c>
      <c r="C67" t="s">
        <v>896</v>
      </c>
      <c r="D67" s="17" t="str">
        <f>IFERROR(VLOOKUP(Dati17_18[[#This Row],[Nome]]&amp;"*",Gazzetta17_18[Giocatore],1,FALSE),"")</f>
        <v/>
      </c>
      <c r="E67" s="13">
        <f>IFERROR(IF(Dati17_18[[#This Row],[Mf]]/Dati17_18[[#This Row],[Quota]]=0,0,Dati17_18[[#This Row],[Mf]]/Dati17_18[[#This Row],[Quota]]),0)</f>
        <v>0</v>
      </c>
      <c r="F67" s="13">
        <f>IFERROR(Dati17_18[[#This Row],[Mf/Quota]]*Dati17_18[[#This Row],[Pg]]/38,0)</f>
        <v>0</v>
      </c>
      <c r="G67" s="15">
        <f>IF(Dati17_18[[#This Row],[Mf]]*Dati17_18[[#This Row],[Pg]]=0,0,Dati17_18[[#This Row],[Mf]]*Dati17_18[[#This Row],[Pg]])</f>
        <v>203.66</v>
      </c>
      <c r="H67" s="20">
        <f>IFERROR(Dati17_18[[#This Row],[Tot. punti]]/Dati17_18[[#This Row],[Quota]],0)</f>
        <v>0</v>
      </c>
      <c r="I67" s="12">
        <f>IFERROR(VLOOKUP(Dati17_18[[#This Row],[Nome]]&amp;"*",Gazzetta17_18[],2,FALSE),0)</f>
        <v>0</v>
      </c>
      <c r="J67" t="s">
        <v>35</v>
      </c>
      <c r="K67">
        <v>34</v>
      </c>
      <c r="L67">
        <v>6.07</v>
      </c>
      <c r="M67">
        <v>5.99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0</v>
      </c>
      <c r="W67">
        <v>0</v>
      </c>
      <c r="Y67" s="18" t="s">
        <v>2243</v>
      </c>
      <c r="Z67">
        <v>7</v>
      </c>
    </row>
    <row r="68" spans="1:26">
      <c r="A68">
        <v>2172</v>
      </c>
      <c r="B68" t="s">
        <v>22</v>
      </c>
      <c r="C68" t="s">
        <v>793</v>
      </c>
      <c r="D68" s="17" t="str">
        <f>IFERROR(VLOOKUP(Dati17_18[[#This Row],[Nome]]&amp;"*",Gazzetta17_18[Giocatore],1,FALSE),"")</f>
        <v>Barak A.</v>
      </c>
      <c r="E68" s="13">
        <f>IFERROR(IF(Dati17_18[[#This Row],[Mf]]/Dati17_18[[#This Row],[Quota]]=0,0,Dati17_18[[#This Row],[Mf]]/Dati17_18[[#This Row],[Quota]]),0)</f>
        <v>0.33450000000000002</v>
      </c>
      <c r="F68" s="13">
        <f>IFERROR(Dati17_18[[#This Row],[Mf/Quota]]*Dati17_18[[#This Row],[Pg]]/38,0)</f>
        <v>0.29928947368421055</v>
      </c>
      <c r="G68" s="15">
        <f>IF(Dati17_18[[#This Row],[Mf]]*Dati17_18[[#This Row],[Pg]]=0,0,Dati17_18[[#This Row],[Mf]]*Dati17_18[[#This Row],[Pg]])</f>
        <v>227.46</v>
      </c>
      <c r="H68" s="20">
        <f>IFERROR(Dati17_18[[#This Row],[Tot. punti]]/Dati17_18[[#This Row],[Quota]],0)</f>
        <v>11.373000000000001</v>
      </c>
      <c r="I68" s="12">
        <f>IFERROR(VLOOKUP(Dati17_18[[#This Row],[Nome]]&amp;"*",Gazzetta17_18[],2,FALSE),0)</f>
        <v>20</v>
      </c>
      <c r="J68" t="s">
        <v>30</v>
      </c>
      <c r="K68">
        <v>34</v>
      </c>
      <c r="L68">
        <v>6.03</v>
      </c>
      <c r="M68">
        <v>6.69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5</v>
      </c>
      <c r="V68">
        <v>0</v>
      </c>
      <c r="W68">
        <v>0</v>
      </c>
      <c r="Y68" s="18" t="s">
        <v>1702</v>
      </c>
      <c r="Z68">
        <v>17</v>
      </c>
    </row>
    <row r="69" spans="1:26">
      <c r="A69">
        <v>1870</v>
      </c>
      <c r="B69" t="s">
        <v>22</v>
      </c>
      <c r="C69" t="s">
        <v>669</v>
      </c>
      <c r="D69" s="17" t="str">
        <f>IFERROR(VLOOKUP(Dati17_18[[#This Row],[Nome]]&amp;"*",Gazzetta17_18[Giocatore],1,FALSE),"")</f>
        <v>Barella N.</v>
      </c>
      <c r="E69" s="13">
        <f>IFERROR(IF(Dati17_18[[#This Row],[Mf]]/Dati17_18[[#This Row],[Quota]]=0,0,Dati17_18[[#This Row],[Mf]]/Dati17_18[[#This Row],[Quota]]),0)</f>
        <v>0.40625</v>
      </c>
      <c r="F69" s="13">
        <f>IFERROR(Dati17_18[[#This Row],[Mf/Quota]]*Dati17_18[[#This Row],[Pg]]/38,0)</f>
        <v>0.36348684210526316</v>
      </c>
      <c r="G69" s="15">
        <f>IF(Dati17_18[[#This Row],[Mf]]*Dati17_18[[#This Row],[Pg]]=0,0,Dati17_18[[#This Row],[Mf]]*Dati17_18[[#This Row],[Pg]])</f>
        <v>221</v>
      </c>
      <c r="H69" s="20">
        <f>IFERROR(Dati17_18[[#This Row],[Tot. punti]]/Dati17_18[[#This Row],[Quota]],0)</f>
        <v>13.8125</v>
      </c>
      <c r="I69" s="12">
        <f>IFERROR(VLOOKUP(Dati17_18[[#This Row],[Nome]]&amp;"*",Gazzetta17_18[],2,FALSE),0)</f>
        <v>16</v>
      </c>
      <c r="J69" t="s">
        <v>654</v>
      </c>
      <c r="K69">
        <v>34</v>
      </c>
      <c r="L69">
        <v>6.16</v>
      </c>
      <c r="M69">
        <v>6.5</v>
      </c>
      <c r="N69">
        <v>3</v>
      </c>
      <c r="O69">
        <v>0</v>
      </c>
      <c r="P69">
        <v>0</v>
      </c>
      <c r="Q69">
        <v>3</v>
      </c>
      <c r="R69">
        <v>3</v>
      </c>
      <c r="S69">
        <v>0</v>
      </c>
      <c r="T69">
        <v>1</v>
      </c>
      <c r="U69">
        <v>13</v>
      </c>
      <c r="V69">
        <v>1</v>
      </c>
      <c r="W69">
        <v>0</v>
      </c>
      <c r="Y69" s="18" t="s">
        <v>1705</v>
      </c>
      <c r="Z69">
        <v>12</v>
      </c>
    </row>
    <row r="70" spans="1:26">
      <c r="A70">
        <v>252</v>
      </c>
      <c r="B70" t="s">
        <v>31</v>
      </c>
      <c r="C70" t="s">
        <v>579</v>
      </c>
      <c r="D70" s="17" t="str">
        <f>IFERROR(VLOOKUP(Dati17_18[[#This Row],[Nome]]&amp;"*",Gazzetta17_18[Giocatore],1,FALSE),"")</f>
        <v>Biraghi C.</v>
      </c>
      <c r="E70" s="13">
        <f>IFERROR(IF(Dati17_18[[#This Row],[Mf]]/Dati17_18[[#This Row],[Quota]]=0,0,Dati17_18[[#This Row],[Mf]]/Dati17_18[[#This Row],[Quota]]),0)</f>
        <v>0.64333333333333331</v>
      </c>
      <c r="F70" s="13">
        <f>IFERROR(Dati17_18[[#This Row],[Mf/Quota]]*Dati17_18[[#This Row],[Pg]]/38,0)</f>
        <v>0.57561403508771924</v>
      </c>
      <c r="G70" s="15">
        <f>IF(Dati17_18[[#This Row],[Mf]]*Dati17_18[[#This Row],[Pg]]=0,0,Dati17_18[[#This Row],[Mf]]*Dati17_18[[#This Row],[Pg]])</f>
        <v>196.86</v>
      </c>
      <c r="H70" s="20">
        <f>IFERROR(Dati17_18[[#This Row],[Tot. punti]]/Dati17_18[[#This Row],[Quota]],0)</f>
        <v>21.873333333333335</v>
      </c>
      <c r="I70" s="12">
        <f>IFERROR(VLOOKUP(Dati17_18[[#This Row],[Nome]]&amp;"*",Gazzetta17_18[],2,FALSE),0)</f>
        <v>9</v>
      </c>
      <c r="J70" t="s">
        <v>35</v>
      </c>
      <c r="K70">
        <v>34</v>
      </c>
      <c r="L70">
        <v>5.69</v>
      </c>
      <c r="M70">
        <v>5.79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7</v>
      </c>
      <c r="V70">
        <v>0</v>
      </c>
      <c r="W70">
        <v>0</v>
      </c>
      <c r="Y70" s="18" t="s">
        <v>2473</v>
      </c>
      <c r="Z70">
        <v>1</v>
      </c>
    </row>
    <row r="71" spans="1:26">
      <c r="A71">
        <v>1958</v>
      </c>
      <c r="B71" t="s">
        <v>17</v>
      </c>
      <c r="C71" t="s">
        <v>699</v>
      </c>
      <c r="D71" s="17" t="str">
        <f>IFERROR(VLOOKUP(Dati17_18[[#This Row],[Nome]]&amp;"*",Gazzetta17_18[Giocatore],1,FALSE),"")</f>
        <v>Caprari G.</v>
      </c>
      <c r="E71" s="13">
        <f>IFERROR(IF(Dati17_18[[#This Row],[Mf]]/Dati17_18[[#This Row],[Quota]]=0,0,Dati17_18[[#This Row],[Mf]]/Dati17_18[[#This Row],[Quota]]),0)</f>
        <v>0.5663636363636364</v>
      </c>
      <c r="F71" s="13">
        <f>IFERROR(Dati17_18[[#This Row],[Mf/Quota]]*Dati17_18[[#This Row],[Pg]]/38,0)</f>
        <v>0.50674641148325361</v>
      </c>
      <c r="G71" s="15">
        <f>IF(Dati17_18[[#This Row],[Mf]]*Dati17_18[[#This Row],[Pg]]=0,0,Dati17_18[[#This Row],[Mf]]*Dati17_18[[#This Row],[Pg]])</f>
        <v>211.82000000000002</v>
      </c>
      <c r="H71" s="20">
        <f>IFERROR(Dati17_18[[#This Row],[Tot. punti]]/Dati17_18[[#This Row],[Quota]],0)</f>
        <v>19.256363636363638</v>
      </c>
      <c r="I71" s="12">
        <f>IFERROR(VLOOKUP(Dati17_18[[#This Row],[Nome]]&amp;"*",Gazzetta17_18[],2,FALSE),0)</f>
        <v>11</v>
      </c>
      <c r="J71" t="s">
        <v>44</v>
      </c>
      <c r="K71">
        <v>34</v>
      </c>
      <c r="L71">
        <v>5.83</v>
      </c>
      <c r="M71">
        <v>6.23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</v>
      </c>
      <c r="V71">
        <v>1</v>
      </c>
      <c r="W71">
        <v>0</v>
      </c>
      <c r="Y71" s="18" t="s">
        <v>2474</v>
      </c>
      <c r="Z71">
        <v>2</v>
      </c>
    </row>
    <row r="72" spans="1:26">
      <c r="A72">
        <v>22</v>
      </c>
      <c r="B72" t="s">
        <v>22</v>
      </c>
      <c r="C72" t="s">
        <v>50</v>
      </c>
      <c r="D72" s="17" t="str">
        <f>IFERROR(VLOOKUP(Dati17_18[[#This Row],[Nome]]&amp;"*",Gazzetta17_18[Giocatore],1,FALSE),"")</f>
        <v>De Roon M.</v>
      </c>
      <c r="E72" s="13">
        <f>IFERROR(IF(Dati17_18[[#This Row],[Mf]]/Dati17_18[[#This Row],[Quota]]=0,0,Dati17_18[[#This Row],[Mf]]/Dati17_18[[#This Row],[Quota]]),0)</f>
        <v>0.38187500000000002</v>
      </c>
      <c r="F72" s="13">
        <f>IFERROR(Dati17_18[[#This Row],[Mf/Quota]]*Dati17_18[[#This Row],[Pg]]/38,0)</f>
        <v>0.34167763157894737</v>
      </c>
      <c r="G72" s="15">
        <f>IF(Dati17_18[[#This Row],[Mf]]*Dati17_18[[#This Row],[Pg]]=0,0,Dati17_18[[#This Row],[Mf]]*Dati17_18[[#This Row],[Pg]])</f>
        <v>207.74</v>
      </c>
      <c r="H72" s="20">
        <f>IFERROR(Dati17_18[[#This Row],[Tot. punti]]/Dati17_18[[#This Row],[Quota]],0)</f>
        <v>12.983750000000001</v>
      </c>
      <c r="I72" s="12">
        <f>IFERROR(VLOOKUP(Dati17_18[[#This Row],[Nome]]&amp;"*",Gazzetta17_18[],2,FALSE),0)</f>
        <v>16</v>
      </c>
      <c r="J72" t="s">
        <v>49</v>
      </c>
      <c r="K72">
        <v>34</v>
      </c>
      <c r="L72">
        <v>6.02</v>
      </c>
      <c r="M72">
        <v>6.11</v>
      </c>
      <c r="N72">
        <v>2</v>
      </c>
      <c r="O72">
        <v>0</v>
      </c>
      <c r="P72">
        <v>0</v>
      </c>
      <c r="Q72">
        <v>2</v>
      </c>
      <c r="R72">
        <v>1</v>
      </c>
      <c r="S72">
        <v>1</v>
      </c>
      <c r="T72">
        <v>2</v>
      </c>
      <c r="U72">
        <v>8</v>
      </c>
      <c r="V72">
        <v>1</v>
      </c>
      <c r="W72">
        <v>0</v>
      </c>
      <c r="Y72" s="18" t="s">
        <v>1709</v>
      </c>
      <c r="Z72">
        <v>24</v>
      </c>
    </row>
    <row r="73" spans="1:26">
      <c r="A73">
        <v>2016</v>
      </c>
      <c r="B73" t="s">
        <v>31</v>
      </c>
      <c r="C73" t="s">
        <v>734</v>
      </c>
      <c r="D73" s="17" t="str">
        <f>IFERROR(VLOOKUP(Dati17_18[[#This Row],[Nome]]&amp;"*",Gazzetta17_18[Giocatore],1,FALSE),"")</f>
        <v>Fazio F.</v>
      </c>
      <c r="E73" s="13">
        <f>IFERROR(IF(Dati17_18[[#This Row],[Mf]]/Dati17_18[[#This Row],[Quota]]=0,0,Dati17_18[[#This Row],[Mf]]/Dati17_18[[#This Row],[Quota]]),0)</f>
        <v>0.41399999999999998</v>
      </c>
      <c r="F73" s="13">
        <f>IFERROR(Dati17_18[[#This Row],[Mf/Quota]]*Dati17_18[[#This Row],[Pg]]/38,0)</f>
        <v>0.37042105263157893</v>
      </c>
      <c r="G73" s="15">
        <f>IF(Dati17_18[[#This Row],[Mf]]*Dati17_18[[#This Row],[Pg]]=0,0,Dati17_18[[#This Row],[Mf]]*Dati17_18[[#This Row],[Pg]])</f>
        <v>211.14</v>
      </c>
      <c r="H73" s="20">
        <f>IFERROR(Dati17_18[[#This Row],[Tot. punti]]/Dati17_18[[#This Row],[Quota]],0)</f>
        <v>14.075999999999999</v>
      </c>
      <c r="I73" s="12">
        <f>IFERROR(VLOOKUP(Dati17_18[[#This Row],[Nome]]&amp;"*",Gazzetta17_18[],2,FALSE),0)</f>
        <v>15</v>
      </c>
      <c r="J73" t="s">
        <v>42</v>
      </c>
      <c r="K73">
        <v>34</v>
      </c>
      <c r="L73">
        <v>6.12</v>
      </c>
      <c r="M73">
        <v>6.21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Y73" s="18" t="s">
        <v>2475</v>
      </c>
      <c r="Z73">
        <v>4</v>
      </c>
    </row>
    <row r="74" spans="1:26">
      <c r="A74">
        <v>277</v>
      </c>
      <c r="B74" t="s">
        <v>17</v>
      </c>
      <c r="C74" t="s">
        <v>111</v>
      </c>
      <c r="D74" s="17" t="str">
        <f>IFERROR(VLOOKUP(Dati17_18[[#This Row],[Nome]]&amp;"*",Gazzetta17_18[Giocatore],1,FALSE),"")</f>
        <v>Icardi M.</v>
      </c>
      <c r="E74" s="13">
        <f>IFERROR(IF(Dati17_18[[#This Row],[Mf]]/Dati17_18[[#This Row],[Quota]]=0,0,Dati17_18[[#This Row],[Mf]]/Dati17_18[[#This Row],[Quota]]),0)</f>
        <v>0.20045454545454547</v>
      </c>
      <c r="F74" s="13">
        <f>IFERROR(Dati17_18[[#This Row],[Mf/Quota]]*Dati17_18[[#This Row],[Pg]]/38,0)</f>
        <v>0.17935406698564596</v>
      </c>
      <c r="G74" s="15">
        <f>IF(Dati17_18[[#This Row],[Mf]]*Dati17_18[[#This Row],[Pg]]=0,0,Dati17_18[[#This Row],[Mf]]*Dati17_18[[#This Row],[Pg]])</f>
        <v>299.88</v>
      </c>
      <c r="H74" s="20">
        <f>IFERROR(Dati17_18[[#This Row],[Tot. punti]]/Dati17_18[[#This Row],[Quota]],0)</f>
        <v>6.8154545454545454</v>
      </c>
      <c r="I74" s="12">
        <f>IFERROR(VLOOKUP(Dati17_18[[#This Row],[Nome]]&amp;"*",Gazzetta17_18[],2,FALSE),0)</f>
        <v>44</v>
      </c>
      <c r="J74" t="s">
        <v>55</v>
      </c>
      <c r="K74">
        <v>34</v>
      </c>
      <c r="L74">
        <v>6.35</v>
      </c>
      <c r="M74">
        <v>8.82</v>
      </c>
      <c r="N74">
        <v>23</v>
      </c>
      <c r="O74">
        <v>0</v>
      </c>
      <c r="P74">
        <v>0</v>
      </c>
      <c r="Q74">
        <v>7</v>
      </c>
      <c r="R74">
        <v>6</v>
      </c>
      <c r="S74">
        <v>1</v>
      </c>
      <c r="T74">
        <v>1</v>
      </c>
      <c r="U74">
        <v>2</v>
      </c>
      <c r="V74">
        <v>0</v>
      </c>
      <c r="W74">
        <v>0</v>
      </c>
      <c r="Y74" s="18" t="s">
        <v>2476</v>
      </c>
      <c r="Z74">
        <v>4</v>
      </c>
    </row>
    <row r="75" spans="1:26">
      <c r="A75">
        <v>123</v>
      </c>
      <c r="B75" t="s">
        <v>17</v>
      </c>
      <c r="C75" t="s">
        <v>222</v>
      </c>
      <c r="D75" s="17" t="str">
        <f>IFERROR(VLOOKUP(Dati17_18[[#This Row],[Nome]]&amp;"*",Gazzetta17_18[Giocatore],1,FALSE),"")</f>
        <v>Inglese R.</v>
      </c>
      <c r="E75" s="13">
        <f>IFERROR(IF(Dati17_18[[#This Row],[Mf]]/Dati17_18[[#This Row],[Quota]]=0,0,Dati17_18[[#This Row],[Mf]]/Dati17_18[[#This Row],[Quota]]),0)</f>
        <v>0.31727272727272732</v>
      </c>
      <c r="F75" s="13">
        <f>IFERROR(Dati17_18[[#This Row],[Mf/Quota]]*Dati17_18[[#This Row],[Pg]]/38,0)</f>
        <v>0.28387559808612445</v>
      </c>
      <c r="G75" s="15">
        <f>IF(Dati17_18[[#This Row],[Mf]]*Dati17_18[[#This Row],[Pg]]=0,0,Dati17_18[[#This Row],[Mf]]*Dati17_18[[#This Row],[Pg]])</f>
        <v>237.32000000000002</v>
      </c>
      <c r="H75" s="20">
        <f>IFERROR(Dati17_18[[#This Row],[Tot. punti]]/Dati17_18[[#This Row],[Quota]],0)</f>
        <v>10.787272727272729</v>
      </c>
      <c r="I75" s="12">
        <f>IFERROR(VLOOKUP(Dati17_18[[#This Row],[Nome]]&amp;"*",Gazzetta17_18[],2,FALSE),0)</f>
        <v>22</v>
      </c>
      <c r="J75" t="s">
        <v>65</v>
      </c>
      <c r="K75">
        <v>34</v>
      </c>
      <c r="L75">
        <v>6</v>
      </c>
      <c r="M75">
        <v>6.98</v>
      </c>
      <c r="N75">
        <v>11</v>
      </c>
      <c r="O75">
        <v>0</v>
      </c>
      <c r="P75">
        <v>0</v>
      </c>
      <c r="Q75">
        <v>2</v>
      </c>
      <c r="R75">
        <v>1</v>
      </c>
      <c r="S75">
        <v>1</v>
      </c>
      <c r="T75">
        <v>1</v>
      </c>
      <c r="U75">
        <v>3</v>
      </c>
      <c r="V75">
        <v>0</v>
      </c>
      <c r="W75">
        <v>0</v>
      </c>
      <c r="Y75" s="18" t="s">
        <v>1710</v>
      </c>
      <c r="Z75">
        <v>16</v>
      </c>
    </row>
    <row r="76" spans="1:26">
      <c r="A76">
        <v>49</v>
      </c>
      <c r="B76" t="s">
        <v>31</v>
      </c>
      <c r="C76" t="s">
        <v>105</v>
      </c>
      <c r="D76" s="17" t="str">
        <f>IFERROR(VLOOKUP(Dati17_18[[#This Row],[Nome]]&amp;"*",Gazzetta17_18[Giocatore],1,FALSE),"")</f>
        <v>Masina A.</v>
      </c>
      <c r="E76" s="13">
        <f>IFERROR(IF(Dati17_18[[#This Row],[Mf]]/Dati17_18[[#This Row],[Quota]]=0,0,Dati17_18[[#This Row],[Mf]]/Dati17_18[[#This Row],[Quota]]),0)</f>
        <v>0.92166666666666675</v>
      </c>
      <c r="F76" s="13">
        <f>IFERROR(Dati17_18[[#This Row],[Mf/Quota]]*Dati17_18[[#This Row],[Pg]]/38,0)</f>
        <v>0.82464912280701763</v>
      </c>
      <c r="G76" s="15">
        <f>IF(Dati17_18[[#This Row],[Mf]]*Dati17_18[[#This Row],[Pg]]=0,0,Dati17_18[[#This Row],[Mf]]*Dati17_18[[#This Row],[Pg]])</f>
        <v>188.02</v>
      </c>
      <c r="H76" s="20">
        <f>IFERROR(Dati17_18[[#This Row],[Tot. punti]]/Dati17_18[[#This Row],[Quota]],0)</f>
        <v>31.33666666666667</v>
      </c>
      <c r="I76" s="12">
        <f>IFERROR(VLOOKUP(Dati17_18[[#This Row],[Nome]]&amp;"*",Gazzetta17_18[],2,FALSE),0)</f>
        <v>6</v>
      </c>
      <c r="J76" t="s">
        <v>89</v>
      </c>
      <c r="K76">
        <v>34</v>
      </c>
      <c r="L76">
        <v>5.65</v>
      </c>
      <c r="M76">
        <v>5.53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8</v>
      </c>
      <c r="V76">
        <v>1</v>
      </c>
      <c r="W76">
        <v>0</v>
      </c>
      <c r="Y76" s="18" t="s">
        <v>2477</v>
      </c>
      <c r="Z76">
        <v>1</v>
      </c>
    </row>
    <row r="77" spans="1:26">
      <c r="A77">
        <v>2169</v>
      </c>
      <c r="B77" t="s">
        <v>31</v>
      </c>
      <c r="C77" t="s">
        <v>790</v>
      </c>
      <c r="D77" s="17" t="str">
        <f>IFERROR(VLOOKUP(Dati17_18[[#This Row],[Nome]]&amp;"*",Gazzetta17_18[Giocatore],1,FALSE),"")</f>
        <v>Rodriguez R.</v>
      </c>
      <c r="E77" s="13">
        <f>IFERROR(IF(Dati17_18[[#This Row],[Mf]]/Dati17_18[[#This Row],[Quota]]=0,0,Dati17_18[[#This Row],[Mf]]/Dati17_18[[#This Row],[Quota]]),0)</f>
        <v>0.56900000000000006</v>
      </c>
      <c r="F77" s="13">
        <f>IFERROR(Dati17_18[[#This Row],[Mf/Quota]]*Dati17_18[[#This Row],[Pg]]/38,0)</f>
        <v>0.50910526315789484</v>
      </c>
      <c r="G77" s="15">
        <f>IF(Dati17_18[[#This Row],[Mf]]*Dati17_18[[#This Row],[Pg]]=0,0,Dati17_18[[#This Row],[Mf]]*Dati17_18[[#This Row],[Pg]])</f>
        <v>193.46</v>
      </c>
      <c r="H77" s="20">
        <f>IFERROR(Dati17_18[[#This Row],[Tot. punti]]/Dati17_18[[#This Row],[Quota]],0)</f>
        <v>19.346</v>
      </c>
      <c r="I77" s="12">
        <f>IFERROR(VLOOKUP(Dati17_18[[#This Row],[Nome]]&amp;"*",Gazzetta17_18[],2,FALSE),0)</f>
        <v>10</v>
      </c>
      <c r="J77" t="s">
        <v>21</v>
      </c>
      <c r="K77">
        <v>34</v>
      </c>
      <c r="L77">
        <v>5.76</v>
      </c>
      <c r="M77">
        <v>5.69</v>
      </c>
      <c r="N77">
        <v>0</v>
      </c>
      <c r="O77">
        <v>0</v>
      </c>
      <c r="P77">
        <v>0</v>
      </c>
      <c r="Q77">
        <v>2</v>
      </c>
      <c r="R77">
        <v>1</v>
      </c>
      <c r="S77">
        <v>1</v>
      </c>
      <c r="T77">
        <v>0</v>
      </c>
      <c r="U77">
        <v>3</v>
      </c>
      <c r="V77">
        <v>1</v>
      </c>
      <c r="W77">
        <v>0</v>
      </c>
      <c r="Y77" s="18" t="s">
        <v>2478</v>
      </c>
      <c r="Z77">
        <v>9</v>
      </c>
    </row>
    <row r="78" spans="1:26">
      <c r="A78">
        <v>492</v>
      </c>
      <c r="B78" t="s">
        <v>31</v>
      </c>
      <c r="C78" t="s">
        <v>246</v>
      </c>
      <c r="D78" s="17" t="str">
        <f>IFERROR(VLOOKUP(Dati17_18[[#This Row],[Nome]]&amp;"*",Gazzetta17_18[Giocatore],1,FALSE),"")</f>
        <v>Silvestre M.</v>
      </c>
      <c r="E78" s="13">
        <f>IFERROR(IF(Dati17_18[[#This Row],[Mf]]/Dati17_18[[#This Row],[Quota]]=0,0,Dati17_18[[#This Row],[Mf]]/Dati17_18[[#This Row],[Quota]]),0)</f>
        <v>0.45615384615384613</v>
      </c>
      <c r="F78" s="13">
        <f>IFERROR(Dati17_18[[#This Row],[Mf/Quota]]*Dati17_18[[#This Row],[Pg]]/38,0)</f>
        <v>0.40813765182186235</v>
      </c>
      <c r="G78" s="15">
        <f>IF(Dati17_18[[#This Row],[Mf]]*Dati17_18[[#This Row],[Pg]]=0,0,Dati17_18[[#This Row],[Mf]]*Dati17_18[[#This Row],[Pg]])</f>
        <v>201.62</v>
      </c>
      <c r="H78" s="20">
        <f>IFERROR(Dati17_18[[#This Row],[Tot. punti]]/Dati17_18[[#This Row],[Quota]],0)</f>
        <v>15.50923076923077</v>
      </c>
      <c r="I78" s="12">
        <f>IFERROR(VLOOKUP(Dati17_18[[#This Row],[Nome]]&amp;"*",Gazzetta17_18[],2,FALSE),0)</f>
        <v>13</v>
      </c>
      <c r="J78" t="s">
        <v>44</v>
      </c>
      <c r="K78">
        <v>34</v>
      </c>
      <c r="L78">
        <v>5.94</v>
      </c>
      <c r="M78">
        <v>5.93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1</v>
      </c>
      <c r="Y78" s="18" t="s">
        <v>1712</v>
      </c>
      <c r="Z78">
        <v>3</v>
      </c>
    </row>
    <row r="79" spans="1:26">
      <c r="A79">
        <v>789</v>
      </c>
      <c r="B79" t="s">
        <v>17</v>
      </c>
      <c r="C79" t="s">
        <v>448</v>
      </c>
      <c r="D79" s="17" t="str">
        <f>IFERROR(VLOOKUP(Dati17_18[[#This Row],[Nome]]&amp;"*",Gazzetta17_18[Giocatore],1,FALSE),"")</f>
        <v>Trotta M.</v>
      </c>
      <c r="E79" s="13">
        <f>IFERROR(IF(Dati17_18[[#This Row],[Mf]]/Dati17_18[[#This Row],[Quota]]=0,0,Dati17_18[[#This Row],[Mf]]/Dati17_18[[#This Row],[Quota]]),0)</f>
        <v>0.37941176470588234</v>
      </c>
      <c r="F79" s="13">
        <f>IFERROR(Dati17_18[[#This Row],[Mf/Quota]]*Dati17_18[[#This Row],[Pg]]/38,0)</f>
        <v>0.33947368421052626</v>
      </c>
      <c r="G79" s="15">
        <f>IF(Dati17_18[[#This Row],[Mf]]*Dati17_18[[#This Row],[Pg]]=0,0,Dati17_18[[#This Row],[Mf]]*Dati17_18[[#This Row],[Pg]])</f>
        <v>219.3</v>
      </c>
      <c r="H79" s="20">
        <f>IFERROR(Dati17_18[[#This Row],[Tot. punti]]/Dati17_18[[#This Row],[Quota]],0)</f>
        <v>12.9</v>
      </c>
      <c r="I79" s="12">
        <f>IFERROR(VLOOKUP(Dati17_18[[#This Row],[Nome]]&amp;"*",Gazzetta17_18[],2,FALSE),0)</f>
        <v>17</v>
      </c>
      <c r="J79" t="s">
        <v>656</v>
      </c>
      <c r="K79">
        <v>34</v>
      </c>
      <c r="L79">
        <v>5.86</v>
      </c>
      <c r="M79">
        <v>6.45</v>
      </c>
      <c r="N79">
        <v>5</v>
      </c>
      <c r="O79">
        <v>0</v>
      </c>
      <c r="P79">
        <v>0</v>
      </c>
      <c r="Q79">
        <v>3</v>
      </c>
      <c r="R79">
        <v>2</v>
      </c>
      <c r="S79">
        <v>1</v>
      </c>
      <c r="T79">
        <v>2</v>
      </c>
      <c r="U79">
        <v>2</v>
      </c>
      <c r="V79">
        <v>0</v>
      </c>
      <c r="W79">
        <v>0</v>
      </c>
      <c r="Y79" s="18" t="s">
        <v>2479</v>
      </c>
      <c r="Z79">
        <v>1</v>
      </c>
    </row>
    <row r="80" spans="1:26">
      <c r="A80">
        <v>376</v>
      </c>
      <c r="B80" t="s">
        <v>22</v>
      </c>
      <c r="C80" t="s">
        <v>443</v>
      </c>
      <c r="D80" s="17" t="str">
        <f>IFERROR(VLOOKUP(Dati17_18[[#This Row],[Nome]]&amp;"*",Gazzetta17_18[Giocatore],1,FALSE),"")</f>
        <v>Verdi S.</v>
      </c>
      <c r="E80" s="13">
        <f>IFERROR(IF(Dati17_18[[#This Row],[Mf]]/Dati17_18[[#This Row],[Quota]]=0,0,Dati17_18[[#This Row],[Mf]]/Dati17_18[[#This Row],[Quota]]),0)</f>
        <v>0.2944</v>
      </c>
      <c r="F80" s="13">
        <f>IFERROR(Dati17_18[[#This Row],[Mf/Quota]]*Dati17_18[[#This Row],[Pg]]/38,0)</f>
        <v>0.26341052631578943</v>
      </c>
      <c r="G80" s="15">
        <f>IF(Dati17_18[[#This Row],[Mf]]*Dati17_18[[#This Row],[Pg]]=0,0,Dati17_18[[#This Row],[Mf]]*Dati17_18[[#This Row],[Pg]])</f>
        <v>250.24</v>
      </c>
      <c r="H80" s="20">
        <f>IFERROR(Dati17_18[[#This Row],[Tot. punti]]/Dati17_18[[#This Row],[Quota]],0)</f>
        <v>10.009600000000001</v>
      </c>
      <c r="I80" s="12">
        <f>IFERROR(VLOOKUP(Dati17_18[[#This Row],[Nome]]&amp;"*",Gazzetta17_18[],2,FALSE),0)</f>
        <v>25</v>
      </c>
      <c r="J80" t="s">
        <v>89</v>
      </c>
      <c r="K80">
        <v>34</v>
      </c>
      <c r="L80">
        <v>6.21</v>
      </c>
      <c r="M80">
        <v>7.36</v>
      </c>
      <c r="N80">
        <v>8</v>
      </c>
      <c r="O80">
        <v>0</v>
      </c>
      <c r="P80">
        <v>0</v>
      </c>
      <c r="Q80">
        <v>2</v>
      </c>
      <c r="R80">
        <v>2</v>
      </c>
      <c r="S80">
        <v>0</v>
      </c>
      <c r="T80">
        <v>9</v>
      </c>
      <c r="U80">
        <v>2</v>
      </c>
      <c r="V80">
        <v>0</v>
      </c>
      <c r="W80">
        <v>0</v>
      </c>
      <c r="Y80" s="18" t="s">
        <v>2480</v>
      </c>
      <c r="Z80">
        <v>1</v>
      </c>
    </row>
    <row r="81" spans="1:26">
      <c r="A81">
        <v>2261</v>
      </c>
      <c r="B81" t="s">
        <v>31</v>
      </c>
      <c r="C81" t="s">
        <v>854</v>
      </c>
      <c r="D81" s="17" t="str">
        <f>IFERROR(VLOOKUP(Dati17_18[[#This Row],[Nome]]&amp;"*",Gazzetta17_18[Giocatore],1,FALSE),"")</f>
        <v>Vicari F.</v>
      </c>
      <c r="E81" s="13">
        <f>IFERROR(IF(Dati17_18[[#This Row],[Mf]]/Dati17_18[[#This Row],[Quota]]=0,0,Dati17_18[[#This Row],[Mf]]/Dati17_18[[#This Row],[Quota]]),0)</f>
        <v>0.91666666666666663</v>
      </c>
      <c r="F81" s="13">
        <f>IFERROR(Dati17_18[[#This Row],[Mf/Quota]]*Dati17_18[[#This Row],[Pg]]/38,0)</f>
        <v>0.82017543859649111</v>
      </c>
      <c r="G81" s="15">
        <f>IF(Dati17_18[[#This Row],[Mf]]*Dati17_18[[#This Row],[Pg]]=0,0,Dati17_18[[#This Row],[Mf]]*Dati17_18[[#This Row],[Pg]])</f>
        <v>187</v>
      </c>
      <c r="H81" s="20">
        <f>IFERROR(Dati17_18[[#This Row],[Tot. punti]]/Dati17_18[[#This Row],[Quota]],0)</f>
        <v>31.166666666666668</v>
      </c>
      <c r="I81" s="12">
        <f>IFERROR(VLOOKUP(Dati17_18[[#This Row],[Nome]]&amp;"*",Gazzetta17_18[],2,FALSE),0)</f>
        <v>6</v>
      </c>
      <c r="J81" t="s">
        <v>653</v>
      </c>
      <c r="K81">
        <v>34</v>
      </c>
      <c r="L81">
        <v>5.76</v>
      </c>
      <c r="M81">
        <v>5.5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10</v>
      </c>
      <c r="V81">
        <v>1</v>
      </c>
      <c r="W81">
        <v>2</v>
      </c>
      <c r="Y81" s="18" t="s">
        <v>2481</v>
      </c>
      <c r="Z81">
        <v>11</v>
      </c>
    </row>
    <row r="82" spans="1:26">
      <c r="A82">
        <v>2267</v>
      </c>
      <c r="B82" t="s">
        <v>17</v>
      </c>
      <c r="C82" t="s">
        <v>860</v>
      </c>
      <c r="D82" s="17" t="str">
        <f>IFERROR(VLOOKUP(Dati17_18[[#This Row],[Nome]]&amp;"*",Gazzetta17_18[Giocatore],1,FALSE),"")</f>
        <v>Antenucci M.</v>
      </c>
      <c r="E82" s="13">
        <f>IFERROR(IF(Dati17_18[[#This Row],[Mf]]/Dati17_18[[#This Row],[Quota]]=0,0,Dati17_18[[#This Row],[Mf]]/Dati17_18[[#This Row],[Quota]]),0)</f>
        <v>0.27777777777777779</v>
      </c>
      <c r="F82" s="13">
        <f>IFERROR(Dati17_18[[#This Row],[Mf/Quota]]*Dati17_18[[#This Row],[Pg]]/38,0)</f>
        <v>0.24122807017543862</v>
      </c>
      <c r="G82" s="15">
        <f>IF(Dati17_18[[#This Row],[Mf]]*Dati17_18[[#This Row],[Pg]]=0,0,Dati17_18[[#This Row],[Mf]]*Dati17_18[[#This Row],[Pg]])</f>
        <v>247.5</v>
      </c>
      <c r="H82" s="20">
        <f>IFERROR(Dati17_18[[#This Row],[Tot. punti]]/Dati17_18[[#This Row],[Quota]],0)</f>
        <v>9.1666666666666661</v>
      </c>
      <c r="I82" s="12">
        <f>IFERROR(VLOOKUP(Dati17_18[[#This Row],[Nome]]&amp;"*",Gazzetta17_18[],2,FALSE),0)</f>
        <v>27</v>
      </c>
      <c r="J82" t="s">
        <v>653</v>
      </c>
      <c r="K82">
        <v>33</v>
      </c>
      <c r="L82">
        <v>6.3</v>
      </c>
      <c r="M82">
        <v>7.5</v>
      </c>
      <c r="N82">
        <v>6</v>
      </c>
      <c r="O82">
        <v>0</v>
      </c>
      <c r="P82">
        <v>0</v>
      </c>
      <c r="Q82">
        <v>5</v>
      </c>
      <c r="R82">
        <v>5</v>
      </c>
      <c r="S82">
        <v>0</v>
      </c>
      <c r="T82">
        <v>6</v>
      </c>
      <c r="U82">
        <v>1</v>
      </c>
      <c r="V82">
        <v>0</v>
      </c>
      <c r="W82">
        <v>0</v>
      </c>
      <c r="Y82" s="18" t="s">
        <v>1718</v>
      </c>
      <c r="Z82">
        <v>2</v>
      </c>
    </row>
    <row r="83" spans="1:26">
      <c r="A83">
        <v>366</v>
      </c>
      <c r="B83" t="s">
        <v>22</v>
      </c>
      <c r="C83" t="s">
        <v>208</v>
      </c>
      <c r="D83" s="17" t="str">
        <f>IFERROR(VLOOKUP(Dati17_18[[#This Row],[Nome]]&amp;"*",Gazzetta17_18[Giocatore],1,FALSE),"")</f>
        <v>Bertolacci A.</v>
      </c>
      <c r="E83" s="13">
        <f>IFERROR(IF(Dati17_18[[#This Row],[Mf]]/Dati17_18[[#This Row],[Quota]]=0,0,Dati17_18[[#This Row],[Mf]]/Dati17_18[[#This Row],[Quota]]),0)</f>
        <v>0.52909090909090917</v>
      </c>
      <c r="F83" s="13">
        <f>IFERROR(Dati17_18[[#This Row],[Mf/Quota]]*Dati17_18[[#This Row],[Pg]]/38,0)</f>
        <v>0.45947368421052631</v>
      </c>
      <c r="G83" s="15">
        <f>IF(Dati17_18[[#This Row],[Mf]]*Dati17_18[[#This Row],[Pg]]=0,0,Dati17_18[[#This Row],[Mf]]*Dati17_18[[#This Row],[Pg]])</f>
        <v>192.06</v>
      </c>
      <c r="H83" s="20">
        <f>IFERROR(Dati17_18[[#This Row],[Tot. punti]]/Dati17_18[[#This Row],[Quota]],0)</f>
        <v>17.46</v>
      </c>
      <c r="I83" s="12">
        <f>IFERROR(VLOOKUP(Dati17_18[[#This Row],[Nome]]&amp;"*",Gazzetta17_18[],2,FALSE),0)</f>
        <v>11</v>
      </c>
      <c r="J83" t="s">
        <v>70</v>
      </c>
      <c r="K83">
        <v>33</v>
      </c>
      <c r="L83">
        <v>5.86</v>
      </c>
      <c r="M83">
        <v>5.82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>
        <v>0</v>
      </c>
      <c r="Y83" s="18" t="s">
        <v>1722</v>
      </c>
      <c r="Z83">
        <v>18</v>
      </c>
    </row>
    <row r="84" spans="1:26">
      <c r="A84">
        <v>367</v>
      </c>
      <c r="B84" t="s">
        <v>22</v>
      </c>
      <c r="C84" t="s">
        <v>112</v>
      </c>
      <c r="D84" s="17" t="str">
        <f>IFERROR(VLOOKUP(Dati17_18[[#This Row],[Nome]]&amp;"*",Gazzetta17_18[Giocatore],1,FALSE),"")</f>
        <v>Bonaventura G.</v>
      </c>
      <c r="E84" s="13">
        <f>IFERROR(IF(Dati17_18[[#This Row],[Mf]]/Dati17_18[[#This Row],[Quota]]=0,0,Dati17_18[[#This Row],[Mf]]/Dati17_18[[#This Row],[Quota]]),0)</f>
        <v>0.28458333333333335</v>
      </c>
      <c r="F84" s="13">
        <f>IFERROR(Dati17_18[[#This Row],[Mf/Quota]]*Dati17_18[[#This Row],[Pg]]/38,0)</f>
        <v>0.24713815789473687</v>
      </c>
      <c r="G84" s="15">
        <f>IF(Dati17_18[[#This Row],[Mf]]*Dati17_18[[#This Row],[Pg]]=0,0,Dati17_18[[#This Row],[Mf]]*Dati17_18[[#This Row],[Pg]])</f>
        <v>225.39000000000001</v>
      </c>
      <c r="H84" s="20">
        <f>IFERROR(Dati17_18[[#This Row],[Tot. punti]]/Dati17_18[[#This Row],[Quota]],0)</f>
        <v>9.3912500000000012</v>
      </c>
      <c r="I84" s="12">
        <f>IFERROR(VLOOKUP(Dati17_18[[#This Row],[Nome]]&amp;"*",Gazzetta17_18[],2,FALSE),0)</f>
        <v>24</v>
      </c>
      <c r="J84" t="s">
        <v>21</v>
      </c>
      <c r="K84">
        <v>33</v>
      </c>
      <c r="L84">
        <v>6.03</v>
      </c>
      <c r="M84">
        <v>6.83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  <c r="V84">
        <v>0</v>
      </c>
      <c r="W84">
        <v>0</v>
      </c>
      <c r="Y84" s="18" t="s">
        <v>1725</v>
      </c>
      <c r="Z84">
        <v>4</v>
      </c>
    </row>
    <row r="85" spans="1:26">
      <c r="A85">
        <v>99</v>
      </c>
      <c r="B85" t="s">
        <v>31</v>
      </c>
      <c r="C85" t="s">
        <v>171</v>
      </c>
      <c r="D85" s="17" t="str">
        <f>IFERROR(VLOOKUP(Dati17_18[[#This Row],[Nome]]&amp;"*",Gazzetta17_18[Giocatore],1,FALSE),"")</f>
        <v>Cacciatore F.</v>
      </c>
      <c r="E85" s="13">
        <f>IFERROR(IF(Dati17_18[[#This Row],[Mf]]/Dati17_18[[#This Row],[Quota]]=0,0,Dati17_18[[#This Row],[Mf]]/Dati17_18[[#This Row],[Quota]]),0)</f>
        <v>0.5436363636363637</v>
      </c>
      <c r="F85" s="13">
        <f>IFERROR(Dati17_18[[#This Row],[Mf/Quota]]*Dati17_18[[#This Row],[Pg]]/38,0)</f>
        <v>0.47210526315789475</v>
      </c>
      <c r="G85" s="15">
        <f>IF(Dati17_18[[#This Row],[Mf]]*Dati17_18[[#This Row],[Pg]]=0,0,Dati17_18[[#This Row],[Mf]]*Dati17_18[[#This Row],[Pg]])</f>
        <v>197.34</v>
      </c>
      <c r="H85" s="20">
        <f>IFERROR(Dati17_18[[#This Row],[Tot. punti]]/Dati17_18[[#This Row],[Quota]],0)</f>
        <v>17.940000000000001</v>
      </c>
      <c r="I85" s="12">
        <f>IFERROR(VLOOKUP(Dati17_18[[#This Row],[Nome]]&amp;"*",Gazzetta17_18[],2,FALSE),0)</f>
        <v>11</v>
      </c>
      <c r="J85" t="s">
        <v>65</v>
      </c>
      <c r="K85">
        <v>33</v>
      </c>
      <c r="L85">
        <v>5.82</v>
      </c>
      <c r="M85">
        <v>5.98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5</v>
      </c>
      <c r="V85">
        <v>1</v>
      </c>
      <c r="W85">
        <v>0</v>
      </c>
      <c r="Y85" s="18" t="s">
        <v>2246</v>
      </c>
      <c r="Z85">
        <v>7</v>
      </c>
    </row>
    <row r="86" spans="1:26">
      <c r="A86">
        <v>2273</v>
      </c>
      <c r="B86" t="s">
        <v>31</v>
      </c>
      <c r="C86" t="s">
        <v>865</v>
      </c>
      <c r="D86" s="17" t="str">
        <f>IFERROR(VLOOKUP(Dati17_18[[#This Row],[Nome]]&amp;"*",Gazzetta17_18[Giocatore],1,FALSE),"")</f>
        <v>Caracciolo A.</v>
      </c>
      <c r="E86" s="13">
        <f>IFERROR(IF(Dati17_18[[#This Row],[Mf]]/Dati17_18[[#This Row],[Quota]]=0,0,Dati17_18[[#This Row],[Mf]]/Dati17_18[[#This Row],[Quota]]),0)</f>
        <v>0.63111111111111107</v>
      </c>
      <c r="F86" s="13">
        <f>IFERROR(Dati17_18[[#This Row],[Mf/Quota]]*Dati17_18[[#This Row],[Pg]]/38,0)</f>
        <v>0.54807017543859649</v>
      </c>
      <c r="G86" s="15">
        <f>IF(Dati17_18[[#This Row],[Mf]]*Dati17_18[[#This Row],[Pg]]=0,0,Dati17_18[[#This Row],[Mf]]*Dati17_18[[#This Row],[Pg]])</f>
        <v>187.44</v>
      </c>
      <c r="H86" s="20">
        <f>IFERROR(Dati17_18[[#This Row],[Tot. punti]]/Dati17_18[[#This Row],[Quota]],0)</f>
        <v>20.826666666666668</v>
      </c>
      <c r="I86" s="12">
        <f>IFERROR(VLOOKUP(Dati17_18[[#This Row],[Nome]]&amp;"*",Gazzetta17_18[],2,FALSE),0)</f>
        <v>9</v>
      </c>
      <c r="J86" t="s">
        <v>101</v>
      </c>
      <c r="K86">
        <v>33</v>
      </c>
      <c r="L86">
        <v>5.59</v>
      </c>
      <c r="M86">
        <v>5.68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>
        <v>0</v>
      </c>
      <c r="Y86" s="18" t="s">
        <v>1726</v>
      </c>
      <c r="Z86">
        <v>18</v>
      </c>
    </row>
    <row r="87" spans="1:26">
      <c r="A87">
        <v>309</v>
      </c>
      <c r="B87" t="s">
        <v>17</v>
      </c>
      <c r="C87" t="s">
        <v>93</v>
      </c>
      <c r="D87" s="17" t="str">
        <f>IFERROR(VLOOKUP(Dati17_18[[#This Row],[Nome]]&amp;"*",Gazzetta17_18[Giocatore],1,FALSE),"")</f>
        <v>Dybala P.</v>
      </c>
      <c r="E87" s="13">
        <f>IFERROR(IF(Dati17_18[[#This Row],[Mf]]/Dati17_18[[#This Row],[Quota]]=0,0,Dati17_18[[#This Row],[Mf]]/Dati17_18[[#This Row],[Quota]]),0)</f>
        <v>0.2158974358974359</v>
      </c>
      <c r="F87" s="13">
        <f>IFERROR(Dati17_18[[#This Row],[Mf/Quota]]*Dati17_18[[#This Row],[Pg]]/38,0)</f>
        <v>0.18748987854251012</v>
      </c>
      <c r="G87" s="15">
        <f>IF(Dati17_18[[#This Row],[Mf]]*Dati17_18[[#This Row],[Pg]]=0,0,Dati17_18[[#This Row],[Mf]]*Dati17_18[[#This Row],[Pg]])</f>
        <v>277.86</v>
      </c>
      <c r="H87" s="20">
        <f>IFERROR(Dati17_18[[#This Row],[Tot. punti]]/Dati17_18[[#This Row],[Quota]],0)</f>
        <v>7.1246153846153852</v>
      </c>
      <c r="I87" s="12">
        <f>IFERROR(VLOOKUP(Dati17_18[[#This Row],[Nome]]&amp;"*",Gazzetta17_18[],2,FALSE),0)</f>
        <v>39</v>
      </c>
      <c r="J87" t="s">
        <v>57</v>
      </c>
      <c r="K87">
        <v>33</v>
      </c>
      <c r="L87">
        <v>6.45</v>
      </c>
      <c r="M87">
        <v>8.42</v>
      </c>
      <c r="N87">
        <v>19</v>
      </c>
      <c r="O87">
        <v>0</v>
      </c>
      <c r="P87">
        <v>0</v>
      </c>
      <c r="Q87">
        <v>5</v>
      </c>
      <c r="R87">
        <v>3</v>
      </c>
      <c r="S87">
        <v>2</v>
      </c>
      <c r="T87">
        <v>5</v>
      </c>
      <c r="U87">
        <v>0</v>
      </c>
      <c r="V87">
        <v>0</v>
      </c>
      <c r="W87">
        <v>0</v>
      </c>
      <c r="Y87" s="18" t="s">
        <v>1727</v>
      </c>
      <c r="Z87">
        <v>6</v>
      </c>
    </row>
    <row r="88" spans="1:26">
      <c r="A88">
        <v>795</v>
      </c>
      <c r="B88" t="s">
        <v>17</v>
      </c>
      <c r="C88" t="s">
        <v>359</v>
      </c>
      <c r="D88" s="17" t="str">
        <f>IFERROR(VLOOKUP(Dati17_18[[#This Row],[Nome]]&amp;"*",Gazzetta17_18[Giocatore],1,FALSE),"")</f>
        <v>El Shaarawy S.</v>
      </c>
      <c r="E88" s="13">
        <f>IFERROR(IF(Dati17_18[[#This Row],[Mf]]/Dati17_18[[#This Row],[Quota]]=0,0,Dati17_18[[#This Row],[Mf]]/Dati17_18[[#This Row],[Quota]]),0)</f>
        <v>0.33999999999999997</v>
      </c>
      <c r="F88" s="13">
        <f>IFERROR(Dati17_18[[#This Row],[Mf/Quota]]*Dati17_18[[#This Row],[Pg]]/38,0)</f>
        <v>0.29526315789473684</v>
      </c>
      <c r="G88" s="15">
        <f>IF(Dati17_18[[#This Row],[Mf]]*Dati17_18[[#This Row],[Pg]]=0,0,Dati17_18[[#This Row],[Mf]]*Dati17_18[[#This Row],[Pg]])</f>
        <v>224.4</v>
      </c>
      <c r="H88" s="20">
        <f>IFERROR(Dati17_18[[#This Row],[Tot. punti]]/Dati17_18[[#This Row],[Quota]],0)</f>
        <v>11.22</v>
      </c>
      <c r="I88" s="12">
        <f>IFERROR(VLOOKUP(Dati17_18[[#This Row],[Nome]]&amp;"*",Gazzetta17_18[],2,FALSE),0)</f>
        <v>20</v>
      </c>
      <c r="J88" t="s">
        <v>42</v>
      </c>
      <c r="K88">
        <v>33</v>
      </c>
      <c r="L88">
        <v>6</v>
      </c>
      <c r="M88">
        <v>6.8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1</v>
      </c>
      <c r="V88">
        <v>0</v>
      </c>
      <c r="W88">
        <v>0</v>
      </c>
      <c r="Y88" s="18" t="s">
        <v>1728</v>
      </c>
      <c r="Z88">
        <v>11</v>
      </c>
    </row>
    <row r="89" spans="1:26">
      <c r="A89">
        <v>26</v>
      </c>
      <c r="B89" t="s">
        <v>17</v>
      </c>
      <c r="C89" t="s">
        <v>87</v>
      </c>
      <c r="D89" s="17" t="str">
        <f>IFERROR(VLOOKUP(Dati17_18[[#This Row],[Nome]]&amp;"*",Gazzetta17_18[Giocatore],1,FALSE),"")</f>
        <v>Gomez A.</v>
      </c>
      <c r="E89" s="13">
        <f>IFERROR(IF(Dati17_18[[#This Row],[Mf]]/Dati17_18[[#This Row],[Quota]]=0,0,Dati17_18[[#This Row],[Mf]]/Dati17_18[[#This Row],[Quota]]),0)</f>
        <v>0.2792</v>
      </c>
      <c r="F89" s="13">
        <f>IFERROR(Dati17_18[[#This Row],[Mf/Quota]]*Dati17_18[[#This Row],[Pg]]/38,0)</f>
        <v>0.24246315789473682</v>
      </c>
      <c r="G89" s="15">
        <f>IF(Dati17_18[[#This Row],[Mf]]*Dati17_18[[#This Row],[Pg]]=0,0,Dati17_18[[#This Row],[Mf]]*Dati17_18[[#This Row],[Pg]])</f>
        <v>230.34</v>
      </c>
      <c r="H89" s="20">
        <f>IFERROR(Dati17_18[[#This Row],[Tot. punti]]/Dati17_18[[#This Row],[Quota]],0)</f>
        <v>9.2135999999999996</v>
      </c>
      <c r="I89" s="12">
        <f>IFERROR(VLOOKUP(Dati17_18[[#This Row],[Nome]]&amp;"*",Gazzetta17_18[],2,FALSE),0)</f>
        <v>25</v>
      </c>
      <c r="J89" t="s">
        <v>49</v>
      </c>
      <c r="K89">
        <v>33</v>
      </c>
      <c r="L89">
        <v>6.29</v>
      </c>
      <c r="M89">
        <v>6.98</v>
      </c>
      <c r="N89">
        <v>4</v>
      </c>
      <c r="O89">
        <v>0</v>
      </c>
      <c r="P89">
        <v>0</v>
      </c>
      <c r="Q89">
        <v>3</v>
      </c>
      <c r="R89">
        <v>2</v>
      </c>
      <c r="S89">
        <v>1</v>
      </c>
      <c r="T89">
        <v>9</v>
      </c>
      <c r="U89">
        <v>2</v>
      </c>
      <c r="V89">
        <v>0</v>
      </c>
      <c r="W89">
        <v>0</v>
      </c>
      <c r="Y89" s="18" t="s">
        <v>1729</v>
      </c>
      <c r="Z89">
        <v>11</v>
      </c>
    </row>
    <row r="90" spans="1:26">
      <c r="A90">
        <v>2130</v>
      </c>
      <c r="B90" t="s">
        <v>31</v>
      </c>
      <c r="C90" t="s">
        <v>772</v>
      </c>
      <c r="D90" s="17" t="str">
        <f>IFERROR(VLOOKUP(Dati17_18[[#This Row],[Nome]]&amp;"*",Gazzetta17_18[Giocatore],1,FALSE),"")</f>
        <v>Hateboer H.</v>
      </c>
      <c r="E90" s="13">
        <f>IFERROR(IF(Dati17_18[[#This Row],[Mf]]/Dati17_18[[#This Row],[Quota]]=0,0,Dati17_18[[#This Row],[Mf]]/Dati17_18[[#This Row],[Quota]]),0)</f>
        <v>0.65444444444444438</v>
      </c>
      <c r="F90" s="13">
        <f>IFERROR(Dati17_18[[#This Row],[Mf/Quota]]*Dati17_18[[#This Row],[Pg]]/38,0)</f>
        <v>0.56833333333333325</v>
      </c>
      <c r="G90" s="15">
        <f>IF(Dati17_18[[#This Row],[Mf]]*Dati17_18[[#This Row],[Pg]]=0,0,Dati17_18[[#This Row],[Mf]]*Dati17_18[[#This Row],[Pg]])</f>
        <v>194.36999999999998</v>
      </c>
      <c r="H90" s="20">
        <f>IFERROR(Dati17_18[[#This Row],[Tot. punti]]/Dati17_18[[#This Row],[Quota]],0)</f>
        <v>21.596666666666664</v>
      </c>
      <c r="I90" s="12">
        <f>IFERROR(VLOOKUP(Dati17_18[[#This Row],[Nome]]&amp;"*",Gazzetta17_18[],2,FALSE),0)</f>
        <v>9</v>
      </c>
      <c r="J90" t="s">
        <v>49</v>
      </c>
      <c r="K90">
        <v>33</v>
      </c>
      <c r="L90">
        <v>5.94</v>
      </c>
      <c r="M90">
        <v>5.89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Y90" s="18" t="s">
        <v>2482</v>
      </c>
      <c r="Z90">
        <v>10</v>
      </c>
    </row>
    <row r="91" spans="1:26">
      <c r="A91">
        <v>785</v>
      </c>
      <c r="B91" t="s">
        <v>17</v>
      </c>
      <c r="C91" t="s">
        <v>388</v>
      </c>
      <c r="D91" s="17" t="str">
        <f>IFERROR(VLOOKUP(Dati17_18[[#This Row],[Nome]]&amp;"*",Gazzetta17_18[Giocatore],1,FALSE),"")</f>
        <v>Immobile C.</v>
      </c>
      <c r="E91" s="13">
        <f>IFERROR(IF(Dati17_18[[#This Row],[Mf]]/Dati17_18[[#This Row],[Quota]]=0,0,Dati17_18[[#This Row],[Mf]]/Dati17_18[[#This Row],[Quota]]),0)</f>
        <v>0.20644444444444443</v>
      </c>
      <c r="F91" s="13">
        <f>IFERROR(Dati17_18[[#This Row],[Mf/Quota]]*Dati17_18[[#This Row],[Pg]]/38,0)</f>
        <v>0.17928070175438596</v>
      </c>
      <c r="G91" s="15">
        <f>IF(Dati17_18[[#This Row],[Mf]]*Dati17_18[[#This Row],[Pg]]=0,0,Dati17_18[[#This Row],[Mf]]*Dati17_18[[#This Row],[Pg]])</f>
        <v>306.57</v>
      </c>
      <c r="H91" s="20">
        <f>IFERROR(Dati17_18[[#This Row],[Tot. punti]]/Dati17_18[[#This Row],[Quota]],0)</f>
        <v>6.8126666666666669</v>
      </c>
      <c r="I91" s="12">
        <f>IFERROR(VLOOKUP(Dati17_18[[#This Row],[Nome]]&amp;"*",Gazzetta17_18[],2,FALSE),0)</f>
        <v>45</v>
      </c>
      <c r="J91" t="s">
        <v>74</v>
      </c>
      <c r="K91">
        <v>33</v>
      </c>
      <c r="L91">
        <v>6.58</v>
      </c>
      <c r="M91">
        <v>9.2899999999999991</v>
      </c>
      <c r="N91">
        <v>22</v>
      </c>
      <c r="O91">
        <v>0</v>
      </c>
      <c r="P91">
        <v>0</v>
      </c>
      <c r="Q91">
        <v>8</v>
      </c>
      <c r="R91">
        <v>7</v>
      </c>
      <c r="S91">
        <v>1</v>
      </c>
      <c r="T91">
        <v>8</v>
      </c>
      <c r="U91">
        <v>3</v>
      </c>
      <c r="V91">
        <v>1</v>
      </c>
      <c r="W91">
        <v>0</v>
      </c>
      <c r="Y91" s="18" t="s">
        <v>1730</v>
      </c>
      <c r="Z91">
        <v>10</v>
      </c>
    </row>
    <row r="92" spans="1:26">
      <c r="A92">
        <v>404</v>
      </c>
      <c r="B92" t="s">
        <v>22</v>
      </c>
      <c r="C92" t="s">
        <v>76</v>
      </c>
      <c r="D92" s="17" t="str">
        <f>IFERROR(VLOOKUP(Dati17_18[[#This Row],[Nome]]&amp;"*",Gazzetta17_18[Giocatore],1,FALSE),"")</f>
        <v>Jorginho</v>
      </c>
      <c r="E92" s="13">
        <f>IFERROR(IF(Dati17_18[[#This Row],[Mf]]/Dati17_18[[#This Row],[Quota]]=0,0,Dati17_18[[#This Row],[Mf]]/Dati17_18[[#This Row],[Quota]]),0)</f>
        <v>0.44</v>
      </c>
      <c r="F92" s="13">
        <f>IFERROR(Dati17_18[[#This Row],[Mf/Quota]]*Dati17_18[[#This Row],[Pg]]/38,0)</f>
        <v>0.38210526315789473</v>
      </c>
      <c r="G92" s="15">
        <f>IF(Dati17_18[[#This Row],[Mf]]*Dati17_18[[#This Row],[Pg]]=0,0,Dati17_18[[#This Row],[Mf]]*Dati17_18[[#This Row],[Pg]])</f>
        <v>203.28</v>
      </c>
      <c r="H92" s="20">
        <f>IFERROR(Dati17_18[[#This Row],[Tot. punti]]/Dati17_18[[#This Row],[Quota]],0)</f>
        <v>14.52</v>
      </c>
      <c r="I92" s="12">
        <f>IFERROR(VLOOKUP(Dati17_18[[#This Row],[Nome]]&amp;"*",Gazzetta17_18[],2,FALSE),0)</f>
        <v>14</v>
      </c>
      <c r="J92" t="s">
        <v>24</v>
      </c>
      <c r="K92">
        <v>33</v>
      </c>
      <c r="L92">
        <v>6.02</v>
      </c>
      <c r="M92">
        <v>6.16</v>
      </c>
      <c r="N92">
        <v>1</v>
      </c>
      <c r="O92">
        <v>0</v>
      </c>
      <c r="P92">
        <v>0</v>
      </c>
      <c r="Q92">
        <v>2</v>
      </c>
      <c r="R92">
        <v>1</v>
      </c>
      <c r="S92">
        <v>1</v>
      </c>
      <c r="T92">
        <v>4</v>
      </c>
      <c r="U92">
        <v>5</v>
      </c>
      <c r="V92">
        <v>0</v>
      </c>
      <c r="W92">
        <v>0</v>
      </c>
      <c r="Y92" s="18" t="s">
        <v>2248</v>
      </c>
      <c r="Z92">
        <v>15</v>
      </c>
    </row>
    <row r="93" spans="1:26">
      <c r="A93">
        <v>41</v>
      </c>
      <c r="B93" t="s">
        <v>28</v>
      </c>
      <c r="C93" t="s">
        <v>104</v>
      </c>
      <c r="D93" s="17" t="str">
        <f>IFERROR(VLOOKUP(Dati17_18[[#This Row],[Nome]]&amp;"*",Gazzetta17_18[Giocatore],1,FALSE),"")</f>
        <v>Mirante A.</v>
      </c>
      <c r="E93" s="13">
        <f>IFERROR(IF(Dati17_18[[#This Row],[Mf]]/Dati17_18[[#This Row],[Quota]]=0,0,Dati17_18[[#This Row],[Mf]]/Dati17_18[[#This Row],[Quota]]),0)</f>
        <v>0.308</v>
      </c>
      <c r="F93" s="13">
        <f>IFERROR(Dati17_18[[#This Row],[Mf/Quota]]*Dati17_18[[#This Row],[Pg]]/38,0)</f>
        <v>0.26747368421052631</v>
      </c>
      <c r="G93" s="15">
        <f>IF(Dati17_18[[#This Row],[Mf]]*Dati17_18[[#This Row],[Pg]]=0,0,Dati17_18[[#This Row],[Mf]]*Dati17_18[[#This Row],[Pg]])</f>
        <v>152.46</v>
      </c>
      <c r="H93" s="20">
        <f>IFERROR(Dati17_18[[#This Row],[Tot. punti]]/Dati17_18[[#This Row],[Quota]],0)</f>
        <v>10.164</v>
      </c>
      <c r="I93" s="12">
        <f>IFERROR(VLOOKUP(Dati17_18[[#This Row],[Nome]]&amp;"*",Gazzetta17_18[],2,FALSE),0)</f>
        <v>15</v>
      </c>
      <c r="J93" t="s">
        <v>89</v>
      </c>
      <c r="K93">
        <v>33</v>
      </c>
      <c r="L93">
        <v>6.15</v>
      </c>
      <c r="M93">
        <v>4.62</v>
      </c>
      <c r="N93">
        <v>0</v>
      </c>
      <c r="O93">
        <v>46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1</v>
      </c>
      <c r="Y93" s="18" t="s">
        <v>2483</v>
      </c>
      <c r="Z93">
        <v>25</v>
      </c>
    </row>
    <row r="94" spans="1:26">
      <c r="A94">
        <v>247</v>
      </c>
      <c r="B94" t="s">
        <v>17</v>
      </c>
      <c r="C94" t="s">
        <v>241</v>
      </c>
      <c r="D94" s="17" t="str">
        <f>IFERROR(VLOOKUP(Dati17_18[[#This Row],[Nome]]&amp;"*",Gazzetta17_18[Giocatore],1,FALSE),"")</f>
        <v>Pavoletti L.</v>
      </c>
      <c r="E94" s="13">
        <f>IFERROR(IF(Dati17_18[[#This Row],[Mf]]/Dati17_18[[#This Row],[Quota]]=0,0,Dati17_18[[#This Row],[Mf]]/Dati17_18[[#This Row],[Quota]]),0)</f>
        <v>0.29782608695652174</v>
      </c>
      <c r="F94" s="13">
        <f>IFERROR(Dati17_18[[#This Row],[Mf/Quota]]*Dati17_18[[#This Row],[Pg]]/38,0)</f>
        <v>0.25863844393592678</v>
      </c>
      <c r="G94" s="15">
        <f>IF(Dati17_18[[#This Row],[Mf]]*Dati17_18[[#This Row],[Pg]]=0,0,Dati17_18[[#This Row],[Mf]]*Dati17_18[[#This Row],[Pg]])</f>
        <v>226.04999999999998</v>
      </c>
      <c r="H94" s="20">
        <f>IFERROR(Dati17_18[[#This Row],[Tot. punti]]/Dati17_18[[#This Row],[Quota]],0)</f>
        <v>9.8282608695652165</v>
      </c>
      <c r="I94" s="12">
        <f>IFERROR(VLOOKUP(Dati17_18[[#This Row],[Nome]]&amp;"*",Gazzetta17_18[],2,FALSE),0)</f>
        <v>23</v>
      </c>
      <c r="J94" t="s">
        <v>654</v>
      </c>
      <c r="K94">
        <v>33</v>
      </c>
      <c r="L94">
        <v>5.97</v>
      </c>
      <c r="M94">
        <v>6.85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Y94" s="18" t="s">
        <v>2484</v>
      </c>
      <c r="Z94">
        <v>1</v>
      </c>
    </row>
    <row r="95" spans="1:26">
      <c r="A95">
        <v>578</v>
      </c>
      <c r="B95" t="s">
        <v>31</v>
      </c>
      <c r="C95" t="s">
        <v>100</v>
      </c>
      <c r="D95" s="17" t="str">
        <f>IFERROR(VLOOKUP(Dati17_18[[#This Row],[Nome]]&amp;"*",Gazzetta17_18[Giocatore],1,FALSE),"")</f>
        <v/>
      </c>
      <c r="E95" s="13">
        <f>IFERROR(IF(Dati17_18[[#This Row],[Mf]]/Dati17_18[[#This Row],[Quota]]=0,0,Dati17_18[[#This Row],[Mf]]/Dati17_18[[#This Row],[Quota]]),0)</f>
        <v>0</v>
      </c>
      <c r="F95" s="13">
        <f>IFERROR(Dati17_18[[#This Row],[Mf/Quota]]*Dati17_18[[#This Row],[Pg]]/38,0)</f>
        <v>0</v>
      </c>
      <c r="G95" s="15">
        <f>IF(Dati17_18[[#This Row],[Mf]]*Dati17_18[[#This Row],[Pg]]=0,0,Dati17_18[[#This Row],[Mf]]*Dati17_18[[#This Row],[Pg]])</f>
        <v>182.08</v>
      </c>
      <c r="H95" s="20">
        <f>IFERROR(Dati17_18[[#This Row],[Tot. punti]]/Dati17_18[[#This Row],[Quota]],0)</f>
        <v>0</v>
      </c>
      <c r="I95" s="12">
        <f>IFERROR(VLOOKUP(Dati17_18[[#This Row],[Nome]]&amp;"*",Gazzetta17_18[],2,FALSE),0)</f>
        <v>0</v>
      </c>
      <c r="J95" t="s">
        <v>30</v>
      </c>
      <c r="K95">
        <v>32</v>
      </c>
      <c r="L95">
        <v>5.78</v>
      </c>
      <c r="M95">
        <v>5.69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1</v>
      </c>
      <c r="Y95" s="18" t="s">
        <v>1731</v>
      </c>
      <c r="Z95">
        <v>28</v>
      </c>
    </row>
    <row r="96" spans="1:26">
      <c r="A96">
        <v>556</v>
      </c>
      <c r="B96" t="s">
        <v>22</v>
      </c>
      <c r="C96" t="s">
        <v>86</v>
      </c>
      <c r="D96" s="17" t="str">
        <f>IFERROR(VLOOKUP(Dati17_18[[#This Row],[Nome]]&amp;"*",Gazzetta17_18[Giocatore],1,FALSE),"")</f>
        <v>Baselli D.</v>
      </c>
      <c r="E96" s="13">
        <f>IFERROR(IF(Dati17_18[[#This Row],[Mf]]/Dati17_18[[#This Row],[Quota]]=0,0,Dati17_18[[#This Row],[Mf]]/Dati17_18[[#This Row],[Quota]]),0)</f>
        <v>0.38</v>
      </c>
      <c r="F96" s="13">
        <f>IFERROR(Dati17_18[[#This Row],[Mf/Quota]]*Dati17_18[[#This Row],[Pg]]/38,0)</f>
        <v>0.32</v>
      </c>
      <c r="G96" s="15">
        <f>IF(Dati17_18[[#This Row],[Mf]]*Dati17_18[[#This Row],[Pg]]=0,0,Dati17_18[[#This Row],[Mf]]*Dati17_18[[#This Row],[Pg]])</f>
        <v>194.56</v>
      </c>
      <c r="H96" s="20">
        <f>IFERROR(Dati17_18[[#This Row],[Tot. punti]]/Dati17_18[[#This Row],[Quota]],0)</f>
        <v>12.16</v>
      </c>
      <c r="I96" s="12">
        <f>IFERROR(VLOOKUP(Dati17_18[[#This Row],[Nome]]&amp;"*",Gazzetta17_18[],2,FALSE),0)</f>
        <v>16</v>
      </c>
      <c r="J96" t="s">
        <v>81</v>
      </c>
      <c r="K96">
        <v>32</v>
      </c>
      <c r="L96">
        <v>5.87</v>
      </c>
      <c r="M96">
        <v>6.08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</v>
      </c>
      <c r="V96">
        <v>1</v>
      </c>
      <c r="W96">
        <v>0</v>
      </c>
      <c r="Y96" s="18" t="s">
        <v>2485</v>
      </c>
      <c r="Z96">
        <v>4</v>
      </c>
    </row>
    <row r="97" spans="1:26">
      <c r="A97">
        <v>441</v>
      </c>
      <c r="B97" t="s">
        <v>17</v>
      </c>
      <c r="C97" t="s">
        <v>80</v>
      </c>
      <c r="D97" s="17" t="str">
        <f>IFERROR(VLOOKUP(Dati17_18[[#This Row],[Nome]]&amp;"*",Gazzetta17_18[Giocatore],1,FALSE),"")</f>
        <v>Belotti A.</v>
      </c>
      <c r="E97" s="13">
        <f>IFERROR(IF(Dati17_18[[#This Row],[Mf]]/Dati17_18[[#This Row],[Quota]]=0,0,Dati17_18[[#This Row],[Mf]]/Dati17_18[[#This Row],[Quota]]),0)</f>
        <v>0.32380952380952382</v>
      </c>
      <c r="F97" s="13">
        <f>IFERROR(Dati17_18[[#This Row],[Mf/Quota]]*Dati17_18[[#This Row],[Pg]]/38,0)</f>
        <v>0.27268170426065164</v>
      </c>
      <c r="G97" s="15">
        <f>IF(Dati17_18[[#This Row],[Mf]]*Dati17_18[[#This Row],[Pg]]=0,0,Dati17_18[[#This Row],[Mf]]*Dati17_18[[#This Row],[Pg]])</f>
        <v>217.6</v>
      </c>
      <c r="H97" s="20">
        <f>IFERROR(Dati17_18[[#This Row],[Tot. punti]]/Dati17_18[[#This Row],[Quota]],0)</f>
        <v>10.361904761904762</v>
      </c>
      <c r="I97" s="12">
        <f>IFERROR(VLOOKUP(Dati17_18[[#This Row],[Nome]]&amp;"*",Gazzetta17_18[],2,FALSE),0)</f>
        <v>21</v>
      </c>
      <c r="J97" t="s">
        <v>81</v>
      </c>
      <c r="K97">
        <v>32</v>
      </c>
      <c r="L97">
        <v>5.98</v>
      </c>
      <c r="M97">
        <v>6.8</v>
      </c>
      <c r="N97">
        <v>10</v>
      </c>
      <c r="O97">
        <v>0</v>
      </c>
      <c r="P97">
        <v>0</v>
      </c>
      <c r="Q97">
        <v>2</v>
      </c>
      <c r="R97">
        <v>0</v>
      </c>
      <c r="S97">
        <v>2</v>
      </c>
      <c r="T97">
        <v>3</v>
      </c>
      <c r="U97">
        <v>2</v>
      </c>
      <c r="V97">
        <v>0</v>
      </c>
      <c r="W97">
        <v>0</v>
      </c>
      <c r="Y97" s="18" t="s">
        <v>2486</v>
      </c>
      <c r="Z97">
        <v>15</v>
      </c>
    </row>
    <row r="98" spans="1:26">
      <c r="A98">
        <v>95</v>
      </c>
      <c r="B98" t="s">
        <v>28</v>
      </c>
      <c r="C98" t="s">
        <v>64</v>
      </c>
      <c r="D98" s="17" t="str">
        <f>IFERROR(VLOOKUP(Dati17_18[[#This Row],[Nome]]&amp;"*",Gazzetta17_18[Giocatore],1,FALSE),"")</f>
        <v>Bizzarri A.</v>
      </c>
      <c r="E98" s="13">
        <f>IFERROR(IF(Dati17_18[[#This Row],[Mf]]/Dati17_18[[#This Row],[Quota]]=0,0,Dati17_18[[#This Row],[Mf]]/Dati17_18[[#This Row],[Quota]]),0)</f>
        <v>0.38250000000000001</v>
      </c>
      <c r="F98" s="13">
        <f>IFERROR(Dati17_18[[#This Row],[Mf/Quota]]*Dati17_18[[#This Row],[Pg]]/38,0)</f>
        <v>0.32210526315789473</v>
      </c>
      <c r="G98" s="15">
        <f>IF(Dati17_18[[#This Row],[Mf]]*Dati17_18[[#This Row],[Pg]]=0,0,Dati17_18[[#This Row],[Mf]]*Dati17_18[[#This Row],[Pg]])</f>
        <v>146.88</v>
      </c>
      <c r="H98" s="20">
        <f>IFERROR(Dati17_18[[#This Row],[Tot. punti]]/Dati17_18[[#This Row],[Quota]],0)</f>
        <v>12.24</v>
      </c>
      <c r="I98" s="12">
        <f>IFERROR(VLOOKUP(Dati17_18[[#This Row],[Nome]]&amp;"*",Gazzetta17_18[],2,FALSE),0)</f>
        <v>12</v>
      </c>
      <c r="J98" t="s">
        <v>30</v>
      </c>
      <c r="K98">
        <v>32</v>
      </c>
      <c r="L98">
        <v>6.06</v>
      </c>
      <c r="M98">
        <v>4.59</v>
      </c>
      <c r="N98">
        <v>0</v>
      </c>
      <c r="O98">
        <v>52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Y98" s="18" t="s">
        <v>1733</v>
      </c>
      <c r="Z98">
        <v>15</v>
      </c>
    </row>
    <row r="99" spans="1:26">
      <c r="A99">
        <v>532</v>
      </c>
      <c r="B99" t="s">
        <v>17</v>
      </c>
      <c r="C99" t="s">
        <v>231</v>
      </c>
      <c r="D99" s="17" t="str">
        <f>IFERROR(VLOOKUP(Dati17_18[[#This Row],[Nome]]&amp;"*",Gazzetta17_18[Giocatore],1,FALSE),"")</f>
        <v>Falcinelli D.</v>
      </c>
      <c r="E99" s="13">
        <f>IFERROR(IF(Dati17_18[[#This Row],[Mf]]/Dati17_18[[#This Row],[Quota]]=0,0,Dati17_18[[#This Row],[Mf]]/Dati17_18[[#This Row],[Quota]]),0)</f>
        <v>0.52545454545454551</v>
      </c>
      <c r="F99" s="13">
        <f>IFERROR(Dati17_18[[#This Row],[Mf/Quota]]*Dati17_18[[#This Row],[Pg]]/38,0)</f>
        <v>0.44248803827751199</v>
      </c>
      <c r="G99" s="15">
        <f>IF(Dati17_18[[#This Row],[Mf]]*Dati17_18[[#This Row],[Pg]]=0,0,Dati17_18[[#This Row],[Mf]]*Dati17_18[[#This Row],[Pg]])</f>
        <v>184.96</v>
      </c>
      <c r="H99" s="20">
        <f>IFERROR(Dati17_18[[#This Row],[Tot. punti]]/Dati17_18[[#This Row],[Quota]],0)</f>
        <v>16.814545454545456</v>
      </c>
      <c r="I99" s="12">
        <f>IFERROR(VLOOKUP(Dati17_18[[#This Row],[Nome]]&amp;"*",Gazzetta17_18[],2,FALSE),0)</f>
        <v>11</v>
      </c>
      <c r="J99" t="s">
        <v>35</v>
      </c>
      <c r="K99">
        <v>32</v>
      </c>
      <c r="L99">
        <v>5.57</v>
      </c>
      <c r="M99">
        <v>5.78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Y99" s="18" t="s">
        <v>2250</v>
      </c>
      <c r="Z99">
        <v>5</v>
      </c>
    </row>
    <row r="100" spans="1:26">
      <c r="A100">
        <v>464</v>
      </c>
      <c r="B100" t="s">
        <v>22</v>
      </c>
      <c r="C100" t="s">
        <v>115</v>
      </c>
      <c r="D100" s="17" t="str">
        <f>IFERROR(VLOOKUP(Dati17_18[[#This Row],[Nome]]&amp;"*",Gazzetta17_18[Giocatore],1,FALSE),"")</f>
        <v>Florenzi A.</v>
      </c>
      <c r="E100" s="13">
        <f>IFERROR(IF(Dati17_18[[#This Row],[Mf]]/Dati17_18[[#This Row],[Quota]]=0,0,Dati17_18[[#This Row],[Mf]]/Dati17_18[[#This Row],[Quota]]),0)</f>
        <v>0.47153846153846152</v>
      </c>
      <c r="F100" s="13">
        <f>IFERROR(Dati17_18[[#This Row],[Mf/Quota]]*Dati17_18[[#This Row],[Pg]]/38,0)</f>
        <v>0.39708502024291498</v>
      </c>
      <c r="G100" s="15">
        <f>IF(Dati17_18[[#This Row],[Mf]]*Dati17_18[[#This Row],[Pg]]=0,0,Dati17_18[[#This Row],[Mf]]*Dati17_18[[#This Row],[Pg]])</f>
        <v>196.16</v>
      </c>
      <c r="H100" s="20">
        <f>IFERROR(Dati17_18[[#This Row],[Tot. punti]]/Dati17_18[[#This Row],[Quota]],0)</f>
        <v>15.089230769230769</v>
      </c>
      <c r="I100" s="12">
        <f>IFERROR(VLOOKUP(Dati17_18[[#This Row],[Nome]]&amp;"*",Gazzetta17_18[],2,FALSE),0)</f>
        <v>13</v>
      </c>
      <c r="J100" t="s">
        <v>42</v>
      </c>
      <c r="K100">
        <v>32</v>
      </c>
      <c r="L100">
        <v>6</v>
      </c>
      <c r="M100">
        <v>6.13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5</v>
      </c>
      <c r="U100">
        <v>2</v>
      </c>
      <c r="V100">
        <v>0</v>
      </c>
      <c r="W100">
        <v>0</v>
      </c>
      <c r="Y100" s="18" t="s">
        <v>2487</v>
      </c>
      <c r="Z100">
        <v>1</v>
      </c>
    </row>
    <row r="101" spans="1:26">
      <c r="A101">
        <v>115</v>
      </c>
      <c r="B101" t="s">
        <v>22</v>
      </c>
      <c r="C101" t="s">
        <v>178</v>
      </c>
      <c r="D101" s="17" t="str">
        <f>IFERROR(VLOOKUP(Dati17_18[[#This Row],[Nome]]&amp;"*",Gazzetta17_18[Giocatore],1,FALSE),"")</f>
        <v>Hetemaj P.</v>
      </c>
      <c r="E101" s="13">
        <f>IFERROR(IF(Dati17_18[[#This Row],[Mf]]/Dati17_18[[#This Row],[Quota]]=0,0,Dati17_18[[#This Row],[Mf]]/Dati17_18[[#This Row],[Quota]]),0)</f>
        <v>0.50666666666666671</v>
      </c>
      <c r="F101" s="13">
        <f>IFERROR(Dati17_18[[#This Row],[Mf/Quota]]*Dati17_18[[#This Row],[Pg]]/38,0)</f>
        <v>0.42666666666666669</v>
      </c>
      <c r="G101" s="15">
        <f>IF(Dati17_18[[#This Row],[Mf]]*Dati17_18[[#This Row],[Pg]]=0,0,Dati17_18[[#This Row],[Mf]]*Dati17_18[[#This Row],[Pg]])</f>
        <v>194.56</v>
      </c>
      <c r="H101" s="20">
        <f>IFERROR(Dati17_18[[#This Row],[Tot. punti]]/Dati17_18[[#This Row],[Quota]],0)</f>
        <v>16.213333333333335</v>
      </c>
      <c r="I101" s="12">
        <f>IFERROR(VLOOKUP(Dati17_18[[#This Row],[Nome]]&amp;"*",Gazzetta17_18[],2,FALSE),0)</f>
        <v>12</v>
      </c>
      <c r="J101" t="s">
        <v>65</v>
      </c>
      <c r="K101">
        <v>32</v>
      </c>
      <c r="L101">
        <v>5.94</v>
      </c>
      <c r="M101">
        <v>6.08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9</v>
      </c>
      <c r="V101">
        <v>0</v>
      </c>
      <c r="W101">
        <v>1</v>
      </c>
      <c r="Y101" s="18" t="s">
        <v>1736</v>
      </c>
      <c r="Z101">
        <v>3</v>
      </c>
    </row>
    <row r="102" spans="1:26">
      <c r="A102">
        <v>235</v>
      </c>
      <c r="B102" t="s">
        <v>22</v>
      </c>
      <c r="C102" t="s">
        <v>69</v>
      </c>
      <c r="D102" s="17" t="str">
        <f>IFERROR(VLOOKUP(Dati17_18[[#This Row],[Nome]]&amp;"*",Gazzetta17_18[Giocatore],1,FALSE),"")</f>
        <v>Laxalt D.</v>
      </c>
      <c r="E102" s="13">
        <f>IFERROR(IF(Dati17_18[[#This Row],[Mf]]/Dati17_18[[#This Row],[Quota]]=0,0,Dati17_18[[#This Row],[Mf]]/Dati17_18[[#This Row],[Quota]]),0)</f>
        <v>0.44642857142857145</v>
      </c>
      <c r="F102" s="13">
        <f>IFERROR(Dati17_18[[#This Row],[Mf/Quota]]*Dati17_18[[#This Row],[Pg]]/38,0)</f>
        <v>0.37593984962406019</v>
      </c>
      <c r="G102" s="15">
        <f>IF(Dati17_18[[#This Row],[Mf]]*Dati17_18[[#This Row],[Pg]]=0,0,Dati17_18[[#This Row],[Mf]]*Dati17_18[[#This Row],[Pg]])</f>
        <v>200</v>
      </c>
      <c r="H102" s="20">
        <f>IFERROR(Dati17_18[[#This Row],[Tot. punti]]/Dati17_18[[#This Row],[Quota]],0)</f>
        <v>14.285714285714286</v>
      </c>
      <c r="I102" s="12">
        <f>IFERROR(VLOOKUP(Dati17_18[[#This Row],[Nome]]&amp;"*",Gazzetta17_18[],2,FALSE),0)</f>
        <v>14</v>
      </c>
      <c r="J102" t="s">
        <v>70</v>
      </c>
      <c r="K102">
        <v>32</v>
      </c>
      <c r="L102">
        <v>5.94</v>
      </c>
      <c r="M102">
        <v>6.25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  <c r="W102">
        <v>0</v>
      </c>
      <c r="Y102" s="18" t="s">
        <v>2251</v>
      </c>
      <c r="Z102">
        <v>11</v>
      </c>
    </row>
    <row r="103" spans="1:26">
      <c r="A103">
        <v>528</v>
      </c>
      <c r="B103" t="s">
        <v>22</v>
      </c>
      <c r="C103" t="s">
        <v>99</v>
      </c>
      <c r="D103" s="17" t="str">
        <f>IFERROR(VLOOKUP(Dati17_18[[#This Row],[Nome]]&amp;"*",Gazzetta17_18[Giocatore],1,FALSE),"")</f>
        <v>Magnanelli F.</v>
      </c>
      <c r="E103" s="13">
        <f>IFERROR(IF(Dati17_18[[#This Row],[Mf]]/Dati17_18[[#This Row],[Quota]]=0,0,Dati17_18[[#This Row],[Mf]]/Dati17_18[[#This Row],[Quota]]),0)</f>
        <v>0.7</v>
      </c>
      <c r="F103" s="13">
        <f>IFERROR(Dati17_18[[#This Row],[Mf/Quota]]*Dati17_18[[#This Row],[Pg]]/38,0)</f>
        <v>0.58947368421052626</v>
      </c>
      <c r="G103" s="15">
        <f>IF(Dati17_18[[#This Row],[Mf]]*Dati17_18[[#This Row],[Pg]]=0,0,Dati17_18[[#This Row],[Mf]]*Dati17_18[[#This Row],[Pg]])</f>
        <v>179.2</v>
      </c>
      <c r="H103" s="20">
        <f>IFERROR(Dati17_18[[#This Row],[Tot. punti]]/Dati17_18[[#This Row],[Quota]],0)</f>
        <v>22.4</v>
      </c>
      <c r="I103" s="12">
        <f>IFERROR(VLOOKUP(Dati17_18[[#This Row],[Nome]]&amp;"*",Gazzetta17_18[],2,FALSE),0)</f>
        <v>8</v>
      </c>
      <c r="J103" t="s">
        <v>46</v>
      </c>
      <c r="K103">
        <v>32</v>
      </c>
      <c r="L103">
        <v>5.82</v>
      </c>
      <c r="M103">
        <v>5.6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2</v>
      </c>
      <c r="W103">
        <v>0</v>
      </c>
      <c r="Y103" s="18" t="s">
        <v>2252</v>
      </c>
      <c r="Z103">
        <v>6</v>
      </c>
    </row>
    <row r="104" spans="1:26">
      <c r="A104">
        <v>312</v>
      </c>
      <c r="B104" t="s">
        <v>17</v>
      </c>
      <c r="C104" t="s">
        <v>203</v>
      </c>
      <c r="D104" s="17" t="str">
        <f>IFERROR(VLOOKUP(Dati17_18[[#This Row],[Nome]]&amp;"*",Gazzetta17_18[Giocatore],1,FALSE),"")</f>
        <v>Mandzukic M.</v>
      </c>
      <c r="E104" s="13">
        <f>IFERROR(IF(Dati17_18[[#This Row],[Mf]]/Dati17_18[[#This Row],[Quota]]=0,0,Dati17_18[[#This Row],[Mf]]/Dati17_18[[#This Row],[Quota]]),0)</f>
        <v>0.37705882352941178</v>
      </c>
      <c r="F104" s="13">
        <f>IFERROR(Dati17_18[[#This Row],[Mf/Quota]]*Dati17_18[[#This Row],[Pg]]/38,0)</f>
        <v>0.31752321981424148</v>
      </c>
      <c r="G104" s="15">
        <f>IF(Dati17_18[[#This Row],[Mf]]*Dati17_18[[#This Row],[Pg]]=0,0,Dati17_18[[#This Row],[Mf]]*Dati17_18[[#This Row],[Pg]])</f>
        <v>205.12</v>
      </c>
      <c r="H104" s="20">
        <f>IFERROR(Dati17_18[[#This Row],[Tot. punti]]/Dati17_18[[#This Row],[Quota]],0)</f>
        <v>12.065882352941177</v>
      </c>
      <c r="I104" s="12">
        <f>IFERROR(VLOOKUP(Dati17_18[[#This Row],[Nome]]&amp;"*",Gazzetta17_18[],2,FALSE),0)</f>
        <v>17</v>
      </c>
      <c r="J104" t="s">
        <v>57</v>
      </c>
      <c r="K104">
        <v>32</v>
      </c>
      <c r="L104">
        <v>5.95</v>
      </c>
      <c r="M104">
        <v>6.41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1</v>
      </c>
      <c r="W104">
        <v>0</v>
      </c>
      <c r="Y104" s="18" t="s">
        <v>2488</v>
      </c>
      <c r="Z104">
        <v>9</v>
      </c>
    </row>
    <row r="105" spans="1:26">
      <c r="A105">
        <v>2188</v>
      </c>
      <c r="B105" t="s">
        <v>22</v>
      </c>
      <c r="C105" t="s">
        <v>808</v>
      </c>
      <c r="D105" s="17" t="str">
        <f>IFERROR(VLOOKUP(Dati17_18[[#This Row],[Nome]]&amp;"*",Gazzetta17_18[Giocatore],1,FALSE),"")</f>
        <v>Marusic A.</v>
      </c>
      <c r="E105" s="13">
        <f>IFERROR(IF(Dati17_18[[#This Row],[Mf]]/Dati17_18[[#This Row],[Quota]]=0,0,Dati17_18[[#This Row],[Mf]]/Dati17_18[[#This Row],[Quota]]),0)</f>
        <v>0.42466666666666669</v>
      </c>
      <c r="F105" s="13">
        <f>IFERROR(Dati17_18[[#This Row],[Mf/Quota]]*Dati17_18[[#This Row],[Pg]]/38,0)</f>
        <v>0.35761403508771933</v>
      </c>
      <c r="G105" s="15">
        <f>IF(Dati17_18[[#This Row],[Mf]]*Dati17_18[[#This Row],[Pg]]=0,0,Dati17_18[[#This Row],[Mf]]*Dati17_18[[#This Row],[Pg]])</f>
        <v>203.84</v>
      </c>
      <c r="H105" s="20">
        <f>IFERROR(Dati17_18[[#This Row],[Tot. punti]]/Dati17_18[[#This Row],[Quota]],0)</f>
        <v>13.589333333333334</v>
      </c>
      <c r="I105" s="12">
        <f>IFERROR(VLOOKUP(Dati17_18[[#This Row],[Nome]]&amp;"*",Gazzetta17_18[],2,FALSE),0)</f>
        <v>15</v>
      </c>
      <c r="J105" t="s">
        <v>74</v>
      </c>
      <c r="K105">
        <v>32</v>
      </c>
      <c r="L105">
        <v>6.03</v>
      </c>
      <c r="M105">
        <v>6.37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3</v>
      </c>
      <c r="V105">
        <v>1</v>
      </c>
      <c r="W105">
        <v>0</v>
      </c>
      <c r="Y105" s="18" t="s">
        <v>2489</v>
      </c>
      <c r="Z105">
        <v>3</v>
      </c>
    </row>
    <row r="106" spans="1:26">
      <c r="A106">
        <v>2306</v>
      </c>
      <c r="B106" t="s">
        <v>22</v>
      </c>
      <c r="C106" t="s">
        <v>895</v>
      </c>
      <c r="D106" s="17" t="str">
        <f>IFERROR(VLOOKUP(Dati17_18[[#This Row],[Nome]]&amp;"*",Gazzetta17_18[Giocatore],1,FALSE),"")</f>
        <v>Matuidi B.</v>
      </c>
      <c r="E106" s="13">
        <f>IFERROR(IF(Dati17_18[[#This Row],[Mf]]/Dati17_18[[#This Row],[Quota]]=0,0,Dati17_18[[#This Row],[Mf]]/Dati17_18[[#This Row],[Quota]]),0)</f>
        <v>0.39874999999999999</v>
      </c>
      <c r="F106" s="13">
        <f>IFERROR(Dati17_18[[#This Row],[Mf/Quota]]*Dati17_18[[#This Row],[Pg]]/38,0)</f>
        <v>0.33578947368421053</v>
      </c>
      <c r="G106" s="15">
        <f>IF(Dati17_18[[#This Row],[Mf]]*Dati17_18[[#This Row],[Pg]]=0,0,Dati17_18[[#This Row],[Mf]]*Dati17_18[[#This Row],[Pg]])</f>
        <v>204.16</v>
      </c>
      <c r="H106" s="20">
        <f>IFERROR(Dati17_18[[#This Row],[Tot. punti]]/Dati17_18[[#This Row],[Quota]],0)</f>
        <v>12.76</v>
      </c>
      <c r="I106" s="12">
        <f>IFERROR(VLOOKUP(Dati17_18[[#This Row],[Nome]]&amp;"*",Gazzetta17_18[],2,FALSE),0)</f>
        <v>16</v>
      </c>
      <c r="J106" t="s">
        <v>57</v>
      </c>
      <c r="K106">
        <v>32</v>
      </c>
      <c r="L106">
        <v>6.1</v>
      </c>
      <c r="M106">
        <v>6.38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0</v>
      </c>
      <c r="W106">
        <v>0</v>
      </c>
      <c r="Y106" s="18" t="s">
        <v>2490</v>
      </c>
      <c r="Z106">
        <v>8</v>
      </c>
    </row>
    <row r="107" spans="1:26">
      <c r="A107">
        <v>245</v>
      </c>
      <c r="B107" t="s">
        <v>17</v>
      </c>
      <c r="C107" t="s">
        <v>366</v>
      </c>
      <c r="D107" s="17" t="str">
        <f>IFERROR(VLOOKUP(Dati17_18[[#This Row],[Nome]]&amp;"*",Gazzetta17_18[Giocatore],1,FALSE),"")</f>
        <v>Pandev G.</v>
      </c>
      <c r="E107" s="13">
        <f>IFERROR(IF(Dati17_18[[#This Row],[Mf]]/Dati17_18[[#This Row],[Quota]]=0,0,Dati17_18[[#This Row],[Mf]]/Dati17_18[[#This Row],[Quota]]),0)</f>
        <v>0.39624999999999999</v>
      </c>
      <c r="F107" s="13">
        <f>IFERROR(Dati17_18[[#This Row],[Mf/Quota]]*Dati17_18[[#This Row],[Pg]]/38,0)</f>
        <v>0.33368421052631581</v>
      </c>
      <c r="G107" s="15">
        <f>IF(Dati17_18[[#This Row],[Mf]]*Dati17_18[[#This Row],[Pg]]=0,0,Dati17_18[[#This Row],[Mf]]*Dati17_18[[#This Row],[Pg]])</f>
        <v>202.88</v>
      </c>
      <c r="H107" s="20">
        <f>IFERROR(Dati17_18[[#This Row],[Tot. punti]]/Dati17_18[[#This Row],[Quota]],0)</f>
        <v>12.68</v>
      </c>
      <c r="I107" s="12">
        <f>IFERROR(VLOOKUP(Dati17_18[[#This Row],[Nome]]&amp;"*",Gazzetta17_18[],2,FALSE),0)</f>
        <v>16</v>
      </c>
      <c r="J107" t="s">
        <v>70</v>
      </c>
      <c r="K107">
        <v>32</v>
      </c>
      <c r="L107">
        <v>5.92</v>
      </c>
      <c r="M107">
        <v>6.34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1</v>
      </c>
      <c r="W107">
        <v>0</v>
      </c>
      <c r="Y107" s="18" t="s">
        <v>1743</v>
      </c>
      <c r="Z107">
        <v>4</v>
      </c>
    </row>
    <row r="108" spans="1:26">
      <c r="A108">
        <v>374</v>
      </c>
      <c r="B108" t="s">
        <v>22</v>
      </c>
      <c r="C108" t="s">
        <v>340</v>
      </c>
      <c r="D108" s="17" t="str">
        <f>IFERROR(VLOOKUP(Dati17_18[[#This Row],[Nome]]&amp;"*",Gazzetta17_18[Giocatore],1,FALSE),"")</f>
        <v>Poli A.</v>
      </c>
      <c r="E108" s="13">
        <f>IFERROR(IF(Dati17_18[[#This Row],[Mf]]/Dati17_18[[#This Row],[Quota]]=0,0,Dati17_18[[#This Row],[Mf]]/Dati17_18[[#This Row],[Quota]]),0)</f>
        <v>0.66333333333333333</v>
      </c>
      <c r="F108" s="13">
        <f>IFERROR(Dati17_18[[#This Row],[Mf/Quota]]*Dati17_18[[#This Row],[Pg]]/38,0)</f>
        <v>0.5585964912280702</v>
      </c>
      <c r="G108" s="15">
        <f>IF(Dati17_18[[#This Row],[Mf]]*Dati17_18[[#This Row],[Pg]]=0,0,Dati17_18[[#This Row],[Mf]]*Dati17_18[[#This Row],[Pg]])</f>
        <v>191.04</v>
      </c>
      <c r="H108" s="20">
        <f>IFERROR(Dati17_18[[#This Row],[Tot. punti]]/Dati17_18[[#This Row],[Quota]],0)</f>
        <v>21.226666666666667</v>
      </c>
      <c r="I108" s="12">
        <f>IFERROR(VLOOKUP(Dati17_18[[#This Row],[Nome]]&amp;"*",Gazzetta17_18[],2,FALSE),0)</f>
        <v>9</v>
      </c>
      <c r="J108" t="s">
        <v>89</v>
      </c>
      <c r="K108">
        <v>32</v>
      </c>
      <c r="L108">
        <v>5.94</v>
      </c>
      <c r="M108">
        <v>5.97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1</v>
      </c>
      <c r="W108">
        <v>0</v>
      </c>
      <c r="Y108" s="18" t="s">
        <v>1745</v>
      </c>
      <c r="Z108">
        <v>12</v>
      </c>
    </row>
    <row r="109" spans="1:26">
      <c r="A109">
        <v>2065</v>
      </c>
      <c r="B109" t="s">
        <v>22</v>
      </c>
      <c r="C109" t="s">
        <v>747</v>
      </c>
      <c r="D109" s="17" t="str">
        <f>IFERROR(VLOOKUP(Dati17_18[[#This Row],[Nome]]&amp;"*",Gazzetta17_18[Giocatore],1,FALSE),"")</f>
        <v>Praet D.</v>
      </c>
      <c r="E109" s="13">
        <f>IFERROR(IF(Dati17_18[[#This Row],[Mf]]/Dati17_18[[#This Row],[Quota]]=0,0,Dati17_18[[#This Row],[Mf]]/Dati17_18[[#This Row],[Quota]]),0)</f>
        <v>0.47230769230769226</v>
      </c>
      <c r="F109" s="13">
        <f>IFERROR(Dati17_18[[#This Row],[Mf/Quota]]*Dati17_18[[#This Row],[Pg]]/38,0)</f>
        <v>0.39773279352226715</v>
      </c>
      <c r="G109" s="15">
        <f>IF(Dati17_18[[#This Row],[Mf]]*Dati17_18[[#This Row],[Pg]]=0,0,Dati17_18[[#This Row],[Mf]]*Dati17_18[[#This Row],[Pg]])</f>
        <v>196.48</v>
      </c>
      <c r="H109" s="20">
        <f>IFERROR(Dati17_18[[#This Row],[Tot. punti]]/Dati17_18[[#This Row],[Quota]],0)</f>
        <v>15.113846153846152</v>
      </c>
      <c r="I109" s="12">
        <f>IFERROR(VLOOKUP(Dati17_18[[#This Row],[Nome]]&amp;"*",Gazzetta17_18[],2,FALSE),0)</f>
        <v>13</v>
      </c>
      <c r="J109" t="s">
        <v>44</v>
      </c>
      <c r="K109">
        <v>32</v>
      </c>
      <c r="L109">
        <v>6.05</v>
      </c>
      <c r="M109">
        <v>6.14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4</v>
      </c>
      <c r="V109">
        <v>0</v>
      </c>
      <c r="W109">
        <v>0</v>
      </c>
      <c r="Y109" s="18" t="s">
        <v>1746</v>
      </c>
      <c r="Z109">
        <v>10</v>
      </c>
    </row>
    <row r="110" spans="1:26">
      <c r="A110">
        <v>644</v>
      </c>
      <c r="B110" t="s">
        <v>22</v>
      </c>
      <c r="C110" t="s">
        <v>396</v>
      </c>
      <c r="D110" s="17" t="str">
        <f>IFERROR(VLOOKUP(Dati17_18[[#This Row],[Nome]]&amp;"*",Gazzetta17_18[Giocatore],1,FALSE),"")</f>
        <v>Pulgar E.</v>
      </c>
      <c r="E110" s="13">
        <f>IFERROR(IF(Dati17_18[[#This Row],[Mf]]/Dati17_18[[#This Row],[Quota]]=0,0,Dati17_18[[#This Row],[Mf]]/Dati17_18[[#This Row],[Quota]]),0)</f>
        <v>0.54818181818181821</v>
      </c>
      <c r="F110" s="13">
        <f>IFERROR(Dati17_18[[#This Row],[Mf/Quota]]*Dati17_18[[#This Row],[Pg]]/38,0)</f>
        <v>0.46162679425837322</v>
      </c>
      <c r="G110" s="15">
        <f>IF(Dati17_18[[#This Row],[Mf]]*Dati17_18[[#This Row],[Pg]]=0,0,Dati17_18[[#This Row],[Mf]]*Dati17_18[[#This Row],[Pg]])</f>
        <v>192.96</v>
      </c>
      <c r="H110" s="20">
        <f>IFERROR(Dati17_18[[#This Row],[Tot. punti]]/Dati17_18[[#This Row],[Quota]],0)</f>
        <v>17.541818181818183</v>
      </c>
      <c r="I110" s="12">
        <f>IFERROR(VLOOKUP(Dati17_18[[#This Row],[Nome]]&amp;"*",Gazzetta17_18[],2,FALSE),0)</f>
        <v>11</v>
      </c>
      <c r="J110" t="s">
        <v>89</v>
      </c>
      <c r="K110">
        <v>32</v>
      </c>
      <c r="L110">
        <v>5.95</v>
      </c>
      <c r="M110">
        <v>6.03</v>
      </c>
      <c r="N110">
        <v>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9</v>
      </c>
      <c r="V110">
        <v>0</v>
      </c>
      <c r="W110">
        <v>0</v>
      </c>
      <c r="Y110" s="18" t="s">
        <v>2255</v>
      </c>
      <c r="Z110">
        <v>12</v>
      </c>
    </row>
    <row r="111" spans="1:26">
      <c r="A111">
        <v>121</v>
      </c>
      <c r="B111" t="s">
        <v>22</v>
      </c>
      <c r="C111" t="s">
        <v>563</v>
      </c>
      <c r="D111" s="17" t="str">
        <f>IFERROR(VLOOKUP(Dati17_18[[#This Row],[Nome]]&amp;"*",Gazzetta17_18[Giocatore],1,FALSE),"")</f>
        <v>Stoian A.</v>
      </c>
      <c r="E111" s="13">
        <f>IFERROR(IF(Dati17_18[[#This Row],[Mf]]/Dati17_18[[#This Row],[Quota]]=0,0,Dati17_18[[#This Row],[Mf]]/Dati17_18[[#This Row],[Quota]]),0)</f>
        <v>0.6</v>
      </c>
      <c r="F111" s="13">
        <f>IFERROR(Dati17_18[[#This Row],[Mf/Quota]]*Dati17_18[[#This Row],[Pg]]/38,0)</f>
        <v>0.50526315789473686</v>
      </c>
      <c r="G111" s="15">
        <f>IF(Dati17_18[[#This Row],[Mf]]*Dati17_18[[#This Row],[Pg]]=0,0,Dati17_18[[#This Row],[Mf]]*Dati17_18[[#This Row],[Pg]])</f>
        <v>192</v>
      </c>
      <c r="H111" s="20">
        <f>IFERROR(Dati17_18[[#This Row],[Tot. punti]]/Dati17_18[[#This Row],[Quota]],0)</f>
        <v>19.2</v>
      </c>
      <c r="I111" s="12">
        <f>IFERROR(VLOOKUP(Dati17_18[[#This Row],[Nome]]&amp;"*",Gazzetta17_18[],2,FALSE),0)</f>
        <v>10</v>
      </c>
      <c r="J111" t="s">
        <v>656</v>
      </c>
      <c r="K111">
        <v>32</v>
      </c>
      <c r="L111">
        <v>5.75</v>
      </c>
      <c r="M111">
        <v>6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5</v>
      </c>
      <c r="V111">
        <v>0</v>
      </c>
      <c r="W111">
        <v>0</v>
      </c>
      <c r="Y111" s="18" t="s">
        <v>2256</v>
      </c>
      <c r="Z111">
        <v>12</v>
      </c>
    </row>
    <row r="112" spans="1:26">
      <c r="A112">
        <v>470</v>
      </c>
      <c r="B112" t="s">
        <v>22</v>
      </c>
      <c r="C112" t="s">
        <v>482</v>
      </c>
      <c r="D112" s="17" t="str">
        <f>IFERROR(VLOOKUP(Dati17_18[[#This Row],[Nome]]&amp;"*",Gazzetta17_18[Giocatore],1,FALSE),"")</f>
        <v>Strootman K.</v>
      </c>
      <c r="E112" s="13">
        <f>IFERROR(IF(Dati17_18[[#This Row],[Mf]]/Dati17_18[[#This Row],[Quota]]=0,0,Dati17_18[[#This Row],[Mf]]/Dati17_18[[#This Row],[Quota]]),0)</f>
        <v>0.45076923076923081</v>
      </c>
      <c r="F112" s="13">
        <f>IFERROR(Dati17_18[[#This Row],[Mf/Quota]]*Dati17_18[[#This Row],[Pg]]/38,0)</f>
        <v>0.37959514170040487</v>
      </c>
      <c r="G112" s="15">
        <f>IF(Dati17_18[[#This Row],[Mf]]*Dati17_18[[#This Row],[Pg]]=0,0,Dati17_18[[#This Row],[Mf]]*Dati17_18[[#This Row],[Pg]])</f>
        <v>187.52</v>
      </c>
      <c r="H112" s="20">
        <f>IFERROR(Dati17_18[[#This Row],[Tot. punti]]/Dati17_18[[#This Row],[Quota]],0)</f>
        <v>14.424615384615386</v>
      </c>
      <c r="I112" s="12">
        <f>IFERROR(VLOOKUP(Dati17_18[[#This Row],[Nome]]&amp;"*",Gazzetta17_18[],2,FALSE),0)</f>
        <v>13</v>
      </c>
      <c r="J112" t="s">
        <v>42</v>
      </c>
      <c r="K112">
        <v>32</v>
      </c>
      <c r="L112">
        <v>5.83</v>
      </c>
      <c r="M112">
        <v>5.86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Y112" s="18" t="s">
        <v>1747</v>
      </c>
      <c r="Z112">
        <v>10</v>
      </c>
    </row>
    <row r="113" spans="1:26">
      <c r="A113">
        <v>2200</v>
      </c>
      <c r="B113" t="s">
        <v>22</v>
      </c>
      <c r="C113" t="s">
        <v>819</v>
      </c>
      <c r="D113" s="17" t="str">
        <f>IFERROR(VLOOKUP(Dati17_18[[#This Row],[Nome]]&amp;"*",Gazzetta17_18[Giocatore],1,FALSE),"")</f>
        <v/>
      </c>
      <c r="E113" s="13">
        <f>IFERROR(IF(Dati17_18[[#This Row],[Mf]]/Dati17_18[[#This Row],[Quota]]=0,0,Dati17_18[[#This Row],[Mf]]/Dati17_18[[#This Row],[Quota]]),0)</f>
        <v>0</v>
      </c>
      <c r="F113" s="13">
        <f>IFERROR(Dati17_18[[#This Row],[Mf/Quota]]*Dati17_18[[#This Row],[Pg]]/38,0)</f>
        <v>0</v>
      </c>
      <c r="G113" s="15">
        <f>IF(Dati17_18[[#This Row],[Mf]]*Dati17_18[[#This Row],[Pg]]=0,0,Dati17_18[[#This Row],[Mf]]*Dati17_18[[#This Row],[Pg]])</f>
        <v>220.41</v>
      </c>
      <c r="H113" s="20">
        <f>IFERROR(Dati17_18[[#This Row],[Tot. punti]]/Dati17_18[[#This Row],[Quota]],0)</f>
        <v>0</v>
      </c>
      <c r="I113" s="12">
        <f>IFERROR(VLOOKUP(Dati17_18[[#This Row],[Nome]]&amp;"*",Gazzetta17_18[],2,FALSE),0)</f>
        <v>0</v>
      </c>
      <c r="J113" t="s">
        <v>57</v>
      </c>
      <c r="K113">
        <v>31</v>
      </c>
      <c r="L113">
        <v>6.39</v>
      </c>
      <c r="M113">
        <v>7.11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1</v>
      </c>
      <c r="V113">
        <v>0</v>
      </c>
      <c r="W113">
        <v>0</v>
      </c>
      <c r="Y113" s="18" t="s">
        <v>2491</v>
      </c>
      <c r="Z113">
        <v>1</v>
      </c>
    </row>
    <row r="114" spans="1:26">
      <c r="A114">
        <v>388</v>
      </c>
      <c r="B114" t="s">
        <v>31</v>
      </c>
      <c r="C114" t="s">
        <v>58</v>
      </c>
      <c r="D114" s="17" t="str">
        <f>IFERROR(VLOOKUP(Dati17_18[[#This Row],[Nome]]&amp;"*",Gazzetta17_18[Giocatore],1,FALSE),"")</f>
        <v>Albiol R.</v>
      </c>
      <c r="E114" s="13">
        <f>IFERROR(IF(Dati17_18[[#This Row],[Mf]]/Dati17_18[[#This Row],[Quota]]=0,0,Dati17_18[[#This Row],[Mf]]/Dati17_18[[#This Row],[Quota]]),0)</f>
        <v>0.33789473684210525</v>
      </c>
      <c r="F114" s="13">
        <f>IFERROR(Dati17_18[[#This Row],[Mf/Quota]]*Dati17_18[[#This Row],[Pg]]/38,0)</f>
        <v>0.27565096952908585</v>
      </c>
      <c r="G114" s="15">
        <f>IF(Dati17_18[[#This Row],[Mf]]*Dati17_18[[#This Row],[Pg]]=0,0,Dati17_18[[#This Row],[Mf]]*Dati17_18[[#This Row],[Pg]])</f>
        <v>199.02</v>
      </c>
      <c r="H114" s="20">
        <f>IFERROR(Dati17_18[[#This Row],[Tot. punti]]/Dati17_18[[#This Row],[Quota]],0)</f>
        <v>10.474736842105264</v>
      </c>
      <c r="I114" s="12">
        <f>IFERROR(VLOOKUP(Dati17_18[[#This Row],[Nome]]&amp;"*",Gazzetta17_18[],2,FALSE),0)</f>
        <v>19</v>
      </c>
      <c r="J114" t="s">
        <v>24</v>
      </c>
      <c r="K114">
        <v>31</v>
      </c>
      <c r="L114">
        <v>6.21</v>
      </c>
      <c r="M114">
        <v>6.42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7</v>
      </c>
      <c r="V114">
        <v>0</v>
      </c>
      <c r="W114">
        <v>0</v>
      </c>
      <c r="Y114" s="18" t="s">
        <v>1748</v>
      </c>
      <c r="Z114">
        <v>3</v>
      </c>
    </row>
    <row r="115" spans="1:26">
      <c r="A115">
        <v>531</v>
      </c>
      <c r="B115" t="s">
        <v>17</v>
      </c>
      <c r="C115" t="s">
        <v>175</v>
      </c>
      <c r="D115" s="17" t="str">
        <f>IFERROR(VLOOKUP(Dati17_18[[#This Row],[Nome]]&amp;"*",Gazzetta17_18[Giocatore],1,FALSE),"")</f>
        <v>Berardi D.</v>
      </c>
      <c r="E115" s="13">
        <f>IFERROR(IF(Dati17_18[[#This Row],[Mf]]/Dati17_18[[#This Row],[Quota]]=0,0,Dati17_18[[#This Row],[Mf]]/Dati17_18[[#This Row],[Quota]]),0)</f>
        <v>0.37733333333333335</v>
      </c>
      <c r="F115" s="13">
        <f>IFERROR(Dati17_18[[#This Row],[Mf/Quota]]*Dati17_18[[#This Row],[Pg]]/38,0)</f>
        <v>0.30782456140350883</v>
      </c>
      <c r="G115" s="15">
        <f>IF(Dati17_18[[#This Row],[Mf]]*Dati17_18[[#This Row],[Pg]]=0,0,Dati17_18[[#This Row],[Mf]]*Dati17_18[[#This Row],[Pg]])</f>
        <v>175.46</v>
      </c>
      <c r="H115" s="20">
        <f>IFERROR(Dati17_18[[#This Row],[Tot. punti]]/Dati17_18[[#This Row],[Quota]],0)</f>
        <v>11.697333333333335</v>
      </c>
      <c r="I115" s="12">
        <f>IFERROR(VLOOKUP(Dati17_18[[#This Row],[Nome]]&amp;"*",Gazzetta17_18[],2,FALSE),0)</f>
        <v>15</v>
      </c>
      <c r="J115" t="s">
        <v>46</v>
      </c>
      <c r="K115">
        <v>31</v>
      </c>
      <c r="L115">
        <v>5.58</v>
      </c>
      <c r="M115">
        <v>5.66</v>
      </c>
      <c r="N115">
        <v>2</v>
      </c>
      <c r="O115">
        <v>0</v>
      </c>
      <c r="P115">
        <v>0</v>
      </c>
      <c r="Q115">
        <v>4</v>
      </c>
      <c r="R115">
        <v>2</v>
      </c>
      <c r="S115">
        <v>2</v>
      </c>
      <c r="T115">
        <v>1</v>
      </c>
      <c r="U115">
        <v>7</v>
      </c>
      <c r="V115">
        <v>1</v>
      </c>
      <c r="W115">
        <v>0</v>
      </c>
      <c r="Y115" s="18" t="s">
        <v>2492</v>
      </c>
      <c r="Z115">
        <v>5</v>
      </c>
    </row>
    <row r="116" spans="1:26">
      <c r="A116">
        <v>2104</v>
      </c>
      <c r="B116" t="s">
        <v>31</v>
      </c>
      <c r="C116" t="s">
        <v>762</v>
      </c>
      <c r="D116" s="17" t="str">
        <f>IFERROR(VLOOKUP(Dati17_18[[#This Row],[Nome]]&amp;"*",Gazzetta17_18[Giocatore],1,FALSE),"")</f>
        <v>Bereszynski B.</v>
      </c>
      <c r="E116" s="13">
        <f>IFERROR(IF(Dati17_18[[#This Row],[Mf]]/Dati17_18[[#This Row],[Quota]]=0,0,Dati17_18[[#This Row],[Mf]]/Dati17_18[[#This Row],[Quota]]),0)</f>
        <v>0.81285714285714294</v>
      </c>
      <c r="F116" s="13">
        <f>IFERROR(Dati17_18[[#This Row],[Mf/Quota]]*Dati17_18[[#This Row],[Pg]]/38,0)</f>
        <v>0.66312030075187978</v>
      </c>
      <c r="G116" s="15">
        <f>IF(Dati17_18[[#This Row],[Mf]]*Dati17_18[[#This Row],[Pg]]=0,0,Dati17_18[[#This Row],[Mf]]*Dati17_18[[#This Row],[Pg]])</f>
        <v>176.39000000000001</v>
      </c>
      <c r="H116" s="20">
        <f>IFERROR(Dati17_18[[#This Row],[Tot. punti]]/Dati17_18[[#This Row],[Quota]],0)</f>
        <v>25.19857142857143</v>
      </c>
      <c r="I116" s="12">
        <f>IFERROR(VLOOKUP(Dati17_18[[#This Row],[Nome]]&amp;"*",Gazzetta17_18[],2,FALSE),0)</f>
        <v>7</v>
      </c>
      <c r="J116" t="s">
        <v>44</v>
      </c>
      <c r="K116">
        <v>31</v>
      </c>
      <c r="L116">
        <v>5.74</v>
      </c>
      <c r="M116">
        <v>5.69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5</v>
      </c>
      <c r="V116">
        <v>0</v>
      </c>
      <c r="W116">
        <v>0</v>
      </c>
      <c r="Y116" s="18" t="s">
        <v>1753</v>
      </c>
      <c r="Z116">
        <v>11</v>
      </c>
    </row>
    <row r="117" spans="1:26">
      <c r="A117">
        <v>316</v>
      </c>
      <c r="B117" t="s">
        <v>28</v>
      </c>
      <c r="C117" t="s">
        <v>409</v>
      </c>
      <c r="D117" s="17" t="str">
        <f>IFERROR(VLOOKUP(Dati17_18[[#This Row],[Nome]]&amp;"*",Gazzetta17_18[Giocatore],1,FALSE),"")</f>
        <v>Berisha E.</v>
      </c>
      <c r="E117" s="13">
        <f>IFERROR(IF(Dati17_18[[#This Row],[Mf]]/Dati17_18[[#This Row],[Quota]]=0,0,Dati17_18[[#This Row],[Mf]]/Dati17_18[[#This Row],[Quota]]),0)</f>
        <v>0.26736842105263159</v>
      </c>
      <c r="F117" s="13">
        <f>IFERROR(Dati17_18[[#This Row],[Mf/Quota]]*Dati17_18[[#This Row],[Pg]]/38,0)</f>
        <v>0.2181163434903047</v>
      </c>
      <c r="G117" s="15">
        <f>IF(Dati17_18[[#This Row],[Mf]]*Dati17_18[[#This Row],[Pg]]=0,0,Dati17_18[[#This Row],[Mf]]*Dati17_18[[#This Row],[Pg]])</f>
        <v>157.47999999999999</v>
      </c>
      <c r="H117" s="20">
        <f>IFERROR(Dati17_18[[#This Row],[Tot. punti]]/Dati17_18[[#This Row],[Quota]],0)</f>
        <v>8.2884210526315787</v>
      </c>
      <c r="I117" s="12">
        <f>IFERROR(VLOOKUP(Dati17_18[[#This Row],[Nome]]&amp;"*",Gazzetta17_18[],2,FALSE),0)</f>
        <v>19</v>
      </c>
      <c r="J117" t="s">
        <v>49</v>
      </c>
      <c r="K117">
        <v>31</v>
      </c>
      <c r="L117">
        <v>6.08</v>
      </c>
      <c r="M117">
        <v>5.08</v>
      </c>
      <c r="N117">
        <v>0</v>
      </c>
      <c r="O117">
        <v>34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s="18" t="s">
        <v>2258</v>
      </c>
      <c r="Z117">
        <v>23</v>
      </c>
    </row>
    <row r="118" spans="1:26">
      <c r="A118">
        <v>265</v>
      </c>
      <c r="B118" t="s">
        <v>22</v>
      </c>
      <c r="C118" t="s">
        <v>130</v>
      </c>
      <c r="D118" s="17" t="str">
        <f>IFERROR(VLOOKUP(Dati17_18[[#This Row],[Nome]]&amp;"*",Gazzetta17_18[Giocatore],1,FALSE),"")</f>
        <v>Brozovic M.</v>
      </c>
      <c r="E118" s="13">
        <f>IFERROR(IF(Dati17_18[[#This Row],[Mf]]/Dati17_18[[#This Row],[Quota]]=0,0,Dati17_18[[#This Row],[Mf]]/Dati17_18[[#This Row],[Quota]]),0)</f>
        <v>0.37722222222222224</v>
      </c>
      <c r="F118" s="13">
        <f>IFERROR(Dati17_18[[#This Row],[Mf/Quota]]*Dati17_18[[#This Row],[Pg]]/38,0)</f>
        <v>0.30773391812865497</v>
      </c>
      <c r="G118" s="15">
        <f>IF(Dati17_18[[#This Row],[Mf]]*Dati17_18[[#This Row],[Pg]]=0,0,Dati17_18[[#This Row],[Mf]]*Dati17_18[[#This Row],[Pg]])</f>
        <v>210.49</v>
      </c>
      <c r="H118" s="20">
        <f>IFERROR(Dati17_18[[#This Row],[Tot. punti]]/Dati17_18[[#This Row],[Quota]],0)</f>
        <v>11.693888888888889</v>
      </c>
      <c r="I118" s="12">
        <f>IFERROR(VLOOKUP(Dati17_18[[#This Row],[Nome]]&amp;"*",Gazzetta17_18[],2,FALSE),0)</f>
        <v>18</v>
      </c>
      <c r="J118" t="s">
        <v>55</v>
      </c>
      <c r="K118">
        <v>31</v>
      </c>
      <c r="L118">
        <v>6.2</v>
      </c>
      <c r="M118">
        <v>6.79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9</v>
      </c>
      <c r="V118">
        <v>0</v>
      </c>
      <c r="W118">
        <v>0</v>
      </c>
      <c r="Y118" s="18" t="s">
        <v>1754</v>
      </c>
      <c r="Z118">
        <v>4</v>
      </c>
    </row>
    <row r="119" spans="1:26">
      <c r="A119">
        <v>2194</v>
      </c>
      <c r="B119" t="s">
        <v>22</v>
      </c>
      <c r="C119" t="s">
        <v>813</v>
      </c>
      <c r="D119" s="17" t="str">
        <f>IFERROR(VLOOKUP(Dati17_18[[#This Row],[Nome]]&amp;"*",Gazzetta17_18[Giocatore],1,FALSE),"")</f>
        <v>Calhanoglu H.</v>
      </c>
      <c r="E119" s="13">
        <f>IFERROR(IF(Dati17_18[[#This Row],[Mf]]/Dati17_18[[#This Row],[Quota]]=0,0,Dati17_18[[#This Row],[Mf]]/Dati17_18[[#This Row],[Quota]]),0)</f>
        <v>0.26960000000000001</v>
      </c>
      <c r="F119" s="13">
        <f>IFERROR(Dati17_18[[#This Row],[Mf/Quota]]*Dati17_18[[#This Row],[Pg]]/38,0)</f>
        <v>0.21993684210526315</v>
      </c>
      <c r="G119" s="15">
        <f>IF(Dati17_18[[#This Row],[Mf]]*Dati17_18[[#This Row],[Pg]]=0,0,Dati17_18[[#This Row],[Mf]]*Dati17_18[[#This Row],[Pg]])</f>
        <v>208.94</v>
      </c>
      <c r="H119" s="20">
        <f>IFERROR(Dati17_18[[#This Row],[Tot. punti]]/Dati17_18[[#This Row],[Quota]],0)</f>
        <v>8.3575999999999997</v>
      </c>
      <c r="I119" s="12">
        <f>IFERROR(VLOOKUP(Dati17_18[[#This Row],[Nome]]&amp;"*",Gazzetta17_18[],2,FALSE),0)</f>
        <v>25</v>
      </c>
      <c r="J119" t="s">
        <v>21</v>
      </c>
      <c r="K119">
        <v>31</v>
      </c>
      <c r="L119">
        <v>6.15</v>
      </c>
      <c r="M119">
        <v>6.74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5</v>
      </c>
      <c r="V119">
        <v>1</v>
      </c>
      <c r="W119">
        <v>0</v>
      </c>
      <c r="Y119" s="18" t="s">
        <v>1757</v>
      </c>
      <c r="Z119">
        <v>9</v>
      </c>
    </row>
    <row r="120" spans="1:26">
      <c r="A120">
        <v>177</v>
      </c>
      <c r="B120" t="s">
        <v>22</v>
      </c>
      <c r="C120" t="s">
        <v>152</v>
      </c>
      <c r="D120" s="17" t="str">
        <f>IFERROR(VLOOKUP(Dati17_18[[#This Row],[Nome]]&amp;"*",Gazzetta17_18[Giocatore],1,FALSE),"")</f>
        <v>Ilicic J.</v>
      </c>
      <c r="E120" s="13">
        <f>IFERROR(IF(Dati17_18[[#This Row],[Mf]]/Dati17_18[[#This Row],[Quota]]=0,0,Dati17_18[[#This Row],[Mf]]/Dati17_18[[#This Row],[Quota]]),0)</f>
        <v>0.26793103448275862</v>
      </c>
      <c r="F120" s="13">
        <f>IFERROR(Dati17_18[[#This Row],[Mf/Quota]]*Dati17_18[[#This Row],[Pg]]/38,0)</f>
        <v>0.21857531760435572</v>
      </c>
      <c r="G120" s="15">
        <f>IF(Dati17_18[[#This Row],[Mf]]*Dati17_18[[#This Row],[Pg]]=0,0,Dati17_18[[#This Row],[Mf]]*Dati17_18[[#This Row],[Pg]])</f>
        <v>240.86999999999998</v>
      </c>
      <c r="H120" s="20">
        <f>IFERROR(Dati17_18[[#This Row],[Tot. punti]]/Dati17_18[[#This Row],[Quota]],0)</f>
        <v>8.3058620689655172</v>
      </c>
      <c r="I120" s="12">
        <f>IFERROR(VLOOKUP(Dati17_18[[#This Row],[Nome]]&amp;"*",Gazzetta17_18[],2,FALSE),0)</f>
        <v>29</v>
      </c>
      <c r="J120" t="s">
        <v>49</v>
      </c>
      <c r="K120">
        <v>31</v>
      </c>
      <c r="L120">
        <v>6.5</v>
      </c>
      <c r="M120">
        <v>7.77</v>
      </c>
      <c r="N120">
        <v>9</v>
      </c>
      <c r="O120">
        <v>0</v>
      </c>
      <c r="P120">
        <v>0</v>
      </c>
      <c r="Q120">
        <v>2</v>
      </c>
      <c r="R120">
        <v>2</v>
      </c>
      <c r="S120">
        <v>0</v>
      </c>
      <c r="T120">
        <v>8</v>
      </c>
      <c r="U120">
        <v>3</v>
      </c>
      <c r="V120">
        <v>0</v>
      </c>
      <c r="W120">
        <v>0</v>
      </c>
      <c r="Y120" s="18" t="s">
        <v>1760</v>
      </c>
      <c r="Z120">
        <v>10</v>
      </c>
    </row>
    <row r="121" spans="1:26">
      <c r="A121">
        <v>652</v>
      </c>
      <c r="B121" t="s">
        <v>17</v>
      </c>
      <c r="C121" t="s">
        <v>62</v>
      </c>
      <c r="D121" s="17" t="str">
        <f>IFERROR(VLOOKUP(Dati17_18[[#This Row],[Nome]]&amp;"*",Gazzetta17_18[Giocatore],1,FALSE),"")</f>
        <v>Kalinic N.</v>
      </c>
      <c r="E121" s="13">
        <f>IFERROR(IF(Dati17_18[[#This Row],[Mf]]/Dati17_18[[#This Row],[Quota]]=0,0,Dati17_18[[#This Row],[Mf]]/Dati17_18[[#This Row],[Quota]]),0)</f>
        <v>0.33578947368421053</v>
      </c>
      <c r="F121" s="13">
        <f>IFERROR(Dati17_18[[#This Row],[Mf/Quota]]*Dati17_18[[#This Row],[Pg]]/38,0)</f>
        <v>0.27393351800554017</v>
      </c>
      <c r="G121" s="15">
        <f>IF(Dati17_18[[#This Row],[Mf]]*Dati17_18[[#This Row],[Pg]]=0,0,Dati17_18[[#This Row],[Mf]]*Dati17_18[[#This Row],[Pg]])</f>
        <v>197.78</v>
      </c>
      <c r="H121" s="20">
        <f>IFERROR(Dati17_18[[#This Row],[Tot. punti]]/Dati17_18[[#This Row],[Quota]],0)</f>
        <v>10.409473684210527</v>
      </c>
      <c r="I121" s="12">
        <f>IFERROR(VLOOKUP(Dati17_18[[#This Row],[Nome]]&amp;"*",Gazzetta17_18[],2,FALSE),0)</f>
        <v>19</v>
      </c>
      <c r="J121" t="s">
        <v>21</v>
      </c>
      <c r="K121">
        <v>31</v>
      </c>
      <c r="L121">
        <v>5.73</v>
      </c>
      <c r="M121">
        <v>6.38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3</v>
      </c>
      <c r="V121">
        <v>0</v>
      </c>
      <c r="W121">
        <v>0</v>
      </c>
      <c r="Y121" s="18" t="s">
        <v>2493</v>
      </c>
      <c r="Z121">
        <v>12</v>
      </c>
    </row>
    <row r="122" spans="1:26">
      <c r="A122">
        <v>15</v>
      </c>
      <c r="B122" t="s">
        <v>31</v>
      </c>
      <c r="C122" t="s">
        <v>167</v>
      </c>
      <c r="D122" s="17" t="str">
        <f>IFERROR(VLOOKUP(Dati17_18[[#This Row],[Nome]]&amp;"*",Gazzetta17_18[Giocatore],1,FALSE),"")</f>
        <v>Masiello A.</v>
      </c>
      <c r="E122" s="13">
        <f>IFERROR(IF(Dati17_18[[#This Row],[Mf]]/Dati17_18[[#This Row],[Quota]]=0,0,Dati17_18[[#This Row],[Mf]]/Dati17_18[[#This Row],[Quota]]),0)</f>
        <v>0.31428571428571428</v>
      </c>
      <c r="F122" s="13">
        <f>IFERROR(Dati17_18[[#This Row],[Mf/Quota]]*Dati17_18[[#This Row],[Pg]]/38,0)</f>
        <v>0.256390977443609</v>
      </c>
      <c r="G122" s="15">
        <f>IF(Dati17_18[[#This Row],[Mf]]*Dati17_18[[#This Row],[Pg]]=0,0,Dati17_18[[#This Row],[Mf]]*Dati17_18[[#This Row],[Pg]])</f>
        <v>204.6</v>
      </c>
      <c r="H122" s="20">
        <f>IFERROR(Dati17_18[[#This Row],[Tot. punti]]/Dati17_18[[#This Row],[Quota]],0)</f>
        <v>9.742857142857142</v>
      </c>
      <c r="I122" s="12">
        <f>IFERROR(VLOOKUP(Dati17_18[[#This Row],[Nome]]&amp;"*",Gazzetta17_18[],2,FALSE),0)</f>
        <v>21</v>
      </c>
      <c r="J122" t="s">
        <v>49</v>
      </c>
      <c r="K122">
        <v>31</v>
      </c>
      <c r="L122">
        <v>6.29</v>
      </c>
      <c r="M122">
        <v>6.6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0</v>
      </c>
      <c r="Y122" s="18" t="s">
        <v>1761</v>
      </c>
      <c r="Z122">
        <v>5</v>
      </c>
    </row>
    <row r="123" spans="1:26">
      <c r="A123">
        <v>257</v>
      </c>
      <c r="B123" t="s">
        <v>31</v>
      </c>
      <c r="C123" t="s">
        <v>129</v>
      </c>
      <c r="D123" s="17" t="str">
        <f>IFERROR(VLOOKUP(Dati17_18[[#This Row],[Nome]]&amp;"*",Gazzetta17_18[Giocatore],1,FALSE),"")</f>
        <v>Miranda J.</v>
      </c>
      <c r="E123" s="13">
        <f>IFERROR(IF(Dati17_18[[#This Row],[Mf]]/Dati17_18[[#This Row],[Quota]]=0,0,Dati17_18[[#This Row],[Mf]]/Dati17_18[[#This Row],[Quota]]),0)</f>
        <v>0.53181818181818175</v>
      </c>
      <c r="F123" s="13">
        <f>IFERROR(Dati17_18[[#This Row],[Mf/Quota]]*Dati17_18[[#This Row],[Pg]]/38,0)</f>
        <v>0.43385167464114827</v>
      </c>
      <c r="G123" s="15">
        <f>IF(Dati17_18[[#This Row],[Mf]]*Dati17_18[[#This Row],[Pg]]=0,0,Dati17_18[[#This Row],[Mf]]*Dati17_18[[#This Row],[Pg]])</f>
        <v>181.35</v>
      </c>
      <c r="H123" s="20">
        <f>IFERROR(Dati17_18[[#This Row],[Tot. punti]]/Dati17_18[[#This Row],[Quota]],0)</f>
        <v>16.486363636363635</v>
      </c>
      <c r="I123" s="12">
        <f>IFERROR(VLOOKUP(Dati17_18[[#This Row],[Nome]]&amp;"*",Gazzetta17_18[],2,FALSE),0)</f>
        <v>11</v>
      </c>
      <c r="J123" t="s">
        <v>55</v>
      </c>
      <c r="K123">
        <v>31</v>
      </c>
      <c r="L123">
        <v>5.98</v>
      </c>
      <c r="M123">
        <v>5.85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0</v>
      </c>
      <c r="W123">
        <v>0</v>
      </c>
      <c r="Y123" s="18" t="s">
        <v>2494</v>
      </c>
      <c r="Z123">
        <v>1</v>
      </c>
    </row>
    <row r="124" spans="1:26">
      <c r="A124">
        <v>467</v>
      </c>
      <c r="B124" t="s">
        <v>22</v>
      </c>
      <c r="C124" t="s">
        <v>82</v>
      </c>
      <c r="D124" s="17" t="str">
        <f>IFERROR(VLOOKUP(Dati17_18[[#This Row],[Nome]]&amp;"*",Gazzetta17_18[Giocatore],1,FALSE),"")</f>
        <v>Nainggolan R.</v>
      </c>
      <c r="E124" s="13">
        <f>IFERROR(IF(Dati17_18[[#This Row],[Mf]]/Dati17_18[[#This Row],[Quota]]=0,0,Dati17_18[[#This Row],[Mf]]/Dati17_18[[#This Row],[Quota]]),0)</f>
        <v>0.30772727272727268</v>
      </c>
      <c r="F124" s="13">
        <f>IFERROR(Dati17_18[[#This Row],[Mf/Quota]]*Dati17_18[[#This Row],[Pg]]/38,0)</f>
        <v>0.25104066985645929</v>
      </c>
      <c r="G124" s="15">
        <f>IF(Dati17_18[[#This Row],[Mf]]*Dati17_18[[#This Row],[Pg]]=0,0,Dati17_18[[#This Row],[Mf]]*Dati17_18[[#This Row],[Pg]])</f>
        <v>209.86999999999998</v>
      </c>
      <c r="H124" s="20">
        <f>IFERROR(Dati17_18[[#This Row],[Tot. punti]]/Dati17_18[[#This Row],[Quota]],0)</f>
        <v>9.5395454545454541</v>
      </c>
      <c r="I124" s="12">
        <f>IFERROR(VLOOKUP(Dati17_18[[#This Row],[Nome]]&amp;"*",Gazzetta17_18[],2,FALSE),0)</f>
        <v>22</v>
      </c>
      <c r="J124" t="s">
        <v>42</v>
      </c>
      <c r="K124">
        <v>31</v>
      </c>
      <c r="L124">
        <v>6.23</v>
      </c>
      <c r="M124">
        <v>6.77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6</v>
      </c>
      <c r="V124">
        <v>1</v>
      </c>
      <c r="W124">
        <v>0</v>
      </c>
      <c r="Y124" s="18" t="s">
        <v>1763</v>
      </c>
      <c r="Z124">
        <v>17</v>
      </c>
    </row>
    <row r="125" spans="1:26">
      <c r="A125">
        <v>342</v>
      </c>
      <c r="B125" t="s">
        <v>22</v>
      </c>
      <c r="C125" t="s">
        <v>141</v>
      </c>
      <c r="D125" s="17" t="str">
        <f>IFERROR(VLOOKUP(Dati17_18[[#This Row],[Nome]]&amp;"*",Gazzetta17_18[Giocatore],1,FALSE),"")</f>
        <v>Parolo M.</v>
      </c>
      <c r="E125" s="13">
        <f>IFERROR(IF(Dati17_18[[#This Row],[Mf]]/Dati17_18[[#This Row],[Quota]]=0,0,Dati17_18[[#This Row],[Mf]]/Dati17_18[[#This Row],[Quota]]),0)</f>
        <v>0.38352941176470584</v>
      </c>
      <c r="F125" s="13">
        <f>IFERROR(Dati17_18[[#This Row],[Mf/Quota]]*Dati17_18[[#This Row],[Pg]]/38,0)</f>
        <v>0.31287925696594426</v>
      </c>
      <c r="G125" s="15">
        <f>IF(Dati17_18[[#This Row],[Mf]]*Dati17_18[[#This Row],[Pg]]=0,0,Dati17_18[[#This Row],[Mf]]*Dati17_18[[#This Row],[Pg]])</f>
        <v>202.11999999999998</v>
      </c>
      <c r="H125" s="20">
        <f>IFERROR(Dati17_18[[#This Row],[Tot. punti]]/Dati17_18[[#This Row],[Quota]],0)</f>
        <v>11.889411764705882</v>
      </c>
      <c r="I125" s="12">
        <f>IFERROR(VLOOKUP(Dati17_18[[#This Row],[Nome]]&amp;"*",Gazzetta17_18[],2,FALSE),0)</f>
        <v>17</v>
      </c>
      <c r="J125" t="s">
        <v>74</v>
      </c>
      <c r="K125">
        <v>31</v>
      </c>
      <c r="L125">
        <v>6.03</v>
      </c>
      <c r="M125">
        <v>6.52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2</v>
      </c>
      <c r="V125">
        <v>1</v>
      </c>
      <c r="W125">
        <v>0</v>
      </c>
      <c r="Y125" s="18" t="s">
        <v>1765</v>
      </c>
      <c r="Z125">
        <v>3</v>
      </c>
    </row>
    <row r="126" spans="1:26">
      <c r="A126">
        <v>521</v>
      </c>
      <c r="B126" t="s">
        <v>31</v>
      </c>
      <c r="C126" t="s">
        <v>98</v>
      </c>
      <c r="D126" s="17" t="str">
        <f>IFERROR(VLOOKUP(Dati17_18[[#This Row],[Nome]]&amp;"*",Gazzetta17_18[Giocatore],1,FALSE),"")</f>
        <v>Peluso F.</v>
      </c>
      <c r="E126" s="13">
        <f>IFERROR(IF(Dati17_18[[#This Row],[Mf]]/Dati17_18[[#This Row],[Quota]]=0,0,Dati17_18[[#This Row],[Mf]]/Dati17_18[[#This Row],[Quota]]),0)</f>
        <v>0.71375</v>
      </c>
      <c r="F126" s="13">
        <f>IFERROR(Dati17_18[[#This Row],[Mf/Quota]]*Dati17_18[[#This Row],[Pg]]/38,0)</f>
        <v>0.58226973684210526</v>
      </c>
      <c r="G126" s="15">
        <f>IF(Dati17_18[[#This Row],[Mf]]*Dati17_18[[#This Row],[Pg]]=0,0,Dati17_18[[#This Row],[Mf]]*Dati17_18[[#This Row],[Pg]])</f>
        <v>177.01</v>
      </c>
      <c r="H126" s="20">
        <f>IFERROR(Dati17_18[[#This Row],[Tot. punti]]/Dati17_18[[#This Row],[Quota]],0)</f>
        <v>22.126249999999999</v>
      </c>
      <c r="I126" s="12">
        <f>IFERROR(VLOOKUP(Dati17_18[[#This Row],[Nome]]&amp;"*",Gazzetta17_18[],2,FALSE),0)</f>
        <v>8</v>
      </c>
      <c r="J126" t="s">
        <v>46</v>
      </c>
      <c r="K126">
        <v>31</v>
      </c>
      <c r="L126">
        <v>5.74</v>
      </c>
      <c r="M126">
        <v>5.71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10</v>
      </c>
      <c r="V126">
        <v>0</v>
      </c>
      <c r="W126">
        <v>0</v>
      </c>
      <c r="Y126" s="18" t="s">
        <v>1766</v>
      </c>
      <c r="Z126">
        <v>1</v>
      </c>
    </row>
    <row r="127" spans="1:26">
      <c r="A127">
        <v>469</v>
      </c>
      <c r="B127" t="s">
        <v>22</v>
      </c>
      <c r="C127" t="s">
        <v>117</v>
      </c>
      <c r="D127" s="17" t="str">
        <f>IFERROR(VLOOKUP(Dati17_18[[#This Row],[Nome]]&amp;"*",Gazzetta17_18[Giocatore],1,FALSE),"")</f>
        <v>Pjanic M.</v>
      </c>
      <c r="E127" s="13">
        <f>IFERROR(IF(Dati17_18[[#This Row],[Mf]]/Dati17_18[[#This Row],[Quota]]=0,0,Dati17_18[[#This Row],[Mf]]/Dati17_18[[#This Row],[Quota]]),0)</f>
        <v>0.3</v>
      </c>
      <c r="F127" s="13">
        <f>IFERROR(Dati17_18[[#This Row],[Mf/Quota]]*Dati17_18[[#This Row],[Pg]]/38,0)</f>
        <v>0.24473684210526314</v>
      </c>
      <c r="G127" s="15">
        <f>IF(Dati17_18[[#This Row],[Mf]]*Dati17_18[[#This Row],[Pg]]=0,0,Dati17_18[[#This Row],[Mf]]*Dati17_18[[#This Row],[Pg]])</f>
        <v>213.9</v>
      </c>
      <c r="H127" s="20">
        <f>IFERROR(Dati17_18[[#This Row],[Tot. punti]]/Dati17_18[[#This Row],[Quota]],0)</f>
        <v>9.3000000000000007</v>
      </c>
      <c r="I127" s="12">
        <f>IFERROR(VLOOKUP(Dati17_18[[#This Row],[Nome]]&amp;"*",Gazzetta17_18[],2,FALSE),0)</f>
        <v>23</v>
      </c>
      <c r="J127" t="s">
        <v>57</v>
      </c>
      <c r="K127">
        <v>31</v>
      </c>
      <c r="L127">
        <v>6.31</v>
      </c>
      <c r="M127">
        <v>6.9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5</v>
      </c>
      <c r="V127">
        <v>0</v>
      </c>
      <c r="W127">
        <v>1</v>
      </c>
      <c r="Y127" s="18" t="s">
        <v>2261</v>
      </c>
      <c r="Z127">
        <v>16</v>
      </c>
    </row>
    <row r="128" spans="1:26">
      <c r="A128">
        <v>329</v>
      </c>
      <c r="B128" t="s">
        <v>31</v>
      </c>
      <c r="C128" t="s">
        <v>394</v>
      </c>
      <c r="D128" s="17" t="str">
        <f>IFERROR(VLOOKUP(Dati17_18[[#This Row],[Nome]]&amp;"*",Gazzetta17_18[Giocatore],1,FALSE),"")</f>
        <v>Radu S.</v>
      </c>
      <c r="E128" s="13">
        <f>IFERROR(IF(Dati17_18[[#This Row],[Mf]]/Dati17_18[[#This Row],[Quota]]=0,0,Dati17_18[[#This Row],[Mf]]/Dati17_18[[#This Row],[Quota]]),0)</f>
        <v>0.64888888888888885</v>
      </c>
      <c r="F128" s="13">
        <f>IFERROR(Dati17_18[[#This Row],[Mf/Quota]]*Dati17_18[[#This Row],[Pg]]/38,0)</f>
        <v>0.5293567251461988</v>
      </c>
      <c r="G128" s="15">
        <f>IF(Dati17_18[[#This Row],[Mf]]*Dati17_18[[#This Row],[Pg]]=0,0,Dati17_18[[#This Row],[Mf]]*Dati17_18[[#This Row],[Pg]])</f>
        <v>181.04</v>
      </c>
      <c r="H128" s="20">
        <f>IFERROR(Dati17_18[[#This Row],[Tot. punti]]/Dati17_18[[#This Row],[Quota]],0)</f>
        <v>20.115555555555556</v>
      </c>
      <c r="I128" s="12">
        <f>IFERROR(VLOOKUP(Dati17_18[[#This Row],[Nome]]&amp;"*",Gazzetta17_18[],2,FALSE),0)</f>
        <v>9</v>
      </c>
      <c r="J128" t="s">
        <v>74</v>
      </c>
      <c r="K128">
        <v>31</v>
      </c>
      <c r="L128">
        <v>5.94</v>
      </c>
      <c r="M128">
        <v>5.84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8</v>
      </c>
      <c r="V128">
        <v>1</v>
      </c>
      <c r="W128">
        <v>0</v>
      </c>
      <c r="Y128" s="18" t="s">
        <v>2495</v>
      </c>
      <c r="Z128">
        <v>1</v>
      </c>
    </row>
    <row r="129" spans="1:26">
      <c r="A129">
        <v>790</v>
      </c>
      <c r="B129" t="s">
        <v>31</v>
      </c>
      <c r="C129" t="s">
        <v>511</v>
      </c>
      <c r="D129" s="17" t="str">
        <f>IFERROR(VLOOKUP(Dati17_18[[#This Row],[Nome]]&amp;"*",Gazzetta17_18[Giocatore],1,FALSE),"")</f>
        <v>Samir</v>
      </c>
      <c r="E129" s="13">
        <f>IFERROR(IF(Dati17_18[[#This Row],[Mf]]/Dati17_18[[#This Row],[Quota]]=0,0,Dati17_18[[#This Row],[Mf]]/Dati17_18[[#This Row],[Quota]]),0)</f>
        <v>1.0960000000000001</v>
      </c>
      <c r="F129" s="13">
        <f>IFERROR(Dati17_18[[#This Row],[Mf/Quota]]*Dati17_18[[#This Row],[Pg]]/38,0)</f>
        <v>0.89410526315789474</v>
      </c>
      <c r="G129" s="15">
        <f>IF(Dati17_18[[#This Row],[Mf]]*Dati17_18[[#This Row],[Pg]]=0,0,Dati17_18[[#This Row],[Mf]]*Dati17_18[[#This Row],[Pg]])</f>
        <v>169.88000000000002</v>
      </c>
      <c r="H129" s="20">
        <f>IFERROR(Dati17_18[[#This Row],[Tot. punti]]/Dati17_18[[#This Row],[Quota]],0)</f>
        <v>33.976000000000006</v>
      </c>
      <c r="I129" s="12">
        <f>IFERROR(VLOOKUP(Dati17_18[[#This Row],[Nome]]&amp;"*",Gazzetta17_18[],2,FALSE),0)</f>
        <v>5</v>
      </c>
      <c r="J129" t="s">
        <v>30</v>
      </c>
      <c r="K129">
        <v>31</v>
      </c>
      <c r="L129">
        <v>5.56</v>
      </c>
      <c r="M129">
        <v>5.48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1</v>
      </c>
      <c r="W129">
        <v>2</v>
      </c>
      <c r="Y129" s="18" t="s">
        <v>2496</v>
      </c>
      <c r="Z129">
        <v>10</v>
      </c>
    </row>
    <row r="130" spans="1:26">
      <c r="A130">
        <v>1898</v>
      </c>
      <c r="B130" t="s">
        <v>31</v>
      </c>
      <c r="C130" t="s">
        <v>685</v>
      </c>
      <c r="D130" s="17" t="str">
        <f>IFERROR(VLOOKUP(Dati17_18[[#This Row],[Nome]]&amp;"*",Gazzetta17_18[Giocatore],1,FALSE),"")</f>
        <v>Sampirisi M.</v>
      </c>
      <c r="E130" s="13">
        <f>IFERROR(IF(Dati17_18[[#This Row],[Mf]]/Dati17_18[[#This Row],[Quota]]=0,0,Dati17_18[[#This Row],[Mf]]/Dati17_18[[#This Row],[Quota]]),0)</f>
        <v>0.94333333333333336</v>
      </c>
      <c r="F130" s="13">
        <f>IFERROR(Dati17_18[[#This Row],[Mf/Quota]]*Dati17_18[[#This Row],[Pg]]/38,0)</f>
        <v>0.76956140350877189</v>
      </c>
      <c r="G130" s="15">
        <f>IF(Dati17_18[[#This Row],[Mf]]*Dati17_18[[#This Row],[Pg]]=0,0,Dati17_18[[#This Row],[Mf]]*Dati17_18[[#This Row],[Pg]])</f>
        <v>175.46</v>
      </c>
      <c r="H130" s="20">
        <f>IFERROR(Dati17_18[[#This Row],[Tot. punti]]/Dati17_18[[#This Row],[Quota]],0)</f>
        <v>29.243333333333336</v>
      </c>
      <c r="I130" s="12">
        <f>IFERROR(VLOOKUP(Dati17_18[[#This Row],[Nome]]&amp;"*",Gazzetta17_18[],2,FALSE),0)</f>
        <v>6</v>
      </c>
      <c r="J130" t="s">
        <v>656</v>
      </c>
      <c r="K130">
        <v>31</v>
      </c>
      <c r="L130">
        <v>5.69</v>
      </c>
      <c r="M130">
        <v>5.66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 s="18" t="s">
        <v>2497</v>
      </c>
      <c r="Z130">
        <v>4</v>
      </c>
    </row>
    <row r="131" spans="1:26">
      <c r="A131">
        <v>2265</v>
      </c>
      <c r="B131" t="s">
        <v>22</v>
      </c>
      <c r="C131" t="s">
        <v>858</v>
      </c>
      <c r="D131" s="17" t="str">
        <f>IFERROR(VLOOKUP(Dati17_18[[#This Row],[Nome]]&amp;"*",Gazzetta17_18[Giocatore],1,FALSE),"")</f>
        <v>Schiattarella P.</v>
      </c>
      <c r="E131" s="13">
        <f>IFERROR(IF(Dati17_18[[#This Row],[Mf]]/Dati17_18[[#This Row],[Quota]]=0,0,Dati17_18[[#This Row],[Mf]]/Dati17_18[[#This Row],[Quota]]),0)</f>
        <v>0.55363636363636359</v>
      </c>
      <c r="F131" s="13">
        <f>IFERROR(Dati17_18[[#This Row],[Mf/Quota]]*Dati17_18[[#This Row],[Pg]]/38,0)</f>
        <v>0.45165071770334925</v>
      </c>
      <c r="G131" s="15">
        <f>IF(Dati17_18[[#This Row],[Mf]]*Dati17_18[[#This Row],[Pg]]=0,0,Dati17_18[[#This Row],[Mf]]*Dati17_18[[#This Row],[Pg]])</f>
        <v>188.79</v>
      </c>
      <c r="H131" s="20">
        <f>IFERROR(Dati17_18[[#This Row],[Tot. punti]]/Dati17_18[[#This Row],[Quota]],0)</f>
        <v>17.16272727272727</v>
      </c>
      <c r="I131" s="12">
        <f>IFERROR(VLOOKUP(Dati17_18[[#This Row],[Nome]]&amp;"*",Gazzetta17_18[],2,FALSE),0)</f>
        <v>11</v>
      </c>
      <c r="J131" t="s">
        <v>653</v>
      </c>
      <c r="K131">
        <v>31</v>
      </c>
      <c r="L131">
        <v>6.06</v>
      </c>
      <c r="M131">
        <v>6.09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12</v>
      </c>
      <c r="V131">
        <v>0</v>
      </c>
      <c r="W131">
        <v>0</v>
      </c>
      <c r="Y131" s="18" t="s">
        <v>1769</v>
      </c>
      <c r="Z131">
        <v>3</v>
      </c>
    </row>
    <row r="132" spans="1:26">
      <c r="A132">
        <v>695</v>
      </c>
      <c r="B132" t="s">
        <v>31</v>
      </c>
      <c r="C132" t="s">
        <v>268</v>
      </c>
      <c r="D132" s="17" t="str">
        <f>IFERROR(VLOOKUP(Dati17_18[[#This Row],[Nome]]&amp;"*",Gazzetta17_18[Giocatore],1,FALSE),"")</f>
        <v>Toloi R.</v>
      </c>
      <c r="E132" s="13">
        <f>IFERROR(IF(Dati17_18[[#This Row],[Mf]]/Dati17_18[[#This Row],[Quota]]=0,0,Dati17_18[[#This Row],[Mf]]/Dati17_18[[#This Row],[Quota]]),0)</f>
        <v>0.56545454545454543</v>
      </c>
      <c r="F132" s="13">
        <f>IFERROR(Dati17_18[[#This Row],[Mf/Quota]]*Dati17_18[[#This Row],[Pg]]/38,0)</f>
        <v>0.46129186602870809</v>
      </c>
      <c r="G132" s="15">
        <f>IF(Dati17_18[[#This Row],[Mf]]*Dati17_18[[#This Row],[Pg]]=0,0,Dati17_18[[#This Row],[Mf]]*Dati17_18[[#This Row],[Pg]])</f>
        <v>192.82</v>
      </c>
      <c r="H132" s="20">
        <f>IFERROR(Dati17_18[[#This Row],[Tot. punti]]/Dati17_18[[#This Row],[Quota]],0)</f>
        <v>17.529090909090908</v>
      </c>
      <c r="I132" s="12">
        <f>IFERROR(VLOOKUP(Dati17_18[[#This Row],[Nome]]&amp;"*",Gazzetta17_18[],2,FALSE),0)</f>
        <v>11</v>
      </c>
      <c r="J132" t="s">
        <v>49</v>
      </c>
      <c r="K132">
        <v>31</v>
      </c>
      <c r="L132">
        <v>6.15</v>
      </c>
      <c r="M132">
        <v>6.22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6</v>
      </c>
      <c r="V132">
        <v>1</v>
      </c>
      <c r="W132">
        <v>0</v>
      </c>
      <c r="Y132" s="18" t="s">
        <v>2498</v>
      </c>
      <c r="Z132">
        <v>26</v>
      </c>
    </row>
    <row r="133" spans="1:26">
      <c r="A133">
        <v>2174</v>
      </c>
      <c r="B133" t="s">
        <v>31</v>
      </c>
      <c r="C133" t="s">
        <v>795</v>
      </c>
      <c r="D133" s="17" t="str">
        <f>IFERROR(VLOOKUP(Dati17_18[[#This Row],[Nome]]&amp;"*",Gazzetta17_18[Giocatore],1,FALSE),"")</f>
        <v>Venuti L.</v>
      </c>
      <c r="E133" s="13">
        <f>IFERROR(IF(Dati17_18[[#This Row],[Mf]]/Dati17_18[[#This Row],[Quota]]=0,0,Dati17_18[[#This Row],[Mf]]/Dati17_18[[#This Row],[Quota]]),0)</f>
        <v>1.0760000000000001</v>
      </c>
      <c r="F133" s="13">
        <f>IFERROR(Dati17_18[[#This Row],[Mf/Quota]]*Dati17_18[[#This Row],[Pg]]/38,0)</f>
        <v>0.87778947368421056</v>
      </c>
      <c r="G133" s="15">
        <f>IF(Dati17_18[[#This Row],[Mf]]*Dati17_18[[#This Row],[Pg]]=0,0,Dati17_18[[#This Row],[Mf]]*Dati17_18[[#This Row],[Pg]])</f>
        <v>166.78</v>
      </c>
      <c r="H133" s="20">
        <f>IFERROR(Dati17_18[[#This Row],[Tot. punti]]/Dati17_18[[#This Row],[Quota]],0)</f>
        <v>33.356000000000002</v>
      </c>
      <c r="I133" s="12">
        <f>IFERROR(VLOOKUP(Dati17_18[[#This Row],[Nome]]&amp;"*",Gazzetta17_18[],2,FALSE),0)</f>
        <v>5</v>
      </c>
      <c r="J133" t="s">
        <v>655</v>
      </c>
      <c r="K133">
        <v>31</v>
      </c>
      <c r="L133">
        <v>5.48</v>
      </c>
      <c r="M133">
        <v>5.38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4</v>
      </c>
      <c r="V133">
        <v>0</v>
      </c>
      <c r="W133">
        <v>1</v>
      </c>
      <c r="Y133" s="18" t="s">
        <v>1770</v>
      </c>
      <c r="Z133">
        <v>6</v>
      </c>
    </row>
    <row r="134" spans="1:26">
      <c r="A134">
        <v>608</v>
      </c>
      <c r="B134" t="s">
        <v>17</v>
      </c>
      <c r="C134" t="s">
        <v>251</v>
      </c>
      <c r="D134" s="17" t="str">
        <f>IFERROR(VLOOKUP(Dati17_18[[#This Row],[Nome]]&amp;"*",Gazzetta17_18[Giocatore],1,FALSE),"")</f>
        <v>Zapata D.</v>
      </c>
      <c r="E134" s="13">
        <f>IFERROR(IF(Dati17_18[[#This Row],[Mf]]/Dati17_18[[#This Row],[Quota]]=0,0,Dati17_18[[#This Row],[Mf]]/Dati17_18[[#This Row],[Quota]]),0)</f>
        <v>0.35238095238095241</v>
      </c>
      <c r="F134" s="13">
        <f>IFERROR(Dati17_18[[#This Row],[Mf/Quota]]*Dati17_18[[#This Row],[Pg]]/38,0)</f>
        <v>0.28746867167919798</v>
      </c>
      <c r="G134" s="15">
        <f>IF(Dati17_18[[#This Row],[Mf]]*Dati17_18[[#This Row],[Pg]]=0,0,Dati17_18[[#This Row],[Mf]]*Dati17_18[[#This Row],[Pg]])</f>
        <v>229.4</v>
      </c>
      <c r="H134" s="20">
        <f>IFERROR(Dati17_18[[#This Row],[Tot. punti]]/Dati17_18[[#This Row],[Quota]],0)</f>
        <v>10.923809523809524</v>
      </c>
      <c r="I134" s="12">
        <f>IFERROR(VLOOKUP(Dati17_18[[#This Row],[Nome]]&amp;"*",Gazzetta17_18[],2,FALSE),0)</f>
        <v>21</v>
      </c>
      <c r="J134" t="s">
        <v>44</v>
      </c>
      <c r="K134">
        <v>31</v>
      </c>
      <c r="L134">
        <v>6.22</v>
      </c>
      <c r="M134">
        <v>7.4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Y134" s="18" t="s">
        <v>2499</v>
      </c>
      <c r="Z134">
        <v>1</v>
      </c>
    </row>
    <row r="135" spans="1:26">
      <c r="A135">
        <v>493</v>
      </c>
      <c r="B135" t="s">
        <v>31</v>
      </c>
      <c r="C135" t="s">
        <v>247</v>
      </c>
      <c r="D135" s="17" t="str">
        <f>IFERROR(VLOOKUP(Dati17_18[[#This Row],[Nome]]&amp;"*",Gazzetta17_18[Giocatore],1,FALSE),"")</f>
        <v>Zukanovic E.</v>
      </c>
      <c r="E135" s="13">
        <f>IFERROR(IF(Dati17_18[[#This Row],[Mf]]/Dati17_18[[#This Row],[Quota]]=0,0,Dati17_18[[#This Row],[Mf]]/Dati17_18[[#This Row],[Quota]]),0)</f>
        <v>0.82285714285714284</v>
      </c>
      <c r="F135" s="13">
        <f>IFERROR(Dati17_18[[#This Row],[Mf/Quota]]*Dati17_18[[#This Row],[Pg]]/38,0)</f>
        <v>0.67127819548872181</v>
      </c>
      <c r="G135" s="15">
        <f>IF(Dati17_18[[#This Row],[Mf]]*Dati17_18[[#This Row],[Pg]]=0,0,Dati17_18[[#This Row],[Mf]]*Dati17_18[[#This Row],[Pg]])</f>
        <v>178.56</v>
      </c>
      <c r="H135" s="20">
        <f>IFERROR(Dati17_18[[#This Row],[Tot. punti]]/Dati17_18[[#This Row],[Quota]],0)</f>
        <v>25.508571428571429</v>
      </c>
      <c r="I135" s="12">
        <f>IFERROR(VLOOKUP(Dati17_18[[#This Row],[Nome]]&amp;"*",Gazzetta17_18[],2,FALSE),0)</f>
        <v>7</v>
      </c>
      <c r="J135" t="s">
        <v>70</v>
      </c>
      <c r="K135">
        <v>31</v>
      </c>
      <c r="L135">
        <v>5.94</v>
      </c>
      <c r="M135">
        <v>5.76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5</v>
      </c>
      <c r="V135">
        <v>0</v>
      </c>
      <c r="W135">
        <v>2</v>
      </c>
      <c r="Y135" s="18" t="s">
        <v>2500</v>
      </c>
      <c r="Z135">
        <v>14</v>
      </c>
    </row>
    <row r="136" spans="1:26">
      <c r="A136">
        <v>2315</v>
      </c>
      <c r="B136" t="s">
        <v>31</v>
      </c>
      <c r="C136" t="s">
        <v>901</v>
      </c>
      <c r="D136" s="17" t="str">
        <f>IFERROR(VLOOKUP(Dati17_18[[#This Row],[Nome]]&amp;"*",Gazzetta17_18[Giocatore],1,FALSE),"")</f>
        <v/>
      </c>
      <c r="E136" s="13">
        <f>IFERROR(IF(Dati17_18[[#This Row],[Mf]]/Dati17_18[[#This Row],[Quota]]=0,0,Dati17_18[[#This Row],[Mf]]/Dati17_18[[#This Row],[Quota]]),0)</f>
        <v>0</v>
      </c>
      <c r="F136" s="13">
        <f>IFERROR(Dati17_18[[#This Row],[Mf/Quota]]*Dati17_18[[#This Row],[Pg]]/38,0)</f>
        <v>0</v>
      </c>
      <c r="G136" s="15">
        <f>IF(Dati17_18[[#This Row],[Mf]]*Dati17_18[[#This Row],[Pg]]=0,0,Dati17_18[[#This Row],[Mf]]*Dati17_18[[#This Row],[Pg]])</f>
        <v>175.8</v>
      </c>
      <c r="H136" s="20">
        <f>IFERROR(Dati17_18[[#This Row],[Tot. punti]]/Dati17_18[[#This Row],[Quota]],0)</f>
        <v>0</v>
      </c>
      <c r="I136" s="12">
        <f>IFERROR(VLOOKUP(Dati17_18[[#This Row],[Nome]]&amp;"*",Gazzetta17_18[],2,FALSE),0)</f>
        <v>0</v>
      </c>
      <c r="J136" t="s">
        <v>30</v>
      </c>
      <c r="K136">
        <v>30</v>
      </c>
      <c r="L136">
        <v>5.81</v>
      </c>
      <c r="M136">
        <v>5.86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5</v>
      </c>
      <c r="V136">
        <v>0</v>
      </c>
      <c r="W136">
        <v>0</v>
      </c>
      <c r="Y136" s="18" t="s">
        <v>2263</v>
      </c>
      <c r="Z136">
        <v>3</v>
      </c>
    </row>
    <row r="137" spans="1:26">
      <c r="A137">
        <v>787</v>
      </c>
      <c r="B137" t="s">
        <v>31</v>
      </c>
      <c r="C137" t="s">
        <v>510</v>
      </c>
      <c r="D137" s="17" t="str">
        <f>IFERROR(VLOOKUP(Dati17_18[[#This Row],[Nome]]&amp;"*",Gazzetta17_18[Giocatore],1,FALSE),"")</f>
        <v>Djimsiti B.</v>
      </c>
      <c r="E137" s="13">
        <f>IFERROR(IF(Dati17_18[[#This Row],[Mf]]/Dati17_18[[#This Row],[Quota]]=0,0,Dati17_18[[#This Row],[Mf]]/Dati17_18[[#This Row],[Quota]]),0)</f>
        <v>0.71</v>
      </c>
      <c r="F137" s="13">
        <f>IFERROR(Dati17_18[[#This Row],[Mf/Quota]]*Dati17_18[[#This Row],[Pg]]/38,0)</f>
        <v>0.56052631578947365</v>
      </c>
      <c r="G137" s="15">
        <f>IF(Dati17_18[[#This Row],[Mf]]*Dati17_18[[#This Row],[Pg]]=0,0,Dati17_18[[#This Row],[Mf]]*Dati17_18[[#This Row],[Pg]])</f>
        <v>170.39999999999998</v>
      </c>
      <c r="H137" s="20">
        <f>IFERROR(Dati17_18[[#This Row],[Tot. punti]]/Dati17_18[[#This Row],[Quota]],0)</f>
        <v>21.299999999999997</v>
      </c>
      <c r="I137" s="12">
        <f>IFERROR(VLOOKUP(Dati17_18[[#This Row],[Nome]]&amp;"*",Gazzetta17_18[],2,FALSE),0)</f>
        <v>8</v>
      </c>
      <c r="J137" t="s">
        <v>655</v>
      </c>
      <c r="K137">
        <v>30</v>
      </c>
      <c r="L137">
        <v>5.68</v>
      </c>
      <c r="M137">
        <v>5.68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Y137" s="18" t="s">
        <v>1773</v>
      </c>
      <c r="Z137">
        <v>4</v>
      </c>
    </row>
    <row r="138" spans="1:26">
      <c r="A138">
        <v>633</v>
      </c>
      <c r="B138" t="s">
        <v>17</v>
      </c>
      <c r="C138" t="s">
        <v>414</v>
      </c>
      <c r="D138" s="17" t="str">
        <f>IFERROR(VLOOKUP(Dati17_18[[#This Row],[Nome]]&amp;"*",Gazzetta17_18[Giocatore],1,FALSE),"")</f>
        <v>Fares M.</v>
      </c>
      <c r="E138" s="13">
        <f>IFERROR(IF(Dati17_18[[#This Row],[Mf]]/Dati17_18[[#This Row],[Quota]]=0,0,Dati17_18[[#This Row],[Mf]]/Dati17_18[[#This Row],[Quota]]),0)</f>
        <v>2.5750000000000002</v>
      </c>
      <c r="F138" s="13">
        <f>IFERROR(Dati17_18[[#This Row],[Mf/Quota]]*Dati17_18[[#This Row],[Pg]]/38,0)</f>
        <v>2.0328947368421053</v>
      </c>
      <c r="G138" s="15">
        <f>IF(Dati17_18[[#This Row],[Mf]]*Dati17_18[[#This Row],[Pg]]=0,0,Dati17_18[[#This Row],[Mf]]*Dati17_18[[#This Row],[Pg]])</f>
        <v>154.5</v>
      </c>
      <c r="H138" s="20">
        <f>IFERROR(Dati17_18[[#This Row],[Tot. punti]]/Dati17_18[[#This Row],[Quota]],0)</f>
        <v>77.25</v>
      </c>
      <c r="I138" s="12">
        <f>IFERROR(VLOOKUP(Dati17_18[[#This Row],[Nome]]&amp;"*",Gazzetta17_18[],2,FALSE),0)</f>
        <v>2</v>
      </c>
      <c r="J138" t="s">
        <v>101</v>
      </c>
      <c r="K138">
        <v>30</v>
      </c>
      <c r="L138">
        <v>5.38</v>
      </c>
      <c r="M138">
        <v>5.15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12</v>
      </c>
      <c r="V138">
        <v>0</v>
      </c>
      <c r="W138">
        <v>1</v>
      </c>
      <c r="Y138" s="18" t="s">
        <v>1774</v>
      </c>
      <c r="Z138">
        <v>23</v>
      </c>
    </row>
    <row r="139" spans="1:26">
      <c r="A139">
        <v>708</v>
      </c>
      <c r="B139" t="s">
        <v>31</v>
      </c>
      <c r="C139" t="s">
        <v>235</v>
      </c>
      <c r="D139" s="17" t="str">
        <f>IFERROR(VLOOKUP(Dati17_18[[#This Row],[Nome]]&amp;"*",Gazzetta17_18[Giocatore],1,FALSE),"")</f>
        <v>Felipe</v>
      </c>
      <c r="E139" s="13">
        <f>IFERROR(IF(Dati17_18[[#This Row],[Mf]]/Dati17_18[[#This Row],[Quota]]=0,0,Dati17_18[[#This Row],[Mf]]/Dati17_18[[#This Row],[Quota]]),0)</f>
        <v>0.57499999999999996</v>
      </c>
      <c r="F139" s="13">
        <f>IFERROR(Dati17_18[[#This Row],[Mf/Quota]]*Dati17_18[[#This Row],[Pg]]/38,0)</f>
        <v>0.45394736842105265</v>
      </c>
      <c r="G139" s="15">
        <f>IF(Dati17_18[[#This Row],[Mf]]*Dati17_18[[#This Row],[Pg]]=0,0,Dati17_18[[#This Row],[Mf]]*Dati17_18[[#This Row],[Pg]])</f>
        <v>172.5</v>
      </c>
      <c r="H139" s="20">
        <f>IFERROR(Dati17_18[[#This Row],[Tot. punti]]/Dati17_18[[#This Row],[Quota]],0)</f>
        <v>17.25</v>
      </c>
      <c r="I139" s="12">
        <f>IFERROR(VLOOKUP(Dati17_18[[#This Row],[Nome]]&amp;"*",Gazzetta17_18[],2,FALSE),0)</f>
        <v>10</v>
      </c>
      <c r="J139" t="s">
        <v>653</v>
      </c>
      <c r="K139">
        <v>30</v>
      </c>
      <c r="L139">
        <v>5.78</v>
      </c>
      <c r="M139">
        <v>5.75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1</v>
      </c>
      <c r="W139">
        <v>0</v>
      </c>
      <c r="Y139" s="18" t="s">
        <v>2265</v>
      </c>
      <c r="Z139">
        <v>3</v>
      </c>
    </row>
    <row r="140" spans="1:26">
      <c r="A140">
        <v>1895</v>
      </c>
      <c r="B140" t="s">
        <v>31</v>
      </c>
      <c r="C140" t="s">
        <v>683</v>
      </c>
      <c r="D140" s="17" t="str">
        <f>IFERROR(VLOOKUP(Dati17_18[[#This Row],[Nome]]&amp;"*",Gazzetta17_18[Giocatore],1,FALSE),"")</f>
        <v>Ferrari G.</v>
      </c>
      <c r="E140" s="13">
        <f>IFERROR(IF(Dati17_18[[#This Row],[Mf]]/Dati17_18[[#This Row],[Quota]]=0,0,Dati17_18[[#This Row],[Mf]]/Dati17_18[[#This Row],[Quota]]),0)</f>
        <v>0.65333333333333332</v>
      </c>
      <c r="F140" s="13">
        <f>IFERROR(Dati17_18[[#This Row],[Mf/Quota]]*Dati17_18[[#This Row],[Pg]]/38,0)</f>
        <v>0.51578947368421058</v>
      </c>
      <c r="G140" s="15">
        <f>IF(Dati17_18[[#This Row],[Mf]]*Dati17_18[[#This Row],[Pg]]=0,0,Dati17_18[[#This Row],[Mf]]*Dati17_18[[#This Row],[Pg]])</f>
        <v>176.4</v>
      </c>
      <c r="H140" s="20">
        <f>IFERROR(Dati17_18[[#This Row],[Tot. punti]]/Dati17_18[[#This Row],[Quota]],0)</f>
        <v>19.600000000000001</v>
      </c>
      <c r="I140" s="12">
        <f>IFERROR(VLOOKUP(Dati17_18[[#This Row],[Nome]]&amp;"*",Gazzetta17_18[],2,FALSE),0)</f>
        <v>9</v>
      </c>
      <c r="J140" t="s">
        <v>44</v>
      </c>
      <c r="K140">
        <v>30</v>
      </c>
      <c r="L140">
        <v>5.75</v>
      </c>
      <c r="M140">
        <v>5.88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0</v>
      </c>
      <c r="W140">
        <v>0</v>
      </c>
      <c r="Y140" s="18" t="s">
        <v>2501</v>
      </c>
      <c r="Z140">
        <v>4</v>
      </c>
    </row>
    <row r="141" spans="1:26">
      <c r="A141">
        <v>801</v>
      </c>
      <c r="B141" t="s">
        <v>22</v>
      </c>
      <c r="C141" t="s">
        <v>546</v>
      </c>
      <c r="D141" s="17" t="str">
        <f>IFERROR(VLOOKUP(Dati17_18[[#This Row],[Nome]]&amp;"*",Gazzetta17_18[Giocatore],1,FALSE),"")</f>
        <v>Gagliardini R.</v>
      </c>
      <c r="E141" s="13">
        <f>IFERROR(IF(Dati17_18[[#This Row],[Mf]]/Dati17_18[[#This Row],[Quota]]=0,0,Dati17_18[[#This Row],[Mf]]/Dati17_18[[#This Row],[Quota]]),0)</f>
        <v>0.71625000000000005</v>
      </c>
      <c r="F141" s="13">
        <f>IFERROR(Dati17_18[[#This Row],[Mf/Quota]]*Dati17_18[[#This Row],[Pg]]/38,0)</f>
        <v>0.56546052631578947</v>
      </c>
      <c r="G141" s="15">
        <f>IF(Dati17_18[[#This Row],[Mf]]*Dati17_18[[#This Row],[Pg]]=0,0,Dati17_18[[#This Row],[Mf]]*Dati17_18[[#This Row],[Pg]])</f>
        <v>171.9</v>
      </c>
      <c r="H141" s="20">
        <f>IFERROR(Dati17_18[[#This Row],[Tot. punti]]/Dati17_18[[#This Row],[Quota]],0)</f>
        <v>21.487500000000001</v>
      </c>
      <c r="I141" s="12">
        <f>IFERROR(VLOOKUP(Dati17_18[[#This Row],[Nome]]&amp;"*",Gazzetta17_18[],2,FALSE),0)</f>
        <v>8</v>
      </c>
      <c r="J141" t="s">
        <v>55</v>
      </c>
      <c r="K141">
        <v>30</v>
      </c>
      <c r="L141">
        <v>5.88</v>
      </c>
      <c r="M141">
        <v>5.73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</v>
      </c>
      <c r="V141">
        <v>0</v>
      </c>
      <c r="W141">
        <v>0</v>
      </c>
      <c r="Y141" s="18" t="s">
        <v>2502</v>
      </c>
      <c r="Z141">
        <v>1</v>
      </c>
    </row>
    <row r="142" spans="1:26">
      <c r="A142">
        <v>28</v>
      </c>
      <c r="B142" t="s">
        <v>22</v>
      </c>
      <c r="C142" t="s">
        <v>127</v>
      </c>
      <c r="D142" s="17" t="str">
        <f>IFERROR(VLOOKUP(Dati17_18[[#This Row],[Nome]]&amp;"*",Gazzetta17_18[Giocatore],1,FALSE),"")</f>
        <v>Kurtic J.</v>
      </c>
      <c r="E142" s="13">
        <f>IFERROR(IF(Dati17_18[[#This Row],[Mf]]/Dati17_18[[#This Row],[Quota]]=0,0,Dati17_18[[#This Row],[Mf]]/Dati17_18[[#This Row],[Quota]]),0)</f>
        <v>0.53727272727272724</v>
      </c>
      <c r="F142" s="13">
        <f>IFERROR(Dati17_18[[#This Row],[Mf/Quota]]*Dati17_18[[#This Row],[Pg]]/38,0)</f>
        <v>0.4241626794258373</v>
      </c>
      <c r="G142" s="15">
        <f>IF(Dati17_18[[#This Row],[Mf]]*Dati17_18[[#This Row],[Pg]]=0,0,Dati17_18[[#This Row],[Mf]]*Dati17_18[[#This Row],[Pg]])</f>
        <v>177.3</v>
      </c>
      <c r="H142" s="20">
        <f>IFERROR(Dati17_18[[#This Row],[Tot. punti]]/Dati17_18[[#This Row],[Quota]],0)</f>
        <v>16.118181818181821</v>
      </c>
      <c r="I142" s="12">
        <f>IFERROR(VLOOKUP(Dati17_18[[#This Row],[Nome]]&amp;"*",Gazzetta17_18[],2,FALSE),0)</f>
        <v>11</v>
      </c>
      <c r="J142" t="s">
        <v>653</v>
      </c>
      <c r="K142">
        <v>30</v>
      </c>
      <c r="L142">
        <v>5.72</v>
      </c>
      <c r="M142">
        <v>5.91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Y142" s="18" t="s">
        <v>1777</v>
      </c>
      <c r="Z142">
        <v>15</v>
      </c>
    </row>
    <row r="143" spans="1:26">
      <c r="A143">
        <v>1999</v>
      </c>
      <c r="B143" t="s">
        <v>31</v>
      </c>
      <c r="C143" t="s">
        <v>722</v>
      </c>
      <c r="D143" s="17" t="str">
        <f>IFERROR(VLOOKUP(Dati17_18[[#This Row],[Nome]]&amp;"*",Gazzetta17_18[Giocatore],1,FALSE),"")</f>
        <v>Lukaku J.</v>
      </c>
      <c r="E143" s="13">
        <f>IFERROR(IF(Dati17_18[[#This Row],[Mf]]/Dati17_18[[#This Row],[Quota]]=0,0,Dati17_18[[#This Row],[Mf]]/Dati17_18[[#This Row],[Quota]]),0)</f>
        <v>0.5636363636363636</v>
      </c>
      <c r="F143" s="13">
        <f>IFERROR(Dati17_18[[#This Row],[Mf/Quota]]*Dati17_18[[#This Row],[Pg]]/38,0)</f>
        <v>0.44497607655502386</v>
      </c>
      <c r="G143" s="15">
        <f>IF(Dati17_18[[#This Row],[Mf]]*Dati17_18[[#This Row],[Pg]]=0,0,Dati17_18[[#This Row],[Mf]]*Dati17_18[[#This Row],[Pg]])</f>
        <v>186</v>
      </c>
      <c r="H143" s="20">
        <f>IFERROR(Dati17_18[[#This Row],[Tot. punti]]/Dati17_18[[#This Row],[Quota]],0)</f>
        <v>16.90909090909091</v>
      </c>
      <c r="I143" s="12">
        <f>IFERROR(VLOOKUP(Dati17_18[[#This Row],[Nome]]&amp;"*",Gazzetta17_18[],2,FALSE),0)</f>
        <v>11</v>
      </c>
      <c r="J143" t="s">
        <v>74</v>
      </c>
      <c r="K143">
        <v>30</v>
      </c>
      <c r="L143">
        <v>6.07</v>
      </c>
      <c r="M143">
        <v>6.2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0</v>
      </c>
      <c r="W143">
        <v>0</v>
      </c>
      <c r="Y143" s="18" t="s">
        <v>2503</v>
      </c>
      <c r="Z143">
        <v>19</v>
      </c>
    </row>
    <row r="144" spans="1:26">
      <c r="A144">
        <v>1896</v>
      </c>
      <c r="B144" t="s">
        <v>31</v>
      </c>
      <c r="C144" t="s">
        <v>684</v>
      </c>
      <c r="D144" s="17" t="str">
        <f>IFERROR(VLOOKUP(Dati17_18[[#This Row],[Nome]]&amp;"*",Gazzetta17_18[Giocatore],1,FALSE),"")</f>
        <v>Martella B.</v>
      </c>
      <c r="E144" s="13">
        <f>IFERROR(IF(Dati17_18[[#This Row],[Mf]]/Dati17_18[[#This Row],[Quota]]=0,0,Dati17_18[[#This Row],[Mf]]/Dati17_18[[#This Row],[Quota]]),0)</f>
        <v>0.55636363636363639</v>
      </c>
      <c r="F144" s="13">
        <f>IFERROR(Dati17_18[[#This Row],[Mf/Quota]]*Dati17_18[[#This Row],[Pg]]/38,0)</f>
        <v>0.43923444976076559</v>
      </c>
      <c r="G144" s="15">
        <f>IF(Dati17_18[[#This Row],[Mf]]*Dati17_18[[#This Row],[Pg]]=0,0,Dati17_18[[#This Row],[Mf]]*Dati17_18[[#This Row],[Pg]])</f>
        <v>183.6</v>
      </c>
      <c r="H144" s="20">
        <f>IFERROR(Dati17_18[[#This Row],[Tot. punti]]/Dati17_18[[#This Row],[Quota]],0)</f>
        <v>16.690909090909091</v>
      </c>
      <c r="I144" s="12">
        <f>IFERROR(VLOOKUP(Dati17_18[[#This Row],[Nome]]&amp;"*",Gazzetta17_18[],2,FALSE),0)</f>
        <v>11</v>
      </c>
      <c r="J144" t="s">
        <v>656</v>
      </c>
      <c r="K144">
        <v>30</v>
      </c>
      <c r="L144">
        <v>5.97</v>
      </c>
      <c r="M144">
        <v>6.12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3</v>
      </c>
      <c r="V144">
        <v>0</v>
      </c>
      <c r="W144">
        <v>0</v>
      </c>
      <c r="Y144" s="18" t="s">
        <v>1778</v>
      </c>
      <c r="Z144">
        <v>4</v>
      </c>
    </row>
    <row r="145" spans="1:26">
      <c r="A145">
        <v>2073</v>
      </c>
      <c r="B145" t="s">
        <v>17</v>
      </c>
      <c r="C145" t="s">
        <v>750</v>
      </c>
      <c r="D145" s="17" t="str">
        <f>IFERROR(VLOOKUP(Dati17_18[[#This Row],[Nome]]&amp;"*",Gazzetta17_18[Giocatore],1,FALSE),"")</f>
        <v>Ragusa A.</v>
      </c>
      <c r="E145" s="13">
        <f>IFERROR(IF(Dati17_18[[#This Row],[Mf]]/Dati17_18[[#This Row],[Quota]]=0,0,Dati17_18[[#This Row],[Mf]]/Dati17_18[[#This Row],[Quota]]),0)</f>
        <v>0.92833333333333334</v>
      </c>
      <c r="F145" s="13">
        <f>IFERROR(Dati17_18[[#This Row],[Mf/Quota]]*Dati17_18[[#This Row],[Pg]]/38,0)</f>
        <v>0.73289473684210527</v>
      </c>
      <c r="G145" s="15">
        <f>IF(Dati17_18[[#This Row],[Mf]]*Dati17_18[[#This Row],[Pg]]=0,0,Dati17_18[[#This Row],[Mf]]*Dati17_18[[#This Row],[Pg]])</f>
        <v>167.10000000000002</v>
      </c>
      <c r="H145" s="20">
        <f>IFERROR(Dati17_18[[#This Row],[Tot. punti]]/Dati17_18[[#This Row],[Quota]],0)</f>
        <v>27.850000000000005</v>
      </c>
      <c r="I145" s="12">
        <f>IFERROR(VLOOKUP(Dati17_18[[#This Row],[Nome]]&amp;"*",Gazzetta17_18[],2,FALSE),0)</f>
        <v>6</v>
      </c>
      <c r="J145" t="s">
        <v>46</v>
      </c>
      <c r="K145">
        <v>30</v>
      </c>
      <c r="L145">
        <v>5.64</v>
      </c>
      <c r="M145">
        <v>5.57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6</v>
      </c>
      <c r="V145">
        <v>0</v>
      </c>
      <c r="W145">
        <v>0</v>
      </c>
      <c r="Y145" s="18" t="s">
        <v>2504</v>
      </c>
      <c r="Z145">
        <v>9</v>
      </c>
    </row>
    <row r="146" spans="1:26">
      <c r="A146">
        <v>215</v>
      </c>
      <c r="B146" t="s">
        <v>17</v>
      </c>
      <c r="C146" t="s">
        <v>459</v>
      </c>
      <c r="D146" s="17" t="str">
        <f>IFERROR(VLOOKUP(Dati17_18[[#This Row],[Nome]]&amp;"*",Gazzetta17_18[Giocatore],1,FALSE),"")</f>
        <v>Verde D.</v>
      </c>
      <c r="E146" s="13">
        <f>IFERROR(IF(Dati17_18[[#This Row],[Mf]]/Dati17_18[[#This Row],[Quota]]=0,0,Dati17_18[[#This Row],[Mf]]/Dati17_18[[#This Row],[Quota]]),0)</f>
        <v>0.59699999999999998</v>
      </c>
      <c r="F146" s="13">
        <f>IFERROR(Dati17_18[[#This Row],[Mf/Quota]]*Dati17_18[[#This Row],[Pg]]/38,0)</f>
        <v>0.47131578947368419</v>
      </c>
      <c r="G146" s="15">
        <f>IF(Dati17_18[[#This Row],[Mf]]*Dati17_18[[#This Row],[Pg]]=0,0,Dati17_18[[#This Row],[Mf]]*Dati17_18[[#This Row],[Pg]])</f>
        <v>179.1</v>
      </c>
      <c r="H146" s="20">
        <f>IFERROR(Dati17_18[[#This Row],[Tot. punti]]/Dati17_18[[#This Row],[Quota]],0)</f>
        <v>17.91</v>
      </c>
      <c r="I146" s="12">
        <f>IFERROR(VLOOKUP(Dati17_18[[#This Row],[Nome]]&amp;"*",Gazzetta17_18[],2,FALSE),0)</f>
        <v>10</v>
      </c>
      <c r="J146" t="s">
        <v>101</v>
      </c>
      <c r="K146">
        <v>30</v>
      </c>
      <c r="L146">
        <v>5.67</v>
      </c>
      <c r="M146">
        <v>5.97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Y146" s="18" t="s">
        <v>1779</v>
      </c>
      <c r="Z146">
        <v>6</v>
      </c>
    </row>
    <row r="147" spans="1:26">
      <c r="A147">
        <v>183</v>
      </c>
      <c r="B147" t="s">
        <v>17</v>
      </c>
      <c r="C147" t="s">
        <v>335</v>
      </c>
      <c r="D147" s="17" t="str">
        <f>IFERROR(VLOOKUP(Dati17_18[[#This Row],[Nome]]&amp;"*",Gazzetta17_18[Giocatore],1,FALSE),"")</f>
        <v>Babacar K.</v>
      </c>
      <c r="E147" s="13">
        <f>IFERROR(IF(Dati17_18[[#This Row],[Mf]]/Dati17_18[[#This Row],[Quota]]=0,0,Dati17_18[[#This Row],[Mf]]/Dati17_18[[#This Row],[Quota]]),0)</f>
        <v>0.41375000000000001</v>
      </c>
      <c r="F147" s="13">
        <f>IFERROR(Dati17_18[[#This Row],[Mf/Quota]]*Dati17_18[[#This Row],[Pg]]/38,0)</f>
        <v>0.31575657894736842</v>
      </c>
      <c r="G147" s="15">
        <f>IF(Dati17_18[[#This Row],[Mf]]*Dati17_18[[#This Row],[Pg]]=0,0,Dati17_18[[#This Row],[Mf]]*Dati17_18[[#This Row],[Pg]])</f>
        <v>191.98</v>
      </c>
      <c r="H147" s="20">
        <f>IFERROR(Dati17_18[[#This Row],[Tot. punti]]/Dati17_18[[#This Row],[Quota]],0)</f>
        <v>11.998749999999999</v>
      </c>
      <c r="I147" s="12">
        <f>IFERROR(VLOOKUP(Dati17_18[[#This Row],[Nome]]&amp;"*",Gazzetta17_18[],2,FALSE),0)</f>
        <v>16</v>
      </c>
      <c r="J147" t="s">
        <v>46</v>
      </c>
      <c r="K147">
        <v>29</v>
      </c>
      <c r="L147">
        <v>5.93</v>
      </c>
      <c r="M147">
        <v>6.62</v>
      </c>
      <c r="N147">
        <v>3</v>
      </c>
      <c r="O147">
        <v>0</v>
      </c>
      <c r="P147">
        <v>0</v>
      </c>
      <c r="Q147">
        <v>3</v>
      </c>
      <c r="R147">
        <v>3</v>
      </c>
      <c r="S147">
        <v>0</v>
      </c>
      <c r="T147">
        <v>2</v>
      </c>
      <c r="U147">
        <v>1</v>
      </c>
      <c r="V147">
        <v>0</v>
      </c>
      <c r="W147">
        <v>0</v>
      </c>
      <c r="Y147" s="18" t="s">
        <v>2505</v>
      </c>
      <c r="Z147">
        <v>4</v>
      </c>
    </row>
    <row r="148" spans="1:26">
      <c r="A148">
        <v>2187</v>
      </c>
      <c r="B148" t="s">
        <v>17</v>
      </c>
      <c r="C148" t="s">
        <v>807</v>
      </c>
      <c r="D148" s="17" t="str">
        <f>IFERROR(VLOOKUP(Dati17_18[[#This Row],[Nome]]&amp;"*",Gazzetta17_18[Giocatore],1,FALSE),"")</f>
        <v>Borini F.</v>
      </c>
      <c r="E148" s="13">
        <f>IFERROR(IF(Dati17_18[[#This Row],[Mf]]/Dati17_18[[#This Row],[Quota]]=0,0,Dati17_18[[#This Row],[Mf]]/Dati17_18[[#This Row],[Quota]]),0)</f>
        <v>0.66666666666666663</v>
      </c>
      <c r="F148" s="13">
        <f>IFERROR(Dati17_18[[#This Row],[Mf/Quota]]*Dati17_18[[#This Row],[Pg]]/38,0)</f>
        <v>0.50877192982456132</v>
      </c>
      <c r="G148" s="15">
        <f>IF(Dati17_18[[#This Row],[Mf]]*Dati17_18[[#This Row],[Pg]]=0,0,Dati17_18[[#This Row],[Mf]]*Dati17_18[[#This Row],[Pg]])</f>
        <v>174</v>
      </c>
      <c r="H148" s="20">
        <f>IFERROR(Dati17_18[[#This Row],[Tot. punti]]/Dati17_18[[#This Row],[Quota]],0)</f>
        <v>19.333333333333332</v>
      </c>
      <c r="I148" s="12">
        <f>IFERROR(VLOOKUP(Dati17_18[[#This Row],[Nome]]&amp;"*",Gazzetta17_18[],2,FALSE),0)</f>
        <v>9</v>
      </c>
      <c r="J148" t="s">
        <v>21</v>
      </c>
      <c r="K148">
        <v>29</v>
      </c>
      <c r="L148">
        <v>5.75</v>
      </c>
      <c r="M148">
        <v>6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4</v>
      </c>
      <c r="V148">
        <v>0</v>
      </c>
      <c r="W148">
        <v>0</v>
      </c>
      <c r="Y148" s="18" t="s">
        <v>1780</v>
      </c>
      <c r="Z148">
        <v>4</v>
      </c>
    </row>
    <row r="149" spans="1:26">
      <c r="A149">
        <v>333</v>
      </c>
      <c r="B149" t="s">
        <v>22</v>
      </c>
      <c r="C149" t="s">
        <v>314</v>
      </c>
      <c r="D149" s="17" t="str">
        <f>IFERROR(VLOOKUP(Dati17_18[[#This Row],[Nome]]&amp;"*",Gazzetta17_18[Giocatore],1,FALSE),"")</f>
        <v>Cataldi D.</v>
      </c>
      <c r="E149" s="13">
        <f>IFERROR(IF(Dati17_18[[#This Row],[Mf]]/Dati17_18[[#This Row],[Quota]]=0,0,Dati17_18[[#This Row],[Mf]]/Dati17_18[[#This Row],[Quota]]),0)</f>
        <v>0.57599999999999996</v>
      </c>
      <c r="F149" s="13">
        <f>IFERROR(Dati17_18[[#This Row],[Mf/Quota]]*Dati17_18[[#This Row],[Pg]]/38,0)</f>
        <v>0.43957894736842096</v>
      </c>
      <c r="G149" s="15">
        <f>IF(Dati17_18[[#This Row],[Mf]]*Dati17_18[[#This Row],[Pg]]=0,0,Dati17_18[[#This Row],[Mf]]*Dati17_18[[#This Row],[Pg]])</f>
        <v>167.04</v>
      </c>
      <c r="H149" s="20">
        <f>IFERROR(Dati17_18[[#This Row],[Tot. punti]]/Dati17_18[[#This Row],[Quota]],0)</f>
        <v>16.704000000000001</v>
      </c>
      <c r="I149" s="12">
        <f>IFERROR(VLOOKUP(Dati17_18[[#This Row],[Nome]]&amp;"*",Gazzetta17_18[],2,FALSE),0)</f>
        <v>10</v>
      </c>
      <c r="J149" t="s">
        <v>655</v>
      </c>
      <c r="K149">
        <v>29</v>
      </c>
      <c r="L149">
        <v>5.72</v>
      </c>
      <c r="M149">
        <v>5.76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8</v>
      </c>
      <c r="V149">
        <v>1</v>
      </c>
      <c r="W149">
        <v>0</v>
      </c>
      <c r="Y149" s="18" t="s">
        <v>1781</v>
      </c>
      <c r="Z149">
        <v>13</v>
      </c>
    </row>
    <row r="150" spans="1:26">
      <c r="A150">
        <v>2178</v>
      </c>
      <c r="B150" t="s">
        <v>28</v>
      </c>
      <c r="C150" t="s">
        <v>799</v>
      </c>
      <c r="D150" s="17" t="str">
        <f>IFERROR(VLOOKUP(Dati17_18[[#This Row],[Nome]]&amp;"*",Gazzetta17_18[Giocatore],1,FALSE),"")</f>
        <v>Cragno A.</v>
      </c>
      <c r="E150" s="13">
        <f>IFERROR(IF(Dati17_18[[#This Row],[Mf]]/Dati17_18[[#This Row],[Quota]]=0,0,Dati17_18[[#This Row],[Mf]]/Dati17_18[[#This Row],[Quota]]),0)</f>
        <v>0.34214285714285714</v>
      </c>
      <c r="F150" s="13">
        <f>IFERROR(Dati17_18[[#This Row],[Mf/Quota]]*Dati17_18[[#This Row],[Pg]]/38,0)</f>
        <v>0.26110902255639096</v>
      </c>
      <c r="G150" s="15">
        <f>IF(Dati17_18[[#This Row],[Mf]]*Dati17_18[[#This Row],[Pg]]=0,0,Dati17_18[[#This Row],[Mf]]*Dati17_18[[#This Row],[Pg]])</f>
        <v>138.91</v>
      </c>
      <c r="H150" s="20">
        <f>IFERROR(Dati17_18[[#This Row],[Tot. punti]]/Dati17_18[[#This Row],[Quota]],0)</f>
        <v>9.9221428571428572</v>
      </c>
      <c r="I150" s="12">
        <f>IFERROR(VLOOKUP(Dati17_18[[#This Row],[Nome]]&amp;"*",Gazzetta17_18[],2,FALSE),0)</f>
        <v>14</v>
      </c>
      <c r="J150" t="s">
        <v>654</v>
      </c>
      <c r="K150">
        <v>29</v>
      </c>
      <c r="L150">
        <v>6.21</v>
      </c>
      <c r="M150">
        <v>4.79</v>
      </c>
      <c r="N150">
        <v>0</v>
      </c>
      <c r="O150">
        <v>47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s="18" t="s">
        <v>1782</v>
      </c>
      <c r="Z150">
        <v>9</v>
      </c>
    </row>
    <row r="151" spans="1:26">
      <c r="A151">
        <v>506</v>
      </c>
      <c r="B151" t="s">
        <v>17</v>
      </c>
      <c r="C151" t="s">
        <v>118</v>
      </c>
      <c r="D151" s="17" t="str">
        <f>IFERROR(VLOOKUP(Dati17_18[[#This Row],[Nome]]&amp;"*",Gazzetta17_18[Giocatore],1,FALSE),"")</f>
        <v>Eder C.</v>
      </c>
      <c r="E151" s="13">
        <f>IFERROR(IF(Dati17_18[[#This Row],[Mf]]/Dati17_18[[#This Row],[Quota]]=0,0,Dati17_18[[#This Row],[Mf]]/Dati17_18[[#This Row],[Quota]]),0)</f>
        <v>0.49384615384615382</v>
      </c>
      <c r="F151" s="13">
        <f>IFERROR(Dati17_18[[#This Row],[Mf/Quota]]*Dati17_18[[#This Row],[Pg]]/38,0)</f>
        <v>0.37688259109311739</v>
      </c>
      <c r="G151" s="15">
        <f>IF(Dati17_18[[#This Row],[Mf]]*Dati17_18[[#This Row],[Pg]]=0,0,Dati17_18[[#This Row],[Mf]]*Dati17_18[[#This Row],[Pg]])</f>
        <v>186.18</v>
      </c>
      <c r="H151" s="20">
        <f>IFERROR(Dati17_18[[#This Row],[Tot. punti]]/Dati17_18[[#This Row],[Quota]],0)</f>
        <v>14.321538461538463</v>
      </c>
      <c r="I151" s="12">
        <f>IFERROR(VLOOKUP(Dati17_18[[#This Row],[Nome]]&amp;"*",Gazzetta17_18[],2,FALSE),0)</f>
        <v>13</v>
      </c>
      <c r="J151" t="s">
        <v>55</v>
      </c>
      <c r="K151">
        <v>29</v>
      </c>
      <c r="L151">
        <v>5.97</v>
      </c>
      <c r="M151">
        <v>6.42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Y151" s="18" t="s">
        <v>2506</v>
      </c>
      <c r="Z151">
        <v>2</v>
      </c>
    </row>
    <row r="152" spans="1:26">
      <c r="A152">
        <v>615</v>
      </c>
      <c r="B152" t="s">
        <v>31</v>
      </c>
      <c r="C152" t="s">
        <v>266</v>
      </c>
      <c r="D152" s="17" t="str">
        <f>IFERROR(VLOOKUP(Dati17_18[[#This Row],[Nome]]&amp;"*",Gazzetta17_18[Giocatore],1,FALSE),"")</f>
        <v>Helander F.</v>
      </c>
      <c r="E152" s="13">
        <f>IFERROR(IF(Dati17_18[[#This Row],[Mf]]/Dati17_18[[#This Row],[Quota]]=0,0,Dati17_18[[#This Row],[Mf]]/Dati17_18[[#This Row],[Quota]]),0)</f>
        <v>1.405</v>
      </c>
      <c r="F152" s="13">
        <f>IFERROR(Dati17_18[[#This Row],[Mf/Quota]]*Dati17_18[[#This Row],[Pg]]/38,0)</f>
        <v>1.072236842105263</v>
      </c>
      <c r="G152" s="15">
        <f>IF(Dati17_18[[#This Row],[Mf]]*Dati17_18[[#This Row],[Pg]]=0,0,Dati17_18[[#This Row],[Mf]]*Dati17_18[[#This Row],[Pg]])</f>
        <v>162.97999999999999</v>
      </c>
      <c r="H152" s="20">
        <f>IFERROR(Dati17_18[[#This Row],[Tot. punti]]/Dati17_18[[#This Row],[Quota]],0)</f>
        <v>40.744999999999997</v>
      </c>
      <c r="I152" s="12">
        <f>IFERROR(VLOOKUP(Dati17_18[[#This Row],[Nome]]&amp;"*",Gazzetta17_18[],2,FALSE),0)</f>
        <v>4</v>
      </c>
      <c r="J152" t="s">
        <v>89</v>
      </c>
      <c r="K152">
        <v>29</v>
      </c>
      <c r="L152">
        <v>5.73</v>
      </c>
      <c r="M152">
        <v>5.62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Y152" s="18" t="s">
        <v>1785</v>
      </c>
      <c r="Z152">
        <v>7</v>
      </c>
    </row>
    <row r="153" spans="1:26">
      <c r="A153">
        <v>90</v>
      </c>
      <c r="B153" t="s">
        <v>17</v>
      </c>
      <c r="C153" t="s">
        <v>51</v>
      </c>
      <c r="D153" s="17" t="str">
        <f>IFERROR(VLOOKUP(Dati17_18[[#This Row],[Nome]]&amp;"*",Gazzetta17_18[Giocatore],1,FALSE),"")</f>
        <v>Lasagna K.</v>
      </c>
      <c r="E153" s="13">
        <f>IFERROR(IF(Dati17_18[[#This Row],[Mf]]/Dati17_18[[#This Row],[Quota]]=0,0,Dati17_18[[#This Row],[Mf]]/Dati17_18[[#This Row],[Quota]]),0)</f>
        <v>0.29520000000000002</v>
      </c>
      <c r="F153" s="13">
        <f>IFERROR(Dati17_18[[#This Row],[Mf/Quota]]*Dati17_18[[#This Row],[Pg]]/38,0)</f>
        <v>0.22528421052631581</v>
      </c>
      <c r="G153" s="15">
        <f>IF(Dati17_18[[#This Row],[Mf]]*Dati17_18[[#This Row],[Pg]]=0,0,Dati17_18[[#This Row],[Mf]]*Dati17_18[[#This Row],[Pg]])</f>
        <v>214.02</v>
      </c>
      <c r="H153" s="20">
        <f>IFERROR(Dati17_18[[#This Row],[Tot. punti]]/Dati17_18[[#This Row],[Quota]],0)</f>
        <v>8.5608000000000004</v>
      </c>
      <c r="I153" s="12">
        <f>IFERROR(VLOOKUP(Dati17_18[[#This Row],[Nome]]&amp;"*",Gazzetta17_18[],2,FALSE),0)</f>
        <v>25</v>
      </c>
      <c r="J153" t="s">
        <v>30</v>
      </c>
      <c r="K153">
        <v>29</v>
      </c>
      <c r="L153">
        <v>6.12</v>
      </c>
      <c r="M153">
        <v>7.38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Y153" s="18" t="s">
        <v>2269</v>
      </c>
      <c r="Z153">
        <v>15</v>
      </c>
    </row>
    <row r="154" spans="1:26">
      <c r="A154">
        <v>74</v>
      </c>
      <c r="B154" t="s">
        <v>31</v>
      </c>
      <c r="C154" t="s">
        <v>63</v>
      </c>
      <c r="D154" s="17" t="str">
        <f>IFERROR(VLOOKUP(Dati17_18[[#This Row],[Nome]]&amp;"*",Gazzetta17_18[Giocatore],1,FALSE),"")</f>
        <v>Letizia G.</v>
      </c>
      <c r="E154" s="13">
        <f>IFERROR(IF(Dati17_18[[#This Row],[Mf]]/Dati17_18[[#This Row],[Quota]]=0,0,Dati17_18[[#This Row],[Mf]]/Dati17_18[[#This Row],[Quota]]),0)</f>
        <v>0.71</v>
      </c>
      <c r="F154" s="13">
        <f>IFERROR(Dati17_18[[#This Row],[Mf/Quota]]*Dati17_18[[#This Row],[Pg]]/38,0)</f>
        <v>0.5418421052631579</v>
      </c>
      <c r="G154" s="15">
        <f>IF(Dati17_18[[#This Row],[Mf]]*Dati17_18[[#This Row],[Pg]]=0,0,Dati17_18[[#This Row],[Mf]]*Dati17_18[[#This Row],[Pg]])</f>
        <v>164.72</v>
      </c>
      <c r="H154" s="20">
        <f>IFERROR(Dati17_18[[#This Row],[Tot. punti]]/Dati17_18[[#This Row],[Quota]],0)</f>
        <v>20.59</v>
      </c>
      <c r="I154" s="12">
        <f>IFERROR(VLOOKUP(Dati17_18[[#This Row],[Nome]]&amp;"*",Gazzetta17_18[],2,FALSE),0)</f>
        <v>8</v>
      </c>
      <c r="J154" t="s">
        <v>655</v>
      </c>
      <c r="K154">
        <v>29</v>
      </c>
      <c r="L154">
        <v>5.7</v>
      </c>
      <c r="M154">
        <v>5.68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1</v>
      </c>
      <c r="W154">
        <v>0</v>
      </c>
      <c r="Y154" s="18" t="s">
        <v>1786</v>
      </c>
      <c r="Z154">
        <v>16</v>
      </c>
    </row>
    <row r="155" spans="1:26">
      <c r="A155">
        <v>2008</v>
      </c>
      <c r="B155" t="s">
        <v>22</v>
      </c>
      <c r="C155" t="s">
        <v>727</v>
      </c>
      <c r="D155" s="17" t="str">
        <f>IFERROR(VLOOKUP(Dati17_18[[#This Row],[Nome]]&amp;"*",Gazzetta17_18[Giocatore],1,FALSE),"")</f>
        <v>Linetty K.</v>
      </c>
      <c r="E155" s="13">
        <f>IFERROR(IF(Dati17_18[[#This Row],[Mf]]/Dati17_18[[#This Row],[Quota]]=0,0,Dati17_18[[#This Row],[Mf]]/Dati17_18[[#This Row],[Quota]]),0)</f>
        <v>0.52500000000000002</v>
      </c>
      <c r="F155" s="13">
        <f>IFERROR(Dati17_18[[#This Row],[Mf/Quota]]*Dati17_18[[#This Row],[Pg]]/38,0)</f>
        <v>0.40065789473684216</v>
      </c>
      <c r="G155" s="15">
        <f>IF(Dati17_18[[#This Row],[Mf]]*Dati17_18[[#This Row],[Pg]]=0,0,Dati17_18[[#This Row],[Mf]]*Dati17_18[[#This Row],[Pg]])</f>
        <v>182.7</v>
      </c>
      <c r="H155" s="20">
        <f>IFERROR(Dati17_18[[#This Row],[Tot. punti]]/Dati17_18[[#This Row],[Quota]],0)</f>
        <v>15.225</v>
      </c>
      <c r="I155" s="12">
        <f>IFERROR(VLOOKUP(Dati17_18[[#This Row],[Nome]]&amp;"*",Gazzetta17_18[],2,FALSE),0)</f>
        <v>12</v>
      </c>
      <c r="J155" t="s">
        <v>44</v>
      </c>
      <c r="K155">
        <v>29</v>
      </c>
      <c r="L155">
        <v>6.05</v>
      </c>
      <c r="M155">
        <v>6.3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8</v>
      </c>
      <c r="V155">
        <v>0</v>
      </c>
      <c r="W155">
        <v>0</v>
      </c>
      <c r="Y155" s="18" t="s">
        <v>1787</v>
      </c>
      <c r="Z155">
        <v>11</v>
      </c>
    </row>
    <row r="156" spans="1:26">
      <c r="A156">
        <v>459</v>
      </c>
      <c r="B156" t="s">
        <v>31</v>
      </c>
      <c r="C156" t="s">
        <v>41</v>
      </c>
      <c r="D156" s="17" t="str">
        <f>IFERROR(VLOOKUP(Dati17_18[[#This Row],[Nome]]&amp;"*",Gazzetta17_18[Giocatore],1,FALSE),"")</f>
        <v>Manolas K.</v>
      </c>
      <c r="E156" s="13">
        <f>IFERROR(IF(Dati17_18[[#This Row],[Mf]]/Dati17_18[[#This Row],[Quota]]=0,0,Dati17_18[[#This Row],[Mf]]/Dati17_18[[#This Row],[Quota]]),0)</f>
        <v>0.41466666666666663</v>
      </c>
      <c r="F156" s="13">
        <f>IFERROR(Dati17_18[[#This Row],[Mf/Quota]]*Dati17_18[[#This Row],[Pg]]/38,0)</f>
        <v>0.31645614035087716</v>
      </c>
      <c r="G156" s="15">
        <f>IF(Dati17_18[[#This Row],[Mf]]*Dati17_18[[#This Row],[Pg]]=0,0,Dati17_18[[#This Row],[Mf]]*Dati17_18[[#This Row],[Pg]])</f>
        <v>180.38</v>
      </c>
      <c r="H156" s="20">
        <f>IFERROR(Dati17_18[[#This Row],[Tot. punti]]/Dati17_18[[#This Row],[Quota]],0)</f>
        <v>12.025333333333332</v>
      </c>
      <c r="I156" s="12">
        <f>IFERROR(VLOOKUP(Dati17_18[[#This Row],[Nome]]&amp;"*",Gazzetta17_18[],2,FALSE),0)</f>
        <v>15</v>
      </c>
      <c r="J156" t="s">
        <v>42</v>
      </c>
      <c r="K156">
        <v>29</v>
      </c>
      <c r="L156">
        <v>6.02</v>
      </c>
      <c r="M156">
        <v>6.22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s="18" t="s">
        <v>1789</v>
      </c>
      <c r="Z156">
        <v>6</v>
      </c>
    </row>
    <row r="157" spans="1:26">
      <c r="A157">
        <v>106</v>
      </c>
      <c r="B157" t="s">
        <v>31</v>
      </c>
      <c r="C157" t="s">
        <v>529</v>
      </c>
      <c r="D157" s="17" t="str">
        <f>IFERROR(VLOOKUP(Dati17_18[[#This Row],[Nome]]&amp;"*",Gazzetta17_18[Giocatore],1,FALSE),"")</f>
        <v>Mattiello F.</v>
      </c>
      <c r="E157" s="13">
        <f>IFERROR(IF(Dati17_18[[#This Row],[Mf]]/Dati17_18[[#This Row],[Quota]]=0,0,Dati17_18[[#This Row],[Mf]]/Dati17_18[[#This Row],[Quota]]),0)</f>
        <v>0.94499999999999995</v>
      </c>
      <c r="F157" s="13">
        <f>IFERROR(Dati17_18[[#This Row],[Mf/Quota]]*Dati17_18[[#This Row],[Pg]]/38,0)</f>
        <v>0.72118421052631576</v>
      </c>
      <c r="G157" s="15">
        <f>IF(Dati17_18[[#This Row],[Mf]]*Dati17_18[[#This Row],[Pg]]=0,0,Dati17_18[[#This Row],[Mf]]*Dati17_18[[#This Row],[Pg]])</f>
        <v>164.43</v>
      </c>
      <c r="H157" s="20">
        <f>IFERROR(Dati17_18[[#This Row],[Tot. punti]]/Dati17_18[[#This Row],[Quota]],0)</f>
        <v>27.405000000000001</v>
      </c>
      <c r="I157" s="12">
        <f>IFERROR(VLOOKUP(Dati17_18[[#This Row],[Nome]]&amp;"*",Gazzetta17_18[],2,FALSE),0)</f>
        <v>6</v>
      </c>
      <c r="J157" t="s">
        <v>653</v>
      </c>
      <c r="K157">
        <v>29</v>
      </c>
      <c r="L157">
        <v>5.83</v>
      </c>
      <c r="M157">
        <v>5.67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1</v>
      </c>
      <c r="W157">
        <v>0</v>
      </c>
      <c r="Y157" s="18" t="s">
        <v>1790</v>
      </c>
      <c r="Z157">
        <v>18</v>
      </c>
    </row>
    <row r="158" spans="1:26">
      <c r="A158">
        <v>383</v>
      </c>
      <c r="B158" t="s">
        <v>17</v>
      </c>
      <c r="C158" t="s">
        <v>595</v>
      </c>
      <c r="D158" s="17" t="str">
        <f>IFERROR(VLOOKUP(Dati17_18[[#This Row],[Nome]]&amp;"*",Gazzetta17_18[Giocatore],1,FALSE),"")</f>
        <v>Petagna A.</v>
      </c>
      <c r="E158" s="13">
        <f>IFERROR(IF(Dati17_18[[#This Row],[Mf]]/Dati17_18[[#This Row],[Quota]]=0,0,Dati17_18[[#This Row],[Mf]]/Dati17_18[[#This Row],[Quota]]),0)</f>
        <v>0.45285714285714285</v>
      </c>
      <c r="F158" s="13">
        <f>IFERROR(Dati17_18[[#This Row],[Mf/Quota]]*Dati17_18[[#This Row],[Pg]]/38,0)</f>
        <v>0.34560150375939847</v>
      </c>
      <c r="G158" s="15">
        <f>IF(Dati17_18[[#This Row],[Mf]]*Dati17_18[[#This Row],[Pg]]=0,0,Dati17_18[[#This Row],[Mf]]*Dati17_18[[#This Row],[Pg]])</f>
        <v>183.85999999999999</v>
      </c>
      <c r="H158" s="20">
        <f>IFERROR(Dati17_18[[#This Row],[Tot. punti]]/Dati17_18[[#This Row],[Quota]],0)</f>
        <v>13.132857142857143</v>
      </c>
      <c r="I158" s="12">
        <f>IFERROR(VLOOKUP(Dati17_18[[#This Row],[Nome]]&amp;"*",Gazzetta17_18[],2,FALSE),0)</f>
        <v>14</v>
      </c>
      <c r="J158" t="s">
        <v>49</v>
      </c>
      <c r="K158">
        <v>29</v>
      </c>
      <c r="L158">
        <v>5.93</v>
      </c>
      <c r="M158">
        <v>6.34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6</v>
      </c>
      <c r="V158">
        <v>0</v>
      </c>
      <c r="W158">
        <v>0</v>
      </c>
      <c r="Y158" s="18" t="s">
        <v>1791</v>
      </c>
      <c r="Z158">
        <v>24</v>
      </c>
    </row>
    <row r="159" spans="1:26">
      <c r="A159">
        <v>1882</v>
      </c>
      <c r="B159" t="s">
        <v>17</v>
      </c>
      <c r="C159" t="s">
        <v>678</v>
      </c>
      <c r="D159" s="17" t="str">
        <f>IFERROR(VLOOKUP(Dati17_18[[#This Row],[Nome]]&amp;"*",Gazzetta17_18[Giocatore],1,FALSE),"")</f>
        <v>Sau M.</v>
      </c>
      <c r="E159" s="13">
        <f>IFERROR(IF(Dati17_18[[#This Row],[Mf]]/Dati17_18[[#This Row],[Quota]]=0,0,Dati17_18[[#This Row],[Mf]]/Dati17_18[[#This Row],[Quota]]),0)</f>
        <v>0.64444444444444438</v>
      </c>
      <c r="F159" s="13">
        <f>IFERROR(Dati17_18[[#This Row],[Mf/Quota]]*Dati17_18[[#This Row],[Pg]]/38,0)</f>
        <v>0.49181286549707598</v>
      </c>
      <c r="G159" s="15">
        <f>IF(Dati17_18[[#This Row],[Mf]]*Dati17_18[[#This Row],[Pg]]=0,0,Dati17_18[[#This Row],[Mf]]*Dati17_18[[#This Row],[Pg]])</f>
        <v>168.2</v>
      </c>
      <c r="H159" s="20">
        <f>IFERROR(Dati17_18[[#This Row],[Tot. punti]]/Dati17_18[[#This Row],[Quota]],0)</f>
        <v>18.688888888888886</v>
      </c>
      <c r="I159" s="12">
        <f>IFERROR(VLOOKUP(Dati17_18[[#This Row],[Nome]]&amp;"*",Gazzetta17_18[],2,FALSE),0)</f>
        <v>9</v>
      </c>
      <c r="J159" t="s">
        <v>654</v>
      </c>
      <c r="K159">
        <v>29</v>
      </c>
      <c r="L159">
        <v>5.72</v>
      </c>
      <c r="M159">
        <v>5.8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0</v>
      </c>
      <c r="Y159" s="18" t="s">
        <v>1792</v>
      </c>
      <c r="Z159">
        <v>6</v>
      </c>
    </row>
    <row r="160" spans="1:26">
      <c r="A160">
        <v>169</v>
      </c>
      <c r="B160" t="s">
        <v>31</v>
      </c>
      <c r="C160" t="s">
        <v>255</v>
      </c>
      <c r="D160" s="17" t="str">
        <f>IFERROR(VLOOKUP(Dati17_18[[#This Row],[Nome]]&amp;"*",Gazzetta17_18[Giocatore],1,FALSE),"")</f>
        <v>Tomovic N.</v>
      </c>
      <c r="E160" s="13">
        <f>IFERROR(IF(Dati17_18[[#This Row],[Mf]]/Dati17_18[[#This Row],[Quota]]=0,0,Dati17_18[[#This Row],[Mf]]/Dati17_18[[#This Row],[Quota]]),0)</f>
        <v>0.92166666666666675</v>
      </c>
      <c r="F160" s="13">
        <f>IFERROR(Dati17_18[[#This Row],[Mf/Quota]]*Dati17_18[[#This Row],[Pg]]/38,0)</f>
        <v>0.70337719298245616</v>
      </c>
      <c r="G160" s="15">
        <f>IF(Dati17_18[[#This Row],[Mf]]*Dati17_18[[#This Row],[Pg]]=0,0,Dati17_18[[#This Row],[Mf]]*Dati17_18[[#This Row],[Pg]])</f>
        <v>160.37</v>
      </c>
      <c r="H160" s="20">
        <f>IFERROR(Dati17_18[[#This Row],[Tot. punti]]/Dati17_18[[#This Row],[Quota]],0)</f>
        <v>26.728333333333335</v>
      </c>
      <c r="I160" s="12">
        <f>IFERROR(VLOOKUP(Dati17_18[[#This Row],[Nome]]&amp;"*",Gazzetta17_18[],2,FALSE),0)</f>
        <v>6</v>
      </c>
      <c r="J160" t="s">
        <v>65</v>
      </c>
      <c r="K160">
        <v>29</v>
      </c>
      <c r="L160">
        <v>5.69</v>
      </c>
      <c r="M160">
        <v>5.53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1</v>
      </c>
      <c r="Y160" s="18" t="s">
        <v>2270</v>
      </c>
      <c r="Z160">
        <v>3</v>
      </c>
    </row>
    <row r="161" spans="1:26">
      <c r="A161">
        <v>181</v>
      </c>
      <c r="B161" t="s">
        <v>22</v>
      </c>
      <c r="C161" t="s">
        <v>153</v>
      </c>
      <c r="D161" s="17" t="str">
        <f>IFERROR(VLOOKUP(Dati17_18[[#This Row],[Nome]]&amp;"*",Gazzetta17_18[Giocatore],1,FALSE),"")</f>
        <v>Vecino M.</v>
      </c>
      <c r="E161" s="13">
        <f>IFERROR(IF(Dati17_18[[#This Row],[Mf]]/Dati17_18[[#This Row],[Quota]]=0,0,Dati17_18[[#This Row],[Mf]]/Dati17_18[[#This Row],[Quota]]),0)</f>
        <v>0.55636363636363639</v>
      </c>
      <c r="F161" s="13">
        <f>IFERROR(Dati17_18[[#This Row],[Mf/Quota]]*Dati17_18[[#This Row],[Pg]]/38,0)</f>
        <v>0.42459330143540674</v>
      </c>
      <c r="G161" s="15">
        <f>IF(Dati17_18[[#This Row],[Mf]]*Dati17_18[[#This Row],[Pg]]=0,0,Dati17_18[[#This Row],[Mf]]*Dati17_18[[#This Row],[Pg]])</f>
        <v>177.48</v>
      </c>
      <c r="H161" s="20">
        <f>IFERROR(Dati17_18[[#This Row],[Tot. punti]]/Dati17_18[[#This Row],[Quota]],0)</f>
        <v>16.134545454545453</v>
      </c>
      <c r="I161" s="12">
        <f>IFERROR(VLOOKUP(Dati17_18[[#This Row],[Nome]]&amp;"*",Gazzetta17_18[],2,FALSE),0)</f>
        <v>11</v>
      </c>
      <c r="J161" t="s">
        <v>55</v>
      </c>
      <c r="K161">
        <v>29</v>
      </c>
      <c r="L161">
        <v>5.89</v>
      </c>
      <c r="M161">
        <v>6.12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7</v>
      </c>
      <c r="V161">
        <v>1</v>
      </c>
      <c r="W161">
        <v>0</v>
      </c>
      <c r="Y161" s="18" t="s">
        <v>2507</v>
      </c>
      <c r="Z161">
        <v>3</v>
      </c>
    </row>
    <row r="162" spans="1:26">
      <c r="A162">
        <v>631</v>
      </c>
      <c r="B162" t="s">
        <v>22</v>
      </c>
      <c r="C162" t="s">
        <v>330</v>
      </c>
      <c r="D162" s="17" t="str">
        <f>IFERROR(VLOOKUP(Dati17_18[[#This Row],[Nome]]&amp;"*",Gazzetta17_18[Giocatore],1,FALSE),"")</f>
        <v>Viviani F.</v>
      </c>
      <c r="E162" s="13">
        <f>IFERROR(IF(Dati17_18[[#This Row],[Mf]]/Dati17_18[[#This Row],[Quota]]=0,0,Dati17_18[[#This Row],[Mf]]/Dati17_18[[#This Row],[Quota]]),0)</f>
        <v>0.60899999999999999</v>
      </c>
      <c r="F162" s="13">
        <f>IFERROR(Dati17_18[[#This Row],[Mf/Quota]]*Dati17_18[[#This Row],[Pg]]/38,0)</f>
        <v>0.46476315789473688</v>
      </c>
      <c r="G162" s="15">
        <f>IF(Dati17_18[[#This Row],[Mf]]*Dati17_18[[#This Row],[Pg]]=0,0,Dati17_18[[#This Row],[Mf]]*Dati17_18[[#This Row],[Pg]])</f>
        <v>176.60999999999999</v>
      </c>
      <c r="H162" s="20">
        <f>IFERROR(Dati17_18[[#This Row],[Tot. punti]]/Dati17_18[[#This Row],[Quota]],0)</f>
        <v>17.660999999999998</v>
      </c>
      <c r="I162" s="12">
        <f>IFERROR(VLOOKUP(Dati17_18[[#This Row],[Nome]]&amp;"*",Gazzetta17_18[],2,FALSE),0)</f>
        <v>10</v>
      </c>
      <c r="J162" t="s">
        <v>653</v>
      </c>
      <c r="K162">
        <v>29</v>
      </c>
      <c r="L162">
        <v>5.97</v>
      </c>
      <c r="M162">
        <v>6.09</v>
      </c>
      <c r="N162">
        <v>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9</v>
      </c>
      <c r="V162">
        <v>0</v>
      </c>
      <c r="W162">
        <v>0</v>
      </c>
      <c r="Y162" s="18" t="s">
        <v>2271</v>
      </c>
      <c r="Z162">
        <v>3</v>
      </c>
    </row>
    <row r="163" spans="1:26">
      <c r="A163">
        <v>530</v>
      </c>
      <c r="B163" t="s">
        <v>22</v>
      </c>
      <c r="C163" t="s">
        <v>329</v>
      </c>
      <c r="D163" s="17" t="str">
        <f>IFERROR(VLOOKUP(Dati17_18[[#This Row],[Nome]]&amp;"*",Gazzetta17_18[Giocatore],1,FALSE),"")</f>
        <v/>
      </c>
      <c r="E163" s="13">
        <f>IFERROR(IF(Dati17_18[[#This Row],[Mf]]/Dati17_18[[#This Row],[Quota]]=0,0,Dati17_18[[#This Row],[Mf]]/Dati17_18[[#This Row],[Quota]]),0)</f>
        <v>0</v>
      </c>
      <c r="F163" s="13">
        <f>IFERROR(Dati17_18[[#This Row],[Mf/Quota]]*Dati17_18[[#This Row],[Pg]]/38,0)</f>
        <v>0</v>
      </c>
      <c r="G163" s="15">
        <f>IF(Dati17_18[[#This Row],[Mf]]*Dati17_18[[#This Row],[Pg]]=0,0,Dati17_18[[#This Row],[Mf]]*Dati17_18[[#This Row],[Pg]])</f>
        <v>178.64</v>
      </c>
      <c r="H163" s="20">
        <f>IFERROR(Dati17_18[[#This Row],[Tot. punti]]/Dati17_18[[#This Row],[Quota]],0)</f>
        <v>0</v>
      </c>
      <c r="I163" s="12">
        <f>IFERROR(VLOOKUP(Dati17_18[[#This Row],[Nome]]&amp;"*",Gazzetta17_18[],2,FALSE),0)</f>
        <v>0</v>
      </c>
      <c r="J163" t="s">
        <v>42</v>
      </c>
      <c r="K163">
        <v>28</v>
      </c>
      <c r="L163">
        <v>6.04</v>
      </c>
      <c r="M163">
        <v>6.38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</v>
      </c>
      <c r="V163">
        <v>1</v>
      </c>
      <c r="W163">
        <v>0</v>
      </c>
      <c r="Y163" s="18" t="s">
        <v>2272</v>
      </c>
      <c r="Z163">
        <v>5</v>
      </c>
    </row>
    <row r="164" spans="1:26">
      <c r="A164">
        <v>566</v>
      </c>
      <c r="B164" t="s">
        <v>17</v>
      </c>
      <c r="C164" t="s">
        <v>232</v>
      </c>
      <c r="D164" s="17" t="str">
        <f>IFERROR(VLOOKUP(Dati17_18[[#This Row],[Nome]]&amp;"*",Gazzetta17_18[Giocatore],1,FALSE),"")</f>
        <v/>
      </c>
      <c r="E164" s="13">
        <f>IFERROR(IF(Dati17_18[[#This Row],[Mf]]/Dati17_18[[#This Row],[Quota]]=0,0,Dati17_18[[#This Row],[Mf]]/Dati17_18[[#This Row],[Quota]]),0)</f>
        <v>0</v>
      </c>
      <c r="F164" s="13">
        <f>IFERROR(Dati17_18[[#This Row],[Mf/Quota]]*Dati17_18[[#This Row],[Pg]]/38,0)</f>
        <v>0</v>
      </c>
      <c r="G164" s="15">
        <f>IF(Dati17_18[[#This Row],[Mf]]*Dati17_18[[#This Row],[Pg]]=0,0,Dati17_18[[#This Row],[Mf]]*Dati17_18[[#This Row],[Pg]])</f>
        <v>166.04</v>
      </c>
      <c r="H164" s="20">
        <f>IFERROR(Dati17_18[[#This Row],[Tot. punti]]/Dati17_18[[#This Row],[Quota]],0)</f>
        <v>0</v>
      </c>
      <c r="I164" s="12">
        <f>IFERROR(VLOOKUP(Dati17_18[[#This Row],[Nome]]&amp;"*",Gazzetta17_18[],2,FALSE),0)</f>
        <v>0</v>
      </c>
      <c r="J164" t="s">
        <v>30</v>
      </c>
      <c r="K164">
        <v>28</v>
      </c>
      <c r="L164">
        <v>5.65</v>
      </c>
      <c r="M164">
        <v>5.93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2</v>
      </c>
      <c r="U164">
        <v>1</v>
      </c>
      <c r="V164">
        <v>0</v>
      </c>
      <c r="W164">
        <v>0</v>
      </c>
      <c r="Y164" s="18" t="s">
        <v>2273</v>
      </c>
      <c r="Z164">
        <v>5</v>
      </c>
    </row>
    <row r="165" spans="1:26">
      <c r="A165">
        <v>494</v>
      </c>
      <c r="B165" t="s">
        <v>22</v>
      </c>
      <c r="C165" t="s">
        <v>162</v>
      </c>
      <c r="D165" s="17" t="str">
        <f>IFERROR(VLOOKUP(Dati17_18[[#This Row],[Nome]]&amp;"*",Gazzetta17_18[Giocatore],1,FALSE),"")</f>
        <v>Barreto E.</v>
      </c>
      <c r="E165" s="13">
        <f>IFERROR(IF(Dati17_18[[#This Row],[Mf]]/Dati17_18[[#This Row],[Quota]]=0,0,Dati17_18[[#This Row],[Mf]]/Dati17_18[[#This Row],[Quota]]),0)</f>
        <v>0.70374999999999999</v>
      </c>
      <c r="F165" s="13">
        <f>IFERROR(Dati17_18[[#This Row],[Mf/Quota]]*Dati17_18[[#This Row],[Pg]]/38,0)</f>
        <v>0.51855263157894738</v>
      </c>
      <c r="G165" s="15">
        <f>IF(Dati17_18[[#This Row],[Mf]]*Dati17_18[[#This Row],[Pg]]=0,0,Dati17_18[[#This Row],[Mf]]*Dati17_18[[#This Row],[Pg]])</f>
        <v>157.63999999999999</v>
      </c>
      <c r="H165" s="20">
        <f>IFERROR(Dati17_18[[#This Row],[Tot. punti]]/Dati17_18[[#This Row],[Quota]],0)</f>
        <v>19.704999999999998</v>
      </c>
      <c r="I165" s="12">
        <f>IFERROR(VLOOKUP(Dati17_18[[#This Row],[Nome]]&amp;"*",Gazzetta17_18[],2,FALSE),0)</f>
        <v>8</v>
      </c>
      <c r="J165" t="s">
        <v>44</v>
      </c>
      <c r="K165">
        <v>28</v>
      </c>
      <c r="L165">
        <v>5.63</v>
      </c>
      <c r="M165">
        <v>5.63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1</v>
      </c>
      <c r="W165">
        <v>0</v>
      </c>
      <c r="Y165" s="18" t="s">
        <v>2274</v>
      </c>
      <c r="Z165">
        <v>4</v>
      </c>
    </row>
    <row r="166" spans="1:26">
      <c r="A166">
        <v>264</v>
      </c>
      <c r="B166" t="s">
        <v>22</v>
      </c>
      <c r="C166" t="s">
        <v>581</v>
      </c>
      <c r="D166" s="17" t="str">
        <f>IFERROR(VLOOKUP(Dati17_18[[#This Row],[Nome]]&amp;"*",Gazzetta17_18[Giocatore],1,FALSE),"")</f>
        <v>Bessa D.</v>
      </c>
      <c r="E166" s="13">
        <f>IFERROR(IF(Dati17_18[[#This Row],[Mf]]/Dati17_18[[#This Row],[Quota]]=0,0,Dati17_18[[#This Row],[Mf]]/Dati17_18[[#This Row],[Quota]]),0)</f>
        <v>0.47538461538461535</v>
      </c>
      <c r="F166" s="13">
        <f>IFERROR(Dati17_18[[#This Row],[Mf/Quota]]*Dati17_18[[#This Row],[Pg]]/38,0)</f>
        <v>0.35028340080971659</v>
      </c>
      <c r="G166" s="15">
        <f>IF(Dati17_18[[#This Row],[Mf]]*Dati17_18[[#This Row],[Pg]]=0,0,Dati17_18[[#This Row],[Mf]]*Dati17_18[[#This Row],[Pg]])</f>
        <v>173.04</v>
      </c>
      <c r="H166" s="20">
        <f>IFERROR(Dati17_18[[#This Row],[Tot. punti]]/Dati17_18[[#This Row],[Quota]],0)</f>
        <v>13.31076923076923</v>
      </c>
      <c r="I166" s="12">
        <f>IFERROR(VLOOKUP(Dati17_18[[#This Row],[Nome]]&amp;"*",Gazzetta17_18[],2,FALSE),0)</f>
        <v>13</v>
      </c>
      <c r="J166" t="s">
        <v>70</v>
      </c>
      <c r="K166">
        <v>28</v>
      </c>
      <c r="L166">
        <v>5.84</v>
      </c>
      <c r="M166">
        <v>6.18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5</v>
      </c>
      <c r="V166">
        <v>0</v>
      </c>
      <c r="W166">
        <v>0</v>
      </c>
      <c r="Y166" s="18" t="s">
        <v>1793</v>
      </c>
      <c r="Z166">
        <v>16</v>
      </c>
    </row>
    <row r="167" spans="1:26">
      <c r="A167">
        <v>331</v>
      </c>
      <c r="B167" t="s">
        <v>22</v>
      </c>
      <c r="C167" t="s">
        <v>204</v>
      </c>
      <c r="D167" s="17" t="str">
        <f>IFERROR(VLOOKUP(Dati17_18[[#This Row],[Nome]]&amp;"*",Gazzetta17_18[Giocatore],1,FALSE),"")</f>
        <v>Biglia L.</v>
      </c>
      <c r="E167" s="13">
        <f>IFERROR(IF(Dati17_18[[#This Row],[Mf]]/Dati17_18[[#This Row],[Quota]]=0,0,Dati17_18[[#This Row],[Mf]]/Dati17_18[[#This Row],[Quota]]),0)</f>
        <v>0.45692307692307693</v>
      </c>
      <c r="F167" s="13">
        <f>IFERROR(Dati17_18[[#This Row],[Mf/Quota]]*Dati17_18[[#This Row],[Pg]]/38,0)</f>
        <v>0.33668016194331984</v>
      </c>
      <c r="G167" s="15">
        <f>IF(Dati17_18[[#This Row],[Mf]]*Dati17_18[[#This Row],[Pg]]=0,0,Dati17_18[[#This Row],[Mf]]*Dati17_18[[#This Row],[Pg]])</f>
        <v>166.32000000000002</v>
      </c>
      <c r="H167" s="20">
        <f>IFERROR(Dati17_18[[#This Row],[Tot. punti]]/Dati17_18[[#This Row],[Quota]],0)</f>
        <v>12.793846153846156</v>
      </c>
      <c r="I167" s="12">
        <f>IFERROR(VLOOKUP(Dati17_18[[#This Row],[Nome]]&amp;"*",Gazzetta17_18[],2,FALSE),0)</f>
        <v>13</v>
      </c>
      <c r="J167" t="s">
        <v>21</v>
      </c>
      <c r="K167">
        <v>28</v>
      </c>
      <c r="L167">
        <v>5.88</v>
      </c>
      <c r="M167">
        <v>5.94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5</v>
      </c>
      <c r="V167">
        <v>0</v>
      </c>
      <c r="W167">
        <v>0</v>
      </c>
      <c r="Y167" s="18" t="s">
        <v>2276</v>
      </c>
      <c r="Z167">
        <v>7</v>
      </c>
    </row>
    <row r="168" spans="1:26">
      <c r="A168">
        <v>2155</v>
      </c>
      <c r="B168" t="s">
        <v>17</v>
      </c>
      <c r="C168" t="s">
        <v>779</v>
      </c>
      <c r="D168" s="17" t="str">
        <f>IFERROR(VLOOKUP(Dati17_18[[#This Row],[Nome]]&amp;"*",Gazzetta17_18[Giocatore],1,FALSE),"")</f>
        <v>Cutrone P.</v>
      </c>
      <c r="E168" s="13">
        <f>IFERROR(IF(Dati17_18[[#This Row],[Mf]]/Dati17_18[[#This Row],[Quota]]=0,0,Dati17_18[[#This Row],[Mf]]/Dati17_18[[#This Row],[Quota]]),0)</f>
        <v>0.38631578947368422</v>
      </c>
      <c r="F168" s="13">
        <f>IFERROR(Dati17_18[[#This Row],[Mf/Quota]]*Dati17_18[[#This Row],[Pg]]/38,0)</f>
        <v>0.28465373961218837</v>
      </c>
      <c r="G168" s="15">
        <f>IF(Dati17_18[[#This Row],[Mf]]*Dati17_18[[#This Row],[Pg]]=0,0,Dati17_18[[#This Row],[Mf]]*Dati17_18[[#This Row],[Pg]])</f>
        <v>205.51999999999998</v>
      </c>
      <c r="H168" s="20">
        <f>IFERROR(Dati17_18[[#This Row],[Tot. punti]]/Dati17_18[[#This Row],[Quota]],0)</f>
        <v>10.816842105263158</v>
      </c>
      <c r="I168" s="12">
        <f>IFERROR(VLOOKUP(Dati17_18[[#This Row],[Nome]]&amp;"*",Gazzetta17_18[],2,FALSE),0)</f>
        <v>19</v>
      </c>
      <c r="J168" t="s">
        <v>21</v>
      </c>
      <c r="K168">
        <v>28</v>
      </c>
      <c r="L168">
        <v>6.12</v>
      </c>
      <c r="M168">
        <v>7.34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3</v>
      </c>
      <c r="V168">
        <v>0</v>
      </c>
      <c r="W168">
        <v>0</v>
      </c>
      <c r="Y168" s="18" t="s">
        <v>2277</v>
      </c>
      <c r="Z168">
        <v>4</v>
      </c>
    </row>
    <row r="169" spans="1:26">
      <c r="A169">
        <v>669</v>
      </c>
      <c r="B169" t="s">
        <v>22</v>
      </c>
      <c r="C169" t="s">
        <v>319</v>
      </c>
      <c r="D169" s="17" t="str">
        <f>IFERROR(VLOOKUP(Dati17_18[[#This Row],[Nome]]&amp;"*",Gazzetta17_18[Giocatore],1,FALSE),"")</f>
        <v>Donsah G.</v>
      </c>
      <c r="E169" s="13">
        <f>IFERROR(IF(Dati17_18[[#This Row],[Mf]]/Dati17_18[[#This Row],[Quota]]=0,0,Dati17_18[[#This Row],[Mf]]/Dati17_18[[#This Row],[Quota]]),0)</f>
        <v>0.69111111111111112</v>
      </c>
      <c r="F169" s="13">
        <f>IFERROR(Dati17_18[[#This Row],[Mf/Quota]]*Dati17_18[[#This Row],[Pg]]/38,0)</f>
        <v>0.50923976608187138</v>
      </c>
      <c r="G169" s="15">
        <f>IF(Dati17_18[[#This Row],[Mf]]*Dati17_18[[#This Row],[Pg]]=0,0,Dati17_18[[#This Row],[Mf]]*Dati17_18[[#This Row],[Pg]])</f>
        <v>174.16</v>
      </c>
      <c r="H169" s="20">
        <f>IFERROR(Dati17_18[[#This Row],[Tot. punti]]/Dati17_18[[#This Row],[Quota]],0)</f>
        <v>19.351111111111109</v>
      </c>
      <c r="I169" s="12">
        <f>IFERROR(VLOOKUP(Dati17_18[[#This Row],[Nome]]&amp;"*",Gazzetta17_18[],2,FALSE),0)</f>
        <v>9</v>
      </c>
      <c r="J169" t="s">
        <v>89</v>
      </c>
      <c r="K169">
        <v>28</v>
      </c>
      <c r="L169">
        <v>6</v>
      </c>
      <c r="M169">
        <v>6.22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0</v>
      </c>
      <c r="W169">
        <v>0</v>
      </c>
      <c r="Y169" s="18" t="s">
        <v>2508</v>
      </c>
      <c r="Z169">
        <v>18</v>
      </c>
    </row>
    <row r="170" spans="1:26">
      <c r="A170">
        <v>581</v>
      </c>
      <c r="B170" t="s">
        <v>31</v>
      </c>
      <c r="C170" t="s">
        <v>620</v>
      </c>
      <c r="D170" s="17" t="str">
        <f>IFERROR(VLOOKUP(Dati17_18[[#This Row],[Nome]]&amp;"*",Gazzetta17_18[Giocatore],1,FALSE),"")</f>
        <v>Faraoni D.</v>
      </c>
      <c r="E170" s="13">
        <f>IFERROR(IF(Dati17_18[[#This Row],[Mf]]/Dati17_18[[#This Row],[Quota]]=0,0,Dati17_18[[#This Row],[Mf]]/Dati17_18[[#This Row],[Quota]]),0)</f>
        <v>0.61899999999999999</v>
      </c>
      <c r="F170" s="13">
        <f>IFERROR(Dati17_18[[#This Row],[Mf/Quota]]*Dati17_18[[#This Row],[Pg]]/38,0)</f>
        <v>0.45610526315789474</v>
      </c>
      <c r="G170" s="15">
        <f>IF(Dati17_18[[#This Row],[Mf]]*Dati17_18[[#This Row],[Pg]]=0,0,Dati17_18[[#This Row],[Mf]]*Dati17_18[[#This Row],[Pg]])</f>
        <v>173.32000000000002</v>
      </c>
      <c r="H170" s="20">
        <f>IFERROR(Dati17_18[[#This Row],[Tot. punti]]/Dati17_18[[#This Row],[Quota]],0)</f>
        <v>17.332000000000001</v>
      </c>
      <c r="I170" s="12">
        <f>IFERROR(VLOOKUP(Dati17_18[[#This Row],[Nome]]&amp;"*",Gazzetta17_18[],2,FALSE),0)</f>
        <v>10</v>
      </c>
      <c r="J170" t="s">
        <v>656</v>
      </c>
      <c r="K170">
        <v>28</v>
      </c>
      <c r="L170">
        <v>5.85</v>
      </c>
      <c r="M170">
        <v>6.19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0</v>
      </c>
      <c r="W170">
        <v>0</v>
      </c>
      <c r="Y170" s="18" t="s">
        <v>2509</v>
      </c>
      <c r="Z170">
        <v>2</v>
      </c>
    </row>
    <row r="171" spans="1:26">
      <c r="A171">
        <v>1879</v>
      </c>
      <c r="B171" t="s">
        <v>17</v>
      </c>
      <c r="C171" t="s">
        <v>675</v>
      </c>
      <c r="D171" s="17" t="str">
        <f>IFERROR(VLOOKUP(Dati17_18[[#This Row],[Nome]]&amp;"*",Gazzetta17_18[Giocatore],1,FALSE),"")</f>
        <v>Farias D.</v>
      </c>
      <c r="E171" s="13">
        <f>IFERROR(IF(Dati17_18[[#This Row],[Mf]]/Dati17_18[[#This Row],[Quota]]=0,0,Dati17_18[[#This Row],[Mf]]/Dati17_18[[#This Row],[Quota]]),0)</f>
        <v>0.64777777777777779</v>
      </c>
      <c r="F171" s="13">
        <f>IFERROR(Dati17_18[[#This Row],[Mf/Quota]]*Dati17_18[[#This Row],[Pg]]/38,0)</f>
        <v>0.47730994152046785</v>
      </c>
      <c r="G171" s="15">
        <f>IF(Dati17_18[[#This Row],[Mf]]*Dati17_18[[#This Row],[Pg]]=0,0,Dati17_18[[#This Row],[Mf]]*Dati17_18[[#This Row],[Pg]])</f>
        <v>163.24</v>
      </c>
      <c r="H171" s="20">
        <f>IFERROR(Dati17_18[[#This Row],[Tot. punti]]/Dati17_18[[#This Row],[Quota]],0)</f>
        <v>18.137777777777778</v>
      </c>
      <c r="I171" s="12">
        <f>IFERROR(VLOOKUP(Dati17_18[[#This Row],[Nome]]&amp;"*",Gazzetta17_18[],2,FALSE),0)</f>
        <v>9</v>
      </c>
      <c r="J171" t="s">
        <v>654</v>
      </c>
      <c r="K171">
        <v>28</v>
      </c>
      <c r="L171">
        <v>5.75</v>
      </c>
      <c r="M171">
        <v>5.83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4</v>
      </c>
      <c r="U171">
        <v>4</v>
      </c>
      <c r="V171">
        <v>0</v>
      </c>
      <c r="W171">
        <v>0</v>
      </c>
      <c r="Y171" s="18" t="s">
        <v>1796</v>
      </c>
      <c r="Z171">
        <v>1</v>
      </c>
    </row>
    <row r="172" spans="1:26">
      <c r="A172">
        <v>27</v>
      </c>
      <c r="B172" t="s">
        <v>22</v>
      </c>
      <c r="C172" t="s">
        <v>389</v>
      </c>
      <c r="D172" s="17" t="str">
        <f>IFERROR(VLOOKUP(Dati17_18[[#This Row],[Nome]]&amp;"*",Gazzetta17_18[Giocatore],1,FALSE),"")</f>
        <v>Grassi A.</v>
      </c>
      <c r="E172" s="13">
        <f>IFERROR(IF(Dati17_18[[#This Row],[Mf]]/Dati17_18[[#This Row],[Quota]]=0,0,Dati17_18[[#This Row],[Mf]]/Dati17_18[[#This Row],[Quota]]),0)</f>
        <v>0.39624999999999999</v>
      </c>
      <c r="F172" s="13">
        <f>IFERROR(Dati17_18[[#This Row],[Mf/Quota]]*Dati17_18[[#This Row],[Pg]]/38,0)</f>
        <v>0.29197368421052627</v>
      </c>
      <c r="G172" s="15">
        <f>IF(Dati17_18[[#This Row],[Mf]]*Dati17_18[[#This Row],[Pg]]=0,0,Dati17_18[[#This Row],[Mf]]*Dati17_18[[#This Row],[Pg]])</f>
        <v>177.51999999999998</v>
      </c>
      <c r="H172" s="20">
        <f>IFERROR(Dati17_18[[#This Row],[Tot. punti]]/Dati17_18[[#This Row],[Quota]],0)</f>
        <v>11.094999999999999</v>
      </c>
      <c r="I172" s="12">
        <f>IFERROR(VLOOKUP(Dati17_18[[#This Row],[Nome]]&amp;"*",Gazzetta17_18[],2,FALSE),0)</f>
        <v>16</v>
      </c>
      <c r="J172" t="s">
        <v>653</v>
      </c>
      <c r="K172">
        <v>28</v>
      </c>
      <c r="L172">
        <v>6.07</v>
      </c>
      <c r="M172">
        <v>6.34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Y172" s="18" t="s">
        <v>1799</v>
      </c>
      <c r="Z172">
        <v>8</v>
      </c>
    </row>
    <row r="173" spans="1:26">
      <c r="A173">
        <v>1939</v>
      </c>
      <c r="B173" t="s">
        <v>17</v>
      </c>
      <c r="C173" t="s">
        <v>696</v>
      </c>
      <c r="D173" s="17" t="str">
        <f>IFERROR(VLOOKUP(Dati17_18[[#This Row],[Nome]]&amp;"*",Gazzetta17_18[Giocatore],1,FALSE),"")</f>
        <v>Lapadula G.</v>
      </c>
      <c r="E173" s="13">
        <f>IFERROR(IF(Dati17_18[[#This Row],[Mf]]/Dati17_18[[#This Row],[Quota]]=0,0,Dati17_18[[#This Row],[Mf]]/Dati17_18[[#This Row],[Quota]]),0)</f>
        <v>0.45500000000000002</v>
      </c>
      <c r="F173" s="13">
        <f>IFERROR(Dati17_18[[#This Row],[Mf/Quota]]*Dati17_18[[#This Row],[Pg]]/38,0)</f>
        <v>0.33526315789473687</v>
      </c>
      <c r="G173" s="15">
        <f>IF(Dati17_18[[#This Row],[Mf]]*Dati17_18[[#This Row],[Pg]]=0,0,Dati17_18[[#This Row],[Mf]]*Dati17_18[[#This Row],[Pg]])</f>
        <v>178.36</v>
      </c>
      <c r="H173" s="20">
        <f>IFERROR(Dati17_18[[#This Row],[Tot. punti]]/Dati17_18[[#This Row],[Quota]],0)</f>
        <v>12.74</v>
      </c>
      <c r="I173" s="12">
        <f>IFERROR(VLOOKUP(Dati17_18[[#This Row],[Nome]]&amp;"*",Gazzetta17_18[],2,FALSE),0)</f>
        <v>14</v>
      </c>
      <c r="J173" t="s">
        <v>70</v>
      </c>
      <c r="K173">
        <v>28</v>
      </c>
      <c r="L173">
        <v>5.81</v>
      </c>
      <c r="M173">
        <v>6.37</v>
      </c>
      <c r="N173">
        <v>3</v>
      </c>
      <c r="O173">
        <v>0</v>
      </c>
      <c r="P173">
        <v>0</v>
      </c>
      <c r="Q173">
        <v>4</v>
      </c>
      <c r="R173">
        <v>3</v>
      </c>
      <c r="S173">
        <v>1</v>
      </c>
      <c r="T173">
        <v>1</v>
      </c>
      <c r="U173">
        <v>3</v>
      </c>
      <c r="V173">
        <v>0</v>
      </c>
      <c r="W173">
        <v>0</v>
      </c>
      <c r="Y173" s="18" t="s">
        <v>1803</v>
      </c>
      <c r="Z173">
        <v>8</v>
      </c>
    </row>
    <row r="174" spans="1:26">
      <c r="A174">
        <v>280</v>
      </c>
      <c r="B174" t="s">
        <v>17</v>
      </c>
      <c r="C174" t="s">
        <v>202</v>
      </c>
      <c r="D174" s="17" t="str">
        <f>IFERROR(VLOOKUP(Dati17_18[[#This Row],[Nome]]&amp;"*",Gazzetta17_18[Giocatore],1,FALSE),"")</f>
        <v>Palacio R.</v>
      </c>
      <c r="E174" s="13">
        <f>IFERROR(IF(Dati17_18[[#This Row],[Mf]]/Dati17_18[[#This Row],[Quota]]=0,0,Dati17_18[[#This Row],[Mf]]/Dati17_18[[#This Row],[Quota]]),0)</f>
        <v>0.49461538461538457</v>
      </c>
      <c r="F174" s="13">
        <f>IFERROR(Dati17_18[[#This Row],[Mf/Quota]]*Dati17_18[[#This Row],[Pg]]/38,0)</f>
        <v>0.36445344129554652</v>
      </c>
      <c r="G174" s="15">
        <f>IF(Dati17_18[[#This Row],[Mf]]*Dati17_18[[#This Row],[Pg]]=0,0,Dati17_18[[#This Row],[Mf]]*Dati17_18[[#This Row],[Pg]])</f>
        <v>180.04</v>
      </c>
      <c r="H174" s="20">
        <f>IFERROR(Dati17_18[[#This Row],[Tot. punti]]/Dati17_18[[#This Row],[Quota]],0)</f>
        <v>13.849230769230768</v>
      </c>
      <c r="I174" s="12">
        <f>IFERROR(VLOOKUP(Dati17_18[[#This Row],[Nome]]&amp;"*",Gazzetta17_18[],2,FALSE),0)</f>
        <v>13</v>
      </c>
      <c r="J174" t="s">
        <v>89</v>
      </c>
      <c r="K174">
        <v>28</v>
      </c>
      <c r="L174">
        <v>6.07</v>
      </c>
      <c r="M174">
        <v>6.43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9</v>
      </c>
      <c r="V174">
        <v>0</v>
      </c>
      <c r="W174">
        <v>0</v>
      </c>
      <c r="Y174" s="18" t="s">
        <v>2280</v>
      </c>
      <c r="Z174">
        <v>7</v>
      </c>
    </row>
    <row r="175" spans="1:26">
      <c r="A175">
        <v>2076</v>
      </c>
      <c r="B175" t="s">
        <v>22</v>
      </c>
      <c r="C175" t="s">
        <v>752</v>
      </c>
      <c r="D175" s="17" t="str">
        <f>IFERROR(VLOOKUP(Dati17_18[[#This Row],[Nome]]&amp;"*",Gazzetta17_18[Giocatore],1,FALSE),"")</f>
        <v>Rog M.</v>
      </c>
      <c r="E175" s="13">
        <f>IFERROR(IF(Dati17_18[[#This Row],[Mf]]/Dati17_18[[#This Row],[Quota]]=0,0,Dati17_18[[#This Row],[Mf]]/Dati17_18[[#This Row],[Quota]]),0)</f>
        <v>1.5375000000000001</v>
      </c>
      <c r="F175" s="13">
        <f>IFERROR(Dati17_18[[#This Row],[Mf/Quota]]*Dati17_18[[#This Row],[Pg]]/38,0)</f>
        <v>1.1328947368421054</v>
      </c>
      <c r="G175" s="15">
        <f>IF(Dati17_18[[#This Row],[Mf]]*Dati17_18[[#This Row],[Pg]]=0,0,Dati17_18[[#This Row],[Mf]]*Dati17_18[[#This Row],[Pg]])</f>
        <v>172.20000000000002</v>
      </c>
      <c r="H175" s="20">
        <f>IFERROR(Dati17_18[[#This Row],[Tot. punti]]/Dati17_18[[#This Row],[Quota]],0)</f>
        <v>43.050000000000004</v>
      </c>
      <c r="I175" s="12">
        <f>IFERROR(VLOOKUP(Dati17_18[[#This Row],[Nome]]&amp;"*",Gazzetta17_18[],2,FALSE),0)</f>
        <v>4</v>
      </c>
      <c r="J175" t="s">
        <v>24</v>
      </c>
      <c r="K175">
        <v>28</v>
      </c>
      <c r="L175">
        <v>5.95</v>
      </c>
      <c r="M175">
        <v>6.15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Y175" s="18" t="s">
        <v>1808</v>
      </c>
      <c r="Z175">
        <v>1</v>
      </c>
    </row>
    <row r="176" spans="1:26">
      <c r="A176">
        <v>460</v>
      </c>
      <c r="B176" t="s">
        <v>31</v>
      </c>
      <c r="C176" t="s">
        <v>97</v>
      </c>
      <c r="D176" s="17" t="str">
        <f>IFERROR(VLOOKUP(Dati17_18[[#This Row],[Nome]]&amp;"*",Gazzetta17_18[Giocatore],1,FALSE),"")</f>
        <v>Romagnoli A.</v>
      </c>
      <c r="E176" s="13">
        <f>IFERROR(IF(Dati17_18[[#This Row],[Mf]]/Dati17_18[[#This Row],[Quota]]=0,0,Dati17_18[[#This Row],[Mf]]/Dati17_18[[#This Row],[Quota]]),0)</f>
        <v>0.46692307692307694</v>
      </c>
      <c r="F176" s="13">
        <f>IFERROR(Dati17_18[[#This Row],[Mf/Quota]]*Dati17_18[[#This Row],[Pg]]/38,0)</f>
        <v>0.34404858299595142</v>
      </c>
      <c r="G176" s="15">
        <f>IF(Dati17_18[[#This Row],[Mf]]*Dati17_18[[#This Row],[Pg]]=0,0,Dati17_18[[#This Row],[Mf]]*Dati17_18[[#This Row],[Pg]])</f>
        <v>169.96</v>
      </c>
      <c r="H176" s="20">
        <f>IFERROR(Dati17_18[[#This Row],[Tot. punti]]/Dati17_18[[#This Row],[Quota]],0)</f>
        <v>13.073846153846155</v>
      </c>
      <c r="I176" s="12">
        <f>IFERROR(VLOOKUP(Dati17_18[[#This Row],[Nome]]&amp;"*",Gazzetta17_18[],2,FALSE),0)</f>
        <v>13</v>
      </c>
      <c r="J176" t="s">
        <v>21</v>
      </c>
      <c r="K176">
        <v>28</v>
      </c>
      <c r="L176">
        <v>6.02</v>
      </c>
      <c r="M176">
        <v>6.07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1</v>
      </c>
      <c r="W176">
        <v>0</v>
      </c>
      <c r="Y176" s="18" t="s">
        <v>1808</v>
      </c>
      <c r="Z176">
        <v>1</v>
      </c>
    </row>
    <row r="177" spans="1:26">
      <c r="A177">
        <v>170</v>
      </c>
      <c r="B177" t="s">
        <v>22</v>
      </c>
      <c r="C177" t="s">
        <v>199</v>
      </c>
      <c r="D177" s="17" t="str">
        <f>IFERROR(VLOOKUP(Dati17_18[[#This Row],[Nome]]&amp;"*",Gazzetta17_18[Giocatore],1,FALSE),"")</f>
        <v>Badelj M.</v>
      </c>
      <c r="E177" s="13">
        <f>IFERROR(IF(Dati17_18[[#This Row],[Mf]]/Dati17_18[[#This Row],[Quota]]=0,0,Dati17_18[[#This Row],[Mf]]/Dati17_18[[#This Row],[Quota]]),0)</f>
        <v>0.60399999999999998</v>
      </c>
      <c r="F177" s="13">
        <f>IFERROR(Dati17_18[[#This Row],[Mf/Quota]]*Dati17_18[[#This Row],[Pg]]/38,0)</f>
        <v>0.42915789473684213</v>
      </c>
      <c r="G177" s="15">
        <f>IF(Dati17_18[[#This Row],[Mf]]*Dati17_18[[#This Row],[Pg]]=0,0,Dati17_18[[#This Row],[Mf]]*Dati17_18[[#This Row],[Pg]])</f>
        <v>163.08000000000001</v>
      </c>
      <c r="H177" s="20">
        <f>IFERROR(Dati17_18[[#This Row],[Tot. punti]]/Dati17_18[[#This Row],[Quota]],0)</f>
        <v>16.308</v>
      </c>
      <c r="I177" s="12">
        <f>IFERROR(VLOOKUP(Dati17_18[[#This Row],[Nome]]&amp;"*",Gazzetta17_18[],2,FALSE),0)</f>
        <v>10</v>
      </c>
      <c r="J177" t="s">
        <v>35</v>
      </c>
      <c r="K177">
        <v>27</v>
      </c>
      <c r="L177">
        <v>6</v>
      </c>
      <c r="M177">
        <v>6.04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1</v>
      </c>
      <c r="W177">
        <v>0</v>
      </c>
      <c r="Y177" s="18" t="s">
        <v>1809</v>
      </c>
      <c r="Z177">
        <v>19</v>
      </c>
    </row>
    <row r="178" spans="1:26">
      <c r="A178">
        <v>1866</v>
      </c>
      <c r="B178" t="s">
        <v>31</v>
      </c>
      <c r="C178" t="s">
        <v>666</v>
      </c>
      <c r="D178" s="17" t="str">
        <f>IFERROR(VLOOKUP(Dati17_18[[#This Row],[Nome]]&amp;"*",Gazzetta17_18[Giocatore],1,FALSE),"")</f>
        <v>Ceppitelli L.</v>
      </c>
      <c r="E178" s="13">
        <f>IFERROR(IF(Dati17_18[[#This Row],[Mf]]/Dati17_18[[#This Row],[Quota]]=0,0,Dati17_18[[#This Row],[Mf]]/Dati17_18[[#This Row],[Quota]]),0)</f>
        <v>0.50666666666666671</v>
      </c>
      <c r="F178" s="13">
        <f>IFERROR(Dati17_18[[#This Row],[Mf/Quota]]*Dati17_18[[#This Row],[Pg]]/38,0)</f>
        <v>0.36000000000000004</v>
      </c>
      <c r="G178" s="15">
        <f>IF(Dati17_18[[#This Row],[Mf]]*Dati17_18[[#This Row],[Pg]]=0,0,Dati17_18[[#This Row],[Mf]]*Dati17_18[[#This Row],[Pg]])</f>
        <v>164.16</v>
      </c>
      <c r="H178" s="20">
        <f>IFERROR(Dati17_18[[#This Row],[Tot. punti]]/Dati17_18[[#This Row],[Quota]],0)</f>
        <v>13.68</v>
      </c>
      <c r="I178" s="12">
        <f>IFERROR(VLOOKUP(Dati17_18[[#This Row],[Nome]]&amp;"*",Gazzetta17_18[],2,FALSE),0)</f>
        <v>12</v>
      </c>
      <c r="J178" t="s">
        <v>654</v>
      </c>
      <c r="K178">
        <v>27</v>
      </c>
      <c r="L178">
        <v>5.94</v>
      </c>
      <c r="M178">
        <v>6.08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1</v>
      </c>
      <c r="Y178" s="18" t="s">
        <v>1810</v>
      </c>
      <c r="Z178">
        <v>9</v>
      </c>
    </row>
    <row r="179" spans="1:26">
      <c r="A179">
        <v>1986</v>
      </c>
      <c r="B179" t="s">
        <v>22</v>
      </c>
      <c r="C179" t="s">
        <v>713</v>
      </c>
      <c r="D179" s="17" t="str">
        <f>IFERROR(VLOOKUP(Dati17_18[[#This Row],[Nome]]&amp;"*",Gazzetta17_18[Giocatore],1,FALSE),"")</f>
        <v>Fofana S.</v>
      </c>
      <c r="E179" s="13">
        <f>IFERROR(IF(Dati17_18[[#This Row],[Mf]]/Dati17_18[[#This Row],[Quota]]=0,0,Dati17_18[[#This Row],[Mf]]/Dati17_18[[#This Row],[Quota]]),0)</f>
        <v>0.45461538461538464</v>
      </c>
      <c r="F179" s="13">
        <f>IFERROR(Dati17_18[[#This Row],[Mf/Quota]]*Dati17_18[[#This Row],[Pg]]/38,0)</f>
        <v>0.32301619433198381</v>
      </c>
      <c r="G179" s="15">
        <f>IF(Dati17_18[[#This Row],[Mf]]*Dati17_18[[#This Row],[Pg]]=0,0,Dati17_18[[#This Row],[Mf]]*Dati17_18[[#This Row],[Pg]])</f>
        <v>159.57</v>
      </c>
      <c r="H179" s="20">
        <f>IFERROR(Dati17_18[[#This Row],[Tot. punti]]/Dati17_18[[#This Row],[Quota]],0)</f>
        <v>12.274615384615384</v>
      </c>
      <c r="I179" s="12">
        <f>IFERROR(VLOOKUP(Dati17_18[[#This Row],[Nome]]&amp;"*",Gazzetta17_18[],2,FALSE),0)</f>
        <v>13</v>
      </c>
      <c r="J179" t="s">
        <v>30</v>
      </c>
      <c r="K179">
        <v>27</v>
      </c>
      <c r="L179">
        <v>5.69</v>
      </c>
      <c r="M179">
        <v>5.91</v>
      </c>
      <c r="N179">
        <v>2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4</v>
      </c>
      <c r="V179">
        <v>1</v>
      </c>
      <c r="W179">
        <v>0</v>
      </c>
      <c r="Y179" s="18" t="s">
        <v>2282</v>
      </c>
      <c r="Z179">
        <v>1</v>
      </c>
    </row>
    <row r="180" spans="1:26">
      <c r="A180">
        <v>2301</v>
      </c>
      <c r="B180" t="s">
        <v>22</v>
      </c>
      <c r="C180" t="s">
        <v>890</v>
      </c>
      <c r="D180" s="17" t="str">
        <f>IFERROR(VLOOKUP(Dati17_18[[#This Row],[Nome]]&amp;"*",Gazzetta17_18[Giocatore],1,FALSE),"")</f>
        <v>Gil Dias B.</v>
      </c>
      <c r="E180" s="13">
        <f>IFERROR(IF(Dati17_18[[#This Row],[Mf]]/Dati17_18[[#This Row],[Quota]]=0,0,Dati17_18[[#This Row],[Mf]]/Dati17_18[[#This Row],[Quota]]),0)</f>
        <v>0.6777777777777777</v>
      </c>
      <c r="F180" s="13">
        <f>IFERROR(Dati17_18[[#This Row],[Mf/Quota]]*Dati17_18[[#This Row],[Pg]]/38,0)</f>
        <v>0.481578947368421</v>
      </c>
      <c r="G180" s="15">
        <f>IF(Dati17_18[[#This Row],[Mf]]*Dati17_18[[#This Row],[Pg]]=0,0,Dati17_18[[#This Row],[Mf]]*Dati17_18[[#This Row],[Pg]])</f>
        <v>164.7</v>
      </c>
      <c r="H180" s="20">
        <f>IFERROR(Dati17_18[[#This Row],[Tot. punti]]/Dati17_18[[#This Row],[Quota]],0)</f>
        <v>18.299999999999997</v>
      </c>
      <c r="I180" s="12">
        <f>IFERROR(VLOOKUP(Dati17_18[[#This Row],[Nome]]&amp;"*",Gazzetta17_18[],2,FALSE),0)</f>
        <v>9</v>
      </c>
      <c r="J180" t="s">
        <v>35</v>
      </c>
      <c r="K180">
        <v>27</v>
      </c>
      <c r="L180">
        <v>5.83</v>
      </c>
      <c r="M180">
        <v>6.1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Y180" s="18" t="s">
        <v>1811</v>
      </c>
      <c r="Z180">
        <v>4</v>
      </c>
    </row>
    <row r="181" spans="1:26">
      <c r="A181">
        <v>292</v>
      </c>
      <c r="B181" t="s">
        <v>31</v>
      </c>
      <c r="C181" t="s">
        <v>228</v>
      </c>
      <c r="D181" s="17" t="str">
        <f>IFERROR(VLOOKUP(Dati17_18[[#This Row],[Nome]]&amp;"*",Gazzetta17_18[Giocatore],1,FALSE),"")</f>
        <v>Lichtsteiner S.</v>
      </c>
      <c r="E181" s="13">
        <f>IFERROR(IF(Dati17_18[[#This Row],[Mf]]/Dati17_18[[#This Row],[Quota]]=0,0,Dati17_18[[#This Row],[Mf]]/Dati17_18[[#This Row],[Quota]]),0)</f>
        <v>0.80285714285714282</v>
      </c>
      <c r="F181" s="13">
        <f>IFERROR(Dati17_18[[#This Row],[Mf/Quota]]*Dati17_18[[#This Row],[Pg]]/38,0)</f>
        <v>0.57045112781954888</v>
      </c>
      <c r="G181" s="15">
        <f>IF(Dati17_18[[#This Row],[Mf]]*Dati17_18[[#This Row],[Pg]]=0,0,Dati17_18[[#This Row],[Mf]]*Dati17_18[[#This Row],[Pg]])</f>
        <v>151.74</v>
      </c>
      <c r="H181" s="20">
        <f>IFERROR(Dati17_18[[#This Row],[Tot. punti]]/Dati17_18[[#This Row],[Quota]],0)</f>
        <v>21.677142857142858</v>
      </c>
      <c r="I181" s="12">
        <f>IFERROR(VLOOKUP(Dati17_18[[#This Row],[Nome]]&amp;"*",Gazzetta17_18[],2,FALSE),0)</f>
        <v>7</v>
      </c>
      <c r="J181" t="s">
        <v>57</v>
      </c>
      <c r="K181">
        <v>27</v>
      </c>
      <c r="L181">
        <v>5.79</v>
      </c>
      <c r="M181">
        <v>5.62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2</v>
      </c>
      <c r="U181">
        <v>6</v>
      </c>
      <c r="V181">
        <v>0</v>
      </c>
      <c r="W181">
        <v>0</v>
      </c>
      <c r="Y181" s="18" t="s">
        <v>2283</v>
      </c>
      <c r="Z181">
        <v>9</v>
      </c>
    </row>
    <row r="182" spans="1:26">
      <c r="A182">
        <v>478</v>
      </c>
      <c r="B182" t="s">
        <v>17</v>
      </c>
      <c r="C182" t="s">
        <v>230</v>
      </c>
      <c r="D182" s="17" t="str">
        <f>IFERROR(VLOOKUP(Dati17_18[[#This Row],[Nome]]&amp;"*",Gazzetta17_18[Giocatore],1,FALSE),"")</f>
        <v>Ljajic A.</v>
      </c>
      <c r="E182" s="13">
        <f>IFERROR(IF(Dati17_18[[#This Row],[Mf]]/Dati17_18[[#This Row],[Quota]]=0,0,Dati17_18[[#This Row],[Mf]]/Dati17_18[[#This Row],[Quota]]),0)</f>
        <v>0.33409090909090905</v>
      </c>
      <c r="F182" s="13">
        <f>IFERROR(Dati17_18[[#This Row],[Mf/Quota]]*Dati17_18[[#This Row],[Pg]]/38,0)</f>
        <v>0.23738038277511961</v>
      </c>
      <c r="G182" s="15">
        <f>IF(Dati17_18[[#This Row],[Mf]]*Dati17_18[[#This Row],[Pg]]=0,0,Dati17_18[[#This Row],[Mf]]*Dati17_18[[#This Row],[Pg]])</f>
        <v>198.45</v>
      </c>
      <c r="H182" s="20">
        <f>IFERROR(Dati17_18[[#This Row],[Tot. punti]]/Dati17_18[[#This Row],[Quota]],0)</f>
        <v>9.0204545454545446</v>
      </c>
      <c r="I182" s="12">
        <f>IFERROR(VLOOKUP(Dati17_18[[#This Row],[Nome]]&amp;"*",Gazzetta17_18[],2,FALSE),0)</f>
        <v>22</v>
      </c>
      <c r="J182" t="s">
        <v>81</v>
      </c>
      <c r="K182">
        <v>27</v>
      </c>
      <c r="L182">
        <v>6.39</v>
      </c>
      <c r="M182">
        <v>7.35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2</v>
      </c>
      <c r="V182">
        <v>0</v>
      </c>
      <c r="W182">
        <v>0</v>
      </c>
      <c r="Y182" s="18" t="s">
        <v>1813</v>
      </c>
      <c r="Z182">
        <v>39</v>
      </c>
    </row>
    <row r="183" spans="1:26">
      <c r="A183">
        <v>2280</v>
      </c>
      <c r="B183" t="s">
        <v>31</v>
      </c>
      <c r="C183" t="s">
        <v>870</v>
      </c>
      <c r="D183" s="17" t="str">
        <f>IFERROR(VLOOKUP(Dati17_18[[#This Row],[Nome]]&amp;"*",Gazzetta17_18[Giocatore],1,FALSE),"")</f>
        <v>Nuytinck B.</v>
      </c>
      <c r="E183" s="13">
        <f>IFERROR(IF(Dati17_18[[#This Row],[Mf]]/Dati17_18[[#This Row],[Quota]]=0,0,Dati17_18[[#This Row],[Mf]]/Dati17_18[[#This Row],[Quota]]),0)</f>
        <v>0.84857142857142864</v>
      </c>
      <c r="F183" s="13">
        <f>IFERROR(Dati17_18[[#This Row],[Mf/Quota]]*Dati17_18[[#This Row],[Pg]]/38,0)</f>
        <v>0.60293233082706765</v>
      </c>
      <c r="G183" s="15">
        <f>IF(Dati17_18[[#This Row],[Mf]]*Dati17_18[[#This Row],[Pg]]=0,0,Dati17_18[[#This Row],[Mf]]*Dati17_18[[#This Row],[Pg]])</f>
        <v>160.38000000000002</v>
      </c>
      <c r="H183" s="20">
        <f>IFERROR(Dati17_18[[#This Row],[Tot. punti]]/Dati17_18[[#This Row],[Quota]],0)</f>
        <v>22.911428571428576</v>
      </c>
      <c r="I183" s="12">
        <f>IFERROR(VLOOKUP(Dati17_18[[#This Row],[Nome]]&amp;"*",Gazzetta17_18[],2,FALSE),0)</f>
        <v>7</v>
      </c>
      <c r="J183" t="s">
        <v>30</v>
      </c>
      <c r="K183">
        <v>27</v>
      </c>
      <c r="L183">
        <v>5.83</v>
      </c>
      <c r="M183">
        <v>5.94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 s="18" t="s">
        <v>1814</v>
      </c>
      <c r="Z183">
        <v>32</v>
      </c>
    </row>
    <row r="184" spans="1:26">
      <c r="A184">
        <v>484</v>
      </c>
      <c r="B184" t="s">
        <v>28</v>
      </c>
      <c r="C184" t="s">
        <v>43</v>
      </c>
      <c r="D184" s="17" t="str">
        <f>IFERROR(VLOOKUP(Dati17_18[[#This Row],[Nome]]&amp;"*",Gazzetta17_18[Giocatore],1,FALSE),"")</f>
        <v>Viviano E.</v>
      </c>
      <c r="E184" s="13">
        <f>IFERROR(IF(Dati17_18[[#This Row],[Mf]]/Dati17_18[[#This Row],[Quota]]=0,0,Dati17_18[[#This Row],[Mf]]/Dati17_18[[#This Row],[Quota]]),0)</f>
        <v>0.34642857142857142</v>
      </c>
      <c r="F184" s="13">
        <f>IFERROR(Dati17_18[[#This Row],[Mf/Quota]]*Dati17_18[[#This Row],[Pg]]/38,0)</f>
        <v>0.24614661654135336</v>
      </c>
      <c r="G184" s="15">
        <f>IF(Dati17_18[[#This Row],[Mf]]*Dati17_18[[#This Row],[Pg]]=0,0,Dati17_18[[#This Row],[Mf]]*Dati17_18[[#This Row],[Pg]])</f>
        <v>130.94999999999999</v>
      </c>
      <c r="H184" s="20">
        <f>IFERROR(Dati17_18[[#This Row],[Tot. punti]]/Dati17_18[[#This Row],[Quota]],0)</f>
        <v>9.3535714285714278</v>
      </c>
      <c r="I184" s="12">
        <f>IFERROR(VLOOKUP(Dati17_18[[#This Row],[Nome]]&amp;"*",Gazzetta17_18[],2,FALSE),0)</f>
        <v>14</v>
      </c>
      <c r="J184" t="s">
        <v>44</v>
      </c>
      <c r="K184">
        <v>27</v>
      </c>
      <c r="L184">
        <v>6.11</v>
      </c>
      <c r="M184">
        <v>4.8499999999999996</v>
      </c>
      <c r="N184">
        <v>0</v>
      </c>
      <c r="O184">
        <v>43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1</v>
      </c>
      <c r="Y184" s="18" t="s">
        <v>1815</v>
      </c>
      <c r="Z184">
        <v>12</v>
      </c>
    </row>
    <row r="185" spans="1:26">
      <c r="A185">
        <v>662</v>
      </c>
      <c r="B185" t="s">
        <v>31</v>
      </c>
      <c r="C185" t="s">
        <v>294</v>
      </c>
      <c r="D185" s="17" t="str">
        <f>IFERROR(VLOOKUP(Dati17_18[[#This Row],[Nome]]&amp;"*",Gazzetta17_18[Giocatore],1,FALSE),"")</f>
        <v>Alex Sandro</v>
      </c>
      <c r="E185" s="13">
        <f>IFERROR(IF(Dati17_18[[#This Row],[Mf]]/Dati17_18[[#This Row],[Quota]]=0,0,Dati17_18[[#This Row],[Mf]]/Dati17_18[[#This Row],[Quota]]),0)</f>
        <v>0.32500000000000001</v>
      </c>
      <c r="F185" s="13">
        <f>IFERROR(Dati17_18[[#This Row],[Mf/Quota]]*Dati17_18[[#This Row],[Pg]]/38,0)</f>
        <v>0.2223684210526316</v>
      </c>
      <c r="G185" s="15">
        <f>IF(Dati17_18[[#This Row],[Mf]]*Dati17_18[[#This Row],[Pg]]=0,0,Dati17_18[[#This Row],[Mf]]*Dati17_18[[#This Row],[Pg]])</f>
        <v>169</v>
      </c>
      <c r="H185" s="20">
        <f>IFERROR(Dati17_18[[#This Row],[Tot. punti]]/Dati17_18[[#This Row],[Quota]],0)</f>
        <v>8.4499999999999993</v>
      </c>
      <c r="I185" s="12">
        <f>IFERROR(VLOOKUP(Dati17_18[[#This Row],[Nome]]&amp;"*",Gazzetta17_18[],2,FALSE),0)</f>
        <v>20</v>
      </c>
      <c r="J185" t="s">
        <v>57</v>
      </c>
      <c r="K185">
        <v>26</v>
      </c>
      <c r="L185">
        <v>6.04</v>
      </c>
      <c r="M185">
        <v>6.5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8</v>
      </c>
      <c r="V185">
        <v>0</v>
      </c>
      <c r="W185">
        <v>0</v>
      </c>
      <c r="Y185" s="18" t="s">
        <v>1817</v>
      </c>
      <c r="Z185">
        <v>13</v>
      </c>
    </row>
    <row r="186" spans="1:26">
      <c r="A186">
        <v>2310</v>
      </c>
      <c r="B186" t="s">
        <v>31</v>
      </c>
      <c r="C186" t="s">
        <v>897</v>
      </c>
      <c r="D186" s="17" t="str">
        <f>IFERROR(VLOOKUP(Dati17_18[[#This Row],[Nome]]&amp;"*",Gazzetta17_18[Giocatore],1,FALSE),"")</f>
        <v>Cancelo J.</v>
      </c>
      <c r="E186" s="13">
        <f>IFERROR(IF(Dati17_18[[#This Row],[Mf]]/Dati17_18[[#This Row],[Quota]]=0,0,Dati17_18[[#This Row],[Mf]]/Dati17_18[[#This Row],[Quota]]),0)</f>
        <v>0.42599999999999999</v>
      </c>
      <c r="F186" s="13">
        <f>IFERROR(Dati17_18[[#This Row],[Mf/Quota]]*Dati17_18[[#This Row],[Pg]]/38,0)</f>
        <v>0.29147368421052633</v>
      </c>
      <c r="G186" s="15">
        <f>IF(Dati17_18[[#This Row],[Mf]]*Dati17_18[[#This Row],[Pg]]=0,0,Dati17_18[[#This Row],[Mf]]*Dati17_18[[#This Row],[Pg]])</f>
        <v>166.14</v>
      </c>
      <c r="H186" s="20">
        <f>IFERROR(Dati17_18[[#This Row],[Tot. punti]]/Dati17_18[[#This Row],[Quota]],0)</f>
        <v>11.075999999999999</v>
      </c>
      <c r="I186" s="12">
        <f>IFERROR(VLOOKUP(Dati17_18[[#This Row],[Nome]]&amp;"*",Gazzetta17_18[],2,FALSE),0)</f>
        <v>15</v>
      </c>
      <c r="J186" t="s">
        <v>55</v>
      </c>
      <c r="K186">
        <v>26</v>
      </c>
      <c r="L186">
        <v>6.22</v>
      </c>
      <c r="M186">
        <v>6.39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4</v>
      </c>
      <c r="V186">
        <v>0</v>
      </c>
      <c r="W186">
        <v>0</v>
      </c>
      <c r="Y186" s="18" t="s">
        <v>2510</v>
      </c>
      <c r="Z186">
        <v>6</v>
      </c>
    </row>
    <row r="187" spans="1:26">
      <c r="A187">
        <v>288</v>
      </c>
      <c r="B187" t="s">
        <v>31</v>
      </c>
      <c r="C187" t="s">
        <v>259</v>
      </c>
      <c r="D187" s="17" t="str">
        <f>IFERROR(VLOOKUP(Dati17_18[[#This Row],[Nome]]&amp;"*",Gazzetta17_18[Giocatore],1,FALSE),"")</f>
        <v>Chiellini G.</v>
      </c>
      <c r="E187" s="13">
        <f>IFERROR(IF(Dati17_18[[#This Row],[Mf]]/Dati17_18[[#This Row],[Quota]]=0,0,Dati17_18[[#This Row],[Mf]]/Dati17_18[[#This Row],[Quota]]),0)</f>
        <v>0.56454545454545457</v>
      </c>
      <c r="F187" s="13">
        <f>IFERROR(Dati17_18[[#This Row],[Mf/Quota]]*Dati17_18[[#This Row],[Pg]]/38,0)</f>
        <v>0.38626794258373209</v>
      </c>
      <c r="G187" s="15">
        <f>IF(Dati17_18[[#This Row],[Mf]]*Dati17_18[[#This Row],[Pg]]=0,0,Dati17_18[[#This Row],[Mf]]*Dati17_18[[#This Row],[Pg]])</f>
        <v>161.46</v>
      </c>
      <c r="H187" s="20">
        <f>IFERROR(Dati17_18[[#This Row],[Tot. punti]]/Dati17_18[[#This Row],[Quota]],0)</f>
        <v>14.67818181818182</v>
      </c>
      <c r="I187" s="12">
        <f>IFERROR(VLOOKUP(Dati17_18[[#This Row],[Nome]]&amp;"*",Gazzetta17_18[],2,FALSE),0)</f>
        <v>11</v>
      </c>
      <c r="J187" t="s">
        <v>57</v>
      </c>
      <c r="K187">
        <v>26</v>
      </c>
      <c r="L187">
        <v>6.21</v>
      </c>
      <c r="M187">
        <v>6.21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0</v>
      </c>
      <c r="Y187" s="18" t="s">
        <v>2285</v>
      </c>
      <c r="Z187">
        <v>20</v>
      </c>
    </row>
    <row r="188" spans="1:26">
      <c r="A188">
        <v>20</v>
      </c>
      <c r="B188" t="s">
        <v>22</v>
      </c>
      <c r="C188" t="s">
        <v>238</v>
      </c>
      <c r="D188" s="17" t="str">
        <f>IFERROR(VLOOKUP(Dati17_18[[#This Row],[Nome]]&amp;"*",Gazzetta17_18[Giocatore],1,FALSE),"")</f>
        <v>Cigarini L.</v>
      </c>
      <c r="E188" s="13">
        <f>IFERROR(IF(Dati17_18[[#This Row],[Mf]]/Dati17_18[[#This Row],[Quota]]=0,0,Dati17_18[[#This Row],[Mf]]/Dati17_18[[#This Row],[Quota]]),0)</f>
        <v>0.64777777777777779</v>
      </c>
      <c r="F188" s="13">
        <f>IFERROR(Dati17_18[[#This Row],[Mf/Quota]]*Dati17_18[[#This Row],[Pg]]/38,0)</f>
        <v>0.44321637426900584</v>
      </c>
      <c r="G188" s="15">
        <f>IF(Dati17_18[[#This Row],[Mf]]*Dati17_18[[#This Row],[Pg]]=0,0,Dati17_18[[#This Row],[Mf]]*Dati17_18[[#This Row],[Pg]])</f>
        <v>151.58000000000001</v>
      </c>
      <c r="H188" s="20">
        <f>IFERROR(Dati17_18[[#This Row],[Tot. punti]]/Dati17_18[[#This Row],[Quota]],0)</f>
        <v>16.842222222222222</v>
      </c>
      <c r="I188" s="12">
        <f>IFERROR(VLOOKUP(Dati17_18[[#This Row],[Nome]]&amp;"*",Gazzetta17_18[],2,FALSE),0)</f>
        <v>9</v>
      </c>
      <c r="J188" t="s">
        <v>654</v>
      </c>
      <c r="K188">
        <v>26</v>
      </c>
      <c r="L188">
        <v>5.87</v>
      </c>
      <c r="M188">
        <v>5.83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12</v>
      </c>
      <c r="V188">
        <v>1</v>
      </c>
      <c r="W188">
        <v>0</v>
      </c>
      <c r="Y188" s="18" t="s">
        <v>2511</v>
      </c>
      <c r="Z188">
        <v>5</v>
      </c>
    </row>
    <row r="189" spans="1:26">
      <c r="A189">
        <v>224</v>
      </c>
      <c r="B189" t="s">
        <v>31</v>
      </c>
      <c r="C189" t="s">
        <v>186</v>
      </c>
      <c r="D189" s="17" t="str">
        <f>IFERROR(VLOOKUP(Dati17_18[[#This Row],[Nome]]&amp;"*",Gazzetta17_18[Giocatore],1,FALSE),"")</f>
        <v>De Maio S.</v>
      </c>
      <c r="E189" s="13">
        <f>IFERROR(IF(Dati17_18[[#This Row],[Mf]]/Dati17_18[[#This Row],[Quota]]=0,0,Dati17_18[[#This Row],[Mf]]/Dati17_18[[#This Row],[Quota]]),0)</f>
        <v>0.83142857142857152</v>
      </c>
      <c r="F189" s="13">
        <f>IFERROR(Dati17_18[[#This Row],[Mf/Quota]]*Dati17_18[[#This Row],[Pg]]/38,0)</f>
        <v>0.56887218045112786</v>
      </c>
      <c r="G189" s="15">
        <f>IF(Dati17_18[[#This Row],[Mf]]*Dati17_18[[#This Row],[Pg]]=0,0,Dati17_18[[#This Row],[Mf]]*Dati17_18[[#This Row],[Pg]])</f>
        <v>151.32</v>
      </c>
      <c r="H189" s="20">
        <f>IFERROR(Dati17_18[[#This Row],[Tot. punti]]/Dati17_18[[#This Row],[Quota]],0)</f>
        <v>21.617142857142856</v>
      </c>
      <c r="I189" s="12">
        <f>IFERROR(VLOOKUP(Dati17_18[[#This Row],[Nome]]&amp;"*",Gazzetta17_18[],2,FALSE),0)</f>
        <v>7</v>
      </c>
      <c r="J189" t="s">
        <v>89</v>
      </c>
      <c r="K189">
        <v>26</v>
      </c>
      <c r="L189">
        <v>5.8</v>
      </c>
      <c r="M189">
        <v>5.82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0</v>
      </c>
      <c r="W189">
        <v>1</v>
      </c>
      <c r="Y189" s="18" t="s">
        <v>2512</v>
      </c>
      <c r="Z189">
        <v>5</v>
      </c>
    </row>
    <row r="190" spans="1:26">
      <c r="A190">
        <v>472</v>
      </c>
      <c r="B190" t="s">
        <v>17</v>
      </c>
      <c r="C190" t="s">
        <v>210</v>
      </c>
      <c r="D190" s="17" t="str">
        <f>IFERROR(VLOOKUP(Dati17_18[[#This Row],[Nome]]&amp;"*",Gazzetta17_18[Giocatore],1,FALSE),"")</f>
        <v>Destro M.</v>
      </c>
      <c r="E190" s="13">
        <f>IFERROR(IF(Dati17_18[[#This Row],[Mf]]/Dati17_18[[#This Row],[Quota]]=0,0,Dati17_18[[#This Row],[Mf]]/Dati17_18[[#This Row],[Quota]]),0)</f>
        <v>0.40875</v>
      </c>
      <c r="F190" s="13">
        <f>IFERROR(Dati17_18[[#This Row],[Mf/Quota]]*Dati17_18[[#This Row],[Pg]]/38,0)</f>
        <v>0.27967105263157893</v>
      </c>
      <c r="G190" s="15">
        <f>IF(Dati17_18[[#This Row],[Mf]]*Dati17_18[[#This Row],[Pg]]=0,0,Dati17_18[[#This Row],[Mf]]*Dati17_18[[#This Row],[Pg]])</f>
        <v>170.04</v>
      </c>
      <c r="H190" s="20">
        <f>IFERROR(Dati17_18[[#This Row],[Tot. punti]]/Dati17_18[[#This Row],[Quota]],0)</f>
        <v>10.6275</v>
      </c>
      <c r="I190" s="12">
        <f>IFERROR(VLOOKUP(Dati17_18[[#This Row],[Nome]]&amp;"*",Gazzetta17_18[],2,FALSE),0)</f>
        <v>16</v>
      </c>
      <c r="J190" t="s">
        <v>89</v>
      </c>
      <c r="K190">
        <v>26</v>
      </c>
      <c r="L190">
        <v>5.8</v>
      </c>
      <c r="M190">
        <v>6.54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Y190" s="18" t="s">
        <v>2513</v>
      </c>
      <c r="Z190">
        <v>8</v>
      </c>
    </row>
    <row r="191" spans="1:26">
      <c r="A191">
        <v>526</v>
      </c>
      <c r="B191" t="s">
        <v>22</v>
      </c>
      <c r="C191" t="s">
        <v>119</v>
      </c>
      <c r="D191" s="17" t="str">
        <f>IFERROR(VLOOKUP(Dati17_18[[#This Row],[Nome]]&amp;"*",Gazzetta17_18[Giocatore],1,FALSE),"")</f>
        <v>Duncan A.</v>
      </c>
      <c r="E191" s="13">
        <f>IFERROR(IF(Dati17_18[[#This Row],[Mf]]/Dati17_18[[#This Row],[Quota]]=0,0,Dati17_18[[#This Row],[Mf]]/Dati17_18[[#This Row],[Quota]]),0)</f>
        <v>0.63444444444444448</v>
      </c>
      <c r="F191" s="13">
        <f>IFERROR(Dati17_18[[#This Row],[Mf/Quota]]*Dati17_18[[#This Row],[Pg]]/38,0)</f>
        <v>0.43409356725146198</v>
      </c>
      <c r="G191" s="15">
        <f>IF(Dati17_18[[#This Row],[Mf]]*Dati17_18[[#This Row],[Pg]]=0,0,Dati17_18[[#This Row],[Mf]]*Dati17_18[[#This Row],[Pg]])</f>
        <v>148.46</v>
      </c>
      <c r="H191" s="20">
        <f>IFERROR(Dati17_18[[#This Row],[Tot. punti]]/Dati17_18[[#This Row],[Quota]],0)</f>
        <v>16.495555555555555</v>
      </c>
      <c r="I191" s="12">
        <f>IFERROR(VLOOKUP(Dati17_18[[#This Row],[Nome]]&amp;"*",Gazzetta17_18[],2,FALSE),0)</f>
        <v>9</v>
      </c>
      <c r="J191" t="s">
        <v>46</v>
      </c>
      <c r="K191">
        <v>26</v>
      </c>
      <c r="L191">
        <v>5.75</v>
      </c>
      <c r="M191">
        <v>5.71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4</v>
      </c>
      <c r="V191">
        <v>0</v>
      </c>
      <c r="W191">
        <v>0</v>
      </c>
      <c r="Y191" s="18" t="s">
        <v>1824</v>
      </c>
      <c r="Z191">
        <v>11</v>
      </c>
    </row>
    <row r="192" spans="1:26">
      <c r="A192">
        <v>540</v>
      </c>
      <c r="B192" t="s">
        <v>28</v>
      </c>
      <c r="C192" t="s">
        <v>616</v>
      </c>
      <c r="D192" s="17" t="str">
        <f>IFERROR(VLOOKUP(Dati17_18[[#This Row],[Nome]]&amp;"*",Gazzetta17_18[Giocatore],1,FALSE),"")</f>
        <v>Gomis A.</v>
      </c>
      <c r="E192" s="13">
        <f>IFERROR(IF(Dati17_18[[#This Row],[Mf]]/Dati17_18[[#This Row],[Quota]]=0,0,Dati17_18[[#This Row],[Mf]]/Dati17_18[[#This Row],[Quota]]),0)</f>
        <v>0.56999999999999995</v>
      </c>
      <c r="F192" s="13">
        <f>IFERROR(Dati17_18[[#This Row],[Mf/Quota]]*Dati17_18[[#This Row],[Pg]]/38,0)</f>
        <v>0.38999999999999996</v>
      </c>
      <c r="G192" s="15">
        <f>IF(Dati17_18[[#This Row],[Mf]]*Dati17_18[[#This Row],[Pg]]=0,0,Dati17_18[[#This Row],[Mf]]*Dati17_18[[#This Row],[Pg]])</f>
        <v>118.55999999999999</v>
      </c>
      <c r="H192" s="20">
        <f>IFERROR(Dati17_18[[#This Row],[Tot. punti]]/Dati17_18[[#This Row],[Quota]],0)</f>
        <v>14.819999999999999</v>
      </c>
      <c r="I192" s="12">
        <f>IFERROR(VLOOKUP(Dati17_18[[#This Row],[Nome]]&amp;"*",Gazzetta17_18[],2,FALSE),0)</f>
        <v>8</v>
      </c>
      <c r="J192" t="s">
        <v>653</v>
      </c>
      <c r="K192">
        <v>26</v>
      </c>
      <c r="L192">
        <v>6.16</v>
      </c>
      <c r="M192">
        <v>4.5599999999999996</v>
      </c>
      <c r="N192">
        <v>0</v>
      </c>
      <c r="O192">
        <v>43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s="18" t="s">
        <v>2514</v>
      </c>
      <c r="Z192">
        <v>5</v>
      </c>
    </row>
    <row r="193" spans="1:26">
      <c r="A193">
        <v>299</v>
      </c>
      <c r="B193" t="s">
        <v>22</v>
      </c>
      <c r="C193" t="s">
        <v>313</v>
      </c>
      <c r="D193" s="17" t="str">
        <f>IFERROR(VLOOKUP(Dati17_18[[#This Row],[Nome]]&amp;"*",Gazzetta17_18[Giocatore],1,FALSE),"")</f>
        <v>Khedira S.</v>
      </c>
      <c r="E193" s="13">
        <f>IFERROR(IF(Dati17_18[[#This Row],[Mf]]/Dati17_18[[#This Row],[Quota]]=0,0,Dati17_18[[#This Row],[Mf]]/Dati17_18[[#This Row],[Quota]]),0)</f>
        <v>0.27653846153846157</v>
      </c>
      <c r="F193" s="13">
        <f>IFERROR(Dati17_18[[#This Row],[Mf/Quota]]*Dati17_18[[#This Row],[Pg]]/38,0)</f>
        <v>0.1892105263157895</v>
      </c>
      <c r="G193" s="15">
        <f>IF(Dati17_18[[#This Row],[Mf]]*Dati17_18[[#This Row],[Pg]]=0,0,Dati17_18[[#This Row],[Mf]]*Dati17_18[[#This Row],[Pg]])</f>
        <v>186.94</v>
      </c>
      <c r="H193" s="20">
        <f>IFERROR(Dati17_18[[#This Row],[Tot. punti]]/Dati17_18[[#This Row],[Quota]],0)</f>
        <v>7.1899999999999995</v>
      </c>
      <c r="I193" s="12">
        <f>IFERROR(VLOOKUP(Dati17_18[[#This Row],[Nome]]&amp;"*",Gazzetta17_18[],2,FALSE),0)</f>
        <v>26</v>
      </c>
      <c r="J193" t="s">
        <v>57</v>
      </c>
      <c r="K193">
        <v>26</v>
      </c>
      <c r="L193">
        <v>6.1</v>
      </c>
      <c r="M193">
        <v>7.19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Y193" s="18" t="s">
        <v>2290</v>
      </c>
      <c r="Z193">
        <v>13</v>
      </c>
    </row>
    <row r="194" spans="1:26">
      <c r="A194">
        <v>382</v>
      </c>
      <c r="B194" t="s">
        <v>17</v>
      </c>
      <c r="C194" t="s">
        <v>353</v>
      </c>
      <c r="D194" s="17" t="str">
        <f>IFERROR(VLOOKUP(Dati17_18[[#This Row],[Nome]]&amp;"*",Gazzetta17_18[Giocatore],1,FALSE),"")</f>
        <v>Niang M.</v>
      </c>
      <c r="E194" s="13">
        <f>IFERROR(IF(Dati17_18[[#This Row],[Mf]]/Dati17_18[[#This Row],[Quota]]=0,0,Dati17_18[[#This Row],[Mf]]/Dati17_18[[#This Row],[Quota]]),0)</f>
        <v>0.55909090909090908</v>
      </c>
      <c r="F194" s="13">
        <f>IFERROR(Dati17_18[[#This Row],[Mf/Quota]]*Dati17_18[[#This Row],[Pg]]/38,0)</f>
        <v>0.38253588516746406</v>
      </c>
      <c r="G194" s="15">
        <f>IF(Dati17_18[[#This Row],[Mf]]*Dati17_18[[#This Row],[Pg]]=0,0,Dati17_18[[#This Row],[Mf]]*Dati17_18[[#This Row],[Pg]])</f>
        <v>159.9</v>
      </c>
      <c r="H194" s="20">
        <f>IFERROR(Dati17_18[[#This Row],[Tot. punti]]/Dati17_18[[#This Row],[Quota]],0)</f>
        <v>14.536363636363637</v>
      </c>
      <c r="I194" s="12">
        <f>IFERROR(VLOOKUP(Dati17_18[[#This Row],[Nome]]&amp;"*",Gazzetta17_18[],2,FALSE),0)</f>
        <v>11</v>
      </c>
      <c r="J194" t="s">
        <v>81</v>
      </c>
      <c r="K194">
        <v>26</v>
      </c>
      <c r="L194">
        <v>5.71</v>
      </c>
      <c r="M194">
        <v>6.15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5</v>
      </c>
      <c r="V194">
        <v>0</v>
      </c>
      <c r="W194">
        <v>0</v>
      </c>
      <c r="Y194" s="18" t="s">
        <v>2291</v>
      </c>
      <c r="Z194">
        <v>10</v>
      </c>
    </row>
    <row r="195" spans="1:26">
      <c r="A195">
        <v>2181</v>
      </c>
      <c r="B195" t="s">
        <v>31</v>
      </c>
      <c r="C195" t="s">
        <v>802</v>
      </c>
      <c r="D195" s="17" t="str">
        <f>IFERROR(VLOOKUP(Dati17_18[[#This Row],[Nome]]&amp;"*",Gazzetta17_18[Giocatore],1,FALSE),"")</f>
        <v>Palomino J.</v>
      </c>
      <c r="E195" s="13">
        <f>IFERROR(IF(Dati17_18[[#This Row],[Mf]]/Dati17_18[[#This Row],[Quota]]=0,0,Dati17_18[[#This Row],[Mf]]/Dati17_18[[#This Row],[Quota]]),0)</f>
        <v>0.55727272727272725</v>
      </c>
      <c r="F195" s="13">
        <f>IFERROR(Dati17_18[[#This Row],[Mf/Quota]]*Dati17_18[[#This Row],[Pg]]/38,0)</f>
        <v>0.38129186602870813</v>
      </c>
      <c r="G195" s="15">
        <f>IF(Dati17_18[[#This Row],[Mf]]*Dati17_18[[#This Row],[Pg]]=0,0,Dati17_18[[#This Row],[Mf]]*Dati17_18[[#This Row],[Pg]])</f>
        <v>159.38</v>
      </c>
      <c r="H195" s="20">
        <f>IFERROR(Dati17_18[[#This Row],[Tot. punti]]/Dati17_18[[#This Row],[Quota]],0)</f>
        <v>14.489090909090908</v>
      </c>
      <c r="I195" s="12">
        <f>IFERROR(VLOOKUP(Dati17_18[[#This Row],[Nome]]&amp;"*",Gazzetta17_18[],2,FALSE),0)</f>
        <v>11</v>
      </c>
      <c r="J195" t="s">
        <v>49</v>
      </c>
      <c r="K195">
        <v>26</v>
      </c>
      <c r="L195">
        <v>6.07</v>
      </c>
      <c r="M195">
        <v>6.13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Y195" s="18" t="s">
        <v>1825</v>
      </c>
      <c r="Z195">
        <v>2</v>
      </c>
    </row>
    <row r="196" spans="1:26">
      <c r="A196">
        <v>2014</v>
      </c>
      <c r="B196" t="s">
        <v>22</v>
      </c>
      <c r="C196" t="s">
        <v>732</v>
      </c>
      <c r="D196" s="17" t="str">
        <f>IFERROR(VLOOKUP(Dati17_18[[#This Row],[Nome]]&amp;"*",Gazzetta17_18[Giocatore],1,FALSE),"")</f>
        <v>Rohden M.</v>
      </c>
      <c r="E196" s="13">
        <f>IFERROR(IF(Dati17_18[[#This Row],[Mf]]/Dati17_18[[#This Row],[Quota]]=0,0,Dati17_18[[#This Row],[Mf]]/Dati17_18[[#This Row],[Quota]]),0)</f>
        <v>0.83285714285714285</v>
      </c>
      <c r="F196" s="13">
        <f>IFERROR(Dati17_18[[#This Row],[Mf/Quota]]*Dati17_18[[#This Row],[Pg]]/38,0)</f>
        <v>0.56984962406015038</v>
      </c>
      <c r="G196" s="15">
        <f>IF(Dati17_18[[#This Row],[Mf]]*Dati17_18[[#This Row],[Pg]]=0,0,Dati17_18[[#This Row],[Mf]]*Dati17_18[[#This Row],[Pg]])</f>
        <v>151.58000000000001</v>
      </c>
      <c r="H196" s="20">
        <f>IFERROR(Dati17_18[[#This Row],[Tot. punti]]/Dati17_18[[#This Row],[Quota]],0)</f>
        <v>21.654285714285717</v>
      </c>
      <c r="I196" s="12">
        <f>IFERROR(VLOOKUP(Dati17_18[[#This Row],[Nome]]&amp;"*",Gazzetta17_18[],2,FALSE),0)</f>
        <v>7</v>
      </c>
      <c r="J196" t="s">
        <v>656</v>
      </c>
      <c r="K196">
        <v>26</v>
      </c>
      <c r="L196">
        <v>5.62</v>
      </c>
      <c r="M196">
        <v>5.83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Y196" s="18" t="s">
        <v>2292</v>
      </c>
      <c r="Z196">
        <v>9</v>
      </c>
    </row>
    <row r="197" spans="1:26">
      <c r="A197">
        <v>2201</v>
      </c>
      <c r="B197" t="s">
        <v>22</v>
      </c>
      <c r="C197" t="s">
        <v>820</v>
      </c>
      <c r="D197" s="17" t="str">
        <f>IFERROR(VLOOKUP(Dati17_18[[#This Row],[Nome]]&amp;"*",Gazzetta17_18[Giocatore],1,FALSE),"")</f>
        <v>Under C.</v>
      </c>
      <c r="E197" s="13">
        <f>IFERROR(IF(Dati17_18[[#This Row],[Mf]]/Dati17_18[[#This Row],[Quota]]=0,0,Dati17_18[[#This Row],[Mf]]/Dati17_18[[#This Row],[Quota]]),0)</f>
        <v>0.38157894736842107</v>
      </c>
      <c r="F197" s="13">
        <f>IFERROR(Dati17_18[[#This Row],[Mf/Quota]]*Dati17_18[[#This Row],[Pg]]/38,0)</f>
        <v>0.26108033240997236</v>
      </c>
      <c r="G197" s="15">
        <f>IF(Dati17_18[[#This Row],[Mf]]*Dati17_18[[#This Row],[Pg]]=0,0,Dati17_18[[#This Row],[Mf]]*Dati17_18[[#This Row],[Pg]])</f>
        <v>188.5</v>
      </c>
      <c r="H197" s="20">
        <f>IFERROR(Dati17_18[[#This Row],[Tot. punti]]/Dati17_18[[#This Row],[Quota]],0)</f>
        <v>9.9210526315789469</v>
      </c>
      <c r="I197" s="12">
        <f>IFERROR(VLOOKUP(Dati17_18[[#This Row],[Nome]]&amp;"*",Gazzetta17_18[],2,FALSE),0)</f>
        <v>19</v>
      </c>
      <c r="J197" t="s">
        <v>42</v>
      </c>
      <c r="K197">
        <v>26</v>
      </c>
      <c r="L197">
        <v>6.15</v>
      </c>
      <c r="M197">
        <v>7.25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Y197" s="18" t="s">
        <v>2293</v>
      </c>
      <c r="Z197">
        <v>15</v>
      </c>
    </row>
    <row r="198" spans="1:26">
      <c r="A198">
        <v>2274</v>
      </c>
      <c r="B198" t="s">
        <v>22</v>
      </c>
      <c r="C198" t="s">
        <v>866</v>
      </c>
      <c r="D198" s="17" t="str">
        <f>IFERROR(VLOOKUP(Dati17_18[[#This Row],[Nome]]&amp;"*",Gazzetta17_18[Giocatore],1,FALSE),"")</f>
        <v>Valoti M.</v>
      </c>
      <c r="E198" s="13">
        <f>IFERROR(IF(Dati17_18[[#This Row],[Mf]]/Dati17_18[[#This Row],[Quota]]=0,0,Dati17_18[[#This Row],[Mf]]/Dati17_18[[#This Row],[Quota]]),0)</f>
        <v>0.6511111111111112</v>
      </c>
      <c r="F198" s="13">
        <f>IFERROR(Dati17_18[[#This Row],[Mf/Quota]]*Dati17_18[[#This Row],[Pg]]/38,0)</f>
        <v>0.44549707602339189</v>
      </c>
      <c r="G198" s="15">
        <f>IF(Dati17_18[[#This Row],[Mf]]*Dati17_18[[#This Row],[Pg]]=0,0,Dati17_18[[#This Row],[Mf]]*Dati17_18[[#This Row],[Pg]])</f>
        <v>152.36000000000001</v>
      </c>
      <c r="H198" s="20">
        <f>IFERROR(Dati17_18[[#This Row],[Tot. punti]]/Dati17_18[[#This Row],[Quota]],0)</f>
        <v>16.928888888888892</v>
      </c>
      <c r="I198" s="12">
        <f>IFERROR(VLOOKUP(Dati17_18[[#This Row],[Nome]]&amp;"*",Gazzetta17_18[],2,FALSE),0)</f>
        <v>9</v>
      </c>
      <c r="J198" t="s">
        <v>101</v>
      </c>
      <c r="K198">
        <v>26</v>
      </c>
      <c r="L198">
        <v>5.68</v>
      </c>
      <c r="M198">
        <v>5.86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0</v>
      </c>
      <c r="W198">
        <v>0</v>
      </c>
      <c r="Y198" s="18" t="s">
        <v>2515</v>
      </c>
      <c r="Z198">
        <v>3</v>
      </c>
    </row>
    <row r="199" spans="1:26">
      <c r="A199">
        <v>642</v>
      </c>
      <c r="B199" t="s">
        <v>31</v>
      </c>
      <c r="C199" t="s">
        <v>123</v>
      </c>
      <c r="D199" s="17" t="str">
        <f>IFERROR(VLOOKUP(Dati17_18[[#This Row],[Nome]]&amp;"*",Gazzetta17_18[Giocatore],1,FALSE),"")</f>
        <v/>
      </c>
      <c r="E199" s="13">
        <f>IFERROR(IF(Dati17_18[[#This Row],[Mf]]/Dati17_18[[#This Row],[Quota]]=0,0,Dati17_18[[#This Row],[Mf]]/Dati17_18[[#This Row],[Quota]]),0)</f>
        <v>0</v>
      </c>
      <c r="F199" s="13">
        <f>IFERROR(Dati17_18[[#This Row],[Mf/Quota]]*Dati17_18[[#This Row],[Pg]]/38,0)</f>
        <v>0</v>
      </c>
      <c r="G199" s="15">
        <f>IF(Dati17_18[[#This Row],[Mf]]*Dati17_18[[#This Row],[Pg]]=0,0,Dati17_18[[#This Row],[Mf]]*Dati17_18[[#This Row],[Pg]])</f>
        <v>154</v>
      </c>
      <c r="H199" s="20">
        <f>IFERROR(Dati17_18[[#This Row],[Tot. punti]]/Dati17_18[[#This Row],[Quota]],0)</f>
        <v>0</v>
      </c>
      <c r="I199" s="12">
        <f>IFERROR(VLOOKUP(Dati17_18[[#This Row],[Nome]]&amp;"*",Gazzetta17_18[],2,FALSE),0)</f>
        <v>0</v>
      </c>
      <c r="J199" t="s">
        <v>35</v>
      </c>
      <c r="K199">
        <v>25</v>
      </c>
      <c r="L199">
        <v>6.1</v>
      </c>
      <c r="M199">
        <v>6.16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5</v>
      </c>
      <c r="V199">
        <v>0</v>
      </c>
      <c r="W199">
        <v>0</v>
      </c>
      <c r="Y199" s="18" t="s">
        <v>1828</v>
      </c>
      <c r="Z199">
        <v>10</v>
      </c>
    </row>
    <row r="200" spans="1:26">
      <c r="A200">
        <v>142</v>
      </c>
      <c r="B200" t="s">
        <v>31</v>
      </c>
      <c r="C200" t="s">
        <v>53</v>
      </c>
      <c r="D200" s="17" t="str">
        <f>IFERROR(VLOOKUP(Dati17_18[[#This Row],[Nome]]&amp;"*",Gazzetta17_18[Giocatore],1,FALSE),"")</f>
        <v/>
      </c>
      <c r="E200" s="13">
        <f>IFERROR(IF(Dati17_18[[#This Row],[Mf]]/Dati17_18[[#This Row],[Quota]]=0,0,Dati17_18[[#This Row],[Mf]]/Dati17_18[[#This Row],[Quota]]),0)</f>
        <v>0</v>
      </c>
      <c r="F200" s="13">
        <f>IFERROR(Dati17_18[[#This Row],[Mf/Quota]]*Dati17_18[[#This Row],[Pg]]/38,0)</f>
        <v>0</v>
      </c>
      <c r="G200" s="15">
        <f>IF(Dati17_18[[#This Row],[Mf]]*Dati17_18[[#This Row],[Pg]]=0,0,Dati17_18[[#This Row],[Mf]]*Dati17_18[[#This Row],[Pg]])</f>
        <v>153</v>
      </c>
      <c r="H200" s="20">
        <f>IFERROR(Dati17_18[[#This Row],[Tot. punti]]/Dati17_18[[#This Row],[Quota]],0)</f>
        <v>0</v>
      </c>
      <c r="I200" s="12">
        <f>IFERROR(VLOOKUP(Dati17_18[[#This Row],[Nome]]&amp;"*",Gazzetta17_18[],2,FALSE),0)</f>
        <v>0</v>
      </c>
      <c r="J200" t="s">
        <v>24</v>
      </c>
      <c r="K200">
        <v>25</v>
      </c>
      <c r="L200">
        <v>5.92</v>
      </c>
      <c r="M200">
        <v>6.12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8</v>
      </c>
      <c r="V200">
        <v>1</v>
      </c>
      <c r="W200">
        <v>0</v>
      </c>
      <c r="Y200" s="18" t="s">
        <v>1832</v>
      </c>
      <c r="Z200">
        <v>6</v>
      </c>
    </row>
    <row r="201" spans="1:26">
      <c r="A201">
        <v>706</v>
      </c>
      <c r="B201" t="s">
        <v>31</v>
      </c>
      <c r="C201" t="s">
        <v>269</v>
      </c>
      <c r="D201" s="17" t="str">
        <f>IFERROR(VLOOKUP(Dati17_18[[#This Row],[Nome]]&amp;"*",Gazzetta17_18[Giocatore],1,FALSE),"")</f>
        <v>Ansaldi C.</v>
      </c>
      <c r="E201" s="13">
        <f>IFERROR(IF(Dati17_18[[#This Row],[Mf]]/Dati17_18[[#This Row],[Quota]]=0,0,Dati17_18[[#This Row],[Mf]]/Dati17_18[[#This Row],[Quota]]),0)</f>
        <v>0.622</v>
      </c>
      <c r="F201" s="13">
        <f>IFERROR(Dati17_18[[#This Row],[Mf/Quota]]*Dati17_18[[#This Row],[Pg]]/38,0)</f>
        <v>0.40921052631578947</v>
      </c>
      <c r="G201" s="15">
        <f>IF(Dati17_18[[#This Row],[Mf]]*Dati17_18[[#This Row],[Pg]]=0,0,Dati17_18[[#This Row],[Mf]]*Dati17_18[[#This Row],[Pg]])</f>
        <v>155.5</v>
      </c>
      <c r="H201" s="20">
        <f>IFERROR(Dati17_18[[#This Row],[Tot. punti]]/Dati17_18[[#This Row],[Quota]],0)</f>
        <v>15.55</v>
      </c>
      <c r="I201" s="12">
        <f>IFERROR(VLOOKUP(Dati17_18[[#This Row],[Nome]]&amp;"*",Gazzetta17_18[],2,FALSE),0)</f>
        <v>10</v>
      </c>
      <c r="J201" t="s">
        <v>81</v>
      </c>
      <c r="K201">
        <v>25</v>
      </c>
      <c r="L201">
        <v>6.12</v>
      </c>
      <c r="M201">
        <v>6.22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5</v>
      </c>
      <c r="V201">
        <v>1</v>
      </c>
      <c r="W201">
        <v>0</v>
      </c>
      <c r="Y201" s="18" t="s">
        <v>2295</v>
      </c>
      <c r="Z201">
        <v>9</v>
      </c>
    </row>
    <row r="202" spans="1:26">
      <c r="A202">
        <v>285</v>
      </c>
      <c r="B202" t="s">
        <v>31</v>
      </c>
      <c r="C202" t="s">
        <v>140</v>
      </c>
      <c r="D202" s="17" t="str">
        <f>IFERROR(VLOOKUP(Dati17_18[[#This Row],[Nome]]&amp;"*",Gazzetta17_18[Giocatore],1,FALSE),"")</f>
        <v>Barzagli A.</v>
      </c>
      <c r="E202" s="13">
        <f>IFERROR(IF(Dati17_18[[#This Row],[Mf]]/Dati17_18[[#This Row],[Quota]]=0,0,Dati17_18[[#This Row],[Mf]]/Dati17_18[[#This Row],[Quota]]),0)</f>
        <v>0.65555555555555556</v>
      </c>
      <c r="F202" s="13">
        <f>IFERROR(Dati17_18[[#This Row],[Mf/Quota]]*Dati17_18[[#This Row],[Pg]]/38,0)</f>
        <v>0.43128654970760233</v>
      </c>
      <c r="G202" s="15">
        <f>IF(Dati17_18[[#This Row],[Mf]]*Dati17_18[[#This Row],[Pg]]=0,0,Dati17_18[[#This Row],[Mf]]*Dati17_18[[#This Row],[Pg]])</f>
        <v>147.5</v>
      </c>
      <c r="H202" s="20">
        <f>IFERROR(Dati17_18[[#This Row],[Tot. punti]]/Dati17_18[[#This Row],[Quota]],0)</f>
        <v>16.388888888888889</v>
      </c>
      <c r="I202" s="12">
        <f>IFERROR(VLOOKUP(Dati17_18[[#This Row],[Nome]]&amp;"*",Gazzetta17_18[],2,FALSE),0)</f>
        <v>9</v>
      </c>
      <c r="J202" t="s">
        <v>57</v>
      </c>
      <c r="K202">
        <v>25</v>
      </c>
      <c r="L202">
        <v>6</v>
      </c>
      <c r="M202">
        <v>5.9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0</v>
      </c>
      <c r="W202">
        <v>1</v>
      </c>
      <c r="Y202" s="18" t="s">
        <v>2296</v>
      </c>
      <c r="Z202">
        <v>1</v>
      </c>
    </row>
    <row r="203" spans="1:26">
      <c r="A203">
        <v>1865</v>
      </c>
      <c r="B203" t="s">
        <v>31</v>
      </c>
      <c r="C203" t="s">
        <v>665</v>
      </c>
      <c r="D203" s="17" t="str">
        <f>IFERROR(VLOOKUP(Dati17_18[[#This Row],[Nome]]&amp;"*",Gazzetta17_18[Giocatore],1,FALSE),"")</f>
        <v>Capuano M.</v>
      </c>
      <c r="E203" s="13">
        <f>IFERROR(IF(Dati17_18[[#This Row],[Mf]]/Dati17_18[[#This Row],[Quota]]=0,0,Dati17_18[[#This Row],[Mf]]/Dati17_18[[#This Row],[Quota]]),0)</f>
        <v>0.93333333333333324</v>
      </c>
      <c r="F203" s="13">
        <f>IFERROR(Dati17_18[[#This Row],[Mf/Quota]]*Dati17_18[[#This Row],[Pg]]/38,0)</f>
        <v>0.61403508771929827</v>
      </c>
      <c r="G203" s="15">
        <f>IF(Dati17_18[[#This Row],[Mf]]*Dati17_18[[#This Row],[Pg]]=0,0,Dati17_18[[#This Row],[Mf]]*Dati17_18[[#This Row],[Pg]])</f>
        <v>140</v>
      </c>
      <c r="H203" s="20">
        <f>IFERROR(Dati17_18[[#This Row],[Tot. punti]]/Dati17_18[[#This Row],[Quota]],0)</f>
        <v>23.333333333333332</v>
      </c>
      <c r="I203" s="12">
        <f>IFERROR(VLOOKUP(Dati17_18[[#This Row],[Nome]]&amp;"*",Gazzetta17_18[],2,FALSE),0)</f>
        <v>6</v>
      </c>
      <c r="J203" t="s">
        <v>656</v>
      </c>
      <c r="K203">
        <v>25</v>
      </c>
      <c r="L203">
        <v>5.75</v>
      </c>
      <c r="M203">
        <v>5.6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1</v>
      </c>
      <c r="W203">
        <v>0</v>
      </c>
      <c r="Y203" s="18" t="s">
        <v>1834</v>
      </c>
      <c r="Z203">
        <v>10</v>
      </c>
    </row>
    <row r="204" spans="1:26">
      <c r="A204">
        <v>112</v>
      </c>
      <c r="B204" t="s">
        <v>22</v>
      </c>
      <c r="C204" t="s">
        <v>91</v>
      </c>
      <c r="D204" s="17" t="str">
        <f>IFERROR(VLOOKUP(Dati17_18[[#This Row],[Nome]]&amp;"*",Gazzetta17_18[Giocatore],1,FALSE),"")</f>
        <v>Castro L.</v>
      </c>
      <c r="E204" s="13">
        <f>IFERROR(IF(Dati17_18[[#This Row],[Mf]]/Dati17_18[[#This Row],[Quota]]=0,0,Dati17_18[[#This Row],[Mf]]/Dati17_18[[#This Row],[Quota]]),0)</f>
        <v>0.54</v>
      </c>
      <c r="F204" s="13">
        <f>IFERROR(Dati17_18[[#This Row],[Mf/Quota]]*Dati17_18[[#This Row],[Pg]]/38,0)</f>
        <v>0.35526315789473684</v>
      </c>
      <c r="G204" s="15">
        <f>IF(Dati17_18[[#This Row],[Mf]]*Dati17_18[[#This Row],[Pg]]=0,0,Dati17_18[[#This Row],[Mf]]*Dati17_18[[#This Row],[Pg]])</f>
        <v>162</v>
      </c>
      <c r="H204" s="20">
        <f>IFERROR(Dati17_18[[#This Row],[Tot. punti]]/Dati17_18[[#This Row],[Quota]],0)</f>
        <v>13.5</v>
      </c>
      <c r="I204" s="12">
        <f>IFERROR(VLOOKUP(Dati17_18[[#This Row],[Nome]]&amp;"*",Gazzetta17_18[],2,FALSE),0)</f>
        <v>12</v>
      </c>
      <c r="J204" t="s">
        <v>65</v>
      </c>
      <c r="K204">
        <v>25</v>
      </c>
      <c r="L204">
        <v>6.06</v>
      </c>
      <c r="M204">
        <v>6.48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3</v>
      </c>
      <c r="V204">
        <v>0</v>
      </c>
      <c r="W204">
        <v>0</v>
      </c>
      <c r="Y204" s="18" t="s">
        <v>1835</v>
      </c>
      <c r="Z204">
        <v>13</v>
      </c>
    </row>
    <row r="205" spans="1:26">
      <c r="A205">
        <v>45</v>
      </c>
      <c r="B205" t="s">
        <v>31</v>
      </c>
      <c r="C205" t="s">
        <v>296</v>
      </c>
      <c r="D205" s="17" t="str">
        <f>IFERROR(VLOOKUP(Dati17_18[[#This Row],[Nome]]&amp;"*",Gazzetta17_18[Giocatore],1,FALSE),"")</f>
        <v>Ferrari A.</v>
      </c>
      <c r="E205" s="13">
        <f>IFERROR(IF(Dati17_18[[#This Row],[Mf]]/Dati17_18[[#This Row],[Quota]]=0,0,Dati17_18[[#This Row],[Mf]]/Dati17_18[[#This Row],[Quota]]),0)</f>
        <v>0.91999999999999993</v>
      </c>
      <c r="F205" s="13">
        <f>IFERROR(Dati17_18[[#This Row],[Mf/Quota]]*Dati17_18[[#This Row],[Pg]]/38,0)</f>
        <v>0.60526315789473684</v>
      </c>
      <c r="G205" s="15">
        <f>IF(Dati17_18[[#This Row],[Mf]]*Dati17_18[[#This Row],[Pg]]=0,0,Dati17_18[[#This Row],[Mf]]*Dati17_18[[#This Row],[Pg]])</f>
        <v>138</v>
      </c>
      <c r="H205" s="20">
        <f>IFERROR(Dati17_18[[#This Row],[Tot. punti]]/Dati17_18[[#This Row],[Quota]],0)</f>
        <v>23</v>
      </c>
      <c r="I205" s="12">
        <f>IFERROR(VLOOKUP(Dati17_18[[#This Row],[Nome]]&amp;"*",Gazzetta17_18[],2,FALSE),0)</f>
        <v>6</v>
      </c>
      <c r="J205" t="s">
        <v>101</v>
      </c>
      <c r="K205">
        <v>25</v>
      </c>
      <c r="L205">
        <v>5.5</v>
      </c>
      <c r="M205">
        <v>5.52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Y205" s="18" t="s">
        <v>2298</v>
      </c>
      <c r="Z205">
        <v>13</v>
      </c>
    </row>
    <row r="206" spans="1:26">
      <c r="A206">
        <v>50</v>
      </c>
      <c r="B206" t="s">
        <v>31</v>
      </c>
      <c r="C206" t="s">
        <v>362</v>
      </c>
      <c r="D206" s="17" t="str">
        <f>IFERROR(VLOOKUP(Dati17_18[[#This Row],[Nome]]&amp;"*",Gazzetta17_18[Giocatore],1,FALSE),"")</f>
        <v>Mbaye I.</v>
      </c>
      <c r="E206" s="13">
        <f>IFERROR(IF(Dati17_18[[#This Row],[Mf]]/Dati17_18[[#This Row],[Quota]]=0,0,Dati17_18[[#This Row],[Mf]]/Dati17_18[[#This Row],[Quota]]),0)</f>
        <v>0.95166666666666666</v>
      </c>
      <c r="F206" s="13">
        <f>IFERROR(Dati17_18[[#This Row],[Mf/Quota]]*Dati17_18[[#This Row],[Pg]]/38,0)</f>
        <v>0.62609649122807021</v>
      </c>
      <c r="G206" s="15">
        <f>IF(Dati17_18[[#This Row],[Mf]]*Dati17_18[[#This Row],[Pg]]=0,0,Dati17_18[[#This Row],[Mf]]*Dati17_18[[#This Row],[Pg]])</f>
        <v>142.75</v>
      </c>
      <c r="H206" s="20">
        <f>IFERROR(Dati17_18[[#This Row],[Tot. punti]]/Dati17_18[[#This Row],[Quota]],0)</f>
        <v>23.791666666666668</v>
      </c>
      <c r="I206" s="12">
        <f>IFERROR(VLOOKUP(Dati17_18[[#This Row],[Nome]]&amp;"*",Gazzetta17_18[],2,FALSE),0)</f>
        <v>6</v>
      </c>
      <c r="J206" t="s">
        <v>89</v>
      </c>
      <c r="K206">
        <v>25</v>
      </c>
      <c r="L206">
        <v>5.77</v>
      </c>
      <c r="M206">
        <v>5.71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1</v>
      </c>
      <c r="W206">
        <v>1</v>
      </c>
      <c r="Y206" s="18" t="s">
        <v>2516</v>
      </c>
      <c r="Z206">
        <v>4</v>
      </c>
    </row>
    <row r="207" spans="1:26">
      <c r="A207">
        <v>237</v>
      </c>
      <c r="B207" t="s">
        <v>22</v>
      </c>
      <c r="C207" t="s">
        <v>139</v>
      </c>
      <c r="D207" s="17" t="str">
        <f>IFERROR(VLOOKUP(Dati17_18[[#This Row],[Nome]]&amp;"*",Gazzetta17_18[Giocatore],1,FALSE),"")</f>
        <v>Perotti D.</v>
      </c>
      <c r="E207" s="13">
        <f>IFERROR(IF(Dati17_18[[#This Row],[Mf]]/Dati17_18[[#This Row],[Quota]]=0,0,Dati17_18[[#This Row],[Mf]]/Dati17_18[[#This Row],[Quota]]),0)</f>
        <v>0.37055555555555553</v>
      </c>
      <c r="F207" s="13">
        <f>IFERROR(Dati17_18[[#This Row],[Mf/Quota]]*Dati17_18[[#This Row],[Pg]]/38,0)</f>
        <v>0.2437865497076023</v>
      </c>
      <c r="G207" s="15">
        <f>IF(Dati17_18[[#This Row],[Mf]]*Dati17_18[[#This Row],[Pg]]=0,0,Dati17_18[[#This Row],[Mf]]*Dati17_18[[#This Row],[Pg]])</f>
        <v>166.75</v>
      </c>
      <c r="H207" s="20">
        <f>IFERROR(Dati17_18[[#This Row],[Tot. punti]]/Dati17_18[[#This Row],[Quota]],0)</f>
        <v>9.2638888888888893</v>
      </c>
      <c r="I207" s="12">
        <f>IFERROR(VLOOKUP(Dati17_18[[#This Row],[Nome]]&amp;"*",Gazzetta17_18[],2,FALSE),0)</f>
        <v>18</v>
      </c>
      <c r="J207" t="s">
        <v>42</v>
      </c>
      <c r="K207">
        <v>25</v>
      </c>
      <c r="L207">
        <v>6.11</v>
      </c>
      <c r="M207">
        <v>6.67</v>
      </c>
      <c r="N207">
        <v>3</v>
      </c>
      <c r="O207">
        <v>0</v>
      </c>
      <c r="P207">
        <v>0</v>
      </c>
      <c r="Q207">
        <v>4</v>
      </c>
      <c r="R207">
        <v>2</v>
      </c>
      <c r="S207">
        <v>2</v>
      </c>
      <c r="T207">
        <v>4</v>
      </c>
      <c r="U207">
        <v>0</v>
      </c>
      <c r="V207">
        <v>0</v>
      </c>
      <c r="W207">
        <v>0</v>
      </c>
      <c r="Y207" s="18" t="s">
        <v>2517</v>
      </c>
      <c r="Z207">
        <v>1</v>
      </c>
    </row>
    <row r="208" spans="1:26">
      <c r="A208">
        <v>2114</v>
      </c>
      <c r="B208" t="s">
        <v>17</v>
      </c>
      <c r="C208" t="s">
        <v>766</v>
      </c>
      <c r="D208" s="17" t="str">
        <f>IFERROR(VLOOKUP(Dati17_18[[#This Row],[Nome]]&amp;"*",Gazzetta17_18[Giocatore],1,FALSE),"")</f>
        <v>Petkovic B.</v>
      </c>
      <c r="E208" s="13">
        <f>IFERROR(IF(Dati17_18[[#This Row],[Mf]]/Dati17_18[[#This Row],[Quota]]=0,0,Dati17_18[[#This Row],[Mf]]/Dati17_18[[#This Row],[Quota]]),0)</f>
        <v>0.94666666666666666</v>
      </c>
      <c r="F208" s="13">
        <f>IFERROR(Dati17_18[[#This Row],[Mf/Quota]]*Dati17_18[[#This Row],[Pg]]/38,0)</f>
        <v>0.6228070175438597</v>
      </c>
      <c r="G208" s="15">
        <f>IF(Dati17_18[[#This Row],[Mf]]*Dati17_18[[#This Row],[Pg]]=0,0,Dati17_18[[#This Row],[Mf]]*Dati17_18[[#This Row],[Pg]])</f>
        <v>142</v>
      </c>
      <c r="H208" s="20">
        <f>IFERROR(Dati17_18[[#This Row],[Tot. punti]]/Dati17_18[[#This Row],[Quota]],0)</f>
        <v>23.666666666666668</v>
      </c>
      <c r="I208" s="12">
        <f>IFERROR(VLOOKUP(Dati17_18[[#This Row],[Nome]]&amp;"*",Gazzetta17_18[],2,FALSE),0)</f>
        <v>6</v>
      </c>
      <c r="J208" t="s">
        <v>101</v>
      </c>
      <c r="K208">
        <v>25</v>
      </c>
      <c r="L208">
        <v>5.68</v>
      </c>
      <c r="M208">
        <v>5.68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4</v>
      </c>
      <c r="V208">
        <v>0</v>
      </c>
      <c r="W208">
        <v>0</v>
      </c>
      <c r="Y208" s="18" t="s">
        <v>1838</v>
      </c>
      <c r="Z208">
        <v>22</v>
      </c>
    </row>
    <row r="209" spans="1:26">
      <c r="A209">
        <v>2175</v>
      </c>
      <c r="B209" t="s">
        <v>17</v>
      </c>
      <c r="C209" t="s">
        <v>796</v>
      </c>
      <c r="D209" s="17" t="str">
        <f>IFERROR(VLOOKUP(Dati17_18[[#This Row],[Nome]]&amp;"*",Gazzetta17_18[Giocatore],1,FALSE),"")</f>
        <v/>
      </c>
      <c r="E209" s="13">
        <f>IFERROR(IF(Dati17_18[[#This Row],[Mf]]/Dati17_18[[#This Row],[Quota]]=0,0,Dati17_18[[#This Row],[Mf]]/Dati17_18[[#This Row],[Quota]]),0)</f>
        <v>0</v>
      </c>
      <c r="F209" s="13">
        <f>IFERROR(Dati17_18[[#This Row],[Mf/Quota]]*Dati17_18[[#This Row],[Pg]]/38,0)</f>
        <v>0</v>
      </c>
      <c r="G209" s="15">
        <f>IF(Dati17_18[[#This Row],[Mf]]*Dati17_18[[#This Row],[Pg]]=0,0,Dati17_18[[#This Row],[Mf]]*Dati17_18[[#This Row],[Pg]])</f>
        <v>142.80000000000001</v>
      </c>
      <c r="H209" s="20">
        <f>IFERROR(Dati17_18[[#This Row],[Tot. punti]]/Dati17_18[[#This Row],[Quota]],0)</f>
        <v>0</v>
      </c>
      <c r="I209" s="12">
        <f>IFERROR(VLOOKUP(Dati17_18[[#This Row],[Nome]]&amp;"*",Gazzetta17_18[],2,FALSE),0)</f>
        <v>0</v>
      </c>
      <c r="J209" t="s">
        <v>21</v>
      </c>
      <c r="K209">
        <v>24</v>
      </c>
      <c r="L209">
        <v>5.68</v>
      </c>
      <c r="M209">
        <v>5.95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2518</v>
      </c>
      <c r="Z209">
        <v>1</v>
      </c>
    </row>
    <row r="210" spans="1:26">
      <c r="A210">
        <v>222</v>
      </c>
      <c r="B210" t="s">
        <v>31</v>
      </c>
      <c r="C210" t="s">
        <v>185</v>
      </c>
      <c r="D210" s="17" t="str">
        <f>IFERROR(VLOOKUP(Dati17_18[[#This Row],[Nome]]&amp;"*",Gazzetta17_18[Giocatore],1,FALSE),"")</f>
        <v>Burdisso N.</v>
      </c>
      <c r="E210" s="13">
        <f>IFERROR(IF(Dati17_18[[#This Row],[Mf]]/Dati17_18[[#This Row],[Quota]]=0,0,Dati17_18[[#This Row],[Mf]]/Dati17_18[[#This Row],[Quota]]),0)</f>
        <v>0.95833333333333337</v>
      </c>
      <c r="F210" s="13">
        <f>IFERROR(Dati17_18[[#This Row],[Mf/Quota]]*Dati17_18[[#This Row],[Pg]]/38,0)</f>
        <v>0.60526315789473684</v>
      </c>
      <c r="G210" s="15">
        <f>IF(Dati17_18[[#This Row],[Mf]]*Dati17_18[[#This Row],[Pg]]=0,0,Dati17_18[[#This Row],[Mf]]*Dati17_18[[#This Row],[Pg]])</f>
        <v>138</v>
      </c>
      <c r="H210" s="20">
        <f>IFERROR(Dati17_18[[#This Row],[Tot. punti]]/Dati17_18[[#This Row],[Quota]],0)</f>
        <v>23</v>
      </c>
      <c r="I210" s="12">
        <f>IFERROR(VLOOKUP(Dati17_18[[#This Row],[Nome]]&amp;"*",Gazzetta17_18[],2,FALSE),0)</f>
        <v>6</v>
      </c>
      <c r="J210" t="s">
        <v>81</v>
      </c>
      <c r="K210">
        <v>24</v>
      </c>
      <c r="L210">
        <v>5.88</v>
      </c>
      <c r="M210">
        <v>5.75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0</v>
      </c>
      <c r="W210">
        <v>0</v>
      </c>
      <c r="Y210" s="18" t="s">
        <v>1844</v>
      </c>
      <c r="Z210">
        <v>8</v>
      </c>
    </row>
    <row r="211" spans="1:26">
      <c r="A211">
        <v>1847</v>
      </c>
      <c r="B211" t="s">
        <v>31</v>
      </c>
      <c r="C211" t="s">
        <v>657</v>
      </c>
      <c r="D211" s="17" t="str">
        <f>IFERROR(VLOOKUP(Dati17_18[[#This Row],[Nome]]&amp;"*",Gazzetta17_18[Giocatore],1,FALSE),"")</f>
        <v>Caldara M.</v>
      </c>
      <c r="E211" s="13">
        <f>IFERROR(IF(Dati17_18[[#This Row],[Mf]]/Dati17_18[[#This Row],[Quota]]=0,0,Dati17_18[[#This Row],[Mf]]/Dati17_18[[#This Row],[Quota]]),0)</f>
        <v>0.41666666666666669</v>
      </c>
      <c r="F211" s="13">
        <f>IFERROR(Dati17_18[[#This Row],[Mf/Quota]]*Dati17_18[[#This Row],[Pg]]/38,0)</f>
        <v>0.26315789473684209</v>
      </c>
      <c r="G211" s="15">
        <f>IF(Dati17_18[[#This Row],[Mf]]*Dati17_18[[#This Row],[Pg]]=0,0,Dati17_18[[#This Row],[Mf]]*Dati17_18[[#This Row],[Pg]])</f>
        <v>150</v>
      </c>
      <c r="H211" s="20">
        <f>IFERROR(Dati17_18[[#This Row],[Tot. punti]]/Dati17_18[[#This Row],[Quota]],0)</f>
        <v>10</v>
      </c>
      <c r="I211" s="12">
        <f>IFERROR(VLOOKUP(Dati17_18[[#This Row],[Nome]]&amp;"*",Gazzetta17_18[],2,FALSE),0)</f>
        <v>15</v>
      </c>
      <c r="J211" t="s">
        <v>49</v>
      </c>
      <c r="K211">
        <v>24</v>
      </c>
      <c r="L211">
        <v>6.1</v>
      </c>
      <c r="M211">
        <v>6.25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5</v>
      </c>
      <c r="V211">
        <v>0</v>
      </c>
      <c r="W211">
        <v>0</v>
      </c>
      <c r="Y211" s="18" t="s">
        <v>2519</v>
      </c>
      <c r="Z211">
        <v>8</v>
      </c>
    </row>
    <row r="212" spans="1:26">
      <c r="A212">
        <v>378</v>
      </c>
      <c r="B212" t="s">
        <v>17</v>
      </c>
      <c r="C212" t="s">
        <v>263</v>
      </c>
      <c r="D212" s="17" t="str">
        <f>IFERROR(VLOOKUP(Dati17_18[[#This Row],[Nome]]&amp;"*",Gazzetta17_18[Giocatore],1,FALSE),"")</f>
        <v>Cerci A.</v>
      </c>
      <c r="E212" s="13">
        <f>IFERROR(IF(Dati17_18[[#This Row],[Mf]]/Dati17_18[[#This Row],[Quota]]=0,0,Dati17_18[[#This Row],[Mf]]/Dati17_18[[#This Row],[Quota]]),0)</f>
        <v>0.61499999999999999</v>
      </c>
      <c r="F212" s="13">
        <f>IFERROR(Dati17_18[[#This Row],[Mf/Quota]]*Dati17_18[[#This Row],[Pg]]/38,0)</f>
        <v>0.38842105263157894</v>
      </c>
      <c r="G212" s="15">
        <f>IF(Dati17_18[[#This Row],[Mf]]*Dati17_18[[#This Row],[Pg]]=0,0,Dati17_18[[#This Row],[Mf]]*Dati17_18[[#This Row],[Pg]])</f>
        <v>147.60000000000002</v>
      </c>
      <c r="H212" s="20">
        <f>IFERROR(Dati17_18[[#This Row],[Tot. punti]]/Dati17_18[[#This Row],[Quota]],0)</f>
        <v>14.760000000000002</v>
      </c>
      <c r="I212" s="12">
        <f>IFERROR(VLOOKUP(Dati17_18[[#This Row],[Nome]]&amp;"*",Gazzetta17_18[],2,FALSE),0)</f>
        <v>10</v>
      </c>
      <c r="J212" t="s">
        <v>101</v>
      </c>
      <c r="K212">
        <v>24</v>
      </c>
      <c r="L212">
        <v>5.74</v>
      </c>
      <c r="M212">
        <v>6.15</v>
      </c>
      <c r="N212">
        <v>2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Y212" s="18" t="s">
        <v>1847</v>
      </c>
      <c r="Z212">
        <v>5</v>
      </c>
    </row>
    <row r="213" spans="1:26">
      <c r="A213">
        <v>2190</v>
      </c>
      <c r="B213" t="s">
        <v>17</v>
      </c>
      <c r="C213" t="s">
        <v>809</v>
      </c>
      <c r="D213" s="17" t="str">
        <f>IFERROR(VLOOKUP(Dati17_18[[#This Row],[Nome]]&amp;"*",Gazzetta17_18[Giocatore],1,FALSE),"")</f>
        <v>Coda M.</v>
      </c>
      <c r="E213" s="13">
        <f>IFERROR(IF(Dati17_18[[#This Row],[Mf]]/Dati17_18[[#This Row],[Quota]]=0,0,Dati17_18[[#This Row],[Mf]]/Dati17_18[[#This Row],[Quota]]),0)</f>
        <v>0.52666666666666673</v>
      </c>
      <c r="F213" s="13">
        <f>IFERROR(Dati17_18[[#This Row],[Mf/Quota]]*Dati17_18[[#This Row],[Pg]]/38,0)</f>
        <v>0.33263157894736844</v>
      </c>
      <c r="G213" s="15">
        <f>IF(Dati17_18[[#This Row],[Mf]]*Dati17_18[[#This Row],[Pg]]=0,0,Dati17_18[[#This Row],[Mf]]*Dati17_18[[#This Row],[Pg]])</f>
        <v>151.68</v>
      </c>
      <c r="H213" s="20">
        <f>IFERROR(Dati17_18[[#This Row],[Tot. punti]]/Dati17_18[[#This Row],[Quota]],0)</f>
        <v>12.64</v>
      </c>
      <c r="I213" s="12">
        <f>IFERROR(VLOOKUP(Dati17_18[[#This Row],[Nome]]&amp;"*",Gazzetta17_18[],2,FALSE),0)</f>
        <v>12</v>
      </c>
      <c r="J213" t="s">
        <v>655</v>
      </c>
      <c r="K213">
        <v>24</v>
      </c>
      <c r="L213">
        <v>5.7</v>
      </c>
      <c r="M213">
        <v>6.32</v>
      </c>
      <c r="N213">
        <v>3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Y213" s="18" t="s">
        <v>2520</v>
      </c>
      <c r="Z213">
        <v>4</v>
      </c>
    </row>
    <row r="214" spans="1:26">
      <c r="A214">
        <v>1857</v>
      </c>
      <c r="B214" t="s">
        <v>22</v>
      </c>
      <c r="C214" t="s">
        <v>661</v>
      </c>
      <c r="D214" s="17" t="str">
        <f>IFERROR(VLOOKUP(Dati17_18[[#This Row],[Nome]]&amp;"*",Gazzetta17_18[Giocatore],1,FALSE),"")</f>
        <v>Di Francesco F.</v>
      </c>
      <c r="E214" s="13">
        <f>IFERROR(IF(Dati17_18[[#This Row],[Mf]]/Dati17_18[[#This Row],[Quota]]=0,0,Dati17_18[[#This Row],[Mf]]/Dati17_18[[#This Row],[Quota]]),0)</f>
        <v>0.87285714285714289</v>
      </c>
      <c r="F214" s="13">
        <f>IFERROR(Dati17_18[[#This Row],[Mf/Quota]]*Dati17_18[[#This Row],[Pg]]/38,0)</f>
        <v>0.55127819548872181</v>
      </c>
      <c r="G214" s="15">
        <f>IF(Dati17_18[[#This Row],[Mf]]*Dati17_18[[#This Row],[Pg]]=0,0,Dati17_18[[#This Row],[Mf]]*Dati17_18[[#This Row],[Pg]])</f>
        <v>146.64000000000001</v>
      </c>
      <c r="H214" s="20">
        <f>IFERROR(Dati17_18[[#This Row],[Tot. punti]]/Dati17_18[[#This Row],[Quota]],0)</f>
        <v>20.94857142857143</v>
      </c>
      <c r="I214" s="12">
        <f>IFERROR(VLOOKUP(Dati17_18[[#This Row],[Nome]]&amp;"*",Gazzetta17_18[],2,FALSE),0)</f>
        <v>7</v>
      </c>
      <c r="J214" t="s">
        <v>89</v>
      </c>
      <c r="K214">
        <v>24</v>
      </c>
      <c r="L214">
        <v>5.93</v>
      </c>
      <c r="M214">
        <v>6.11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4</v>
      </c>
      <c r="V214">
        <v>0</v>
      </c>
      <c r="W214">
        <v>0</v>
      </c>
      <c r="Y214" s="18" t="s">
        <v>2521</v>
      </c>
      <c r="Z214">
        <v>4</v>
      </c>
    </row>
    <row r="215" spans="1:26">
      <c r="A215">
        <v>1967</v>
      </c>
      <c r="B215" t="s">
        <v>22</v>
      </c>
      <c r="C215" t="s">
        <v>701</v>
      </c>
      <c r="D215" s="17" t="str">
        <f>IFERROR(VLOOKUP(Dati17_18[[#This Row],[Nome]]&amp;"*",Gazzetta17_18[Giocatore],1,FALSE),"")</f>
        <v>Gerson</v>
      </c>
      <c r="E215" s="13">
        <f>IFERROR(IF(Dati17_18[[#This Row],[Mf]]/Dati17_18[[#This Row],[Quota]]=0,0,Dati17_18[[#This Row],[Mf]]/Dati17_18[[#This Row],[Quota]]),0)</f>
        <v>0.88857142857142857</v>
      </c>
      <c r="F215" s="13">
        <f>IFERROR(Dati17_18[[#This Row],[Mf/Quota]]*Dati17_18[[#This Row],[Pg]]/38,0)</f>
        <v>0.56120300751879693</v>
      </c>
      <c r="G215" s="15">
        <f>IF(Dati17_18[[#This Row],[Mf]]*Dati17_18[[#This Row],[Pg]]=0,0,Dati17_18[[#This Row],[Mf]]*Dati17_18[[#This Row],[Pg]])</f>
        <v>149.28</v>
      </c>
      <c r="H215" s="20">
        <f>IFERROR(Dati17_18[[#This Row],[Tot. punti]]/Dati17_18[[#This Row],[Quota]],0)</f>
        <v>21.325714285714287</v>
      </c>
      <c r="I215" s="12">
        <f>IFERROR(VLOOKUP(Dati17_18[[#This Row],[Nome]]&amp;"*",Gazzetta17_18[],2,FALSE),0)</f>
        <v>7</v>
      </c>
      <c r="J215" t="s">
        <v>42</v>
      </c>
      <c r="K215">
        <v>24</v>
      </c>
      <c r="L215">
        <v>5.86</v>
      </c>
      <c r="M215">
        <v>6.22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Y215" s="18" t="s">
        <v>2522</v>
      </c>
      <c r="Z215">
        <v>7</v>
      </c>
    </row>
    <row r="216" spans="1:26">
      <c r="A216">
        <v>105</v>
      </c>
      <c r="B216" t="s">
        <v>31</v>
      </c>
      <c r="C216" t="s">
        <v>90</v>
      </c>
      <c r="D216" s="17" t="str">
        <f>IFERROR(VLOOKUP(Dati17_18[[#This Row],[Nome]]&amp;"*",Gazzetta17_18[Giocatore],1,FALSE),"")</f>
        <v>Gobbi M.</v>
      </c>
      <c r="E216" s="13">
        <f>IFERROR(IF(Dati17_18[[#This Row],[Mf]]/Dati17_18[[#This Row],[Quota]]=0,0,Dati17_18[[#This Row],[Mf]]/Dati17_18[[#This Row],[Quota]]),0)</f>
        <v>0.71875</v>
      </c>
      <c r="F216" s="13">
        <f>IFERROR(Dati17_18[[#This Row],[Mf/Quota]]*Dati17_18[[#This Row],[Pg]]/38,0)</f>
        <v>0.45394736842105265</v>
      </c>
      <c r="G216" s="15">
        <f>IF(Dati17_18[[#This Row],[Mf]]*Dati17_18[[#This Row],[Pg]]=0,0,Dati17_18[[#This Row],[Mf]]*Dati17_18[[#This Row],[Pg]])</f>
        <v>138</v>
      </c>
      <c r="H216" s="20">
        <f>IFERROR(Dati17_18[[#This Row],[Tot. punti]]/Dati17_18[[#This Row],[Quota]],0)</f>
        <v>17.25</v>
      </c>
      <c r="I216" s="12">
        <f>IFERROR(VLOOKUP(Dati17_18[[#This Row],[Nome]]&amp;"*",Gazzetta17_18[],2,FALSE),0)</f>
        <v>8</v>
      </c>
      <c r="J216" t="s">
        <v>65</v>
      </c>
      <c r="K216">
        <v>24</v>
      </c>
      <c r="L216">
        <v>5.73</v>
      </c>
      <c r="M216">
        <v>5.75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3</v>
      </c>
      <c r="V216">
        <v>0</v>
      </c>
      <c r="W216">
        <v>0</v>
      </c>
      <c r="Y216" s="18" t="s">
        <v>1854</v>
      </c>
      <c r="Z216">
        <v>4</v>
      </c>
    </row>
    <row r="217" spans="1:26">
      <c r="A217">
        <v>2006</v>
      </c>
      <c r="B217" t="s">
        <v>31</v>
      </c>
      <c r="C217" t="s">
        <v>725</v>
      </c>
      <c r="D217" s="17" t="str">
        <f>IFERROR(VLOOKUP(Dati17_18[[#This Row],[Nome]]&amp;"*",Gazzetta17_18[Giocatore],1,FALSE),"")</f>
        <v>Lirola P.</v>
      </c>
      <c r="E217" s="13">
        <f>IFERROR(IF(Dati17_18[[#This Row],[Mf]]/Dati17_18[[#This Row],[Quota]]=0,0,Dati17_18[[#This Row],[Mf]]/Dati17_18[[#This Row],[Quota]]),0)</f>
        <v>0.96499999999999997</v>
      </c>
      <c r="F217" s="13">
        <f>IFERROR(Dati17_18[[#This Row],[Mf/Quota]]*Dati17_18[[#This Row],[Pg]]/38,0)</f>
        <v>0.60947368421052628</v>
      </c>
      <c r="G217" s="15">
        <f>IF(Dati17_18[[#This Row],[Mf]]*Dati17_18[[#This Row],[Pg]]=0,0,Dati17_18[[#This Row],[Mf]]*Dati17_18[[#This Row],[Pg]])</f>
        <v>138.96</v>
      </c>
      <c r="H217" s="20">
        <f>IFERROR(Dati17_18[[#This Row],[Tot. punti]]/Dati17_18[[#This Row],[Quota]],0)</f>
        <v>23.16</v>
      </c>
      <c r="I217" s="12">
        <f>IFERROR(VLOOKUP(Dati17_18[[#This Row],[Nome]]&amp;"*",Gazzetta17_18[],2,FALSE),0)</f>
        <v>6</v>
      </c>
      <c r="J217" t="s">
        <v>46</v>
      </c>
      <c r="K217">
        <v>24</v>
      </c>
      <c r="L217">
        <v>5.79</v>
      </c>
      <c r="M217">
        <v>5.79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0</v>
      </c>
      <c r="W217">
        <v>0</v>
      </c>
      <c r="Y217" s="18" t="s">
        <v>1855</v>
      </c>
      <c r="Z217">
        <v>11</v>
      </c>
    </row>
    <row r="218" spans="1:26">
      <c r="A218">
        <v>1869</v>
      </c>
      <c r="B218" t="s">
        <v>31</v>
      </c>
      <c r="C218" t="s">
        <v>668</v>
      </c>
      <c r="D218" s="17" t="str">
        <f>IFERROR(VLOOKUP(Dati17_18[[#This Row],[Nome]]&amp;"*",Gazzetta17_18[Giocatore],1,FALSE),"")</f>
        <v>Pisacane F.</v>
      </c>
      <c r="E218" s="13">
        <f>IFERROR(IF(Dati17_18[[#This Row],[Mf]]/Dati17_18[[#This Row],[Quota]]=0,0,Dati17_18[[#This Row],[Mf]]/Dati17_18[[#This Row],[Quota]]),0)</f>
        <v>0.81285714285714294</v>
      </c>
      <c r="F218" s="13">
        <f>IFERROR(Dati17_18[[#This Row],[Mf/Quota]]*Dati17_18[[#This Row],[Pg]]/38,0)</f>
        <v>0.5133834586466165</v>
      </c>
      <c r="G218" s="15">
        <f>IF(Dati17_18[[#This Row],[Mf]]*Dati17_18[[#This Row],[Pg]]=0,0,Dati17_18[[#This Row],[Mf]]*Dati17_18[[#This Row],[Pg]])</f>
        <v>136.56</v>
      </c>
      <c r="H218" s="20">
        <f>IFERROR(Dati17_18[[#This Row],[Tot. punti]]/Dati17_18[[#This Row],[Quota]],0)</f>
        <v>19.508571428571429</v>
      </c>
      <c r="I218" s="12">
        <f>IFERROR(VLOOKUP(Dati17_18[[#This Row],[Nome]]&amp;"*",Gazzetta17_18[],2,FALSE),0)</f>
        <v>7</v>
      </c>
      <c r="J218" t="s">
        <v>654</v>
      </c>
      <c r="K218">
        <v>24</v>
      </c>
      <c r="L218">
        <v>5.81</v>
      </c>
      <c r="M218">
        <v>5.69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2</v>
      </c>
      <c r="W218">
        <v>0</v>
      </c>
      <c r="Y218" s="18" t="s">
        <v>2523</v>
      </c>
      <c r="Z218">
        <v>4</v>
      </c>
    </row>
    <row r="219" spans="1:26">
      <c r="A219">
        <v>198</v>
      </c>
      <c r="B219" t="s">
        <v>31</v>
      </c>
      <c r="C219" t="s">
        <v>200</v>
      </c>
      <c r="D219" s="17" t="str">
        <f>IFERROR(VLOOKUP(Dati17_18[[#This Row],[Nome]]&amp;"*",Gazzetta17_18[Giocatore],1,FALSE),"")</f>
        <v>Rosi A.</v>
      </c>
      <c r="E219" s="13">
        <f>IFERROR(IF(Dati17_18[[#This Row],[Mf]]/Dati17_18[[#This Row],[Quota]]=0,0,Dati17_18[[#This Row],[Mf]]/Dati17_18[[#This Row],[Quota]]),0)</f>
        <v>1.1119999999999999</v>
      </c>
      <c r="F219" s="13">
        <f>IFERROR(Dati17_18[[#This Row],[Mf/Quota]]*Dati17_18[[#This Row],[Pg]]/38,0)</f>
        <v>0.70231578947368412</v>
      </c>
      <c r="G219" s="15">
        <f>IF(Dati17_18[[#This Row],[Mf]]*Dati17_18[[#This Row],[Pg]]=0,0,Dati17_18[[#This Row],[Mf]]*Dati17_18[[#This Row],[Pg]])</f>
        <v>133.44</v>
      </c>
      <c r="H219" s="20">
        <f>IFERROR(Dati17_18[[#This Row],[Tot. punti]]/Dati17_18[[#This Row],[Quota]],0)</f>
        <v>26.687999999999999</v>
      </c>
      <c r="I219" s="12">
        <f>IFERROR(VLOOKUP(Dati17_18[[#This Row],[Nome]]&amp;"*",Gazzetta17_18[],2,FALSE),0)</f>
        <v>5</v>
      </c>
      <c r="J219" t="s">
        <v>70</v>
      </c>
      <c r="K219">
        <v>24</v>
      </c>
      <c r="L219">
        <v>5.67</v>
      </c>
      <c r="M219">
        <v>5.56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0</v>
      </c>
      <c r="Y219" s="18" t="s">
        <v>2524</v>
      </c>
      <c r="Z219">
        <v>9</v>
      </c>
    </row>
    <row r="220" spans="1:26">
      <c r="A220">
        <v>440</v>
      </c>
      <c r="B220" t="s">
        <v>22</v>
      </c>
      <c r="C220" t="s">
        <v>604</v>
      </c>
      <c r="D220" s="17" t="str">
        <f>IFERROR(VLOOKUP(Dati17_18[[#This Row],[Nome]]&amp;"*",Gazzetta17_18[Giocatore],1,FALSE),"")</f>
        <v>Viola N.</v>
      </c>
      <c r="E220" s="13">
        <f>IFERROR(IF(Dati17_18[[#This Row],[Mf]]/Dati17_18[[#This Row],[Quota]]=0,0,Dati17_18[[#This Row],[Mf]]/Dati17_18[[#This Row],[Quota]]),0)</f>
        <v>0.48615384615384616</v>
      </c>
      <c r="F220" s="13">
        <f>IFERROR(Dati17_18[[#This Row],[Mf/Quota]]*Dati17_18[[#This Row],[Pg]]/38,0)</f>
        <v>0.30704453441295548</v>
      </c>
      <c r="G220" s="15">
        <f>IF(Dati17_18[[#This Row],[Mf]]*Dati17_18[[#This Row],[Pg]]=0,0,Dati17_18[[#This Row],[Mf]]*Dati17_18[[#This Row],[Pg]])</f>
        <v>151.68</v>
      </c>
      <c r="H220" s="20">
        <f>IFERROR(Dati17_18[[#This Row],[Tot. punti]]/Dati17_18[[#This Row],[Quota]],0)</f>
        <v>11.667692307692308</v>
      </c>
      <c r="I220" s="12">
        <f>IFERROR(VLOOKUP(Dati17_18[[#This Row],[Nome]]&amp;"*",Gazzetta17_18[],2,FALSE),0)</f>
        <v>13</v>
      </c>
      <c r="J220" t="s">
        <v>655</v>
      </c>
      <c r="K220">
        <v>24</v>
      </c>
      <c r="L220">
        <v>5.98</v>
      </c>
      <c r="M220">
        <v>6.32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6</v>
      </c>
      <c r="U220">
        <v>1</v>
      </c>
      <c r="V220">
        <v>1</v>
      </c>
      <c r="W220">
        <v>0</v>
      </c>
      <c r="Y220" s="18" t="s">
        <v>1860</v>
      </c>
      <c r="Z220">
        <v>2</v>
      </c>
    </row>
    <row r="221" spans="1:26">
      <c r="A221">
        <v>588</v>
      </c>
      <c r="B221" t="s">
        <v>31</v>
      </c>
      <c r="C221" t="s">
        <v>214</v>
      </c>
      <c r="D221" s="17" t="str">
        <f>IFERROR(VLOOKUP(Dati17_18[[#This Row],[Nome]]&amp;"*",Gazzetta17_18[Giocatore],1,FALSE),"")</f>
        <v>Widmer S.</v>
      </c>
      <c r="E221" s="13">
        <f>IFERROR(IF(Dati17_18[[#This Row],[Mf]]/Dati17_18[[#This Row],[Quota]]=0,0,Dati17_18[[#This Row],[Mf]]/Dati17_18[[#This Row],[Quota]]),0)</f>
        <v>0.51500000000000001</v>
      </c>
      <c r="F221" s="13">
        <f>IFERROR(Dati17_18[[#This Row],[Mf/Quota]]*Dati17_18[[#This Row],[Pg]]/38,0)</f>
        <v>0.32526315789473681</v>
      </c>
      <c r="G221" s="15">
        <f>IF(Dati17_18[[#This Row],[Mf]]*Dati17_18[[#This Row],[Pg]]=0,0,Dati17_18[[#This Row],[Mf]]*Dati17_18[[#This Row],[Pg]])</f>
        <v>148.32</v>
      </c>
      <c r="H221" s="20">
        <f>IFERROR(Dati17_18[[#This Row],[Tot. punti]]/Dati17_18[[#This Row],[Quota]],0)</f>
        <v>12.36</v>
      </c>
      <c r="I221" s="12">
        <f>IFERROR(VLOOKUP(Dati17_18[[#This Row],[Nome]]&amp;"*",Gazzetta17_18[],2,FALSE),0)</f>
        <v>12</v>
      </c>
      <c r="J221" t="s">
        <v>30</v>
      </c>
      <c r="K221">
        <v>24</v>
      </c>
      <c r="L221">
        <v>5.77</v>
      </c>
      <c r="M221">
        <v>6.18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0</v>
      </c>
      <c r="Y221" s="18" t="s">
        <v>1861</v>
      </c>
      <c r="Z221">
        <v>8</v>
      </c>
    </row>
    <row r="222" spans="1:26">
      <c r="A222">
        <v>575</v>
      </c>
      <c r="B222" t="s">
        <v>31</v>
      </c>
      <c r="C222" t="s">
        <v>194</v>
      </c>
      <c r="D222" s="17" t="str">
        <f>IFERROR(VLOOKUP(Dati17_18[[#This Row],[Nome]]&amp;"*",Gazzetta17_18[Giocatore],1,FALSE),"")</f>
        <v>Adnan A.</v>
      </c>
      <c r="E222" s="13">
        <f>IFERROR(IF(Dati17_18[[#This Row],[Mf]]/Dati17_18[[#This Row],[Quota]]=0,0,Dati17_18[[#This Row],[Mf]]/Dati17_18[[#This Row],[Quota]]),0)</f>
        <v>1.415</v>
      </c>
      <c r="F222" s="13">
        <f>IFERROR(Dati17_18[[#This Row],[Mf/Quota]]*Dati17_18[[#This Row],[Pg]]/38,0)</f>
        <v>0.85644736842105262</v>
      </c>
      <c r="G222" s="15">
        <f>IF(Dati17_18[[#This Row],[Mf]]*Dati17_18[[#This Row],[Pg]]=0,0,Dati17_18[[#This Row],[Mf]]*Dati17_18[[#This Row],[Pg]])</f>
        <v>130.18</v>
      </c>
      <c r="H222" s="20">
        <f>IFERROR(Dati17_18[[#This Row],[Tot. punti]]/Dati17_18[[#This Row],[Quota]],0)</f>
        <v>32.545000000000002</v>
      </c>
      <c r="I222" s="12">
        <f>IFERROR(VLOOKUP(Dati17_18[[#This Row],[Nome]]&amp;"*",Gazzetta17_18[],2,FALSE),0)</f>
        <v>4</v>
      </c>
      <c r="J222" t="s">
        <v>30</v>
      </c>
      <c r="K222">
        <v>23</v>
      </c>
      <c r="L222">
        <v>5.8</v>
      </c>
      <c r="M222">
        <v>5.66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</v>
      </c>
      <c r="V222">
        <v>0</v>
      </c>
      <c r="W222">
        <v>1</v>
      </c>
      <c r="Y222" s="18" t="s">
        <v>1862</v>
      </c>
      <c r="Z222">
        <v>4</v>
      </c>
    </row>
    <row r="223" spans="1:26">
      <c r="A223">
        <v>251</v>
      </c>
      <c r="B223" t="s">
        <v>31</v>
      </c>
      <c r="C223" t="s">
        <v>578</v>
      </c>
      <c r="D223" s="17" t="str">
        <f>IFERROR(VLOOKUP(Dati17_18[[#This Row],[Nome]]&amp;"*",Gazzetta17_18[Giocatore],1,FALSE),"")</f>
        <v>Andreolli M.</v>
      </c>
      <c r="E223" s="13">
        <f>IFERROR(IF(Dati17_18[[#This Row],[Mf]]/Dati17_18[[#This Row],[Quota]]=0,0,Dati17_18[[#This Row],[Mf]]/Dati17_18[[#This Row],[Quota]]),0)</f>
        <v>1.3925000000000001</v>
      </c>
      <c r="F223" s="13">
        <f>IFERROR(Dati17_18[[#This Row],[Mf/Quota]]*Dati17_18[[#This Row],[Pg]]/38,0)</f>
        <v>0.84282894736842118</v>
      </c>
      <c r="G223" s="15">
        <f>IF(Dati17_18[[#This Row],[Mf]]*Dati17_18[[#This Row],[Pg]]=0,0,Dati17_18[[#This Row],[Mf]]*Dati17_18[[#This Row],[Pg]])</f>
        <v>128.11000000000001</v>
      </c>
      <c r="H223" s="20">
        <f>IFERROR(Dati17_18[[#This Row],[Tot. punti]]/Dati17_18[[#This Row],[Quota]],0)</f>
        <v>32.027500000000003</v>
      </c>
      <c r="I223" s="12">
        <f>IFERROR(VLOOKUP(Dati17_18[[#This Row],[Nome]]&amp;"*",Gazzetta17_18[],2,FALSE),0)</f>
        <v>4</v>
      </c>
      <c r="J223" t="s">
        <v>654</v>
      </c>
      <c r="K223">
        <v>23</v>
      </c>
      <c r="L223">
        <v>5.68</v>
      </c>
      <c r="M223">
        <v>5.57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Y223" s="18" t="s">
        <v>1863</v>
      </c>
      <c r="Z223">
        <v>6</v>
      </c>
    </row>
    <row r="224" spans="1:26">
      <c r="A224">
        <v>2083</v>
      </c>
      <c r="B224" t="s">
        <v>31</v>
      </c>
      <c r="C224" t="s">
        <v>755</v>
      </c>
      <c r="D224" s="17" t="str">
        <f>IFERROR(VLOOKUP(Dati17_18[[#This Row],[Nome]]&amp;"*",Gazzetta17_18[Giocatore],1,FALSE),"")</f>
        <v>Biraschi D.</v>
      </c>
      <c r="E224" s="13">
        <f>IFERROR(IF(Dati17_18[[#This Row],[Mf]]/Dati17_18[[#This Row],[Quota]]=0,0,Dati17_18[[#This Row],[Mf]]/Dati17_18[[#This Row],[Quota]]),0)</f>
        <v>0.8342857142857143</v>
      </c>
      <c r="F224" s="13">
        <f>IFERROR(Dati17_18[[#This Row],[Mf/Quota]]*Dati17_18[[#This Row],[Pg]]/38,0)</f>
        <v>0.50496240601503761</v>
      </c>
      <c r="G224" s="15">
        <f>IF(Dati17_18[[#This Row],[Mf]]*Dati17_18[[#This Row],[Pg]]=0,0,Dati17_18[[#This Row],[Mf]]*Dati17_18[[#This Row],[Pg]])</f>
        <v>134.32</v>
      </c>
      <c r="H224" s="20">
        <f>IFERROR(Dati17_18[[#This Row],[Tot. punti]]/Dati17_18[[#This Row],[Quota]],0)</f>
        <v>19.188571428571429</v>
      </c>
      <c r="I224" s="12">
        <f>IFERROR(VLOOKUP(Dati17_18[[#This Row],[Nome]]&amp;"*",Gazzetta17_18[],2,FALSE),0)</f>
        <v>7</v>
      </c>
      <c r="J224" t="s">
        <v>70</v>
      </c>
      <c r="K224">
        <v>23</v>
      </c>
      <c r="L224">
        <v>5.84</v>
      </c>
      <c r="M224">
        <v>5.84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0</v>
      </c>
      <c r="Y224" s="18" t="s">
        <v>1865</v>
      </c>
      <c r="Z224">
        <v>25</v>
      </c>
    </row>
    <row r="225" spans="1:26">
      <c r="A225">
        <v>297</v>
      </c>
      <c r="B225" t="s">
        <v>22</v>
      </c>
      <c r="C225" t="s">
        <v>187</v>
      </c>
      <c r="D225" s="17" t="str">
        <f>IFERROR(VLOOKUP(Dati17_18[[#This Row],[Nome]]&amp;"*",Gazzetta17_18[Giocatore],1,FALSE),"")</f>
        <v>Buchel M.</v>
      </c>
      <c r="E225" s="13">
        <f>IFERROR(IF(Dati17_18[[#This Row],[Mf]]/Dati17_18[[#This Row],[Quota]]=0,0,Dati17_18[[#This Row],[Mf]]/Dati17_18[[#This Row],[Quota]]),0)</f>
        <v>1.3325</v>
      </c>
      <c r="F225" s="13">
        <f>IFERROR(Dati17_18[[#This Row],[Mf/Quota]]*Dati17_18[[#This Row],[Pg]]/38,0)</f>
        <v>0.80651315789473688</v>
      </c>
      <c r="G225" s="15">
        <f>IF(Dati17_18[[#This Row],[Mf]]*Dati17_18[[#This Row],[Pg]]=0,0,Dati17_18[[#This Row],[Mf]]*Dati17_18[[#This Row],[Pg]])</f>
        <v>122.59</v>
      </c>
      <c r="H225" s="20">
        <f>IFERROR(Dati17_18[[#This Row],[Tot. punti]]/Dati17_18[[#This Row],[Quota]],0)</f>
        <v>30.647500000000001</v>
      </c>
      <c r="I225" s="12">
        <f>IFERROR(VLOOKUP(Dati17_18[[#This Row],[Nome]]&amp;"*",Gazzetta17_18[],2,FALSE),0)</f>
        <v>4</v>
      </c>
      <c r="J225" t="s">
        <v>101</v>
      </c>
      <c r="K225">
        <v>23</v>
      </c>
      <c r="L225">
        <v>5.55</v>
      </c>
      <c r="M225">
        <v>5.33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0</v>
      </c>
      <c r="W225">
        <v>0</v>
      </c>
      <c r="Y225" s="18" t="s">
        <v>2306</v>
      </c>
      <c r="Z225">
        <v>3</v>
      </c>
    </row>
    <row r="226" spans="1:26">
      <c r="A226">
        <v>2163</v>
      </c>
      <c r="B226" t="s">
        <v>17</v>
      </c>
      <c r="C226" t="s">
        <v>784</v>
      </c>
      <c r="D226" s="17" t="str">
        <f>IFERROR(VLOOKUP(Dati17_18[[#This Row],[Nome]]&amp;"*",Gazzetta17_18[Giocatore],1,FALSE),"")</f>
        <v>Cornelius A.</v>
      </c>
      <c r="E226" s="13">
        <f>IFERROR(IF(Dati17_18[[#This Row],[Mf]]/Dati17_18[[#This Row],[Quota]]=0,0,Dati17_18[[#This Row],[Mf]]/Dati17_18[[#This Row],[Quota]]),0)</f>
        <v>0.63500000000000001</v>
      </c>
      <c r="F226" s="13">
        <f>IFERROR(Dati17_18[[#This Row],[Mf/Quota]]*Dati17_18[[#This Row],[Pg]]/38,0)</f>
        <v>0.38434210526315793</v>
      </c>
      <c r="G226" s="15">
        <f>IF(Dati17_18[[#This Row],[Mf]]*Dati17_18[[#This Row],[Pg]]=0,0,Dati17_18[[#This Row],[Mf]]*Dati17_18[[#This Row],[Pg]])</f>
        <v>146.04999999999998</v>
      </c>
      <c r="H226" s="20">
        <f>IFERROR(Dati17_18[[#This Row],[Tot. punti]]/Dati17_18[[#This Row],[Quota]],0)</f>
        <v>14.604999999999999</v>
      </c>
      <c r="I226" s="12">
        <f>IFERROR(VLOOKUP(Dati17_18[[#This Row],[Nome]]&amp;"*",Gazzetta17_18[],2,FALSE),0)</f>
        <v>10</v>
      </c>
      <c r="J226" t="s">
        <v>49</v>
      </c>
      <c r="K226">
        <v>23</v>
      </c>
      <c r="L226">
        <v>5.85</v>
      </c>
      <c r="M226">
        <v>6.35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Y226" s="18" t="s">
        <v>2525</v>
      </c>
      <c r="Z226">
        <v>8</v>
      </c>
    </row>
    <row r="227" spans="1:26">
      <c r="A227">
        <v>817</v>
      </c>
      <c r="B227" t="s">
        <v>31</v>
      </c>
      <c r="C227" t="s">
        <v>472</v>
      </c>
      <c r="D227" s="17" t="str">
        <f>IFERROR(VLOOKUP(Dati17_18[[#This Row],[Nome]]&amp;"*",Gazzetta17_18[Giocatore],1,FALSE),"")</f>
        <v>Costa F.</v>
      </c>
      <c r="E227" s="13">
        <f>IFERROR(IF(Dati17_18[[#This Row],[Mf]]/Dati17_18[[#This Row],[Quota]]=0,0,Dati17_18[[#This Row],[Mf]]/Dati17_18[[#This Row],[Quota]]),0)</f>
        <v>0.97000000000000008</v>
      </c>
      <c r="F227" s="13">
        <f>IFERROR(Dati17_18[[#This Row],[Mf/Quota]]*Dati17_18[[#This Row],[Pg]]/38,0)</f>
        <v>0.5871052631578948</v>
      </c>
      <c r="G227" s="15">
        <f>IF(Dati17_18[[#This Row],[Mf]]*Dati17_18[[#This Row],[Pg]]=0,0,Dati17_18[[#This Row],[Mf]]*Dati17_18[[#This Row],[Pg]])</f>
        <v>133.86000000000001</v>
      </c>
      <c r="H227" s="20">
        <f>IFERROR(Dati17_18[[#This Row],[Tot. punti]]/Dati17_18[[#This Row],[Quota]],0)</f>
        <v>22.310000000000002</v>
      </c>
      <c r="I227" s="12">
        <f>IFERROR(VLOOKUP(Dati17_18[[#This Row],[Nome]]&amp;"*",Gazzetta17_18[],2,FALSE),0)</f>
        <v>6</v>
      </c>
      <c r="J227" t="s">
        <v>653</v>
      </c>
      <c r="K227">
        <v>23</v>
      </c>
      <c r="L227">
        <v>5.86</v>
      </c>
      <c r="M227">
        <v>5.82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4</v>
      </c>
      <c r="V227">
        <v>0</v>
      </c>
      <c r="W227">
        <v>0</v>
      </c>
      <c r="Y227" s="18" t="s">
        <v>2526</v>
      </c>
      <c r="Z227">
        <v>5</v>
      </c>
    </row>
    <row r="228" spans="1:26">
      <c r="A228">
        <v>104</v>
      </c>
      <c r="B228" t="s">
        <v>31</v>
      </c>
      <c r="C228" t="s">
        <v>282</v>
      </c>
      <c r="D228" s="17" t="str">
        <f>IFERROR(VLOOKUP(Dati17_18[[#This Row],[Nome]]&amp;"*",Gazzetta17_18[Giocatore],1,FALSE),"")</f>
        <v>Gamberini A.</v>
      </c>
      <c r="E228" s="13">
        <f>IFERROR(IF(Dati17_18[[#This Row],[Mf]]/Dati17_18[[#This Row],[Quota]]=0,0,Dati17_18[[#This Row],[Mf]]/Dati17_18[[#This Row],[Quota]]),0)</f>
        <v>1.1439999999999999</v>
      </c>
      <c r="F228" s="13">
        <f>IFERROR(Dati17_18[[#This Row],[Mf/Quota]]*Dati17_18[[#This Row],[Pg]]/38,0)</f>
        <v>0.69242105263157894</v>
      </c>
      <c r="G228" s="15">
        <f>IF(Dati17_18[[#This Row],[Mf]]*Dati17_18[[#This Row],[Pg]]=0,0,Dati17_18[[#This Row],[Mf]]*Dati17_18[[#This Row],[Pg]])</f>
        <v>131.56</v>
      </c>
      <c r="H228" s="20">
        <f>IFERROR(Dati17_18[[#This Row],[Tot. punti]]/Dati17_18[[#This Row],[Quota]],0)</f>
        <v>26.312000000000001</v>
      </c>
      <c r="I228" s="12">
        <f>IFERROR(VLOOKUP(Dati17_18[[#This Row],[Nome]]&amp;"*",Gazzetta17_18[],2,FALSE),0)</f>
        <v>5</v>
      </c>
      <c r="J228" t="s">
        <v>65</v>
      </c>
      <c r="K228">
        <v>23</v>
      </c>
      <c r="L228">
        <v>5.76</v>
      </c>
      <c r="M228">
        <v>5.72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Y228" s="18" t="s">
        <v>1868</v>
      </c>
      <c r="Z228">
        <v>4</v>
      </c>
    </row>
    <row r="229" spans="1:26">
      <c r="A229">
        <v>380</v>
      </c>
      <c r="B229" t="s">
        <v>17</v>
      </c>
      <c r="C229" t="s">
        <v>328</v>
      </c>
      <c r="D229" s="17" t="str">
        <f>IFERROR(VLOOKUP(Dati17_18[[#This Row],[Nome]]&amp;"*",Gazzetta17_18[Giocatore],1,FALSE),"")</f>
        <v>Matri A.</v>
      </c>
      <c r="E229" s="13">
        <f>IFERROR(IF(Dati17_18[[#This Row],[Mf]]/Dati17_18[[#This Row],[Quota]]=0,0,Dati17_18[[#This Row],[Mf]]/Dati17_18[[#This Row],[Quota]]),0)</f>
        <v>0.98333333333333339</v>
      </c>
      <c r="F229" s="13">
        <f>IFERROR(Dati17_18[[#This Row],[Mf/Quota]]*Dati17_18[[#This Row],[Pg]]/38,0)</f>
        <v>0.59517543859649125</v>
      </c>
      <c r="G229" s="15">
        <f>IF(Dati17_18[[#This Row],[Mf]]*Dati17_18[[#This Row],[Pg]]=0,0,Dati17_18[[#This Row],[Mf]]*Dati17_18[[#This Row],[Pg]])</f>
        <v>135.70000000000002</v>
      </c>
      <c r="H229" s="20">
        <f>IFERROR(Dati17_18[[#This Row],[Tot. punti]]/Dati17_18[[#This Row],[Quota]],0)</f>
        <v>22.616666666666671</v>
      </c>
      <c r="I229" s="12">
        <f>IFERROR(VLOOKUP(Dati17_18[[#This Row],[Nome]]&amp;"*",Gazzetta17_18[],2,FALSE),0)</f>
        <v>6</v>
      </c>
      <c r="J229" t="s">
        <v>46</v>
      </c>
      <c r="K229">
        <v>23</v>
      </c>
      <c r="L229">
        <v>5.78</v>
      </c>
      <c r="M229">
        <v>5.9</v>
      </c>
      <c r="N229">
        <v>2</v>
      </c>
      <c r="O229">
        <v>0</v>
      </c>
      <c r="P229">
        <v>0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0</v>
      </c>
      <c r="Y229" s="18" t="s">
        <v>2527</v>
      </c>
      <c r="Z229">
        <v>10</v>
      </c>
    </row>
    <row r="230" spans="1:26">
      <c r="A230">
        <v>1906</v>
      </c>
      <c r="B230" t="s">
        <v>22</v>
      </c>
      <c r="C230" t="s">
        <v>687</v>
      </c>
      <c r="D230" s="17" t="str">
        <f>IFERROR(VLOOKUP(Dati17_18[[#This Row],[Nome]]&amp;"*",Gazzetta17_18[Giocatore],1,FALSE),"")</f>
        <v>Nalini A.</v>
      </c>
      <c r="E230" s="13">
        <f>IFERROR(IF(Dati17_18[[#This Row],[Mf]]/Dati17_18[[#This Row],[Quota]]=0,0,Dati17_18[[#This Row],[Mf]]/Dati17_18[[#This Row],[Quota]]),0)</f>
        <v>0.60899999999999999</v>
      </c>
      <c r="F230" s="13">
        <f>IFERROR(Dati17_18[[#This Row],[Mf/Quota]]*Dati17_18[[#This Row],[Pg]]/38,0)</f>
        <v>0.36860526315789471</v>
      </c>
      <c r="G230" s="15">
        <f>IF(Dati17_18[[#This Row],[Mf]]*Dati17_18[[#This Row],[Pg]]=0,0,Dati17_18[[#This Row],[Mf]]*Dati17_18[[#This Row],[Pg]])</f>
        <v>140.07</v>
      </c>
      <c r="H230" s="20">
        <f>IFERROR(Dati17_18[[#This Row],[Tot. punti]]/Dati17_18[[#This Row],[Quota]],0)</f>
        <v>14.007</v>
      </c>
      <c r="I230" s="12">
        <f>IFERROR(VLOOKUP(Dati17_18[[#This Row],[Nome]]&amp;"*",Gazzetta17_18[],2,FALSE),0)</f>
        <v>10</v>
      </c>
      <c r="J230" t="s">
        <v>656</v>
      </c>
      <c r="K230">
        <v>23</v>
      </c>
      <c r="L230">
        <v>6</v>
      </c>
      <c r="M230">
        <v>6.09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2</v>
      </c>
      <c r="V230">
        <v>0</v>
      </c>
      <c r="W230">
        <v>0</v>
      </c>
      <c r="Y230" s="18" t="s">
        <v>1870</v>
      </c>
      <c r="Z230">
        <v>16</v>
      </c>
    </row>
    <row r="231" spans="1:26">
      <c r="A231">
        <v>483</v>
      </c>
      <c r="B231" t="s">
        <v>28</v>
      </c>
      <c r="C231" t="s">
        <v>609</v>
      </c>
      <c r="D231" s="17" t="str">
        <f>IFERROR(VLOOKUP(Dati17_18[[#This Row],[Nome]]&amp;"*",Gazzetta17_18[Giocatore],1,FALSE),"")</f>
        <v>Puggioni C.</v>
      </c>
      <c r="E231" s="13">
        <f>IFERROR(IF(Dati17_18[[#This Row],[Mf]]/Dati17_18[[#This Row],[Quota]]=0,0,Dati17_18[[#This Row],[Mf]]/Dati17_18[[#This Row],[Quota]]),0)</f>
        <v>0.54625000000000001</v>
      </c>
      <c r="F231" s="13">
        <f>IFERROR(Dati17_18[[#This Row],[Mf/Quota]]*Dati17_18[[#This Row],[Pg]]/38,0)</f>
        <v>0.330625</v>
      </c>
      <c r="G231" s="15">
        <f>IF(Dati17_18[[#This Row],[Mf]]*Dati17_18[[#This Row],[Pg]]=0,0,Dati17_18[[#This Row],[Mf]]*Dati17_18[[#This Row],[Pg]])</f>
        <v>100.51</v>
      </c>
      <c r="H231" s="20">
        <f>IFERROR(Dati17_18[[#This Row],[Tot. punti]]/Dati17_18[[#This Row],[Quota]],0)</f>
        <v>12.563750000000001</v>
      </c>
      <c r="I231" s="12">
        <f>IFERROR(VLOOKUP(Dati17_18[[#This Row],[Nome]]&amp;"*",Gazzetta17_18[],2,FALSE),0)</f>
        <v>8</v>
      </c>
      <c r="J231" t="s">
        <v>655</v>
      </c>
      <c r="K231">
        <v>23</v>
      </c>
      <c r="L231">
        <v>6.07</v>
      </c>
      <c r="M231">
        <v>4.37</v>
      </c>
      <c r="N231">
        <v>0</v>
      </c>
      <c r="O231">
        <v>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Y231" s="18" t="s">
        <v>1873</v>
      </c>
      <c r="Z231">
        <v>1</v>
      </c>
    </row>
    <row r="232" spans="1:26">
      <c r="A232">
        <v>438</v>
      </c>
      <c r="B232" t="s">
        <v>22</v>
      </c>
      <c r="C232" t="s">
        <v>190</v>
      </c>
      <c r="D232" s="17" t="str">
        <f>IFERROR(VLOOKUP(Dati17_18[[#This Row],[Nome]]&amp;"*",Gazzetta17_18[Giocatore],1,FALSE),"")</f>
        <v>Rigoni L.</v>
      </c>
      <c r="E232" s="13">
        <f>IFERROR(IF(Dati17_18[[#This Row],[Mf]]/Dati17_18[[#This Row],[Quota]]=0,0,Dati17_18[[#This Row],[Mf]]/Dati17_18[[#This Row],[Quota]]),0)</f>
        <v>0.86428571428571421</v>
      </c>
      <c r="F232" s="13">
        <f>IFERROR(Dati17_18[[#This Row],[Mf/Quota]]*Dati17_18[[#This Row],[Pg]]/38,0)</f>
        <v>0.52312030075187965</v>
      </c>
      <c r="G232" s="15">
        <f>IF(Dati17_18[[#This Row],[Mf]]*Dati17_18[[#This Row],[Pg]]=0,0,Dati17_18[[#This Row],[Mf]]*Dati17_18[[#This Row],[Pg]])</f>
        <v>139.15</v>
      </c>
      <c r="H232" s="20">
        <f>IFERROR(Dati17_18[[#This Row],[Tot. punti]]/Dati17_18[[#This Row],[Quota]],0)</f>
        <v>19.87857142857143</v>
      </c>
      <c r="I232" s="12">
        <f>IFERROR(VLOOKUP(Dati17_18[[#This Row],[Nome]]&amp;"*",Gazzetta17_18[],2,FALSE),0)</f>
        <v>7</v>
      </c>
      <c r="J232" t="s">
        <v>70</v>
      </c>
      <c r="K232">
        <v>23</v>
      </c>
      <c r="L232">
        <v>5.8</v>
      </c>
      <c r="M232">
        <v>6.05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5</v>
      </c>
      <c r="V232">
        <v>0</v>
      </c>
      <c r="W232">
        <v>0</v>
      </c>
      <c r="Y232" s="18" t="s">
        <v>2528</v>
      </c>
      <c r="Z232">
        <v>12</v>
      </c>
    </row>
    <row r="233" spans="1:26">
      <c r="A233">
        <v>2279</v>
      </c>
      <c r="B233" t="s">
        <v>31</v>
      </c>
      <c r="C233" t="s">
        <v>869</v>
      </c>
      <c r="D233" s="17" t="str">
        <f>IFERROR(VLOOKUP(Dati17_18[[#This Row],[Nome]]&amp;"*",Gazzetta17_18[Giocatore],1,FALSE),"")</f>
        <v>Romagna F.</v>
      </c>
      <c r="E233" s="13">
        <f>IFERROR(IF(Dati17_18[[#This Row],[Mf]]/Dati17_18[[#This Row],[Quota]]=0,0,Dati17_18[[#This Row],[Mf]]/Dati17_18[[#This Row],[Quota]]),0)</f>
        <v>1.1519999999999999</v>
      </c>
      <c r="F233" s="13">
        <f>IFERROR(Dati17_18[[#This Row],[Mf/Quota]]*Dati17_18[[#This Row],[Pg]]/38,0)</f>
        <v>0.69726315789473681</v>
      </c>
      <c r="G233" s="15">
        <f>IF(Dati17_18[[#This Row],[Mf]]*Dati17_18[[#This Row],[Pg]]=0,0,Dati17_18[[#This Row],[Mf]]*Dati17_18[[#This Row],[Pg]])</f>
        <v>132.47999999999999</v>
      </c>
      <c r="H233" s="20">
        <f>IFERROR(Dati17_18[[#This Row],[Tot. punti]]/Dati17_18[[#This Row],[Quota]],0)</f>
        <v>26.495999999999999</v>
      </c>
      <c r="I233" s="12">
        <f>IFERROR(VLOOKUP(Dati17_18[[#This Row],[Nome]]&amp;"*",Gazzetta17_18[],2,FALSE),0)</f>
        <v>5</v>
      </c>
      <c r="J233" t="s">
        <v>654</v>
      </c>
      <c r="K233">
        <v>23</v>
      </c>
      <c r="L233">
        <v>5.76</v>
      </c>
      <c r="M233">
        <v>5.76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 s="18" t="s">
        <v>2529</v>
      </c>
      <c r="Z233">
        <v>3</v>
      </c>
    </row>
    <row r="234" spans="1:26">
      <c r="A234">
        <v>54</v>
      </c>
      <c r="B234" t="s">
        <v>31</v>
      </c>
      <c r="C234" t="s">
        <v>168</v>
      </c>
      <c r="D234" s="17" t="str">
        <f>IFERROR(VLOOKUP(Dati17_18[[#This Row],[Nome]]&amp;"*",Gazzetta17_18[Giocatore],1,FALSE),"")</f>
        <v>Rossettini L.</v>
      </c>
      <c r="E234" s="13">
        <f>IFERROR(IF(Dati17_18[[#This Row],[Mf]]/Dati17_18[[#This Row],[Quota]]=0,0,Dati17_18[[#This Row],[Mf]]/Dati17_18[[#This Row],[Quota]]),0)</f>
        <v>1.4175</v>
      </c>
      <c r="F234" s="13">
        <f>IFERROR(Dati17_18[[#This Row],[Mf/Quota]]*Dati17_18[[#This Row],[Pg]]/38,0)</f>
        <v>0.85796052631578945</v>
      </c>
      <c r="G234" s="15">
        <f>IF(Dati17_18[[#This Row],[Mf]]*Dati17_18[[#This Row],[Pg]]=0,0,Dati17_18[[#This Row],[Mf]]*Dati17_18[[#This Row],[Pg]])</f>
        <v>130.41</v>
      </c>
      <c r="H234" s="20">
        <f>IFERROR(Dati17_18[[#This Row],[Tot. punti]]/Dati17_18[[#This Row],[Quota]],0)</f>
        <v>32.602499999999999</v>
      </c>
      <c r="I234" s="12">
        <f>IFERROR(VLOOKUP(Dati17_18[[#This Row],[Nome]]&amp;"*",Gazzetta17_18[],2,FALSE),0)</f>
        <v>4</v>
      </c>
      <c r="J234" t="s">
        <v>70</v>
      </c>
      <c r="K234">
        <v>23</v>
      </c>
      <c r="L234">
        <v>5.83</v>
      </c>
      <c r="M234">
        <v>5.67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>
        <v>0</v>
      </c>
      <c r="Y234" s="18" t="s">
        <v>2530</v>
      </c>
      <c r="Z234">
        <v>4</v>
      </c>
    </row>
    <row r="235" spans="1:26">
      <c r="A235">
        <v>1997</v>
      </c>
      <c r="B235" t="s">
        <v>17</v>
      </c>
      <c r="C235" t="s">
        <v>720</v>
      </c>
      <c r="D235" s="17" t="str">
        <f>IFERROR(VLOOKUP(Dati17_18[[#This Row],[Nome]]&amp;"*",Gazzetta17_18[Giocatore],1,FALSE),"")</f>
        <v>Simy</v>
      </c>
      <c r="E235" s="13">
        <f>IFERROR(IF(Dati17_18[[#This Row],[Mf]]/Dati17_18[[#This Row],[Quota]]=0,0,Dati17_18[[#This Row],[Mf]]/Dati17_18[[#This Row],[Quota]]),0)</f>
        <v>0.44294117647058823</v>
      </c>
      <c r="F235" s="13">
        <f>IFERROR(Dati17_18[[#This Row],[Mf/Quota]]*Dati17_18[[#This Row],[Pg]]/38,0)</f>
        <v>0.26809597523219814</v>
      </c>
      <c r="G235" s="15">
        <f>IF(Dati17_18[[#This Row],[Mf]]*Dati17_18[[#This Row],[Pg]]=0,0,Dati17_18[[#This Row],[Mf]]*Dati17_18[[#This Row],[Pg]])</f>
        <v>173.19</v>
      </c>
      <c r="H235" s="20">
        <f>IFERROR(Dati17_18[[#This Row],[Tot. punti]]/Dati17_18[[#This Row],[Quota]],0)</f>
        <v>10.187647058823529</v>
      </c>
      <c r="I235" s="12">
        <f>IFERROR(VLOOKUP(Dati17_18[[#This Row],[Nome]]&amp;"*",Gazzetta17_18[],2,FALSE),0)</f>
        <v>17</v>
      </c>
      <c r="J235" t="s">
        <v>656</v>
      </c>
      <c r="K235">
        <v>23</v>
      </c>
      <c r="L235">
        <v>6.24</v>
      </c>
      <c r="M235">
        <v>7.53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Y235" s="18" t="s">
        <v>1876</v>
      </c>
      <c r="Z235">
        <v>5</v>
      </c>
    </row>
    <row r="236" spans="1:26">
      <c r="A236">
        <v>2011</v>
      </c>
      <c r="B236" t="s">
        <v>22</v>
      </c>
      <c r="C236" t="s">
        <v>729</v>
      </c>
      <c r="D236" s="17" t="str">
        <f>IFERROR(VLOOKUP(Dati17_18[[#This Row],[Nome]]&amp;"*",Gazzetta17_18[Giocatore],1,FALSE),"")</f>
        <v/>
      </c>
      <c r="E236" s="13">
        <f>IFERROR(IF(Dati17_18[[#This Row],[Mf]]/Dati17_18[[#This Row],[Quota]]=0,0,Dati17_18[[#This Row],[Mf]]/Dati17_18[[#This Row],[Quota]]),0)</f>
        <v>0</v>
      </c>
      <c r="F236" s="13">
        <f>IFERROR(Dati17_18[[#This Row],[Mf/Quota]]*Dati17_18[[#This Row],[Pg]]/38,0)</f>
        <v>0</v>
      </c>
      <c r="G236" s="15">
        <f>IF(Dati17_18[[#This Row],[Mf]]*Dati17_18[[#This Row],[Pg]]=0,0,Dati17_18[[#This Row],[Mf]]*Dati17_18[[#This Row],[Pg]])</f>
        <v>128.92000000000002</v>
      </c>
      <c r="H236" s="20">
        <f>IFERROR(Dati17_18[[#This Row],[Tot. punti]]/Dati17_18[[#This Row],[Quota]],0)</f>
        <v>0</v>
      </c>
      <c r="I236" s="12">
        <f>IFERROR(VLOOKUP(Dati17_18[[#This Row],[Nome]]&amp;"*",Gazzetta17_18[],2,FALSE),0)</f>
        <v>0</v>
      </c>
      <c r="J236" t="s">
        <v>70</v>
      </c>
      <c r="K236">
        <v>22</v>
      </c>
      <c r="L236">
        <v>5.82</v>
      </c>
      <c r="M236">
        <v>5.86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Y236" s="18" t="s">
        <v>1877</v>
      </c>
      <c r="Z236">
        <v>22</v>
      </c>
    </row>
    <row r="237" spans="1:26">
      <c r="A237">
        <v>256</v>
      </c>
      <c r="B237" t="s">
        <v>31</v>
      </c>
      <c r="C237" t="s">
        <v>324</v>
      </c>
      <c r="D237" s="17" t="str">
        <f>IFERROR(VLOOKUP(Dati17_18[[#This Row],[Nome]]&amp;"*",Gazzetta17_18[Giocatore],1,FALSE),"")</f>
        <v/>
      </c>
      <c r="E237" s="13">
        <f>IFERROR(IF(Dati17_18[[#This Row],[Mf]]/Dati17_18[[#This Row],[Quota]]=0,0,Dati17_18[[#This Row],[Mf]]/Dati17_18[[#This Row],[Quota]]),0)</f>
        <v>0</v>
      </c>
      <c r="F237" s="13">
        <f>IFERROR(Dati17_18[[#This Row],[Mf/Quota]]*Dati17_18[[#This Row],[Pg]]/38,0)</f>
        <v>0</v>
      </c>
      <c r="G237" s="15">
        <f>IF(Dati17_18[[#This Row],[Mf]]*Dati17_18[[#This Row],[Pg]]=0,0,Dati17_18[[#This Row],[Mf]]*Dati17_18[[#This Row],[Pg]])</f>
        <v>122.1</v>
      </c>
      <c r="H237" s="20">
        <f>IFERROR(Dati17_18[[#This Row],[Tot. punti]]/Dati17_18[[#This Row],[Quota]],0)</f>
        <v>0</v>
      </c>
      <c r="I237" s="12">
        <f>IFERROR(VLOOKUP(Dati17_18[[#This Row],[Nome]]&amp;"*",Gazzetta17_18[],2,FALSE),0)</f>
        <v>0</v>
      </c>
      <c r="J237" t="s">
        <v>42</v>
      </c>
      <c r="K237">
        <v>22</v>
      </c>
      <c r="L237">
        <v>5.7</v>
      </c>
      <c r="M237">
        <v>5.55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</v>
      </c>
      <c r="W237">
        <v>0</v>
      </c>
      <c r="Y237" s="18" t="s">
        <v>2311</v>
      </c>
      <c r="Z237">
        <v>4</v>
      </c>
    </row>
    <row r="238" spans="1:26">
      <c r="A238">
        <v>555</v>
      </c>
      <c r="B238" t="s">
        <v>22</v>
      </c>
      <c r="C238" t="s">
        <v>176</v>
      </c>
      <c r="D238" s="17" t="str">
        <f>IFERROR(VLOOKUP(Dati17_18[[#This Row],[Nome]]&amp;"*",Gazzetta17_18[Giocatore],1,FALSE),"")</f>
        <v>Acquah A.</v>
      </c>
      <c r="E238" s="13">
        <f>IFERROR(IF(Dati17_18[[#This Row],[Mf]]/Dati17_18[[#This Row],[Quota]]=0,0,Dati17_18[[#This Row],[Mf]]/Dati17_18[[#This Row],[Quota]]),0)</f>
        <v>0.95500000000000007</v>
      </c>
      <c r="F238" s="13">
        <f>IFERROR(Dati17_18[[#This Row],[Mf/Quota]]*Dati17_18[[#This Row],[Pg]]/38,0)</f>
        <v>0.55289473684210533</v>
      </c>
      <c r="G238" s="15">
        <f>IF(Dati17_18[[#This Row],[Mf]]*Dati17_18[[#This Row],[Pg]]=0,0,Dati17_18[[#This Row],[Mf]]*Dati17_18[[#This Row],[Pg]])</f>
        <v>126.06</v>
      </c>
      <c r="H238" s="20">
        <f>IFERROR(Dati17_18[[#This Row],[Tot. punti]]/Dati17_18[[#This Row],[Quota]],0)</f>
        <v>21.01</v>
      </c>
      <c r="I238" s="12">
        <f>IFERROR(VLOOKUP(Dati17_18[[#This Row],[Nome]]&amp;"*",Gazzetta17_18[],2,FALSE),0)</f>
        <v>6</v>
      </c>
      <c r="J238" t="s">
        <v>81</v>
      </c>
      <c r="K238">
        <v>22</v>
      </c>
      <c r="L238">
        <v>5.7</v>
      </c>
      <c r="M238">
        <v>5.73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Y238" s="18" t="s">
        <v>1878</v>
      </c>
      <c r="Z238">
        <v>22</v>
      </c>
    </row>
    <row r="239" spans="1:26">
      <c r="A239">
        <v>2205</v>
      </c>
      <c r="B239" t="s">
        <v>22</v>
      </c>
      <c r="C239" t="s">
        <v>824</v>
      </c>
      <c r="D239" s="17" t="str">
        <f>IFERROR(VLOOKUP(Dati17_18[[#This Row],[Nome]]&amp;"*",Gazzetta17_18[Giocatore],1,FALSE),"")</f>
        <v>Berenguer A.</v>
      </c>
      <c r="E239" s="13">
        <f>IFERROR(IF(Dati17_18[[#This Row],[Mf]]/Dati17_18[[#This Row],[Quota]]=0,0,Dati17_18[[#This Row],[Mf]]/Dati17_18[[#This Row],[Quota]]),0)</f>
        <v>0.88714285714285712</v>
      </c>
      <c r="F239" s="13">
        <f>IFERROR(Dati17_18[[#This Row],[Mf/Quota]]*Dati17_18[[#This Row],[Pg]]/38,0)</f>
        <v>0.51360902255639096</v>
      </c>
      <c r="G239" s="15">
        <f>IF(Dati17_18[[#This Row],[Mf]]*Dati17_18[[#This Row],[Pg]]=0,0,Dati17_18[[#This Row],[Mf]]*Dati17_18[[#This Row],[Pg]])</f>
        <v>136.62</v>
      </c>
      <c r="H239" s="20">
        <f>IFERROR(Dati17_18[[#This Row],[Tot. punti]]/Dati17_18[[#This Row],[Quota]],0)</f>
        <v>19.517142857142858</v>
      </c>
      <c r="I239" s="12">
        <f>IFERROR(VLOOKUP(Dati17_18[[#This Row],[Nome]]&amp;"*",Gazzetta17_18[],2,FALSE),0)</f>
        <v>7</v>
      </c>
      <c r="J239" t="s">
        <v>81</v>
      </c>
      <c r="K239">
        <v>22</v>
      </c>
      <c r="L239">
        <v>5.88</v>
      </c>
      <c r="M239">
        <v>6.21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Y239" s="18" t="s">
        <v>2313</v>
      </c>
      <c r="Z239">
        <v>9</v>
      </c>
    </row>
    <row r="240" spans="1:26">
      <c r="A240">
        <v>184</v>
      </c>
      <c r="B240" t="s">
        <v>22</v>
      </c>
      <c r="C240" t="s">
        <v>107</v>
      </c>
      <c r="D240" s="17" t="str">
        <f>IFERROR(VLOOKUP(Dati17_18[[#This Row],[Nome]]&amp;"*",Gazzetta17_18[Giocatore],1,FALSE),"")</f>
        <v>Bernardeschi F.</v>
      </c>
      <c r="E240" s="13">
        <f>IFERROR(IF(Dati17_18[[#This Row],[Mf]]/Dati17_18[[#This Row],[Quota]]=0,0,Dati17_18[[#This Row],[Mf]]/Dati17_18[[#This Row],[Quota]]),0)</f>
        <v>0.49199999999999999</v>
      </c>
      <c r="F240" s="13">
        <f>IFERROR(Dati17_18[[#This Row],[Mf/Quota]]*Dati17_18[[#This Row],[Pg]]/38,0)</f>
        <v>0.2848421052631579</v>
      </c>
      <c r="G240" s="15">
        <f>IF(Dati17_18[[#This Row],[Mf]]*Dati17_18[[#This Row],[Pg]]=0,0,Dati17_18[[#This Row],[Mf]]*Dati17_18[[#This Row],[Pg]])</f>
        <v>162.35999999999999</v>
      </c>
      <c r="H240" s="20">
        <f>IFERROR(Dati17_18[[#This Row],[Tot. punti]]/Dati17_18[[#This Row],[Quota]],0)</f>
        <v>10.824</v>
      </c>
      <c r="I240" s="12">
        <f>IFERROR(VLOOKUP(Dati17_18[[#This Row],[Nome]]&amp;"*",Gazzetta17_18[],2,FALSE),0)</f>
        <v>15</v>
      </c>
      <c r="J240" t="s">
        <v>57</v>
      </c>
      <c r="K240">
        <v>22</v>
      </c>
      <c r="L240">
        <v>6.38</v>
      </c>
      <c r="M240">
        <v>7.38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4</v>
      </c>
      <c r="V240">
        <v>0</v>
      </c>
      <c r="W240">
        <v>0</v>
      </c>
      <c r="Y240" s="18" t="s">
        <v>1879</v>
      </c>
      <c r="Z240">
        <v>4</v>
      </c>
    </row>
    <row r="241" spans="1:26">
      <c r="A241">
        <v>1973</v>
      </c>
      <c r="B241" t="s">
        <v>17</v>
      </c>
      <c r="C241" t="s">
        <v>705</v>
      </c>
      <c r="D241" s="17" t="str">
        <f>IFERROR(VLOOKUP(Dati17_18[[#This Row],[Nome]]&amp;"*",Gazzetta17_18[Giocatore],1,FALSE),"")</f>
        <v>Budimir A.</v>
      </c>
      <c r="E241" s="13">
        <f>IFERROR(IF(Dati17_18[[#This Row],[Mf]]/Dati17_18[[#This Row],[Quota]]=0,0,Dati17_18[[#This Row],[Mf]]/Dati17_18[[#This Row],[Quota]]),0)</f>
        <v>0.91428571428571437</v>
      </c>
      <c r="F241" s="13">
        <f>IFERROR(Dati17_18[[#This Row],[Mf/Quota]]*Dati17_18[[#This Row],[Pg]]/38,0)</f>
        <v>0.52932330827067675</v>
      </c>
      <c r="G241" s="15">
        <f>IF(Dati17_18[[#This Row],[Mf]]*Dati17_18[[#This Row],[Pg]]=0,0,Dati17_18[[#This Row],[Mf]]*Dati17_18[[#This Row],[Pg]])</f>
        <v>140.80000000000001</v>
      </c>
      <c r="H241" s="20">
        <f>IFERROR(Dati17_18[[#This Row],[Tot. punti]]/Dati17_18[[#This Row],[Quota]],0)</f>
        <v>20.114285714285717</v>
      </c>
      <c r="I241" s="12">
        <f>IFERROR(VLOOKUP(Dati17_18[[#This Row],[Nome]]&amp;"*",Gazzetta17_18[],2,FALSE),0)</f>
        <v>7</v>
      </c>
      <c r="J241" t="s">
        <v>656</v>
      </c>
      <c r="K241">
        <v>22</v>
      </c>
      <c r="L241">
        <v>5.74</v>
      </c>
      <c r="M241">
        <v>6.4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Y241" s="18" t="s">
        <v>1881</v>
      </c>
      <c r="Z241">
        <v>12</v>
      </c>
    </row>
    <row r="242" spans="1:26">
      <c r="A242">
        <v>2284</v>
      </c>
      <c r="B242" t="s">
        <v>17</v>
      </c>
      <c r="C242" t="s">
        <v>873</v>
      </c>
      <c r="D242" s="17" t="str">
        <f>IFERROR(VLOOKUP(Dati17_18[[#This Row],[Nome]]&amp;"*",Gazzetta17_18[Giocatore],1,FALSE),"")</f>
        <v>Caicedo F.</v>
      </c>
      <c r="E242" s="13">
        <f>IFERROR(IF(Dati17_18[[#This Row],[Mf]]/Dati17_18[[#This Row],[Quota]]=0,0,Dati17_18[[#This Row],[Mf]]/Dati17_18[[#This Row],[Quota]]),0)</f>
        <v>0.64</v>
      </c>
      <c r="F242" s="13">
        <f>IFERROR(Dati17_18[[#This Row],[Mf/Quota]]*Dati17_18[[#This Row],[Pg]]/38,0)</f>
        <v>0.3705263157894737</v>
      </c>
      <c r="G242" s="15">
        <f>IF(Dati17_18[[#This Row],[Mf]]*Dati17_18[[#This Row],[Pg]]=0,0,Dati17_18[[#This Row],[Mf]]*Dati17_18[[#This Row],[Pg]])</f>
        <v>140.80000000000001</v>
      </c>
      <c r="H242" s="20">
        <f>IFERROR(Dati17_18[[#This Row],[Tot. punti]]/Dati17_18[[#This Row],[Quota]],0)</f>
        <v>14.080000000000002</v>
      </c>
      <c r="I242" s="12">
        <f>IFERROR(VLOOKUP(Dati17_18[[#This Row],[Nome]]&amp;"*",Gazzetta17_18[],2,FALSE),0)</f>
        <v>10</v>
      </c>
      <c r="J242" t="s">
        <v>74</v>
      </c>
      <c r="K242">
        <v>22</v>
      </c>
      <c r="L242">
        <v>5.77</v>
      </c>
      <c r="M242">
        <v>6.4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Y242" s="18" t="s">
        <v>1882</v>
      </c>
      <c r="Z242">
        <v>3</v>
      </c>
    </row>
    <row r="243" spans="1:26">
      <c r="A243">
        <v>463</v>
      </c>
      <c r="B243" t="s">
        <v>22</v>
      </c>
      <c r="C243" t="s">
        <v>264</v>
      </c>
      <c r="D243" s="17" t="str">
        <f>IFERROR(VLOOKUP(Dati17_18[[#This Row],[Nome]]&amp;"*",Gazzetta17_18[Giocatore],1,FALSE),"")</f>
        <v>De Rossi D.</v>
      </c>
      <c r="E243" s="13">
        <f>IFERROR(IF(Dati17_18[[#This Row],[Mf]]/Dati17_18[[#This Row],[Quota]]=0,0,Dati17_18[[#This Row],[Mf]]/Dati17_18[[#This Row],[Quota]]),0)</f>
        <v>0.54090909090909089</v>
      </c>
      <c r="F243" s="13">
        <f>IFERROR(Dati17_18[[#This Row],[Mf/Quota]]*Dati17_18[[#This Row],[Pg]]/38,0)</f>
        <v>0.31315789473684214</v>
      </c>
      <c r="G243" s="15">
        <f>IF(Dati17_18[[#This Row],[Mf]]*Dati17_18[[#This Row],[Pg]]=0,0,Dati17_18[[#This Row],[Mf]]*Dati17_18[[#This Row],[Pg]])</f>
        <v>130.9</v>
      </c>
      <c r="H243" s="20">
        <f>IFERROR(Dati17_18[[#This Row],[Tot. punti]]/Dati17_18[[#This Row],[Quota]],0)</f>
        <v>11.9</v>
      </c>
      <c r="I243" s="12">
        <f>IFERROR(VLOOKUP(Dati17_18[[#This Row],[Nome]]&amp;"*",Gazzetta17_18[],2,FALSE),0)</f>
        <v>11</v>
      </c>
      <c r="J243" t="s">
        <v>42</v>
      </c>
      <c r="K243">
        <v>22</v>
      </c>
      <c r="L243">
        <v>5.95</v>
      </c>
      <c r="M243">
        <v>5.95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6</v>
      </c>
      <c r="V243">
        <v>1</v>
      </c>
      <c r="W243">
        <v>0</v>
      </c>
      <c r="Y243" s="18" t="s">
        <v>1883</v>
      </c>
      <c r="Z243">
        <v>30</v>
      </c>
    </row>
    <row r="244" spans="1:26">
      <c r="A244">
        <v>419</v>
      </c>
      <c r="B244" t="s">
        <v>31</v>
      </c>
      <c r="C244" t="s">
        <v>79</v>
      </c>
      <c r="D244" s="17" t="str">
        <f>IFERROR(VLOOKUP(Dati17_18[[#This Row],[Nome]]&amp;"*",Gazzetta17_18[Giocatore],1,FALSE),"")</f>
        <v>Gonzalez G.</v>
      </c>
      <c r="E244" s="13">
        <f>IFERROR(IF(Dati17_18[[#This Row],[Mf]]/Dati17_18[[#This Row],[Quota]]=0,0,Dati17_18[[#This Row],[Mf]]/Dati17_18[[#This Row],[Quota]]),0)</f>
        <v>1.38</v>
      </c>
      <c r="F244" s="13">
        <f>IFERROR(Dati17_18[[#This Row],[Mf/Quota]]*Dati17_18[[#This Row],[Pg]]/38,0)</f>
        <v>0.79894736842105263</v>
      </c>
      <c r="G244" s="15">
        <f>IF(Dati17_18[[#This Row],[Mf]]*Dati17_18[[#This Row],[Pg]]=0,0,Dati17_18[[#This Row],[Mf]]*Dati17_18[[#This Row],[Pg]])</f>
        <v>121.44</v>
      </c>
      <c r="H244" s="20">
        <f>IFERROR(Dati17_18[[#This Row],[Tot. punti]]/Dati17_18[[#This Row],[Quota]],0)</f>
        <v>30.36</v>
      </c>
      <c r="I244" s="12">
        <f>IFERROR(VLOOKUP(Dati17_18[[#This Row],[Nome]]&amp;"*",Gazzetta17_18[],2,FALSE),0)</f>
        <v>4</v>
      </c>
      <c r="J244" t="s">
        <v>89</v>
      </c>
      <c r="K244">
        <v>22</v>
      </c>
      <c r="L244">
        <v>5.7</v>
      </c>
      <c r="M244">
        <v>5.52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2</v>
      </c>
      <c r="W244">
        <v>0</v>
      </c>
      <c r="Y244" s="18" t="s">
        <v>1884</v>
      </c>
      <c r="Z244">
        <v>9</v>
      </c>
    </row>
    <row r="245" spans="1:26">
      <c r="A245">
        <v>1874</v>
      </c>
      <c r="B245" t="s">
        <v>22</v>
      </c>
      <c r="C245" t="s">
        <v>673</v>
      </c>
      <c r="D245" s="17" t="str">
        <f>IFERROR(VLOOKUP(Dati17_18[[#This Row],[Nome]]&amp;"*",Gazzetta17_18[Giocatore],1,FALSE),"")</f>
        <v>Joao Pedro</v>
      </c>
      <c r="E245" s="13">
        <f>IFERROR(IF(Dati17_18[[#This Row],[Mf]]/Dati17_18[[#This Row],[Quota]]=0,0,Dati17_18[[#This Row],[Mf]]/Dati17_18[[#This Row],[Quota]]),0)</f>
        <v>0.79249999999999998</v>
      </c>
      <c r="F245" s="13">
        <f>IFERROR(Dati17_18[[#This Row],[Mf/Quota]]*Dati17_18[[#This Row],[Pg]]/38,0)</f>
        <v>0.45881578947368418</v>
      </c>
      <c r="G245" s="15">
        <f>IF(Dati17_18[[#This Row],[Mf]]*Dati17_18[[#This Row],[Pg]]=0,0,Dati17_18[[#This Row],[Mf]]*Dati17_18[[#This Row],[Pg]])</f>
        <v>139.47999999999999</v>
      </c>
      <c r="H245" s="20">
        <f>IFERROR(Dati17_18[[#This Row],[Tot. punti]]/Dati17_18[[#This Row],[Quota]],0)</f>
        <v>17.434999999999999</v>
      </c>
      <c r="I245" s="12">
        <f>IFERROR(VLOOKUP(Dati17_18[[#This Row],[Nome]]&amp;"*",Gazzetta17_18[],2,FALSE),0)</f>
        <v>8</v>
      </c>
      <c r="J245" t="s">
        <v>654</v>
      </c>
      <c r="K245">
        <v>22</v>
      </c>
      <c r="L245">
        <v>5.77</v>
      </c>
      <c r="M245">
        <v>6.34</v>
      </c>
      <c r="N245">
        <v>4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5</v>
      </c>
      <c r="V245">
        <v>1</v>
      </c>
      <c r="W245">
        <v>0</v>
      </c>
      <c r="Y245" s="18" t="s">
        <v>2531</v>
      </c>
      <c r="Z245">
        <v>6</v>
      </c>
    </row>
    <row r="246" spans="1:26">
      <c r="A246">
        <v>2198</v>
      </c>
      <c r="B246" t="s">
        <v>17</v>
      </c>
      <c r="C246" t="s">
        <v>817</v>
      </c>
      <c r="D246" s="17" t="str">
        <f>IFERROR(VLOOKUP(Dati17_18[[#This Row],[Nome]]&amp;"*",Gazzetta17_18[Giocatore],1,FALSE),"")</f>
        <v>Kownacki D.</v>
      </c>
      <c r="E246" s="13">
        <f>IFERROR(IF(Dati17_18[[#This Row],[Mf]]/Dati17_18[[#This Row],[Quota]]=0,0,Dati17_18[[#This Row],[Mf]]/Dati17_18[[#This Row],[Quota]]),0)</f>
        <v>0.5625</v>
      </c>
      <c r="F246" s="13">
        <f>IFERROR(Dati17_18[[#This Row],[Mf/Quota]]*Dati17_18[[#This Row],[Pg]]/38,0)</f>
        <v>0.32565789473684209</v>
      </c>
      <c r="G246" s="15">
        <f>IF(Dati17_18[[#This Row],[Mf]]*Dati17_18[[#This Row],[Pg]]=0,0,Dati17_18[[#This Row],[Mf]]*Dati17_18[[#This Row],[Pg]])</f>
        <v>148.5</v>
      </c>
      <c r="H246" s="20">
        <f>IFERROR(Dati17_18[[#This Row],[Tot. punti]]/Dati17_18[[#This Row],[Quota]],0)</f>
        <v>12.375</v>
      </c>
      <c r="I246" s="12">
        <f>IFERROR(VLOOKUP(Dati17_18[[#This Row],[Nome]]&amp;"*",Gazzetta17_18[],2,FALSE),0)</f>
        <v>12</v>
      </c>
      <c r="J246" t="s">
        <v>44</v>
      </c>
      <c r="K246">
        <v>22</v>
      </c>
      <c r="L246">
        <v>5.95</v>
      </c>
      <c r="M246">
        <v>6.75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Y246" s="18" t="s">
        <v>2532</v>
      </c>
      <c r="Z246">
        <v>1</v>
      </c>
    </row>
    <row r="247" spans="1:26">
      <c r="A247">
        <v>141</v>
      </c>
      <c r="B247" t="s">
        <v>31</v>
      </c>
      <c r="C247" t="s">
        <v>239</v>
      </c>
      <c r="D247" s="17" t="str">
        <f>IFERROR(VLOOKUP(Dati17_18[[#This Row],[Nome]]&amp;"*",Gazzetta17_18[Giocatore],1,FALSE),"")</f>
        <v>Laurini V.</v>
      </c>
      <c r="E247" s="13">
        <f>IFERROR(IF(Dati17_18[[#This Row],[Mf]]/Dati17_18[[#This Row],[Quota]]=0,0,Dati17_18[[#This Row],[Mf]]/Dati17_18[[#This Row],[Quota]]),0)</f>
        <v>1.1419999999999999</v>
      </c>
      <c r="F247" s="13">
        <f>IFERROR(Dati17_18[[#This Row],[Mf/Quota]]*Dati17_18[[#This Row],[Pg]]/38,0)</f>
        <v>0.66115789473684206</v>
      </c>
      <c r="G247" s="15">
        <f>IF(Dati17_18[[#This Row],[Mf]]*Dati17_18[[#This Row],[Pg]]=0,0,Dati17_18[[#This Row],[Mf]]*Dati17_18[[#This Row],[Pg]])</f>
        <v>125.62</v>
      </c>
      <c r="H247" s="20">
        <f>IFERROR(Dati17_18[[#This Row],[Tot. punti]]/Dati17_18[[#This Row],[Quota]],0)</f>
        <v>25.124000000000002</v>
      </c>
      <c r="I247" s="12">
        <f>IFERROR(VLOOKUP(Dati17_18[[#This Row],[Nome]]&amp;"*",Gazzetta17_18[],2,FALSE),0)</f>
        <v>5</v>
      </c>
      <c r="J247" t="s">
        <v>35</v>
      </c>
      <c r="K247">
        <v>22</v>
      </c>
      <c r="L247">
        <v>5.79</v>
      </c>
      <c r="M247">
        <v>5.71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5</v>
      </c>
      <c r="V247">
        <v>0</v>
      </c>
      <c r="W247">
        <v>0</v>
      </c>
      <c r="Y247" s="18" t="s">
        <v>1887</v>
      </c>
      <c r="Z247">
        <v>12</v>
      </c>
    </row>
    <row r="248" spans="1:26">
      <c r="A248">
        <v>552</v>
      </c>
      <c r="B248" t="s">
        <v>31</v>
      </c>
      <c r="C248" t="s">
        <v>85</v>
      </c>
      <c r="D248" s="17" t="str">
        <f>IFERROR(VLOOKUP(Dati17_18[[#This Row],[Nome]]&amp;"*",Gazzetta17_18[Giocatore],1,FALSE),"")</f>
        <v>Moretti E.</v>
      </c>
      <c r="E248" s="13">
        <f>IFERROR(IF(Dati17_18[[#This Row],[Mf]]/Dati17_18[[#This Row],[Quota]]=0,0,Dati17_18[[#This Row],[Mf]]/Dati17_18[[#This Row],[Quota]]),0)</f>
        <v>0.82857142857142851</v>
      </c>
      <c r="F248" s="13">
        <f>IFERROR(Dati17_18[[#This Row],[Mf/Quota]]*Dati17_18[[#This Row],[Pg]]/38,0)</f>
        <v>0.47969924812030074</v>
      </c>
      <c r="G248" s="15">
        <f>IF(Dati17_18[[#This Row],[Mf]]*Dati17_18[[#This Row],[Pg]]=0,0,Dati17_18[[#This Row],[Mf]]*Dati17_18[[#This Row],[Pg]])</f>
        <v>127.6</v>
      </c>
      <c r="H248" s="20">
        <f>IFERROR(Dati17_18[[#This Row],[Tot. punti]]/Dati17_18[[#This Row],[Quota]],0)</f>
        <v>18.228571428571428</v>
      </c>
      <c r="I248" s="12">
        <f>IFERROR(VLOOKUP(Dati17_18[[#This Row],[Nome]]&amp;"*",Gazzetta17_18[],2,FALSE),0)</f>
        <v>7</v>
      </c>
      <c r="J248" t="s">
        <v>81</v>
      </c>
      <c r="K248">
        <v>22</v>
      </c>
      <c r="L248">
        <v>5.93</v>
      </c>
      <c r="M248">
        <v>5.8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0</v>
      </c>
      <c r="Y248" s="18" t="s">
        <v>1888</v>
      </c>
      <c r="Z248">
        <v>28</v>
      </c>
    </row>
    <row r="249" spans="1:26">
      <c r="A249">
        <v>560</v>
      </c>
      <c r="B249" t="s">
        <v>22</v>
      </c>
      <c r="C249" t="s">
        <v>426</v>
      </c>
      <c r="D249" s="17" t="str">
        <f>IFERROR(VLOOKUP(Dati17_18[[#This Row],[Nome]]&amp;"*",Gazzetta17_18[Giocatore],1,FALSE),"")</f>
        <v>Obi J.</v>
      </c>
      <c r="E249" s="13">
        <f>IFERROR(IF(Dati17_18[[#This Row],[Mf]]/Dati17_18[[#This Row],[Quota]]=0,0,Dati17_18[[#This Row],[Mf]]/Dati17_18[[#This Row],[Quota]]),0)</f>
        <v>0.57500000000000007</v>
      </c>
      <c r="F249" s="13">
        <f>IFERROR(Dati17_18[[#This Row],[Mf/Quota]]*Dati17_18[[#This Row],[Pg]]/38,0)</f>
        <v>0.3328947368421053</v>
      </c>
      <c r="G249" s="15">
        <f>IF(Dati17_18[[#This Row],[Mf]]*Dati17_18[[#This Row],[Pg]]=0,0,Dati17_18[[#This Row],[Mf]]*Dati17_18[[#This Row],[Pg]])</f>
        <v>151.80000000000001</v>
      </c>
      <c r="H249" s="20">
        <f>IFERROR(Dati17_18[[#This Row],[Tot. punti]]/Dati17_18[[#This Row],[Quota]],0)</f>
        <v>12.65</v>
      </c>
      <c r="I249" s="12">
        <f>IFERROR(VLOOKUP(Dati17_18[[#This Row],[Nome]]&amp;"*",Gazzetta17_18[],2,FALSE),0)</f>
        <v>12</v>
      </c>
      <c r="J249" t="s">
        <v>81</v>
      </c>
      <c r="K249">
        <v>22</v>
      </c>
      <c r="L249">
        <v>6.18</v>
      </c>
      <c r="M249">
        <v>6.9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0</v>
      </c>
      <c r="W249">
        <v>0</v>
      </c>
      <c r="Y249" s="18" t="s">
        <v>1889</v>
      </c>
      <c r="Z249">
        <v>44</v>
      </c>
    </row>
    <row r="250" spans="1:26">
      <c r="A250">
        <v>605</v>
      </c>
      <c r="B250" t="s">
        <v>17</v>
      </c>
      <c r="C250" t="s">
        <v>413</v>
      </c>
      <c r="D250" s="17" t="str">
        <f>IFERROR(VLOOKUP(Dati17_18[[#This Row],[Nome]]&amp;"*",Gazzetta17_18[Giocatore],1,FALSE),"")</f>
        <v>Perica S.</v>
      </c>
      <c r="E250" s="13">
        <f>IFERROR(IF(Dati17_18[[#This Row],[Mf]]/Dati17_18[[#This Row],[Quota]]=0,0,Dati17_18[[#This Row],[Mf]]/Dati17_18[[#This Row],[Quota]]),0)</f>
        <v>0.7</v>
      </c>
      <c r="F250" s="13">
        <f>IFERROR(Dati17_18[[#This Row],[Mf/Quota]]*Dati17_18[[#This Row],[Pg]]/38,0)</f>
        <v>0.40526315789473683</v>
      </c>
      <c r="G250" s="15">
        <f>IF(Dati17_18[[#This Row],[Mf]]*Dati17_18[[#This Row],[Pg]]=0,0,Dati17_18[[#This Row],[Mf]]*Dati17_18[[#This Row],[Pg]])</f>
        <v>123.19999999999999</v>
      </c>
      <c r="H250" s="20">
        <f>IFERROR(Dati17_18[[#This Row],[Tot. punti]]/Dati17_18[[#This Row],[Quota]],0)</f>
        <v>15.399999999999999</v>
      </c>
      <c r="I250" s="12">
        <f>IFERROR(VLOOKUP(Dati17_18[[#This Row],[Nome]]&amp;"*",Gazzetta17_18[],2,FALSE),0)</f>
        <v>8</v>
      </c>
      <c r="J250" t="s">
        <v>30</v>
      </c>
      <c r="K250">
        <v>22</v>
      </c>
      <c r="L250">
        <v>5.6</v>
      </c>
      <c r="M250">
        <v>5.6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0</v>
      </c>
      <c r="W250">
        <v>0</v>
      </c>
      <c r="Y250" s="18" t="s">
        <v>1890</v>
      </c>
      <c r="Z250">
        <v>1</v>
      </c>
    </row>
    <row r="251" spans="1:26">
      <c r="A251">
        <v>156</v>
      </c>
      <c r="B251" t="s">
        <v>17</v>
      </c>
      <c r="C251" t="s">
        <v>18</v>
      </c>
      <c r="D251" s="17" t="str">
        <f>IFERROR(VLOOKUP(Dati17_18[[#This Row],[Nome]]&amp;"*",Gazzetta17_18[Giocatore],1,FALSE),"")</f>
        <v>Pucciarelli M.</v>
      </c>
      <c r="E251" s="13">
        <f>IFERROR(IF(Dati17_18[[#This Row],[Mf]]/Dati17_18[[#This Row],[Quota]]=0,0,Dati17_18[[#This Row],[Mf]]/Dati17_18[[#This Row],[Quota]]),0)</f>
        <v>0.8342857142857143</v>
      </c>
      <c r="F251" s="13">
        <f>IFERROR(Dati17_18[[#This Row],[Mf/Quota]]*Dati17_18[[#This Row],[Pg]]/38,0)</f>
        <v>0.4830075187969925</v>
      </c>
      <c r="G251" s="15">
        <f>IF(Dati17_18[[#This Row],[Mf]]*Dati17_18[[#This Row],[Pg]]=0,0,Dati17_18[[#This Row],[Mf]]*Dati17_18[[#This Row],[Pg]])</f>
        <v>128.47999999999999</v>
      </c>
      <c r="H251" s="20">
        <f>IFERROR(Dati17_18[[#This Row],[Tot. punti]]/Dati17_18[[#This Row],[Quota]],0)</f>
        <v>18.354285714285712</v>
      </c>
      <c r="I251" s="12">
        <f>IFERROR(VLOOKUP(Dati17_18[[#This Row],[Nome]]&amp;"*",Gazzetta17_18[],2,FALSE),0)</f>
        <v>7</v>
      </c>
      <c r="J251" t="s">
        <v>65</v>
      </c>
      <c r="K251">
        <v>22</v>
      </c>
      <c r="L251">
        <v>5.61</v>
      </c>
      <c r="M251">
        <v>5.84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Y251" s="18" t="s">
        <v>2315</v>
      </c>
      <c r="Z251">
        <v>6</v>
      </c>
    </row>
    <row r="252" spans="1:26">
      <c r="A252">
        <v>294</v>
      </c>
      <c r="B252" t="s">
        <v>31</v>
      </c>
      <c r="C252" t="s">
        <v>346</v>
      </c>
      <c r="D252" s="17" t="str">
        <f>IFERROR(VLOOKUP(Dati17_18[[#This Row],[Nome]]&amp;"*",Gazzetta17_18[Giocatore],1,FALSE),"")</f>
        <v>Rugani D.</v>
      </c>
      <c r="E252" s="13">
        <f>IFERROR(IF(Dati17_18[[#This Row],[Mf]]/Dati17_18[[#This Row],[Quota]]=0,0,Dati17_18[[#This Row],[Mf]]/Dati17_18[[#This Row],[Quota]]),0)</f>
        <v>0.63400000000000001</v>
      </c>
      <c r="F252" s="13">
        <f>IFERROR(Dati17_18[[#This Row],[Mf/Quota]]*Dati17_18[[#This Row],[Pg]]/38,0)</f>
        <v>0.36705263157894735</v>
      </c>
      <c r="G252" s="15">
        <f>IF(Dati17_18[[#This Row],[Mf]]*Dati17_18[[#This Row],[Pg]]=0,0,Dati17_18[[#This Row],[Mf]]*Dati17_18[[#This Row],[Pg]])</f>
        <v>139.47999999999999</v>
      </c>
      <c r="H252" s="20">
        <f>IFERROR(Dati17_18[[#This Row],[Tot. punti]]/Dati17_18[[#This Row],[Quota]],0)</f>
        <v>13.947999999999999</v>
      </c>
      <c r="I252" s="12">
        <f>IFERROR(VLOOKUP(Dati17_18[[#This Row],[Nome]]&amp;"*",Gazzetta17_18[],2,FALSE),0)</f>
        <v>10</v>
      </c>
      <c r="J252" t="s">
        <v>57</v>
      </c>
      <c r="K252">
        <v>22</v>
      </c>
      <c r="L252">
        <v>6.09</v>
      </c>
      <c r="M252">
        <v>6.34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0</v>
      </c>
      <c r="W252">
        <v>0</v>
      </c>
      <c r="Y252" s="18" t="s">
        <v>1891</v>
      </c>
      <c r="Z252">
        <v>29</v>
      </c>
    </row>
    <row r="253" spans="1:26">
      <c r="A253">
        <v>491</v>
      </c>
      <c r="B253" t="s">
        <v>31</v>
      </c>
      <c r="C253" t="s">
        <v>610</v>
      </c>
      <c r="D253" s="17" t="str">
        <f>IFERROR(VLOOKUP(Dati17_18[[#This Row],[Nome]]&amp;"*",Gazzetta17_18[Giocatore],1,FALSE),"")</f>
        <v>Salamon B.</v>
      </c>
      <c r="E253" s="13">
        <f>IFERROR(IF(Dati17_18[[#This Row],[Mf]]/Dati17_18[[#This Row],[Quota]]=0,0,Dati17_18[[#This Row],[Mf]]/Dati17_18[[#This Row],[Quota]]),0)</f>
        <v>1.3875</v>
      </c>
      <c r="F253" s="13">
        <f>IFERROR(Dati17_18[[#This Row],[Mf/Quota]]*Dati17_18[[#This Row],[Pg]]/38,0)</f>
        <v>0.80328947368421044</v>
      </c>
      <c r="G253" s="15">
        <f>IF(Dati17_18[[#This Row],[Mf]]*Dati17_18[[#This Row],[Pg]]=0,0,Dati17_18[[#This Row],[Mf]]*Dati17_18[[#This Row],[Pg]])</f>
        <v>122.1</v>
      </c>
      <c r="H253" s="20">
        <f>IFERROR(Dati17_18[[#This Row],[Tot. punti]]/Dati17_18[[#This Row],[Quota]],0)</f>
        <v>30.524999999999999</v>
      </c>
      <c r="I253" s="12">
        <f>IFERROR(VLOOKUP(Dati17_18[[#This Row],[Nome]]&amp;"*",Gazzetta17_18[],2,FALSE),0)</f>
        <v>4</v>
      </c>
      <c r="J253" t="s">
        <v>653</v>
      </c>
      <c r="K253">
        <v>22</v>
      </c>
      <c r="L253">
        <v>5.78</v>
      </c>
      <c r="M253">
        <v>5.55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0</v>
      </c>
      <c r="W253">
        <v>1</v>
      </c>
      <c r="Y253" s="18" t="s">
        <v>2317</v>
      </c>
      <c r="Z253">
        <v>1</v>
      </c>
    </row>
    <row r="254" spans="1:26">
      <c r="A254">
        <v>1974</v>
      </c>
      <c r="B254" t="s">
        <v>17</v>
      </c>
      <c r="C254" t="s">
        <v>706</v>
      </c>
      <c r="D254" s="17" t="str">
        <f>IFERROR(VLOOKUP(Dati17_18[[#This Row],[Nome]]&amp;"*",Gazzetta17_18[Giocatore],1,FALSE),"")</f>
        <v>Schick P.</v>
      </c>
      <c r="E254" s="13">
        <f>IFERROR(IF(Dati17_18[[#This Row],[Mf]]/Dati17_18[[#This Row],[Quota]]=0,0,Dati17_18[[#This Row],[Mf]]/Dati17_18[[#This Row],[Quota]]),0)</f>
        <v>0.60599999999999998</v>
      </c>
      <c r="F254" s="13">
        <f>IFERROR(Dati17_18[[#This Row],[Mf/Quota]]*Dati17_18[[#This Row],[Pg]]/38,0)</f>
        <v>0.35084210526315784</v>
      </c>
      <c r="G254" s="15">
        <f>IF(Dati17_18[[#This Row],[Mf]]*Dati17_18[[#This Row],[Pg]]=0,0,Dati17_18[[#This Row],[Mf]]*Dati17_18[[#This Row],[Pg]])</f>
        <v>133.32</v>
      </c>
      <c r="H254" s="20">
        <f>IFERROR(Dati17_18[[#This Row],[Tot. punti]]/Dati17_18[[#This Row],[Quota]],0)</f>
        <v>13.331999999999999</v>
      </c>
      <c r="I254" s="12">
        <f>IFERROR(VLOOKUP(Dati17_18[[#This Row],[Nome]]&amp;"*",Gazzetta17_18[],2,FALSE),0)</f>
        <v>10</v>
      </c>
      <c r="J254" t="s">
        <v>42</v>
      </c>
      <c r="K254">
        <v>22</v>
      </c>
      <c r="L254">
        <v>5.71</v>
      </c>
      <c r="M254">
        <v>6.06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s="18" t="s">
        <v>1892</v>
      </c>
      <c r="Z254">
        <v>45</v>
      </c>
    </row>
    <row r="255" spans="1:26">
      <c r="A255">
        <v>622</v>
      </c>
      <c r="B255" t="s">
        <v>31</v>
      </c>
      <c r="C255" t="s">
        <v>317</v>
      </c>
      <c r="D255" s="17" t="str">
        <f>IFERROR(VLOOKUP(Dati17_18[[#This Row],[Nome]]&amp;"*",Gazzetta17_18[Giocatore],1,FALSE),"")</f>
        <v>Souprayen S.</v>
      </c>
      <c r="E255" s="13">
        <f>IFERROR(IF(Dati17_18[[#This Row],[Mf]]/Dati17_18[[#This Row],[Quota]]=0,0,Dati17_18[[#This Row],[Mf]]/Dati17_18[[#This Row],[Quota]]),0)</f>
        <v>2.5099999999999998</v>
      </c>
      <c r="F255" s="13">
        <f>IFERROR(Dati17_18[[#This Row],[Mf/Quota]]*Dati17_18[[#This Row],[Pg]]/38,0)</f>
        <v>1.453157894736842</v>
      </c>
      <c r="G255" s="15">
        <f>IF(Dati17_18[[#This Row],[Mf]]*Dati17_18[[#This Row],[Pg]]=0,0,Dati17_18[[#This Row],[Mf]]*Dati17_18[[#This Row],[Pg]])</f>
        <v>110.44</v>
      </c>
      <c r="H255" s="20">
        <f>IFERROR(Dati17_18[[#This Row],[Tot. punti]]/Dati17_18[[#This Row],[Quota]],0)</f>
        <v>55.22</v>
      </c>
      <c r="I255" s="12">
        <f>IFERROR(VLOOKUP(Dati17_18[[#This Row],[Nome]]&amp;"*",Gazzetta17_18[],2,FALSE),0)</f>
        <v>2</v>
      </c>
      <c r="J255" t="s">
        <v>101</v>
      </c>
      <c r="K255">
        <v>22</v>
      </c>
      <c r="L255">
        <v>5.22</v>
      </c>
      <c r="M255">
        <v>5.0199999999999996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1</v>
      </c>
      <c r="Y255" s="18" t="s">
        <v>2533</v>
      </c>
      <c r="Z255">
        <v>5</v>
      </c>
    </row>
    <row r="256" spans="1:26">
      <c r="A256">
        <v>2327</v>
      </c>
      <c r="B256" t="s">
        <v>17</v>
      </c>
      <c r="C256" t="s">
        <v>913</v>
      </c>
      <c r="D256" s="17" t="str">
        <f>IFERROR(VLOOKUP(Dati17_18[[#This Row],[Nome]]&amp;"*",Gazzetta17_18[Giocatore],1,FALSE),"")</f>
        <v>Stepinski M.</v>
      </c>
      <c r="E256" s="13">
        <f>IFERROR(IF(Dati17_18[[#This Row],[Mf]]/Dati17_18[[#This Row],[Quota]]=0,0,Dati17_18[[#This Row],[Mf]]/Dati17_18[[#This Row],[Quota]]),0)</f>
        <v>0.45866666666666667</v>
      </c>
      <c r="F256" s="13">
        <f>IFERROR(Dati17_18[[#This Row],[Mf/Quota]]*Dati17_18[[#This Row],[Pg]]/38,0)</f>
        <v>0.2655438596491228</v>
      </c>
      <c r="G256" s="15">
        <f>IF(Dati17_18[[#This Row],[Mf]]*Dati17_18[[#This Row],[Pg]]=0,0,Dati17_18[[#This Row],[Mf]]*Dati17_18[[#This Row],[Pg]])</f>
        <v>151.35999999999999</v>
      </c>
      <c r="H256" s="20">
        <f>IFERROR(Dati17_18[[#This Row],[Tot. punti]]/Dati17_18[[#This Row],[Quota]],0)</f>
        <v>10.090666666666666</v>
      </c>
      <c r="I256" s="12">
        <f>IFERROR(VLOOKUP(Dati17_18[[#This Row],[Nome]]&amp;"*",Gazzetta17_18[],2,FALSE),0)</f>
        <v>15</v>
      </c>
      <c r="J256" t="s">
        <v>65</v>
      </c>
      <c r="K256">
        <v>22</v>
      </c>
      <c r="L256">
        <v>5.97</v>
      </c>
      <c r="M256">
        <v>6.88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Y256" s="18" t="s">
        <v>1893</v>
      </c>
      <c r="Z256">
        <v>22</v>
      </c>
    </row>
    <row r="257" spans="1:26">
      <c r="A257">
        <v>2111</v>
      </c>
      <c r="B257" t="s">
        <v>22</v>
      </c>
      <c r="C257" t="s">
        <v>765</v>
      </c>
      <c r="D257" s="17" t="str">
        <f>IFERROR(VLOOKUP(Dati17_18[[#This Row],[Nome]]&amp;"*",Gazzetta17_18[Giocatore],1,FALSE),"")</f>
        <v>Taarabt A.</v>
      </c>
      <c r="E257" s="13">
        <f>IFERROR(IF(Dati17_18[[#This Row],[Mf]]/Dati17_18[[#This Row],[Quota]]=0,0,Dati17_18[[#This Row],[Mf]]/Dati17_18[[#This Row],[Quota]]),0)</f>
        <v>0.88571428571428579</v>
      </c>
      <c r="F257" s="13">
        <f>IFERROR(Dati17_18[[#This Row],[Mf/Quota]]*Dati17_18[[#This Row],[Pg]]/38,0)</f>
        <v>0.51278195488721812</v>
      </c>
      <c r="G257" s="15">
        <f>IF(Dati17_18[[#This Row],[Mf]]*Dati17_18[[#This Row],[Pg]]=0,0,Dati17_18[[#This Row],[Mf]]*Dati17_18[[#This Row],[Pg]])</f>
        <v>136.4</v>
      </c>
      <c r="H257" s="20">
        <f>IFERROR(Dati17_18[[#This Row],[Tot. punti]]/Dati17_18[[#This Row],[Quota]],0)</f>
        <v>19.485714285714288</v>
      </c>
      <c r="I257" s="12">
        <f>IFERROR(VLOOKUP(Dati17_18[[#This Row],[Nome]]&amp;"*",Gazzetta17_18[],2,FALSE),0)</f>
        <v>7</v>
      </c>
      <c r="J257" t="s">
        <v>70</v>
      </c>
      <c r="K257">
        <v>22</v>
      </c>
      <c r="L257">
        <v>6</v>
      </c>
      <c r="M257">
        <v>6.2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5</v>
      </c>
      <c r="V257">
        <v>1</v>
      </c>
      <c r="W257">
        <v>0</v>
      </c>
      <c r="Y257" s="18" t="s">
        <v>1895</v>
      </c>
      <c r="Z257">
        <v>31</v>
      </c>
    </row>
    <row r="258" spans="1:26">
      <c r="A258">
        <v>606</v>
      </c>
      <c r="B258" t="s">
        <v>17</v>
      </c>
      <c r="C258" t="s">
        <v>61</v>
      </c>
      <c r="D258" s="17" t="str">
        <f>IFERROR(VLOOKUP(Dati17_18[[#This Row],[Nome]]&amp;"*",Gazzetta17_18[Giocatore],1,FALSE),"")</f>
        <v>Thereau C.</v>
      </c>
      <c r="E258" s="13">
        <f>IFERROR(IF(Dati17_18[[#This Row],[Mf]]/Dati17_18[[#This Row],[Quota]]=0,0,Dati17_18[[#This Row],[Mf]]/Dati17_18[[#This Row],[Quota]]),0)</f>
        <v>0.71</v>
      </c>
      <c r="F258" s="13">
        <f>IFERROR(Dati17_18[[#This Row],[Mf/Quota]]*Dati17_18[[#This Row],[Pg]]/38,0)</f>
        <v>0.41105263157894734</v>
      </c>
      <c r="G258" s="15">
        <f>IF(Dati17_18[[#This Row],[Mf]]*Dati17_18[[#This Row],[Pg]]=0,0,Dati17_18[[#This Row],[Mf]]*Dati17_18[[#This Row],[Pg]])</f>
        <v>156.19999999999999</v>
      </c>
      <c r="H258" s="20">
        <f>IFERROR(Dati17_18[[#This Row],[Tot. punti]]/Dati17_18[[#This Row],[Quota]],0)</f>
        <v>15.62</v>
      </c>
      <c r="I258" s="12">
        <f>IFERROR(VLOOKUP(Dati17_18[[#This Row],[Nome]]&amp;"*",Gazzetta17_18[],2,FALSE),0)</f>
        <v>10</v>
      </c>
      <c r="J258" t="s">
        <v>35</v>
      </c>
      <c r="K258">
        <v>22</v>
      </c>
      <c r="L258">
        <v>5.95</v>
      </c>
      <c r="M258">
        <v>7.1</v>
      </c>
      <c r="N258">
        <v>3</v>
      </c>
      <c r="O258">
        <v>0</v>
      </c>
      <c r="P258">
        <v>0</v>
      </c>
      <c r="Q258">
        <v>4</v>
      </c>
      <c r="R258">
        <v>4</v>
      </c>
      <c r="S258">
        <v>0</v>
      </c>
      <c r="T258">
        <v>3</v>
      </c>
      <c r="U258">
        <v>2</v>
      </c>
      <c r="V258">
        <v>0</v>
      </c>
      <c r="W258">
        <v>0</v>
      </c>
      <c r="Y258" s="18" t="s">
        <v>1896</v>
      </c>
      <c r="Z258">
        <v>9</v>
      </c>
    </row>
    <row r="259" spans="1:26">
      <c r="A259">
        <v>335</v>
      </c>
      <c r="B259" t="s">
        <v>22</v>
      </c>
      <c r="C259" t="s">
        <v>73</v>
      </c>
      <c r="D259" s="17" t="str">
        <f>IFERROR(VLOOKUP(Dati17_18[[#This Row],[Nome]]&amp;"*",Gazzetta17_18[Giocatore],1,FALSE),"")</f>
        <v/>
      </c>
      <c r="E259" s="13">
        <f>IFERROR(IF(Dati17_18[[#This Row],[Mf]]/Dati17_18[[#This Row],[Quota]]=0,0,Dati17_18[[#This Row],[Mf]]/Dati17_18[[#This Row],[Quota]]),0)</f>
        <v>0</v>
      </c>
      <c r="F259" s="13">
        <f>IFERROR(Dati17_18[[#This Row],[Mf/Quota]]*Dati17_18[[#This Row],[Pg]]/38,0)</f>
        <v>0</v>
      </c>
      <c r="G259" s="15">
        <f>IF(Dati17_18[[#This Row],[Mf]]*Dati17_18[[#This Row],[Pg]]=0,0,Dati17_18[[#This Row],[Mf]]*Dati17_18[[#This Row],[Pg]])</f>
        <v>152.04</v>
      </c>
      <c r="H259" s="20">
        <f>IFERROR(Dati17_18[[#This Row],[Tot. punti]]/Dati17_18[[#This Row],[Quota]],0)</f>
        <v>0</v>
      </c>
      <c r="I259" s="12">
        <f>IFERROR(VLOOKUP(Dati17_18[[#This Row],[Nome]]&amp;"*",Gazzetta17_18[],2,FALSE),0)</f>
        <v>0</v>
      </c>
      <c r="J259" t="s">
        <v>74</v>
      </c>
      <c r="K259">
        <v>21</v>
      </c>
      <c r="L259">
        <v>6.38</v>
      </c>
      <c r="M259">
        <v>7.24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Y259" s="18" t="s">
        <v>1898</v>
      </c>
      <c r="Z259">
        <v>4</v>
      </c>
    </row>
    <row r="260" spans="1:26">
      <c r="A260">
        <v>765</v>
      </c>
      <c r="B260" t="s">
        <v>31</v>
      </c>
      <c r="C260" t="s">
        <v>356</v>
      </c>
      <c r="D260" s="17" t="str">
        <f>IFERROR(VLOOKUP(Dati17_18[[#This Row],[Nome]]&amp;"*",Gazzetta17_18[Giocatore],1,FALSE),"")</f>
        <v>Ajeti A.</v>
      </c>
      <c r="E260" s="13">
        <f>IFERROR(IF(Dati17_18[[#This Row],[Mf]]/Dati17_18[[#This Row],[Quota]]=0,0,Dati17_18[[#This Row],[Mf]]/Dati17_18[[#This Row],[Quota]]),0)</f>
        <v>1.39</v>
      </c>
      <c r="F260" s="13">
        <f>IFERROR(Dati17_18[[#This Row],[Mf/Quota]]*Dati17_18[[#This Row],[Pg]]/38,0)</f>
        <v>0.76815789473684204</v>
      </c>
      <c r="G260" s="15">
        <f>IF(Dati17_18[[#This Row],[Mf]]*Dati17_18[[#This Row],[Pg]]=0,0,Dati17_18[[#This Row],[Mf]]*Dati17_18[[#This Row],[Pg]])</f>
        <v>116.75999999999999</v>
      </c>
      <c r="H260" s="20">
        <f>IFERROR(Dati17_18[[#This Row],[Tot. punti]]/Dati17_18[[#This Row],[Quota]],0)</f>
        <v>29.189999999999998</v>
      </c>
      <c r="I260" s="12">
        <f>IFERROR(VLOOKUP(Dati17_18[[#This Row],[Nome]]&amp;"*",Gazzetta17_18[],2,FALSE),0)</f>
        <v>4</v>
      </c>
      <c r="J260" t="s">
        <v>656</v>
      </c>
      <c r="K260">
        <v>21</v>
      </c>
      <c r="L260">
        <v>5.68</v>
      </c>
      <c r="M260">
        <v>5.56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7</v>
      </c>
      <c r="V260">
        <v>0</v>
      </c>
      <c r="W260">
        <v>0</v>
      </c>
      <c r="Y260" s="18" t="s">
        <v>1899</v>
      </c>
      <c r="Z260">
        <v>5</v>
      </c>
    </row>
    <row r="261" spans="1:26">
      <c r="A261">
        <v>813</v>
      </c>
      <c r="B261" t="s">
        <v>22</v>
      </c>
      <c r="C261" t="s">
        <v>647</v>
      </c>
      <c r="D261" s="17" t="str">
        <f>IFERROR(VLOOKUP(Dati17_18[[#This Row],[Nome]]&amp;"*",Gazzetta17_18[Giocatore],1,FALSE),"")</f>
        <v>Balic A.</v>
      </c>
      <c r="E261" s="13">
        <f>IFERROR(IF(Dati17_18[[#This Row],[Mf]]/Dati17_18[[#This Row],[Quota]]=0,0,Dati17_18[[#This Row],[Mf]]/Dati17_18[[#This Row],[Quota]]),0)</f>
        <v>0.94333333333333336</v>
      </c>
      <c r="F261" s="13">
        <f>IFERROR(Dati17_18[[#This Row],[Mf/Quota]]*Dati17_18[[#This Row],[Pg]]/38,0)</f>
        <v>0.52131578947368429</v>
      </c>
      <c r="G261" s="15">
        <f>IF(Dati17_18[[#This Row],[Mf]]*Dati17_18[[#This Row],[Pg]]=0,0,Dati17_18[[#This Row],[Mf]]*Dati17_18[[#This Row],[Pg]])</f>
        <v>118.86</v>
      </c>
      <c r="H261" s="20">
        <f>IFERROR(Dati17_18[[#This Row],[Tot. punti]]/Dati17_18[[#This Row],[Quota]],0)</f>
        <v>19.809999999999999</v>
      </c>
      <c r="I261" s="12">
        <f>IFERROR(VLOOKUP(Dati17_18[[#This Row],[Nome]]&amp;"*",Gazzetta17_18[],2,FALSE),0)</f>
        <v>6</v>
      </c>
      <c r="J261" t="s">
        <v>30</v>
      </c>
      <c r="K261">
        <v>21</v>
      </c>
      <c r="L261">
        <v>5.66</v>
      </c>
      <c r="M261">
        <v>5.66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 s="18" t="s">
        <v>2321</v>
      </c>
      <c r="Z261">
        <v>16</v>
      </c>
    </row>
    <row r="262" spans="1:26">
      <c r="A262">
        <v>2072</v>
      </c>
      <c r="B262" t="s">
        <v>22</v>
      </c>
      <c r="C262" t="s">
        <v>749</v>
      </c>
      <c r="D262" s="17" t="str">
        <f>IFERROR(VLOOKUP(Dati17_18[[#This Row],[Nome]]&amp;"*",Gazzetta17_18[Giocatore],1,FALSE),"")</f>
        <v>Bastien S.</v>
      </c>
      <c r="E262" s="13">
        <f>IFERROR(IF(Dati17_18[[#This Row],[Mf]]/Dati17_18[[#This Row],[Quota]]=0,0,Dati17_18[[#This Row],[Mf]]/Dati17_18[[#This Row],[Quota]]),0)</f>
        <v>0.96</v>
      </c>
      <c r="F262" s="13">
        <f>IFERROR(Dati17_18[[#This Row],[Mf/Quota]]*Dati17_18[[#This Row],[Pg]]/38,0)</f>
        <v>0.53052631578947373</v>
      </c>
      <c r="G262" s="15">
        <f>IF(Dati17_18[[#This Row],[Mf]]*Dati17_18[[#This Row],[Pg]]=0,0,Dati17_18[[#This Row],[Mf]]*Dati17_18[[#This Row],[Pg]])</f>
        <v>120.96</v>
      </c>
      <c r="H262" s="20">
        <f>IFERROR(Dati17_18[[#This Row],[Tot. punti]]/Dati17_18[[#This Row],[Quota]],0)</f>
        <v>20.16</v>
      </c>
      <c r="I262" s="12">
        <f>IFERROR(VLOOKUP(Dati17_18[[#This Row],[Nome]]&amp;"*",Gazzetta17_18[],2,FALSE),0)</f>
        <v>6</v>
      </c>
      <c r="J262" t="s">
        <v>65</v>
      </c>
      <c r="K262">
        <v>21</v>
      </c>
      <c r="L262">
        <v>5.71</v>
      </c>
      <c r="M262">
        <v>5.76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1</v>
      </c>
      <c r="W262">
        <v>0</v>
      </c>
      <c r="Y262" s="18" t="s">
        <v>2534</v>
      </c>
      <c r="Z262">
        <v>4</v>
      </c>
    </row>
    <row r="263" spans="1:26">
      <c r="A263">
        <v>2062</v>
      </c>
      <c r="B263" t="s">
        <v>31</v>
      </c>
      <c r="C263" t="s">
        <v>745</v>
      </c>
      <c r="D263" s="17" t="str">
        <f>IFERROR(VLOOKUP(Dati17_18[[#This Row],[Nome]]&amp;"*",Gazzetta17_18[Giocatore],1,FALSE),"")</f>
        <v>Bastos</v>
      </c>
      <c r="E263" s="13">
        <f>IFERROR(IF(Dati17_18[[#This Row],[Mf]]/Dati17_18[[#This Row],[Quota]]=0,0,Dati17_18[[#This Row],[Mf]]/Dati17_18[[#This Row],[Quota]]),0)</f>
        <v>0.71333333333333337</v>
      </c>
      <c r="F263" s="13">
        <f>IFERROR(Dati17_18[[#This Row],[Mf/Quota]]*Dati17_18[[#This Row],[Pg]]/38,0)</f>
        <v>0.39421052631578951</v>
      </c>
      <c r="G263" s="15">
        <f>IF(Dati17_18[[#This Row],[Mf]]*Dati17_18[[#This Row],[Pg]]=0,0,Dati17_18[[#This Row],[Mf]]*Dati17_18[[#This Row],[Pg]])</f>
        <v>134.82</v>
      </c>
      <c r="H263" s="20">
        <f>IFERROR(Dati17_18[[#This Row],[Tot. punti]]/Dati17_18[[#This Row],[Quota]],0)</f>
        <v>14.979999999999999</v>
      </c>
      <c r="I263" s="12">
        <f>IFERROR(VLOOKUP(Dati17_18[[#This Row],[Nome]]&amp;"*",Gazzetta17_18[],2,FALSE),0)</f>
        <v>9</v>
      </c>
      <c r="J263" t="s">
        <v>74</v>
      </c>
      <c r="K263">
        <v>21</v>
      </c>
      <c r="L263">
        <v>5.92</v>
      </c>
      <c r="M263">
        <v>6.42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0</v>
      </c>
      <c r="Y263" s="18" t="s">
        <v>2322</v>
      </c>
      <c r="Z263">
        <v>4</v>
      </c>
    </row>
    <row r="264" spans="1:26">
      <c r="A264">
        <v>282</v>
      </c>
      <c r="B264" t="s">
        <v>28</v>
      </c>
      <c r="C264" t="s">
        <v>71</v>
      </c>
      <c r="D264" s="17" t="str">
        <f>IFERROR(VLOOKUP(Dati17_18[[#This Row],[Nome]]&amp;"*",Gazzetta17_18[Giocatore],1,FALSE),"")</f>
        <v>Buffon G.</v>
      </c>
      <c r="E264" s="13">
        <f>IFERROR(IF(Dati17_18[[#This Row],[Mf]]/Dati17_18[[#This Row],[Quota]]=0,0,Dati17_18[[#This Row],[Mf]]/Dati17_18[[#This Row],[Quota]]),0)</f>
        <v>0.3133333333333333</v>
      </c>
      <c r="F264" s="13">
        <f>IFERROR(Dati17_18[[#This Row],[Mf/Quota]]*Dati17_18[[#This Row],[Pg]]/38,0)</f>
        <v>0.17315789473684209</v>
      </c>
      <c r="G264" s="15">
        <f>IF(Dati17_18[[#This Row],[Mf]]*Dati17_18[[#This Row],[Pg]]=0,0,Dati17_18[[#This Row],[Mf]]*Dati17_18[[#This Row],[Pg]])</f>
        <v>118.44</v>
      </c>
      <c r="H264" s="20">
        <f>IFERROR(Dati17_18[[#This Row],[Tot. punti]]/Dati17_18[[#This Row],[Quota]],0)</f>
        <v>6.58</v>
      </c>
      <c r="I264" s="12">
        <f>IFERROR(VLOOKUP(Dati17_18[[#This Row],[Nome]]&amp;"*",Gazzetta17_18[],2,FALSE),0)</f>
        <v>18</v>
      </c>
      <c r="J264" t="s">
        <v>57</v>
      </c>
      <c r="K264">
        <v>21</v>
      </c>
      <c r="L264">
        <v>6.19</v>
      </c>
      <c r="M264">
        <v>5.64</v>
      </c>
      <c r="N264">
        <v>0</v>
      </c>
      <c r="O264">
        <v>14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Y264" s="18" t="s">
        <v>2324</v>
      </c>
      <c r="Z264">
        <v>8</v>
      </c>
    </row>
    <row r="265" spans="1:26">
      <c r="A265">
        <v>357</v>
      </c>
      <c r="B265" t="s">
        <v>31</v>
      </c>
      <c r="C265" t="s">
        <v>461</v>
      </c>
      <c r="D265" s="17" t="str">
        <f>IFERROR(VLOOKUP(Dati17_18[[#This Row],[Nome]]&amp;"*",Gazzetta17_18[Giocatore],1,FALSE),"")</f>
        <v>Calabria D.</v>
      </c>
      <c r="E265" s="13">
        <f>IFERROR(IF(Dati17_18[[#This Row],[Mf]]/Dati17_18[[#This Row],[Quota]]=0,0,Dati17_18[[#This Row],[Mf]]/Dati17_18[[#This Row],[Quota]]),0)</f>
        <v>0.628</v>
      </c>
      <c r="F265" s="13">
        <f>IFERROR(Dati17_18[[#This Row],[Mf/Quota]]*Dati17_18[[#This Row],[Pg]]/38,0)</f>
        <v>0.34705263157894739</v>
      </c>
      <c r="G265" s="15">
        <f>IF(Dati17_18[[#This Row],[Mf]]*Dati17_18[[#This Row],[Pg]]=0,0,Dati17_18[[#This Row],[Mf]]*Dati17_18[[#This Row],[Pg]])</f>
        <v>131.88</v>
      </c>
      <c r="H265" s="20">
        <f>IFERROR(Dati17_18[[#This Row],[Tot. punti]]/Dati17_18[[#This Row],[Quota]],0)</f>
        <v>13.187999999999999</v>
      </c>
      <c r="I265" s="12">
        <f>IFERROR(VLOOKUP(Dati17_18[[#This Row],[Nome]]&amp;"*",Gazzetta17_18[],2,FALSE),0)</f>
        <v>10</v>
      </c>
      <c r="J265" t="s">
        <v>21</v>
      </c>
      <c r="K265">
        <v>21</v>
      </c>
      <c r="L265">
        <v>6</v>
      </c>
      <c r="M265">
        <v>6.28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0</v>
      </c>
      <c r="Y265" s="18" t="s">
        <v>2535</v>
      </c>
      <c r="Z265">
        <v>1</v>
      </c>
    </row>
    <row r="266" spans="1:26">
      <c r="A266">
        <v>697</v>
      </c>
      <c r="B266" t="s">
        <v>22</v>
      </c>
      <c r="C266" t="s">
        <v>196</v>
      </c>
      <c r="D266" s="17" t="str">
        <f>IFERROR(VLOOKUP(Dati17_18[[#This Row],[Nome]]&amp;"*",Gazzetta17_18[Giocatore],1,FALSE),"")</f>
        <v>Cuadrado J.</v>
      </c>
      <c r="E266" s="13">
        <f>IFERROR(IF(Dati17_18[[#This Row],[Mf]]/Dati17_18[[#This Row],[Quota]]=0,0,Dati17_18[[#This Row],[Mf]]/Dati17_18[[#This Row],[Quota]]),0)</f>
        <v>0.48133333333333334</v>
      </c>
      <c r="F266" s="13">
        <f>IFERROR(Dati17_18[[#This Row],[Mf/Quota]]*Dati17_18[[#This Row],[Pg]]/38,0)</f>
        <v>0.26600000000000001</v>
      </c>
      <c r="G266" s="15">
        <f>IF(Dati17_18[[#This Row],[Mf]]*Dati17_18[[#This Row],[Pg]]=0,0,Dati17_18[[#This Row],[Mf]]*Dati17_18[[#This Row],[Pg]])</f>
        <v>151.62</v>
      </c>
      <c r="H266" s="20">
        <f>IFERROR(Dati17_18[[#This Row],[Tot. punti]]/Dati17_18[[#This Row],[Quota]],0)</f>
        <v>10.108000000000001</v>
      </c>
      <c r="I266" s="12">
        <f>IFERROR(VLOOKUP(Dati17_18[[#This Row],[Nome]]&amp;"*",Gazzetta17_18[],2,FALSE),0)</f>
        <v>15</v>
      </c>
      <c r="J266" t="s">
        <v>57</v>
      </c>
      <c r="K266">
        <v>21</v>
      </c>
      <c r="L266">
        <v>6.45</v>
      </c>
      <c r="M266">
        <v>7.22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5</v>
      </c>
      <c r="V266">
        <v>0</v>
      </c>
      <c r="W266">
        <v>0</v>
      </c>
      <c r="Y266" s="18" t="s">
        <v>1903</v>
      </c>
      <c r="Z266">
        <v>14</v>
      </c>
    </row>
    <row r="267" spans="1:26">
      <c r="A267">
        <v>101</v>
      </c>
      <c r="B267" t="s">
        <v>31</v>
      </c>
      <c r="C267" t="s">
        <v>334</v>
      </c>
      <c r="D267" s="17" t="str">
        <f>IFERROR(VLOOKUP(Dati17_18[[#This Row],[Nome]]&amp;"*",Gazzetta17_18[Giocatore],1,FALSE),"")</f>
        <v>Dainelli D.</v>
      </c>
      <c r="E267" s="13">
        <f>IFERROR(IF(Dati17_18[[#This Row],[Mf]]/Dati17_18[[#This Row],[Quota]]=0,0,Dati17_18[[#This Row],[Mf]]/Dati17_18[[#This Row],[Quota]]),0)</f>
        <v>0.98666666666666669</v>
      </c>
      <c r="F267" s="13">
        <f>IFERROR(Dati17_18[[#This Row],[Mf/Quota]]*Dati17_18[[#This Row],[Pg]]/38,0)</f>
        <v>0.54526315789473678</v>
      </c>
      <c r="G267" s="15">
        <f>IF(Dati17_18[[#This Row],[Mf]]*Dati17_18[[#This Row],[Pg]]=0,0,Dati17_18[[#This Row],[Mf]]*Dati17_18[[#This Row],[Pg]])</f>
        <v>124.32</v>
      </c>
      <c r="H267" s="20">
        <f>IFERROR(Dati17_18[[#This Row],[Tot. punti]]/Dati17_18[[#This Row],[Quota]],0)</f>
        <v>20.72</v>
      </c>
      <c r="I267" s="12">
        <f>IFERROR(VLOOKUP(Dati17_18[[#This Row],[Nome]]&amp;"*",Gazzetta17_18[],2,FALSE),0)</f>
        <v>6</v>
      </c>
      <c r="J267" t="s">
        <v>65</v>
      </c>
      <c r="K267">
        <v>21</v>
      </c>
      <c r="L267">
        <v>6.03</v>
      </c>
      <c r="M267">
        <v>5.92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Y267" s="18" t="s">
        <v>1906</v>
      </c>
      <c r="Z267">
        <v>19</v>
      </c>
    </row>
    <row r="268" spans="1:26">
      <c r="A268">
        <v>2290</v>
      </c>
      <c r="B268" t="s">
        <v>22</v>
      </c>
      <c r="C268" t="s">
        <v>879</v>
      </c>
      <c r="D268" s="17" t="str">
        <f>IFERROR(VLOOKUP(Dati17_18[[#This Row],[Nome]]&amp;"*",Gazzetta17_18[Giocatore],1,FALSE),"")</f>
        <v>Eysseric V.</v>
      </c>
      <c r="E268" s="13">
        <f>IFERROR(IF(Dati17_18[[#This Row],[Mf]]/Dati17_18[[#This Row],[Quota]]=0,0,Dati17_18[[#This Row],[Mf]]/Dati17_18[[#This Row],[Quota]]),0)</f>
        <v>0.75875000000000004</v>
      </c>
      <c r="F268" s="13">
        <f>IFERROR(Dati17_18[[#This Row],[Mf/Quota]]*Dati17_18[[#This Row],[Pg]]/38,0)</f>
        <v>0.41930921052631581</v>
      </c>
      <c r="G268" s="15">
        <f>IF(Dati17_18[[#This Row],[Mf]]*Dati17_18[[#This Row],[Pg]]=0,0,Dati17_18[[#This Row],[Mf]]*Dati17_18[[#This Row],[Pg]])</f>
        <v>127.47</v>
      </c>
      <c r="H268" s="20">
        <f>IFERROR(Dati17_18[[#This Row],[Tot. punti]]/Dati17_18[[#This Row],[Quota]],0)</f>
        <v>15.93375</v>
      </c>
      <c r="I268" s="12">
        <f>IFERROR(VLOOKUP(Dati17_18[[#This Row],[Nome]]&amp;"*",Gazzetta17_18[],2,FALSE),0)</f>
        <v>8</v>
      </c>
      <c r="J268" t="s">
        <v>35</v>
      </c>
      <c r="K268">
        <v>21</v>
      </c>
      <c r="L268">
        <v>5.87</v>
      </c>
      <c r="M268">
        <v>6.07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</v>
      </c>
      <c r="Y268" s="18" t="s">
        <v>2536</v>
      </c>
      <c r="Z268">
        <v>9</v>
      </c>
    </row>
    <row r="269" spans="1:26">
      <c r="A269">
        <v>2160</v>
      </c>
      <c r="B269" t="s">
        <v>31</v>
      </c>
      <c r="C269" t="s">
        <v>781</v>
      </c>
      <c r="D269" s="17" t="str">
        <f>IFERROR(VLOOKUP(Dati17_18[[#This Row],[Nome]]&amp;"*",Gazzetta17_18[Giocatore],1,FALSE),"")</f>
        <v>Gosens R.</v>
      </c>
      <c r="E269" s="13">
        <f>IFERROR(IF(Dati17_18[[#This Row],[Mf]]/Dati17_18[[#This Row],[Quota]]=0,0,Dati17_18[[#This Row],[Mf]]/Dati17_18[[#This Row],[Quota]]),0)</f>
        <v>0.625</v>
      </c>
      <c r="F269" s="13">
        <f>IFERROR(Dati17_18[[#This Row],[Mf/Quota]]*Dati17_18[[#This Row],[Pg]]/38,0)</f>
        <v>0.34539473684210525</v>
      </c>
      <c r="G269" s="15">
        <f>IF(Dati17_18[[#This Row],[Mf]]*Dati17_18[[#This Row],[Pg]]=0,0,Dati17_18[[#This Row],[Mf]]*Dati17_18[[#This Row],[Pg]])</f>
        <v>131.25</v>
      </c>
      <c r="H269" s="20">
        <f>IFERROR(Dati17_18[[#This Row],[Tot. punti]]/Dati17_18[[#This Row],[Quota]],0)</f>
        <v>13.125</v>
      </c>
      <c r="I269" s="12">
        <f>IFERROR(VLOOKUP(Dati17_18[[#This Row],[Nome]]&amp;"*",Gazzetta17_18[],2,FALSE),0)</f>
        <v>10</v>
      </c>
      <c r="J269" t="s">
        <v>49</v>
      </c>
      <c r="K269">
        <v>21</v>
      </c>
      <c r="L269">
        <v>6.08</v>
      </c>
      <c r="M269">
        <v>6.25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Y269" s="18" t="s">
        <v>2537</v>
      </c>
      <c r="Z269">
        <v>4</v>
      </c>
    </row>
    <row r="270" spans="1:26">
      <c r="A270">
        <v>236</v>
      </c>
      <c r="B270" t="s">
        <v>22</v>
      </c>
      <c r="C270" t="s">
        <v>365</v>
      </c>
      <c r="D270" s="17" t="str">
        <f>IFERROR(VLOOKUP(Dati17_18[[#This Row],[Nome]]&amp;"*",Gazzetta17_18[Giocatore],1,FALSE),"")</f>
        <v>Lazovic D.</v>
      </c>
      <c r="E270" s="13">
        <f>IFERROR(IF(Dati17_18[[#This Row],[Mf]]/Dati17_18[[#This Row],[Quota]]=0,0,Dati17_18[[#This Row],[Mf]]/Dati17_18[[#This Row],[Quota]]),0)</f>
        <v>0.8342857142857143</v>
      </c>
      <c r="F270" s="13">
        <f>IFERROR(Dati17_18[[#This Row],[Mf/Quota]]*Dati17_18[[#This Row],[Pg]]/38,0)</f>
        <v>0.46105263157894738</v>
      </c>
      <c r="G270" s="15">
        <f>IF(Dati17_18[[#This Row],[Mf]]*Dati17_18[[#This Row],[Pg]]=0,0,Dati17_18[[#This Row],[Mf]]*Dati17_18[[#This Row],[Pg]])</f>
        <v>122.64</v>
      </c>
      <c r="H270" s="20">
        <f>IFERROR(Dati17_18[[#This Row],[Tot. punti]]/Dati17_18[[#This Row],[Quota]],0)</f>
        <v>17.52</v>
      </c>
      <c r="I270" s="12">
        <f>IFERROR(VLOOKUP(Dati17_18[[#This Row],[Nome]]&amp;"*",Gazzetta17_18[],2,FALSE),0)</f>
        <v>7</v>
      </c>
      <c r="J270" t="s">
        <v>70</v>
      </c>
      <c r="K270">
        <v>21</v>
      </c>
      <c r="L270">
        <v>5.84</v>
      </c>
      <c r="M270">
        <v>5.84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0</v>
      </c>
      <c r="Y270" s="18" t="s">
        <v>2327</v>
      </c>
      <c r="Z270">
        <v>5</v>
      </c>
    </row>
    <row r="271" spans="1:26">
      <c r="A271">
        <v>827</v>
      </c>
      <c r="B271" t="s">
        <v>22</v>
      </c>
      <c r="C271" t="s">
        <v>524</v>
      </c>
      <c r="D271" s="17" t="str">
        <f>IFERROR(VLOOKUP(Dati17_18[[#This Row],[Nome]]&amp;"*",Gazzetta17_18[Giocatore],1,FALSE),"")</f>
        <v>Locatelli M.</v>
      </c>
      <c r="E271" s="13">
        <f>IFERROR(IF(Dati17_18[[#This Row],[Mf]]/Dati17_18[[#This Row],[Quota]]=0,0,Dati17_18[[#This Row],[Mf]]/Dati17_18[[#This Row],[Quota]]),0)</f>
        <v>1.1659999999999999</v>
      </c>
      <c r="F271" s="13">
        <f>IFERROR(Dati17_18[[#This Row],[Mf/Quota]]*Dati17_18[[#This Row],[Pg]]/38,0)</f>
        <v>0.64436842105263148</v>
      </c>
      <c r="G271" s="15">
        <f>IF(Dati17_18[[#This Row],[Mf]]*Dati17_18[[#This Row],[Pg]]=0,0,Dati17_18[[#This Row],[Mf]]*Dati17_18[[#This Row],[Pg]])</f>
        <v>122.43</v>
      </c>
      <c r="H271" s="20">
        <f>IFERROR(Dati17_18[[#This Row],[Tot. punti]]/Dati17_18[[#This Row],[Quota]],0)</f>
        <v>24.486000000000001</v>
      </c>
      <c r="I271" s="12">
        <f>IFERROR(VLOOKUP(Dati17_18[[#This Row],[Nome]]&amp;"*",Gazzetta17_18[],2,FALSE),0)</f>
        <v>5</v>
      </c>
      <c r="J271" t="s">
        <v>21</v>
      </c>
      <c r="K271">
        <v>21</v>
      </c>
      <c r="L271">
        <v>5.97</v>
      </c>
      <c r="M271">
        <v>5.83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Y271" s="18" t="s">
        <v>2538</v>
      </c>
      <c r="Z271">
        <v>4</v>
      </c>
    </row>
    <row r="272" spans="1:26">
      <c r="A272">
        <v>1982</v>
      </c>
      <c r="B272" t="s">
        <v>17</v>
      </c>
      <c r="C272" t="s">
        <v>711</v>
      </c>
      <c r="D272" s="17" t="str">
        <f>IFERROR(VLOOKUP(Dati17_18[[#This Row],[Nome]]&amp;"*",Gazzetta17_18[Giocatore],1,FALSE),"")</f>
        <v>Parigini V.</v>
      </c>
      <c r="E272" s="13">
        <f>IFERROR(IF(Dati17_18[[#This Row],[Mf]]/Dati17_18[[#This Row],[Quota]]=0,0,Dati17_18[[#This Row],[Mf]]/Dati17_18[[#This Row],[Quota]]),0)</f>
        <v>1.1160000000000001</v>
      </c>
      <c r="F272" s="13">
        <f>IFERROR(Dati17_18[[#This Row],[Mf/Quota]]*Dati17_18[[#This Row],[Pg]]/38,0)</f>
        <v>0.61673684210526325</v>
      </c>
      <c r="G272" s="15">
        <f>IF(Dati17_18[[#This Row],[Mf]]*Dati17_18[[#This Row],[Pg]]=0,0,Dati17_18[[#This Row],[Mf]]*Dati17_18[[#This Row],[Pg]])</f>
        <v>117.18</v>
      </c>
      <c r="H272" s="20">
        <f>IFERROR(Dati17_18[[#This Row],[Tot. punti]]/Dati17_18[[#This Row],[Quota]],0)</f>
        <v>23.436</v>
      </c>
      <c r="I272" s="12">
        <f>IFERROR(VLOOKUP(Dati17_18[[#This Row],[Nome]]&amp;"*",Gazzetta17_18[],2,FALSE),0)</f>
        <v>5</v>
      </c>
      <c r="J272" t="s">
        <v>655</v>
      </c>
      <c r="K272">
        <v>21</v>
      </c>
      <c r="L272">
        <v>5.64</v>
      </c>
      <c r="M272">
        <v>5.58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Y272" s="18" t="s">
        <v>2328</v>
      </c>
      <c r="Z272">
        <v>18</v>
      </c>
    </row>
    <row r="273" spans="1:26">
      <c r="A273">
        <v>78</v>
      </c>
      <c r="B273" t="s">
        <v>31</v>
      </c>
      <c r="C273" t="s">
        <v>380</v>
      </c>
      <c r="D273" s="17" t="str">
        <f>IFERROR(VLOOKUP(Dati17_18[[#This Row],[Nome]]&amp;"*",Gazzetta17_18[Giocatore],1,FALSE),"")</f>
        <v>Spolli N.</v>
      </c>
      <c r="E273" s="13">
        <f>IFERROR(IF(Dati17_18[[#This Row],[Mf]]/Dati17_18[[#This Row],[Quota]]=0,0,Dati17_18[[#This Row],[Mf]]/Dati17_18[[#This Row],[Quota]]),0)</f>
        <v>0.74750000000000005</v>
      </c>
      <c r="F273" s="13">
        <f>IFERROR(Dati17_18[[#This Row],[Mf/Quota]]*Dati17_18[[#This Row],[Pg]]/38,0)</f>
        <v>0.41309210526315793</v>
      </c>
      <c r="G273" s="15">
        <f>IF(Dati17_18[[#This Row],[Mf]]*Dati17_18[[#This Row],[Pg]]=0,0,Dati17_18[[#This Row],[Mf]]*Dati17_18[[#This Row],[Pg]])</f>
        <v>125.58000000000001</v>
      </c>
      <c r="H273" s="20">
        <f>IFERROR(Dati17_18[[#This Row],[Tot. punti]]/Dati17_18[[#This Row],[Quota]],0)</f>
        <v>15.697500000000002</v>
      </c>
      <c r="I273" s="12">
        <f>IFERROR(VLOOKUP(Dati17_18[[#This Row],[Nome]]&amp;"*",Gazzetta17_18[],2,FALSE),0)</f>
        <v>8</v>
      </c>
      <c r="J273" t="s">
        <v>70</v>
      </c>
      <c r="K273">
        <v>21</v>
      </c>
      <c r="L273">
        <v>6.14</v>
      </c>
      <c r="M273">
        <v>5.98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0</v>
      </c>
      <c r="W273">
        <v>0</v>
      </c>
      <c r="Y273" s="18" t="s">
        <v>1910</v>
      </c>
      <c r="Z273">
        <v>26</v>
      </c>
    </row>
    <row r="274" spans="1:26">
      <c r="A274">
        <v>2302</v>
      </c>
      <c r="B274" t="s">
        <v>22</v>
      </c>
      <c r="C274" t="s">
        <v>891</v>
      </c>
      <c r="D274" s="17" t="str">
        <f>IFERROR(VLOOKUP(Dati17_18[[#This Row],[Nome]]&amp;"*",Gazzetta17_18[Giocatore],1,FALSE),"")</f>
        <v>Behrami V.</v>
      </c>
      <c r="E274" s="13">
        <f>IFERROR(IF(Dati17_18[[#This Row],[Mf]]/Dati17_18[[#This Row],[Quota]]=0,0,Dati17_18[[#This Row],[Mf]]/Dati17_18[[#This Row],[Quota]]),0)</f>
        <v>0.74750000000000005</v>
      </c>
      <c r="F274" s="13">
        <f>IFERROR(Dati17_18[[#This Row],[Mf/Quota]]*Dati17_18[[#This Row],[Pg]]/38,0)</f>
        <v>0.39342105263157895</v>
      </c>
      <c r="G274" s="15">
        <f>IF(Dati17_18[[#This Row],[Mf]]*Dati17_18[[#This Row],[Pg]]=0,0,Dati17_18[[#This Row],[Mf]]*Dati17_18[[#This Row],[Pg]])</f>
        <v>119.60000000000001</v>
      </c>
      <c r="H274" s="20">
        <f>IFERROR(Dati17_18[[#This Row],[Tot. punti]]/Dati17_18[[#This Row],[Quota]],0)</f>
        <v>14.950000000000001</v>
      </c>
      <c r="I274" s="12">
        <f>IFERROR(VLOOKUP(Dati17_18[[#This Row],[Nome]]&amp;"*",Gazzetta17_18[],2,FALSE),0)</f>
        <v>8</v>
      </c>
      <c r="J274" t="s">
        <v>30</v>
      </c>
      <c r="K274">
        <v>20</v>
      </c>
      <c r="L274">
        <v>5.95</v>
      </c>
      <c r="M274">
        <v>5.98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0</v>
      </c>
      <c r="Y274" s="18" t="s">
        <v>2539</v>
      </c>
      <c r="Z274">
        <v>17</v>
      </c>
    </row>
    <row r="275" spans="1:26">
      <c r="A275">
        <v>1931</v>
      </c>
      <c r="B275" t="s">
        <v>31</v>
      </c>
      <c r="C275" t="s">
        <v>692</v>
      </c>
      <c r="D275" s="17" t="str">
        <f>IFERROR(VLOOKUP(Dati17_18[[#This Row],[Nome]]&amp;"*",Gazzetta17_18[Giocatore],1,FALSE),"")</f>
        <v>Benatia M.</v>
      </c>
      <c r="E275" s="13">
        <f>IFERROR(IF(Dati17_18[[#This Row],[Mf]]/Dati17_18[[#This Row],[Quota]]=0,0,Dati17_18[[#This Row],[Mf]]/Dati17_18[[#This Row],[Quota]]),0)</f>
        <v>0.57999999999999996</v>
      </c>
      <c r="F275" s="13">
        <f>IFERROR(Dati17_18[[#This Row],[Mf/Quota]]*Dati17_18[[#This Row],[Pg]]/38,0)</f>
        <v>0.30526315789473685</v>
      </c>
      <c r="G275" s="15">
        <f>IF(Dati17_18[[#This Row],[Mf]]*Dati17_18[[#This Row],[Pg]]=0,0,Dati17_18[[#This Row],[Mf]]*Dati17_18[[#This Row],[Pg]])</f>
        <v>127.6</v>
      </c>
      <c r="H275" s="20">
        <f>IFERROR(Dati17_18[[#This Row],[Tot. punti]]/Dati17_18[[#This Row],[Quota]],0)</f>
        <v>11.6</v>
      </c>
      <c r="I275" s="12">
        <f>IFERROR(VLOOKUP(Dati17_18[[#This Row],[Nome]]&amp;"*",Gazzetta17_18[],2,FALSE),0)</f>
        <v>11</v>
      </c>
      <c r="J275" t="s">
        <v>57</v>
      </c>
      <c r="K275">
        <v>20</v>
      </c>
      <c r="L275">
        <v>6.28</v>
      </c>
      <c r="M275">
        <v>6.38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</v>
      </c>
      <c r="V275">
        <v>0</v>
      </c>
      <c r="W275">
        <v>0</v>
      </c>
      <c r="Y275" s="18" t="s">
        <v>2540</v>
      </c>
      <c r="Z275">
        <v>4</v>
      </c>
    </row>
    <row r="276" spans="1:26">
      <c r="A276">
        <v>2166</v>
      </c>
      <c r="B276" t="s">
        <v>22</v>
      </c>
      <c r="C276" t="s">
        <v>787</v>
      </c>
      <c r="D276" s="17" t="str">
        <f>IFERROR(VLOOKUP(Dati17_18[[#This Row],[Nome]]&amp;"*",Gazzetta17_18[Giocatore],1,FALSE),"")</f>
        <v>Bentancur R.</v>
      </c>
      <c r="E276" s="13">
        <f>IFERROR(IF(Dati17_18[[#This Row],[Mf]]/Dati17_18[[#This Row],[Quota]]=0,0,Dati17_18[[#This Row],[Mf]]/Dati17_18[[#This Row],[Quota]]),0)</f>
        <v>1.4550000000000001</v>
      </c>
      <c r="F276" s="13">
        <f>IFERROR(Dati17_18[[#This Row],[Mf/Quota]]*Dati17_18[[#This Row],[Pg]]/38,0)</f>
        <v>0.76578947368421058</v>
      </c>
      <c r="G276" s="15">
        <f>IF(Dati17_18[[#This Row],[Mf]]*Dati17_18[[#This Row],[Pg]]=0,0,Dati17_18[[#This Row],[Mf]]*Dati17_18[[#This Row],[Pg]])</f>
        <v>116.4</v>
      </c>
      <c r="H276" s="20">
        <f>IFERROR(Dati17_18[[#This Row],[Tot. punti]]/Dati17_18[[#This Row],[Quota]],0)</f>
        <v>29.1</v>
      </c>
      <c r="I276" s="12">
        <f>IFERROR(VLOOKUP(Dati17_18[[#This Row],[Nome]]&amp;"*",Gazzetta17_18[],2,FALSE),0)</f>
        <v>4</v>
      </c>
      <c r="J276" t="s">
        <v>57</v>
      </c>
      <c r="K276">
        <v>20</v>
      </c>
      <c r="L276">
        <v>5.82</v>
      </c>
      <c r="M276">
        <v>5.82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 s="18" t="s">
        <v>1916</v>
      </c>
      <c r="Z276">
        <v>20</v>
      </c>
    </row>
    <row r="277" spans="1:26">
      <c r="A277">
        <v>287</v>
      </c>
      <c r="B277" t="s">
        <v>31</v>
      </c>
      <c r="C277" t="s">
        <v>460</v>
      </c>
      <c r="D277" s="17" t="str">
        <f>IFERROR(VLOOKUP(Dati17_18[[#This Row],[Nome]]&amp;"*",Gazzetta17_18[Giocatore],1,FALSE),"")</f>
        <v>Caceres M.</v>
      </c>
      <c r="E277" s="13">
        <f>IFERROR(IF(Dati17_18[[#This Row],[Mf]]/Dati17_18[[#This Row],[Quota]]=0,0,Dati17_18[[#This Row],[Mf]]/Dati17_18[[#This Row],[Quota]]),0)</f>
        <v>0.59272727272727266</v>
      </c>
      <c r="F277" s="13">
        <f>IFERROR(Dati17_18[[#This Row],[Mf/Quota]]*Dati17_18[[#This Row],[Pg]]/38,0)</f>
        <v>0.31196172248803827</v>
      </c>
      <c r="G277" s="15">
        <f>IF(Dati17_18[[#This Row],[Mf]]*Dati17_18[[#This Row],[Pg]]=0,0,Dati17_18[[#This Row],[Mf]]*Dati17_18[[#This Row],[Pg]])</f>
        <v>130.39999999999998</v>
      </c>
      <c r="H277" s="20">
        <f>IFERROR(Dati17_18[[#This Row],[Tot. punti]]/Dati17_18[[#This Row],[Quota]],0)</f>
        <v>11.854545454545452</v>
      </c>
      <c r="I277" s="12">
        <f>IFERROR(VLOOKUP(Dati17_18[[#This Row],[Nome]]&amp;"*",Gazzetta17_18[],2,FALSE),0)</f>
        <v>11</v>
      </c>
      <c r="J277" t="s">
        <v>74</v>
      </c>
      <c r="K277">
        <v>20</v>
      </c>
      <c r="L277">
        <v>5.95</v>
      </c>
      <c r="M277">
        <v>6.52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3</v>
      </c>
      <c r="V277">
        <v>0</v>
      </c>
      <c r="W277">
        <v>0</v>
      </c>
      <c r="Y277" s="18" t="s">
        <v>2541</v>
      </c>
      <c r="Z277">
        <v>12</v>
      </c>
    </row>
    <row r="278" spans="1:26">
      <c r="A278">
        <v>2197</v>
      </c>
      <c r="B278" t="s">
        <v>31</v>
      </c>
      <c r="C278" t="s">
        <v>816</v>
      </c>
      <c r="D278" s="17" t="str">
        <f>IFERROR(VLOOKUP(Dati17_18[[#This Row],[Nome]]&amp;"*",Gazzetta17_18[Giocatore],1,FALSE),"")</f>
        <v>Castagne T.</v>
      </c>
      <c r="E278" s="13">
        <f>IFERROR(IF(Dati17_18[[#This Row],[Mf]]/Dati17_18[[#This Row],[Quota]]=0,0,Dati17_18[[#This Row],[Mf]]/Dati17_18[[#This Row],[Quota]]),0)</f>
        <v>0.74624999999999997</v>
      </c>
      <c r="F278" s="13">
        <f>IFERROR(Dati17_18[[#This Row],[Mf/Quota]]*Dati17_18[[#This Row],[Pg]]/38,0)</f>
        <v>0.39276315789473681</v>
      </c>
      <c r="G278" s="15">
        <f>IF(Dati17_18[[#This Row],[Mf]]*Dati17_18[[#This Row],[Pg]]=0,0,Dati17_18[[#This Row],[Mf]]*Dati17_18[[#This Row],[Pg]])</f>
        <v>119.39999999999999</v>
      </c>
      <c r="H278" s="20">
        <f>IFERROR(Dati17_18[[#This Row],[Tot. punti]]/Dati17_18[[#This Row],[Quota]],0)</f>
        <v>14.924999999999999</v>
      </c>
      <c r="I278" s="12">
        <f>IFERROR(VLOOKUP(Dati17_18[[#This Row],[Nome]]&amp;"*",Gazzetta17_18[],2,FALSE),0)</f>
        <v>8</v>
      </c>
      <c r="J278" t="s">
        <v>49</v>
      </c>
      <c r="K278">
        <v>20</v>
      </c>
      <c r="L278">
        <v>5.97</v>
      </c>
      <c r="M278">
        <v>5.97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4</v>
      </c>
      <c r="V278">
        <v>0</v>
      </c>
      <c r="W278">
        <v>0</v>
      </c>
      <c r="Y278" s="18" t="s">
        <v>1917</v>
      </c>
      <c r="Z278">
        <v>3</v>
      </c>
    </row>
    <row r="279" spans="1:26">
      <c r="A279">
        <v>533</v>
      </c>
      <c r="B279" t="s">
        <v>17</v>
      </c>
      <c r="C279" t="s">
        <v>249</v>
      </c>
      <c r="D279" s="17" t="str">
        <f>IFERROR(VLOOKUP(Dati17_18[[#This Row],[Nome]]&amp;"*",Gazzetta17_18[Giocatore],1,FALSE),"")</f>
        <v>Floccari S.</v>
      </c>
      <c r="E279" s="13">
        <f>IFERROR(IF(Dati17_18[[#This Row],[Mf]]/Dati17_18[[#This Row],[Quota]]=0,0,Dati17_18[[#This Row],[Mf]]/Dati17_18[[#This Row],[Quota]]),0)</f>
        <v>0.65</v>
      </c>
      <c r="F279" s="13">
        <f>IFERROR(Dati17_18[[#This Row],[Mf/Quota]]*Dati17_18[[#This Row],[Pg]]/38,0)</f>
        <v>0.34210526315789475</v>
      </c>
      <c r="G279" s="15">
        <f>IF(Dati17_18[[#This Row],[Mf]]*Dati17_18[[#This Row],[Pg]]=0,0,Dati17_18[[#This Row],[Mf]]*Dati17_18[[#This Row],[Pg]])</f>
        <v>130</v>
      </c>
      <c r="H279" s="20">
        <f>IFERROR(Dati17_18[[#This Row],[Tot. punti]]/Dati17_18[[#This Row],[Quota]],0)</f>
        <v>13</v>
      </c>
      <c r="I279" s="12">
        <f>IFERROR(VLOOKUP(Dati17_18[[#This Row],[Nome]]&amp;"*",Gazzetta17_18[],2,FALSE),0)</f>
        <v>10</v>
      </c>
      <c r="J279" t="s">
        <v>653</v>
      </c>
      <c r="K279">
        <v>20</v>
      </c>
      <c r="L279">
        <v>5.94</v>
      </c>
      <c r="M279">
        <v>6.5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 s="18" t="s">
        <v>2330</v>
      </c>
      <c r="Z279">
        <v>1</v>
      </c>
    </row>
    <row r="280" spans="1:26">
      <c r="A280">
        <v>2196</v>
      </c>
      <c r="B280" t="s">
        <v>17</v>
      </c>
      <c r="C280" t="s">
        <v>815</v>
      </c>
      <c r="D280" s="17" t="str">
        <f>IFERROR(VLOOKUP(Dati17_18[[#This Row],[Nome]]&amp;"*",Gazzetta17_18[Giocatore],1,FALSE),"")</f>
        <v>Galabinov A.</v>
      </c>
      <c r="E280" s="13">
        <f>IFERROR(IF(Dati17_18[[#This Row],[Mf]]/Dati17_18[[#This Row],[Quota]]=0,0,Dati17_18[[#This Row],[Mf]]/Dati17_18[[#This Row],[Quota]]),0)</f>
        <v>0.80249999999999999</v>
      </c>
      <c r="F280" s="13">
        <f>IFERROR(Dati17_18[[#This Row],[Mf/Quota]]*Dati17_18[[#This Row],[Pg]]/38,0)</f>
        <v>0.42236842105263162</v>
      </c>
      <c r="G280" s="15">
        <f>IF(Dati17_18[[#This Row],[Mf]]*Dati17_18[[#This Row],[Pg]]=0,0,Dati17_18[[#This Row],[Mf]]*Dati17_18[[#This Row],[Pg]])</f>
        <v>128.4</v>
      </c>
      <c r="H280" s="20">
        <f>IFERROR(Dati17_18[[#This Row],[Tot. punti]]/Dati17_18[[#This Row],[Quota]],0)</f>
        <v>16.05</v>
      </c>
      <c r="I280" s="12">
        <f>IFERROR(VLOOKUP(Dati17_18[[#This Row],[Nome]]&amp;"*",Gazzetta17_18[],2,FALSE),0)</f>
        <v>8</v>
      </c>
      <c r="J280" t="s">
        <v>70</v>
      </c>
      <c r="K280">
        <v>20</v>
      </c>
      <c r="L280">
        <v>5.89</v>
      </c>
      <c r="M280">
        <v>6.42</v>
      </c>
      <c r="N280">
        <v>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2</v>
      </c>
      <c r="U280">
        <v>2</v>
      </c>
      <c r="V280">
        <v>0</v>
      </c>
      <c r="W280">
        <v>0</v>
      </c>
      <c r="Y280" s="18" t="s">
        <v>2331</v>
      </c>
      <c r="Z280">
        <v>4</v>
      </c>
    </row>
    <row r="281" spans="1:26">
      <c r="A281">
        <v>1976</v>
      </c>
      <c r="B281" t="s">
        <v>22</v>
      </c>
      <c r="C281" t="s">
        <v>707</v>
      </c>
      <c r="D281" s="17" t="str">
        <f>IFERROR(VLOOKUP(Dati17_18[[#This Row],[Nome]]&amp;"*",Gazzetta17_18[Giocatore],1,FALSE),"")</f>
        <v>Mazzitelli L.</v>
      </c>
      <c r="E281" s="13">
        <f>IFERROR(IF(Dati17_18[[#This Row],[Mf]]/Dati17_18[[#This Row],[Quota]]=0,0,Dati17_18[[#This Row],[Mf]]/Dati17_18[[#This Row],[Quota]]),0)</f>
        <v>1.1240000000000001</v>
      </c>
      <c r="F281" s="13">
        <f>IFERROR(Dati17_18[[#This Row],[Mf/Quota]]*Dati17_18[[#This Row],[Pg]]/38,0)</f>
        <v>0.5915789473684212</v>
      </c>
      <c r="G281" s="15">
        <f>IF(Dati17_18[[#This Row],[Mf]]*Dati17_18[[#This Row],[Pg]]=0,0,Dati17_18[[#This Row],[Mf]]*Dati17_18[[#This Row],[Pg]])</f>
        <v>112.4</v>
      </c>
      <c r="H281" s="20">
        <f>IFERROR(Dati17_18[[#This Row],[Tot. punti]]/Dati17_18[[#This Row],[Quota]],0)</f>
        <v>22.48</v>
      </c>
      <c r="I281" s="12">
        <f>IFERROR(VLOOKUP(Dati17_18[[#This Row],[Nome]]&amp;"*",Gazzetta17_18[],2,FALSE),0)</f>
        <v>5</v>
      </c>
      <c r="J281" t="s">
        <v>46</v>
      </c>
      <c r="K281">
        <v>20</v>
      </c>
      <c r="L281">
        <v>5.68</v>
      </c>
      <c r="M281">
        <v>5.62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4</v>
      </c>
      <c r="V281">
        <v>0</v>
      </c>
      <c r="W281">
        <v>0</v>
      </c>
      <c r="Y281" s="18" t="s">
        <v>1924</v>
      </c>
      <c r="Z281">
        <v>11</v>
      </c>
    </row>
    <row r="282" spans="1:26">
      <c r="A282">
        <v>551</v>
      </c>
      <c r="B282" t="s">
        <v>31</v>
      </c>
      <c r="C282" t="s">
        <v>211</v>
      </c>
      <c r="D282" s="17" t="str">
        <f>IFERROR(VLOOKUP(Dati17_18[[#This Row],[Nome]]&amp;"*",Gazzetta17_18[Giocatore],1,FALSE),"")</f>
        <v>Molinaro C.</v>
      </c>
      <c r="E282" s="13">
        <f>IFERROR(IF(Dati17_18[[#This Row],[Mf]]/Dati17_18[[#This Row],[Quota]]=0,0,Dati17_18[[#This Row],[Mf]]/Dati17_18[[#This Row],[Quota]]),0)</f>
        <v>1.1560000000000001</v>
      </c>
      <c r="F282" s="13">
        <f>IFERROR(Dati17_18[[#This Row],[Mf/Quota]]*Dati17_18[[#This Row],[Pg]]/38,0)</f>
        <v>0.60842105263157908</v>
      </c>
      <c r="G282" s="15">
        <f>IF(Dati17_18[[#This Row],[Mf]]*Dati17_18[[#This Row],[Pg]]=0,0,Dati17_18[[#This Row],[Mf]]*Dati17_18[[#This Row],[Pg]])</f>
        <v>115.60000000000001</v>
      </c>
      <c r="H282" s="20">
        <f>IFERROR(Dati17_18[[#This Row],[Tot. punti]]/Dati17_18[[#This Row],[Quota]],0)</f>
        <v>23.12</v>
      </c>
      <c r="I282" s="12">
        <f>IFERROR(VLOOKUP(Dati17_18[[#This Row],[Nome]]&amp;"*",Gazzetta17_18[],2,FALSE),0)</f>
        <v>5</v>
      </c>
      <c r="J282" t="s">
        <v>81</v>
      </c>
      <c r="K282">
        <v>20</v>
      </c>
      <c r="L282">
        <v>5.78</v>
      </c>
      <c r="M282">
        <v>5.78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Y282" s="18" t="s">
        <v>1927</v>
      </c>
      <c r="Z282">
        <v>2</v>
      </c>
    </row>
    <row r="283" spans="1:26">
      <c r="A283">
        <v>1868</v>
      </c>
      <c r="B283" t="s">
        <v>31</v>
      </c>
      <c r="C283" t="s">
        <v>667</v>
      </c>
      <c r="D283" s="17" t="str">
        <f>IFERROR(VLOOKUP(Dati17_18[[#This Row],[Nome]]&amp;"*",Gazzetta17_18[Giocatore],1,FALSE),"")</f>
        <v>Murru N.</v>
      </c>
      <c r="E283" s="13">
        <f>IFERROR(IF(Dati17_18[[#This Row],[Mf]]/Dati17_18[[#This Row],[Quota]]=0,0,Dati17_18[[#This Row],[Mf]]/Dati17_18[[#This Row],[Quota]]),0)</f>
        <v>1.415</v>
      </c>
      <c r="F283" s="13">
        <f>IFERROR(Dati17_18[[#This Row],[Mf/Quota]]*Dati17_18[[#This Row],[Pg]]/38,0)</f>
        <v>0.74473684210526314</v>
      </c>
      <c r="G283" s="15">
        <f>IF(Dati17_18[[#This Row],[Mf]]*Dati17_18[[#This Row],[Pg]]=0,0,Dati17_18[[#This Row],[Mf]]*Dati17_18[[#This Row],[Pg]])</f>
        <v>113.2</v>
      </c>
      <c r="H283" s="20">
        <f>IFERROR(Dati17_18[[#This Row],[Tot. punti]]/Dati17_18[[#This Row],[Quota]],0)</f>
        <v>28.3</v>
      </c>
      <c r="I283" s="12">
        <f>IFERROR(VLOOKUP(Dati17_18[[#This Row],[Nome]]&amp;"*",Gazzetta17_18[],2,FALSE),0)</f>
        <v>4</v>
      </c>
      <c r="J283" t="s">
        <v>44</v>
      </c>
      <c r="K283">
        <v>20</v>
      </c>
      <c r="L283">
        <v>5.66</v>
      </c>
      <c r="M283">
        <v>5.66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4</v>
      </c>
      <c r="V283">
        <v>0</v>
      </c>
      <c r="W283">
        <v>0</v>
      </c>
      <c r="Y283" s="18" t="s">
        <v>2542</v>
      </c>
      <c r="Z283">
        <v>2</v>
      </c>
    </row>
    <row r="284" spans="1:26">
      <c r="A284">
        <v>2013</v>
      </c>
      <c r="B284" t="s">
        <v>17</v>
      </c>
      <c r="C284" t="s">
        <v>731</v>
      </c>
      <c r="D284" s="17" t="str">
        <f>IFERROR(VLOOKUP(Dati17_18[[#This Row],[Nome]]&amp;"*",Gazzetta17_18[Giocatore],1,FALSE),"")</f>
        <v>Ricci F.</v>
      </c>
      <c r="E284" s="13">
        <f>IFERROR(IF(Dati17_18[[#This Row],[Mf]]/Dati17_18[[#This Row],[Quota]]=0,0,Dati17_18[[#This Row],[Mf]]/Dati17_18[[#This Row],[Quota]]),0)</f>
        <v>0.84571428571428575</v>
      </c>
      <c r="F284" s="13">
        <f>IFERROR(Dati17_18[[#This Row],[Mf/Quota]]*Dati17_18[[#This Row],[Pg]]/38,0)</f>
        <v>0.44511278195488724</v>
      </c>
      <c r="G284" s="15">
        <f>IF(Dati17_18[[#This Row],[Mf]]*Dati17_18[[#This Row],[Pg]]=0,0,Dati17_18[[#This Row],[Mf]]*Dati17_18[[#This Row],[Pg]])</f>
        <v>118.4</v>
      </c>
      <c r="H284" s="20">
        <f>IFERROR(Dati17_18[[#This Row],[Tot. punti]]/Dati17_18[[#This Row],[Quota]],0)</f>
        <v>16.914285714285715</v>
      </c>
      <c r="I284" s="12">
        <f>IFERROR(VLOOKUP(Dati17_18[[#This Row],[Nome]]&amp;"*",Gazzetta17_18[],2,FALSE),0)</f>
        <v>7</v>
      </c>
      <c r="J284" t="s">
        <v>656</v>
      </c>
      <c r="K284">
        <v>20</v>
      </c>
      <c r="L284">
        <v>5.81</v>
      </c>
      <c r="M284">
        <v>5.92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</v>
      </c>
      <c r="V284">
        <v>0</v>
      </c>
      <c r="W284">
        <v>0</v>
      </c>
      <c r="Y284" s="18" t="s">
        <v>2543</v>
      </c>
      <c r="Z284">
        <v>1</v>
      </c>
    </row>
    <row r="285" spans="1:26">
      <c r="A285">
        <v>636</v>
      </c>
      <c r="B285" t="s">
        <v>17</v>
      </c>
      <c r="C285" t="s">
        <v>163</v>
      </c>
      <c r="D285" s="17" t="str">
        <f>IFERROR(VLOOKUP(Dati17_18[[#This Row],[Nome]]&amp;"*",Gazzetta17_18[Giocatore],1,FALSE),"")</f>
        <v/>
      </c>
      <c r="E285" s="13">
        <f>IFERROR(IF(Dati17_18[[#This Row],[Mf]]/Dati17_18[[#This Row],[Quota]]=0,0,Dati17_18[[#This Row],[Mf]]/Dati17_18[[#This Row],[Quota]]),0)</f>
        <v>0</v>
      </c>
      <c r="F285" s="13">
        <f>IFERROR(Dati17_18[[#This Row],[Mf/Quota]]*Dati17_18[[#This Row],[Pg]]/38,0)</f>
        <v>0</v>
      </c>
      <c r="G285" s="15">
        <f>IF(Dati17_18[[#This Row],[Mf]]*Dati17_18[[#This Row],[Pg]]=0,0,Dati17_18[[#This Row],[Mf]]*Dati17_18[[#This Row],[Pg]])</f>
        <v>119.88999999999999</v>
      </c>
      <c r="H285" s="20">
        <f>IFERROR(Dati17_18[[#This Row],[Tot. punti]]/Dati17_18[[#This Row],[Quota]],0)</f>
        <v>0</v>
      </c>
      <c r="I285" s="12">
        <f>IFERROR(VLOOKUP(Dati17_18[[#This Row],[Nome]]&amp;"*",Gazzetta17_18[],2,FALSE),0)</f>
        <v>0</v>
      </c>
      <c r="J285" t="s">
        <v>101</v>
      </c>
      <c r="K285">
        <v>19</v>
      </c>
      <c r="L285">
        <v>5.67</v>
      </c>
      <c r="M285">
        <v>6.31</v>
      </c>
      <c r="N285">
        <v>0</v>
      </c>
      <c r="O285">
        <v>0</v>
      </c>
      <c r="P285">
        <v>0</v>
      </c>
      <c r="Q285">
        <v>4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0</v>
      </c>
      <c r="Y285" s="18" t="s">
        <v>2333</v>
      </c>
      <c r="Z285">
        <v>14</v>
      </c>
    </row>
    <row r="286" spans="1:26">
      <c r="A286">
        <v>516</v>
      </c>
      <c r="B286" t="s">
        <v>31</v>
      </c>
      <c r="C286" t="s">
        <v>144</v>
      </c>
      <c r="D286" s="17" t="str">
        <f>IFERROR(VLOOKUP(Dati17_18[[#This Row],[Nome]]&amp;"*",Gazzetta17_18[Giocatore],1,FALSE),"")</f>
        <v/>
      </c>
      <c r="E286" s="13">
        <f>IFERROR(IF(Dati17_18[[#This Row],[Mf]]/Dati17_18[[#This Row],[Quota]]=0,0,Dati17_18[[#This Row],[Mf]]/Dati17_18[[#This Row],[Quota]]),0)</f>
        <v>0</v>
      </c>
      <c r="F286" s="13">
        <f>IFERROR(Dati17_18[[#This Row],[Mf/Quota]]*Dati17_18[[#This Row],[Pg]]/38,0)</f>
        <v>0</v>
      </c>
      <c r="G286" s="15">
        <f>IF(Dati17_18[[#This Row],[Mf]]*Dati17_18[[#This Row],[Pg]]=0,0,Dati17_18[[#This Row],[Mf]]*Dati17_18[[#This Row],[Pg]])</f>
        <v>105.07000000000001</v>
      </c>
      <c r="H286" s="20">
        <f>IFERROR(Dati17_18[[#This Row],[Tot. punti]]/Dati17_18[[#This Row],[Quota]],0)</f>
        <v>0</v>
      </c>
      <c r="I286" s="12">
        <f>IFERROR(VLOOKUP(Dati17_18[[#This Row],[Nome]]&amp;"*",Gazzetta17_18[],2,FALSE),0)</f>
        <v>0</v>
      </c>
      <c r="J286" t="s">
        <v>46</v>
      </c>
      <c r="K286">
        <v>19</v>
      </c>
      <c r="L286">
        <v>5.62</v>
      </c>
      <c r="M286">
        <v>5.53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Y286" s="18" t="s">
        <v>2544</v>
      </c>
      <c r="Z286">
        <v>8</v>
      </c>
    </row>
    <row r="287" spans="1:26">
      <c r="A287">
        <v>295</v>
      </c>
      <c r="B287" t="s">
        <v>31</v>
      </c>
      <c r="C287" t="s">
        <v>408</v>
      </c>
      <c r="D287" s="17" t="str">
        <f>IFERROR(VLOOKUP(Dati17_18[[#This Row],[Nome]]&amp;"*",Gazzetta17_18[Giocatore],1,FALSE),"")</f>
        <v>Asamoah K.</v>
      </c>
      <c r="E287" s="13">
        <f>IFERROR(IF(Dati17_18[[#This Row],[Mf]]/Dati17_18[[#This Row],[Quota]]=0,0,Dati17_18[[#This Row],[Mf]]/Dati17_18[[#This Row],[Quota]]),0)</f>
        <v>0.85</v>
      </c>
      <c r="F287" s="13">
        <f>IFERROR(Dati17_18[[#This Row],[Mf/Quota]]*Dati17_18[[#This Row],[Pg]]/38,0)</f>
        <v>0.42499999999999999</v>
      </c>
      <c r="G287" s="15">
        <f>IF(Dati17_18[[#This Row],[Mf]]*Dati17_18[[#This Row],[Pg]]=0,0,Dati17_18[[#This Row],[Mf]]*Dati17_18[[#This Row],[Pg]])</f>
        <v>113.05</v>
      </c>
      <c r="H287" s="20">
        <f>IFERROR(Dati17_18[[#This Row],[Tot. punti]]/Dati17_18[[#This Row],[Quota]],0)</f>
        <v>16.149999999999999</v>
      </c>
      <c r="I287" s="12">
        <f>IFERROR(VLOOKUP(Dati17_18[[#This Row],[Nome]]&amp;"*",Gazzetta17_18[],2,FALSE),0)</f>
        <v>7</v>
      </c>
      <c r="J287" t="s">
        <v>57</v>
      </c>
      <c r="K287">
        <v>19</v>
      </c>
      <c r="L287">
        <v>6.05</v>
      </c>
      <c r="M287">
        <v>5.95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Y287" s="18" t="s">
        <v>1929</v>
      </c>
      <c r="Z287">
        <v>25</v>
      </c>
    </row>
    <row r="288" spans="1:26">
      <c r="A288">
        <v>2141</v>
      </c>
      <c r="B288" t="s">
        <v>31</v>
      </c>
      <c r="C288" t="s">
        <v>777</v>
      </c>
      <c r="D288" s="17" t="str">
        <f>IFERROR(VLOOKUP(Dati17_18[[#This Row],[Nome]]&amp;"*",Gazzetta17_18[Giocatore],1,FALSE),"")</f>
        <v>Depaoli F.</v>
      </c>
      <c r="E288" s="13">
        <f>IFERROR(IF(Dati17_18[[#This Row],[Mf]]/Dati17_18[[#This Row],[Quota]]=0,0,Dati17_18[[#This Row],[Mf]]/Dati17_18[[#This Row],[Quota]]),0)</f>
        <v>1.1279999999999999</v>
      </c>
      <c r="F288" s="13">
        <f>IFERROR(Dati17_18[[#This Row],[Mf/Quota]]*Dati17_18[[#This Row],[Pg]]/38,0)</f>
        <v>0.56399999999999995</v>
      </c>
      <c r="G288" s="15">
        <f>IF(Dati17_18[[#This Row],[Mf]]*Dati17_18[[#This Row],[Pg]]=0,0,Dati17_18[[#This Row],[Mf]]*Dati17_18[[#This Row],[Pg]])</f>
        <v>107.16</v>
      </c>
      <c r="H288" s="20">
        <f>IFERROR(Dati17_18[[#This Row],[Tot. punti]]/Dati17_18[[#This Row],[Quota]],0)</f>
        <v>21.431999999999999</v>
      </c>
      <c r="I288" s="12">
        <f>IFERROR(VLOOKUP(Dati17_18[[#This Row],[Nome]]&amp;"*",Gazzetta17_18[],2,FALSE),0)</f>
        <v>5</v>
      </c>
      <c r="J288" t="s">
        <v>65</v>
      </c>
      <c r="K288">
        <v>19</v>
      </c>
      <c r="L288">
        <v>5.75</v>
      </c>
      <c r="M288">
        <v>5.64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Y288" s="18" t="s">
        <v>2545</v>
      </c>
      <c r="Z288">
        <v>3</v>
      </c>
    </row>
    <row r="289" spans="1:26">
      <c r="A289">
        <v>626</v>
      </c>
      <c r="B289" t="s">
        <v>22</v>
      </c>
      <c r="C289" t="s">
        <v>215</v>
      </c>
      <c r="D289" s="17" t="str">
        <f>IFERROR(VLOOKUP(Dati17_18[[#This Row],[Nome]]&amp;"*",Gazzetta17_18[Giocatore],1,FALSE),"")</f>
        <v>Hallfredsson E.</v>
      </c>
      <c r="E289" s="13">
        <f>IFERROR(IF(Dati17_18[[#This Row],[Mf]]/Dati17_18[[#This Row],[Quota]]=0,0,Dati17_18[[#This Row],[Mf]]/Dati17_18[[#This Row],[Quota]]),0)</f>
        <v>1.1000000000000001</v>
      </c>
      <c r="F289" s="13">
        <f>IFERROR(Dati17_18[[#This Row],[Mf/Quota]]*Dati17_18[[#This Row],[Pg]]/38,0)</f>
        <v>0.55000000000000004</v>
      </c>
      <c r="G289" s="15">
        <f>IF(Dati17_18[[#This Row],[Mf]]*Dati17_18[[#This Row],[Pg]]=0,0,Dati17_18[[#This Row],[Mf]]*Dati17_18[[#This Row],[Pg]])</f>
        <v>104.5</v>
      </c>
      <c r="H289" s="20">
        <f>IFERROR(Dati17_18[[#This Row],[Tot. punti]]/Dati17_18[[#This Row],[Quota]],0)</f>
        <v>20.9</v>
      </c>
      <c r="I289" s="12">
        <f>IFERROR(VLOOKUP(Dati17_18[[#This Row],[Nome]]&amp;"*",Gazzetta17_18[],2,FALSE),0)</f>
        <v>5</v>
      </c>
      <c r="J289" t="s">
        <v>30</v>
      </c>
      <c r="K289">
        <v>19</v>
      </c>
      <c r="L289">
        <v>5.77</v>
      </c>
      <c r="M289">
        <v>5.5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1</v>
      </c>
      <c r="Y289" s="18" t="s">
        <v>1930</v>
      </c>
      <c r="Z289">
        <v>5</v>
      </c>
    </row>
    <row r="290" spans="1:26">
      <c r="A290">
        <v>2097</v>
      </c>
      <c r="B290" t="s">
        <v>17</v>
      </c>
      <c r="C290" t="s">
        <v>759</v>
      </c>
      <c r="D290" s="17" t="str">
        <f>IFERROR(VLOOKUP(Dati17_18[[#This Row],[Nome]]&amp;"*",Gazzetta17_18[Giocatore],1,FALSE),"")</f>
        <v>Kean M.</v>
      </c>
      <c r="E290" s="13">
        <f>IFERROR(IF(Dati17_18[[#This Row],[Mf]]/Dati17_18[[#This Row],[Quota]]=0,0,Dati17_18[[#This Row],[Mf]]/Dati17_18[[#This Row],[Quota]]),0)</f>
        <v>1.236</v>
      </c>
      <c r="F290" s="13">
        <f>IFERROR(Dati17_18[[#This Row],[Mf/Quota]]*Dati17_18[[#This Row],[Pg]]/38,0)</f>
        <v>0.61799999999999999</v>
      </c>
      <c r="G290" s="15">
        <f>IF(Dati17_18[[#This Row],[Mf]]*Dati17_18[[#This Row],[Pg]]=0,0,Dati17_18[[#This Row],[Mf]]*Dati17_18[[#This Row],[Pg]])</f>
        <v>117.41999999999999</v>
      </c>
      <c r="H290" s="20">
        <f>IFERROR(Dati17_18[[#This Row],[Tot. punti]]/Dati17_18[[#This Row],[Quota]],0)</f>
        <v>23.483999999999998</v>
      </c>
      <c r="I290" s="12">
        <f>IFERROR(VLOOKUP(Dati17_18[[#This Row],[Nome]]&amp;"*",Gazzetta17_18[],2,FALSE),0)</f>
        <v>5</v>
      </c>
      <c r="J290" t="s">
        <v>101</v>
      </c>
      <c r="K290">
        <v>19</v>
      </c>
      <c r="L290">
        <v>5.68</v>
      </c>
      <c r="M290">
        <v>6.18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</v>
      </c>
      <c r="V290">
        <v>0</v>
      </c>
      <c r="W290">
        <v>0</v>
      </c>
      <c r="Y290" s="18" t="s">
        <v>1931</v>
      </c>
      <c r="Z290">
        <v>14</v>
      </c>
    </row>
    <row r="291" spans="1:26">
      <c r="A291">
        <v>2293</v>
      </c>
      <c r="B291" t="s">
        <v>22</v>
      </c>
      <c r="C291" t="s">
        <v>882</v>
      </c>
      <c r="D291" s="17" t="str">
        <f>IFERROR(VLOOKUP(Dati17_18[[#This Row],[Nome]]&amp;"*",Gazzetta17_18[Giocatore],1,FALSE),"")</f>
        <v>Omeonga S.</v>
      </c>
      <c r="E291" s="13">
        <f>IFERROR(IF(Dati17_18[[#This Row],[Mf]]/Dati17_18[[#This Row],[Quota]]=0,0,Dati17_18[[#This Row],[Mf]]/Dati17_18[[#This Row],[Quota]]),0)</f>
        <v>1.4325000000000001</v>
      </c>
      <c r="F291" s="13">
        <f>IFERROR(Dati17_18[[#This Row],[Mf/Quota]]*Dati17_18[[#This Row],[Pg]]/38,0)</f>
        <v>0.71625000000000005</v>
      </c>
      <c r="G291" s="15">
        <f>IF(Dati17_18[[#This Row],[Mf]]*Dati17_18[[#This Row],[Pg]]=0,0,Dati17_18[[#This Row],[Mf]]*Dati17_18[[#This Row],[Pg]])</f>
        <v>108.87</v>
      </c>
      <c r="H291" s="20">
        <f>IFERROR(Dati17_18[[#This Row],[Tot. punti]]/Dati17_18[[#This Row],[Quota]],0)</f>
        <v>27.217500000000001</v>
      </c>
      <c r="I291" s="12">
        <f>IFERROR(VLOOKUP(Dati17_18[[#This Row],[Nome]]&amp;"*",Gazzetta17_18[],2,FALSE),0)</f>
        <v>4</v>
      </c>
      <c r="J291" t="s">
        <v>70</v>
      </c>
      <c r="K291">
        <v>19</v>
      </c>
      <c r="L291">
        <v>5.87</v>
      </c>
      <c r="M291">
        <v>5.73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0</v>
      </c>
      <c r="Y291" s="18" t="s">
        <v>1933</v>
      </c>
      <c r="Z291">
        <v>7</v>
      </c>
    </row>
    <row r="292" spans="1:26">
      <c r="A292">
        <v>127</v>
      </c>
      <c r="B292" t="s">
        <v>17</v>
      </c>
      <c r="C292" t="s">
        <v>323</v>
      </c>
      <c r="D292" s="17" t="str">
        <f>IFERROR(VLOOKUP(Dati17_18[[#This Row],[Nome]]&amp;"*",Gazzetta17_18[Giocatore],1,FALSE),"")</f>
        <v>Pellissier S.</v>
      </c>
      <c r="E292" s="13">
        <f>IFERROR(IF(Dati17_18[[#This Row],[Mf]]/Dati17_18[[#This Row],[Quota]]=0,0,Dati17_18[[#This Row],[Mf]]/Dati17_18[[#This Row],[Quota]]),0)</f>
        <v>1.206</v>
      </c>
      <c r="F292" s="13">
        <f>IFERROR(Dati17_18[[#This Row],[Mf/Quota]]*Dati17_18[[#This Row],[Pg]]/38,0)</f>
        <v>0.60299999999999998</v>
      </c>
      <c r="G292" s="15">
        <f>IF(Dati17_18[[#This Row],[Mf]]*Dati17_18[[#This Row],[Pg]]=0,0,Dati17_18[[#This Row],[Mf]]*Dati17_18[[#This Row],[Pg]])</f>
        <v>114.57000000000001</v>
      </c>
      <c r="H292" s="20">
        <f>IFERROR(Dati17_18[[#This Row],[Tot. punti]]/Dati17_18[[#This Row],[Quota]],0)</f>
        <v>22.914000000000001</v>
      </c>
      <c r="I292" s="12">
        <f>IFERROR(VLOOKUP(Dati17_18[[#This Row],[Nome]]&amp;"*",Gazzetta17_18[],2,FALSE),0)</f>
        <v>5</v>
      </c>
      <c r="J292" t="s">
        <v>65</v>
      </c>
      <c r="K292">
        <v>19</v>
      </c>
      <c r="L292">
        <v>5.8</v>
      </c>
      <c r="M292">
        <v>6.03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Y292" s="18" t="s">
        <v>2546</v>
      </c>
      <c r="Z292">
        <v>15</v>
      </c>
    </row>
    <row r="293" spans="1:26">
      <c r="A293">
        <v>2165</v>
      </c>
      <c r="B293" t="s">
        <v>31</v>
      </c>
      <c r="C293" t="s">
        <v>786</v>
      </c>
      <c r="D293" s="17" t="str">
        <f>IFERROR(VLOOKUP(Dati17_18[[#This Row],[Nome]]&amp;"*",Gazzetta17_18[Giocatore],1,FALSE),"")</f>
        <v>Vitor Hugo F.</v>
      </c>
      <c r="E293" s="13">
        <f>IFERROR(IF(Dati17_18[[#This Row],[Mf]]/Dati17_18[[#This Row],[Quota]]=0,0,Dati17_18[[#This Row],[Mf]]/Dati17_18[[#This Row],[Quota]]),0)</f>
        <v>0.67333333333333334</v>
      </c>
      <c r="F293" s="13">
        <f>IFERROR(Dati17_18[[#This Row],[Mf/Quota]]*Dati17_18[[#This Row],[Pg]]/38,0)</f>
        <v>0.33666666666666667</v>
      </c>
      <c r="G293" s="15">
        <f>IF(Dati17_18[[#This Row],[Mf]]*Dati17_18[[#This Row],[Pg]]=0,0,Dati17_18[[#This Row],[Mf]]*Dati17_18[[#This Row],[Pg]])</f>
        <v>115.13999999999999</v>
      </c>
      <c r="H293" s="20">
        <f>IFERROR(Dati17_18[[#This Row],[Tot. punti]]/Dati17_18[[#This Row],[Quota]],0)</f>
        <v>12.793333333333331</v>
      </c>
      <c r="I293" s="12">
        <f>IFERROR(VLOOKUP(Dati17_18[[#This Row],[Nome]]&amp;"*",Gazzetta17_18[],2,FALSE),0)</f>
        <v>9</v>
      </c>
      <c r="J293" t="s">
        <v>35</v>
      </c>
      <c r="K293">
        <v>19</v>
      </c>
      <c r="L293">
        <v>6</v>
      </c>
      <c r="M293">
        <v>6.06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0</v>
      </c>
      <c r="W293">
        <v>0</v>
      </c>
      <c r="Y293" s="18" t="s">
        <v>2335</v>
      </c>
      <c r="Z293">
        <v>2</v>
      </c>
    </row>
    <row r="294" spans="1:26">
      <c r="A294">
        <v>546</v>
      </c>
      <c r="B294" t="s">
        <v>31</v>
      </c>
      <c r="C294" t="s">
        <v>145</v>
      </c>
      <c r="D294" s="17" t="str">
        <f>IFERROR(VLOOKUP(Dati17_18[[#This Row],[Nome]]&amp;"*",Gazzetta17_18[Giocatore],1,FALSE),"")</f>
        <v/>
      </c>
      <c r="E294" s="13">
        <f>IFERROR(IF(Dati17_18[[#This Row],[Mf]]/Dati17_18[[#This Row],[Quota]]=0,0,Dati17_18[[#This Row],[Mf]]/Dati17_18[[#This Row],[Quota]]),0)</f>
        <v>0</v>
      </c>
      <c r="F294" s="13">
        <f>IFERROR(Dati17_18[[#This Row],[Mf/Quota]]*Dati17_18[[#This Row],[Pg]]/38,0)</f>
        <v>0</v>
      </c>
      <c r="G294" s="15">
        <f>IF(Dati17_18[[#This Row],[Mf]]*Dati17_18[[#This Row],[Pg]]=0,0,Dati17_18[[#This Row],[Mf]]*Dati17_18[[#This Row],[Pg]])</f>
        <v>103.85999999999999</v>
      </c>
      <c r="H294" s="20">
        <f>IFERROR(Dati17_18[[#This Row],[Tot. punti]]/Dati17_18[[#This Row],[Quota]],0)</f>
        <v>0</v>
      </c>
      <c r="I294" s="12">
        <f>IFERROR(VLOOKUP(Dati17_18[[#This Row],[Nome]]&amp;"*",Gazzetta17_18[],2,FALSE),0)</f>
        <v>0</v>
      </c>
      <c r="J294" t="s">
        <v>42</v>
      </c>
      <c r="K294">
        <v>18</v>
      </c>
      <c r="L294">
        <v>5.8</v>
      </c>
      <c r="M294">
        <v>5.77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Y294" s="18" t="s">
        <v>2547</v>
      </c>
      <c r="Z294">
        <v>6</v>
      </c>
    </row>
    <row r="295" spans="1:26">
      <c r="A295">
        <v>2317</v>
      </c>
      <c r="B295" t="s">
        <v>17</v>
      </c>
      <c r="C295" t="s">
        <v>903</v>
      </c>
      <c r="D295" s="17" t="str">
        <f>IFERROR(VLOOKUP(Dati17_18[[#This Row],[Nome]]&amp;"*",Gazzetta17_18[Giocatore],1,FALSE),"")</f>
        <v>Brignola E.</v>
      </c>
      <c r="E295" s="13">
        <f>IFERROR(IF(Dati17_18[[#This Row],[Mf]]/Dati17_18[[#This Row],[Quota]]=0,0,Dati17_18[[#This Row],[Mf]]/Dati17_18[[#This Row],[Quota]]),0)</f>
        <v>0.60090909090909095</v>
      </c>
      <c r="F295" s="13">
        <f>IFERROR(Dati17_18[[#This Row],[Mf/Quota]]*Dati17_18[[#This Row],[Pg]]/38,0)</f>
        <v>0.28464114832535886</v>
      </c>
      <c r="G295" s="15">
        <f>IF(Dati17_18[[#This Row],[Mf]]*Dati17_18[[#This Row],[Pg]]=0,0,Dati17_18[[#This Row],[Mf]]*Dati17_18[[#This Row],[Pg]])</f>
        <v>118.98</v>
      </c>
      <c r="H295" s="20">
        <f>IFERROR(Dati17_18[[#This Row],[Tot. punti]]/Dati17_18[[#This Row],[Quota]],0)</f>
        <v>10.816363636363636</v>
      </c>
      <c r="I295" s="12">
        <f>IFERROR(VLOOKUP(Dati17_18[[#This Row],[Nome]]&amp;"*",Gazzetta17_18[],2,FALSE),0)</f>
        <v>11</v>
      </c>
      <c r="J295" t="s">
        <v>655</v>
      </c>
      <c r="K295">
        <v>18</v>
      </c>
      <c r="L295">
        <v>6.14</v>
      </c>
      <c r="M295">
        <v>6.61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5</v>
      </c>
      <c r="V295">
        <v>0</v>
      </c>
      <c r="W295">
        <v>0</v>
      </c>
      <c r="Y295" s="18" t="s">
        <v>2548</v>
      </c>
      <c r="Z295">
        <v>17</v>
      </c>
    </row>
    <row r="296" spans="1:26">
      <c r="A296">
        <v>58</v>
      </c>
      <c r="B296" t="s">
        <v>22</v>
      </c>
      <c r="C296" t="s">
        <v>88</v>
      </c>
      <c r="D296" s="17" t="str">
        <f>IFERROR(VLOOKUP(Dati17_18[[#This Row],[Nome]]&amp;"*",Gazzetta17_18[Giocatore],1,FALSE),"")</f>
        <v>Diawara A.</v>
      </c>
      <c r="E296" s="13">
        <f>IFERROR(IF(Dati17_18[[#This Row],[Mf]]/Dati17_18[[#This Row],[Quota]]=0,0,Dati17_18[[#This Row],[Mf]]/Dati17_18[[#This Row],[Quota]]),0)</f>
        <v>0.79125000000000001</v>
      </c>
      <c r="F296" s="13">
        <f>IFERROR(Dati17_18[[#This Row],[Mf/Quota]]*Dati17_18[[#This Row],[Pg]]/38,0)</f>
        <v>0.37480263157894739</v>
      </c>
      <c r="G296" s="15">
        <f>IF(Dati17_18[[#This Row],[Mf]]*Dati17_18[[#This Row],[Pg]]=0,0,Dati17_18[[#This Row],[Mf]]*Dati17_18[[#This Row],[Pg]])</f>
        <v>113.94</v>
      </c>
      <c r="H296" s="20">
        <f>IFERROR(Dati17_18[[#This Row],[Tot. punti]]/Dati17_18[[#This Row],[Quota]],0)</f>
        <v>14.2425</v>
      </c>
      <c r="I296" s="12">
        <f>IFERROR(VLOOKUP(Dati17_18[[#This Row],[Nome]]&amp;"*",Gazzetta17_18[],2,FALSE),0)</f>
        <v>8</v>
      </c>
      <c r="J296" t="s">
        <v>24</v>
      </c>
      <c r="K296">
        <v>18</v>
      </c>
      <c r="L296">
        <v>6.07</v>
      </c>
      <c r="M296">
        <v>6.33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Y296" s="18" t="s">
        <v>2549</v>
      </c>
      <c r="Z296">
        <v>9</v>
      </c>
    </row>
    <row r="297" spans="1:26">
      <c r="A297">
        <v>2335</v>
      </c>
      <c r="B297" t="s">
        <v>31</v>
      </c>
      <c r="C297" t="s">
        <v>921</v>
      </c>
      <c r="D297" s="17" t="str">
        <f>IFERROR(VLOOKUP(Dati17_18[[#This Row],[Nome]]&amp;"*",Gazzetta17_18[Giocatore],1,FALSE),"")</f>
        <v>Luiz Felipe R.</v>
      </c>
      <c r="E297" s="13">
        <f>IFERROR(IF(Dati17_18[[#This Row],[Mf]]/Dati17_18[[#This Row],[Quota]]=0,0,Dati17_18[[#This Row],[Mf]]/Dati17_18[[#This Row],[Quota]]),0)</f>
        <v>1.1480000000000001</v>
      </c>
      <c r="F297" s="13">
        <f>IFERROR(Dati17_18[[#This Row],[Mf/Quota]]*Dati17_18[[#This Row],[Pg]]/38,0)</f>
        <v>0.5437894736842106</v>
      </c>
      <c r="G297" s="15">
        <f>IF(Dati17_18[[#This Row],[Mf]]*Dati17_18[[#This Row],[Pg]]=0,0,Dati17_18[[#This Row],[Mf]]*Dati17_18[[#This Row],[Pg]])</f>
        <v>103.32000000000001</v>
      </c>
      <c r="H297" s="20">
        <f>IFERROR(Dati17_18[[#This Row],[Tot. punti]]/Dati17_18[[#This Row],[Quota]],0)</f>
        <v>20.664000000000001</v>
      </c>
      <c r="I297" s="12">
        <f>IFERROR(VLOOKUP(Dati17_18[[#This Row],[Nome]]&amp;"*",Gazzetta17_18[],2,FALSE),0)</f>
        <v>5</v>
      </c>
      <c r="J297" t="s">
        <v>74</v>
      </c>
      <c r="K297">
        <v>18</v>
      </c>
      <c r="L297">
        <v>5.91</v>
      </c>
      <c r="M297">
        <v>5.74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0</v>
      </c>
      <c r="Y297" s="18" t="s">
        <v>2550</v>
      </c>
      <c r="Z297">
        <v>1</v>
      </c>
    </row>
    <row r="298" spans="1:26">
      <c r="A298">
        <v>92</v>
      </c>
      <c r="B298" t="s">
        <v>17</v>
      </c>
      <c r="C298" t="s">
        <v>220</v>
      </c>
      <c r="D298" s="17" t="str">
        <f>IFERROR(VLOOKUP(Dati17_18[[#This Row],[Nome]]&amp;"*",Gazzetta17_18[Giocatore],1,FALSE),"")</f>
        <v>Matos R.</v>
      </c>
      <c r="E298" s="13">
        <f>IFERROR(IF(Dati17_18[[#This Row],[Mf]]/Dati17_18[[#This Row],[Quota]]=0,0,Dati17_18[[#This Row],[Mf]]/Dati17_18[[#This Row],[Quota]]),0)</f>
        <v>1.3825000000000001</v>
      </c>
      <c r="F298" s="13">
        <f>IFERROR(Dati17_18[[#This Row],[Mf/Quota]]*Dati17_18[[#This Row],[Pg]]/38,0)</f>
        <v>0.65486842105263166</v>
      </c>
      <c r="G298" s="15">
        <f>IF(Dati17_18[[#This Row],[Mf]]*Dati17_18[[#This Row],[Pg]]=0,0,Dati17_18[[#This Row],[Mf]]*Dati17_18[[#This Row],[Pg]])</f>
        <v>99.54</v>
      </c>
      <c r="H298" s="20">
        <f>IFERROR(Dati17_18[[#This Row],[Tot. punti]]/Dati17_18[[#This Row],[Quota]],0)</f>
        <v>24.885000000000002</v>
      </c>
      <c r="I298" s="12">
        <f>IFERROR(VLOOKUP(Dati17_18[[#This Row],[Nome]]&amp;"*",Gazzetta17_18[],2,FALSE),0)</f>
        <v>4</v>
      </c>
      <c r="J298" t="s">
        <v>101</v>
      </c>
      <c r="K298">
        <v>18</v>
      </c>
      <c r="L298">
        <v>5.56</v>
      </c>
      <c r="M298">
        <v>5.53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Y298" s="18" t="s">
        <v>1936</v>
      </c>
      <c r="Z298">
        <v>8</v>
      </c>
    </row>
    <row r="299" spans="1:26">
      <c r="A299">
        <v>372</v>
      </c>
      <c r="B299" t="s">
        <v>22</v>
      </c>
      <c r="C299" t="s">
        <v>143</v>
      </c>
      <c r="D299" s="17" t="str">
        <f>IFERROR(VLOOKUP(Dati17_18[[#This Row],[Nome]]&amp;"*",Gazzetta17_18[Giocatore],1,FALSE),"")</f>
        <v>Montolivo R.</v>
      </c>
      <c r="E299" s="13">
        <f>IFERROR(IF(Dati17_18[[#This Row],[Mf]]/Dati17_18[[#This Row],[Quota]]=0,0,Dati17_18[[#This Row],[Mf]]/Dati17_18[[#This Row],[Quota]]),0)</f>
        <v>1.96</v>
      </c>
      <c r="F299" s="13">
        <f>IFERROR(Dati17_18[[#This Row],[Mf/Quota]]*Dati17_18[[#This Row],[Pg]]/38,0)</f>
        <v>0.92842105263157892</v>
      </c>
      <c r="G299" s="15">
        <f>IF(Dati17_18[[#This Row],[Mf]]*Dati17_18[[#This Row],[Pg]]=0,0,Dati17_18[[#This Row],[Mf]]*Dati17_18[[#This Row],[Pg]])</f>
        <v>105.84</v>
      </c>
      <c r="H299" s="20">
        <f>IFERROR(Dati17_18[[#This Row],[Tot. punti]]/Dati17_18[[#This Row],[Quota]],0)</f>
        <v>35.28</v>
      </c>
      <c r="I299" s="12">
        <f>IFERROR(VLOOKUP(Dati17_18[[#This Row],[Nome]]&amp;"*",Gazzetta17_18[],2,FALSE),0)</f>
        <v>3</v>
      </c>
      <c r="J299" t="s">
        <v>21</v>
      </c>
      <c r="K299">
        <v>18</v>
      </c>
      <c r="L299">
        <v>5.78</v>
      </c>
      <c r="M299">
        <v>5.88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3</v>
      </c>
      <c r="V299">
        <v>1</v>
      </c>
      <c r="W299">
        <v>0</v>
      </c>
      <c r="Y299" s="18" t="s">
        <v>2336</v>
      </c>
      <c r="Z299">
        <v>4</v>
      </c>
    </row>
    <row r="300" spans="1:26">
      <c r="A300">
        <v>2323</v>
      </c>
      <c r="B300" t="s">
        <v>17</v>
      </c>
      <c r="C300" t="s">
        <v>909</v>
      </c>
      <c r="D300" s="17" t="str">
        <f>IFERROR(VLOOKUP(Dati17_18[[#This Row],[Nome]]&amp;"*",Gazzetta17_18[Giocatore],1,FALSE),"")</f>
        <v>Nani L.</v>
      </c>
      <c r="E300" s="13">
        <f>IFERROR(IF(Dati17_18[[#This Row],[Mf]]/Dati17_18[[#This Row],[Quota]]=0,0,Dati17_18[[#This Row],[Mf]]/Dati17_18[[#This Row],[Quota]]),0)</f>
        <v>0.75</v>
      </c>
      <c r="F300" s="13">
        <f>IFERROR(Dati17_18[[#This Row],[Mf/Quota]]*Dati17_18[[#This Row],[Pg]]/38,0)</f>
        <v>0.35526315789473684</v>
      </c>
      <c r="G300" s="15">
        <f>IF(Dati17_18[[#This Row],[Mf]]*Dati17_18[[#This Row],[Pg]]=0,0,Dati17_18[[#This Row],[Mf]]*Dati17_18[[#This Row],[Pg]])</f>
        <v>121.5</v>
      </c>
      <c r="H300" s="20">
        <f>IFERROR(Dati17_18[[#This Row],[Tot. punti]]/Dati17_18[[#This Row],[Quota]],0)</f>
        <v>13.5</v>
      </c>
      <c r="I300" s="12">
        <f>IFERROR(VLOOKUP(Dati17_18[[#This Row],[Nome]]&amp;"*",Gazzetta17_18[],2,FALSE),0)</f>
        <v>9</v>
      </c>
      <c r="J300" t="s">
        <v>74</v>
      </c>
      <c r="K300">
        <v>18</v>
      </c>
      <c r="L300">
        <v>5.96</v>
      </c>
      <c r="M300">
        <v>6.75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V300">
        <v>0</v>
      </c>
      <c r="W300">
        <v>0</v>
      </c>
      <c r="Y300" s="18" t="s">
        <v>1938</v>
      </c>
      <c r="Z300">
        <v>7</v>
      </c>
    </row>
    <row r="301" spans="1:26">
      <c r="A301">
        <v>150</v>
      </c>
      <c r="B301" t="s">
        <v>22</v>
      </c>
      <c r="C301" t="s">
        <v>106</v>
      </c>
      <c r="D301" s="17" t="str">
        <f>IFERROR(VLOOKUP(Dati17_18[[#This Row],[Nome]]&amp;"*",Gazzetta17_18[Giocatore],1,FALSE),"")</f>
        <v>Saponara R.</v>
      </c>
      <c r="E301" s="13">
        <f>IFERROR(IF(Dati17_18[[#This Row],[Mf]]/Dati17_18[[#This Row],[Quota]]=0,0,Dati17_18[[#This Row],[Mf]]/Dati17_18[[#This Row],[Quota]]),0)</f>
        <v>0.77375000000000005</v>
      </c>
      <c r="F301" s="13">
        <f>IFERROR(Dati17_18[[#This Row],[Mf/Quota]]*Dati17_18[[#This Row],[Pg]]/38,0)</f>
        <v>0.36651315789473687</v>
      </c>
      <c r="G301" s="15">
        <f>IF(Dati17_18[[#This Row],[Mf]]*Dati17_18[[#This Row],[Pg]]=0,0,Dati17_18[[#This Row],[Mf]]*Dati17_18[[#This Row],[Pg]])</f>
        <v>111.42</v>
      </c>
      <c r="H301" s="20">
        <f>IFERROR(Dati17_18[[#This Row],[Tot. punti]]/Dati17_18[[#This Row],[Quota]],0)</f>
        <v>13.9275</v>
      </c>
      <c r="I301" s="12">
        <f>IFERROR(VLOOKUP(Dati17_18[[#This Row],[Nome]]&amp;"*",Gazzetta17_18[],2,FALSE),0)</f>
        <v>8</v>
      </c>
      <c r="J301" t="s">
        <v>35</v>
      </c>
      <c r="K301">
        <v>18</v>
      </c>
      <c r="L301">
        <v>6.03</v>
      </c>
      <c r="M301">
        <v>6.19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3</v>
      </c>
      <c r="V301">
        <v>0</v>
      </c>
      <c r="W301">
        <v>0</v>
      </c>
      <c r="Y301" s="18" t="s">
        <v>2337</v>
      </c>
      <c r="Z301">
        <v>12</v>
      </c>
    </row>
    <row r="302" spans="1:26">
      <c r="A302">
        <v>1852</v>
      </c>
      <c r="B302" t="s">
        <v>22</v>
      </c>
      <c r="C302" t="s">
        <v>659</v>
      </c>
      <c r="D302" s="17" t="str">
        <f>IFERROR(VLOOKUP(Dati17_18[[#This Row],[Nome]]&amp;"*",Gazzetta17_18[Giocatore],1,FALSE),"")</f>
        <v>Spinazzola L.</v>
      </c>
      <c r="E302" s="13">
        <f>IFERROR(IF(Dati17_18[[#This Row],[Mf]]/Dati17_18[[#This Row],[Quota]]=0,0,Dati17_18[[#This Row],[Mf]]/Dati17_18[[#This Row],[Quota]]),0)</f>
        <v>1</v>
      </c>
      <c r="F302" s="13">
        <f>IFERROR(Dati17_18[[#This Row],[Mf/Quota]]*Dati17_18[[#This Row],[Pg]]/38,0)</f>
        <v>0.47368421052631576</v>
      </c>
      <c r="G302" s="15">
        <f>IF(Dati17_18[[#This Row],[Mf]]*Dati17_18[[#This Row],[Pg]]=0,0,Dati17_18[[#This Row],[Mf]]*Dati17_18[[#This Row],[Pg]])</f>
        <v>108</v>
      </c>
      <c r="H302" s="20">
        <f>IFERROR(Dati17_18[[#This Row],[Tot. punti]]/Dati17_18[[#This Row],[Quota]],0)</f>
        <v>18</v>
      </c>
      <c r="I302" s="12">
        <f>IFERROR(VLOOKUP(Dati17_18[[#This Row],[Nome]]&amp;"*",Gazzetta17_18[],2,FALSE),0)</f>
        <v>6</v>
      </c>
      <c r="J302" t="s">
        <v>49</v>
      </c>
      <c r="K302">
        <v>18</v>
      </c>
      <c r="L302">
        <v>5.92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Y302" s="18" t="s">
        <v>2338</v>
      </c>
      <c r="Z302">
        <v>6</v>
      </c>
    </row>
    <row r="303" spans="1:26">
      <c r="A303">
        <v>600</v>
      </c>
      <c r="B303" t="s">
        <v>22</v>
      </c>
      <c r="C303" t="s">
        <v>623</v>
      </c>
      <c r="D303" s="17" t="str">
        <f>IFERROR(VLOOKUP(Dati17_18[[#This Row],[Nome]]&amp;"*",Gazzetta17_18[Giocatore],1,FALSE),"")</f>
        <v>Verre V.</v>
      </c>
      <c r="E303" s="13">
        <f>IFERROR(IF(Dati17_18[[#This Row],[Mf]]/Dati17_18[[#This Row],[Quota]]=0,0,Dati17_18[[#This Row],[Mf]]/Dati17_18[[#This Row],[Quota]]),0)</f>
        <v>1.375</v>
      </c>
      <c r="F303" s="13">
        <f>IFERROR(Dati17_18[[#This Row],[Mf/Quota]]*Dati17_18[[#This Row],[Pg]]/38,0)</f>
        <v>0.65131578947368418</v>
      </c>
      <c r="G303" s="15">
        <f>IF(Dati17_18[[#This Row],[Mf]]*Dati17_18[[#This Row],[Pg]]=0,0,Dati17_18[[#This Row],[Mf]]*Dati17_18[[#This Row],[Pg]])</f>
        <v>99</v>
      </c>
      <c r="H303" s="20">
        <f>IFERROR(Dati17_18[[#This Row],[Tot. punti]]/Dati17_18[[#This Row],[Quota]],0)</f>
        <v>24.75</v>
      </c>
      <c r="I303" s="12">
        <f>IFERROR(VLOOKUP(Dati17_18[[#This Row],[Nome]]&amp;"*",Gazzetta17_18[],2,FALSE),0)</f>
        <v>4</v>
      </c>
      <c r="J303" t="s">
        <v>44</v>
      </c>
      <c r="K303">
        <v>18</v>
      </c>
      <c r="L303">
        <v>5.64</v>
      </c>
      <c r="M303">
        <v>5.5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Y303" s="18" t="s">
        <v>1941</v>
      </c>
      <c r="Z303">
        <v>22</v>
      </c>
    </row>
    <row r="304" spans="1:26">
      <c r="A304">
        <v>2264</v>
      </c>
      <c r="B304" t="s">
        <v>22</v>
      </c>
      <c r="C304" t="s">
        <v>857</v>
      </c>
      <c r="D304" s="17" t="str">
        <f>IFERROR(VLOOKUP(Dati17_18[[#This Row],[Nome]]&amp;"*",Gazzetta17_18[Giocatore],1,FALSE),"")</f>
        <v/>
      </c>
      <c r="E304" s="13">
        <f>IFERROR(IF(Dati17_18[[#This Row],[Mf]]/Dati17_18[[#This Row],[Quota]]=0,0,Dati17_18[[#This Row],[Mf]]/Dati17_18[[#This Row],[Quota]]),0)</f>
        <v>0</v>
      </c>
      <c r="F304" s="13">
        <f>IFERROR(Dati17_18[[#This Row],[Mf/Quota]]*Dati17_18[[#This Row],[Pg]]/38,0)</f>
        <v>0</v>
      </c>
      <c r="G304" s="15">
        <f>IF(Dati17_18[[#This Row],[Mf]]*Dati17_18[[#This Row],[Pg]]=0,0,Dati17_18[[#This Row],[Mf]]*Dati17_18[[#This Row],[Pg]])</f>
        <v>96.22</v>
      </c>
      <c r="H304" s="20">
        <f>IFERROR(Dati17_18[[#This Row],[Tot. punti]]/Dati17_18[[#This Row],[Quota]],0)</f>
        <v>0</v>
      </c>
      <c r="I304" s="12">
        <f>IFERROR(VLOOKUP(Dati17_18[[#This Row],[Nome]]&amp;"*",Gazzetta17_18[],2,FALSE),0)</f>
        <v>0</v>
      </c>
      <c r="J304" t="s">
        <v>653</v>
      </c>
      <c r="K304">
        <v>17</v>
      </c>
      <c r="L304">
        <v>5.78</v>
      </c>
      <c r="M304">
        <v>5.66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Y304" s="18" t="s">
        <v>2339</v>
      </c>
      <c r="Z304">
        <v>3</v>
      </c>
    </row>
    <row r="305" spans="1:26">
      <c r="A305">
        <v>353</v>
      </c>
      <c r="B305" t="s">
        <v>31</v>
      </c>
      <c r="C305" t="s">
        <v>206</v>
      </c>
      <c r="D305" s="17" t="str">
        <f>IFERROR(VLOOKUP(Dati17_18[[#This Row],[Nome]]&amp;"*",Gazzetta17_18[Giocatore],1,FALSE),"")</f>
        <v>Abate I.</v>
      </c>
      <c r="E305" s="13">
        <f>IFERROR(IF(Dati17_18[[#This Row],[Mf]]/Dati17_18[[#This Row],[Quota]]=0,0,Dati17_18[[#This Row],[Mf]]/Dati17_18[[#This Row],[Quota]]),0)</f>
        <v>0.84428571428571431</v>
      </c>
      <c r="F305" s="13">
        <f>IFERROR(Dati17_18[[#This Row],[Mf/Quota]]*Dati17_18[[#This Row],[Pg]]/38,0)</f>
        <v>0.37770676691729327</v>
      </c>
      <c r="G305" s="15">
        <f>IF(Dati17_18[[#This Row],[Mf]]*Dati17_18[[#This Row],[Pg]]=0,0,Dati17_18[[#This Row],[Mf]]*Dati17_18[[#This Row],[Pg]])</f>
        <v>100.47</v>
      </c>
      <c r="H305" s="20">
        <f>IFERROR(Dati17_18[[#This Row],[Tot. punti]]/Dati17_18[[#This Row],[Quota]],0)</f>
        <v>14.352857142857143</v>
      </c>
      <c r="I305" s="12">
        <f>IFERROR(VLOOKUP(Dati17_18[[#This Row],[Nome]]&amp;"*",Gazzetta17_18[],2,FALSE),0)</f>
        <v>7</v>
      </c>
      <c r="J305" t="s">
        <v>21</v>
      </c>
      <c r="K305">
        <v>17</v>
      </c>
      <c r="L305">
        <v>5.81</v>
      </c>
      <c r="M305">
        <v>5.91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 s="18" t="s">
        <v>1942</v>
      </c>
      <c r="Z305">
        <v>1</v>
      </c>
    </row>
    <row r="306" spans="1:26">
      <c r="A306">
        <v>1872</v>
      </c>
      <c r="B306" t="s">
        <v>22</v>
      </c>
      <c r="C306" t="s">
        <v>671</v>
      </c>
      <c r="D306" s="17" t="str">
        <f>IFERROR(VLOOKUP(Dati17_18[[#This Row],[Nome]]&amp;"*",Gazzetta17_18[Giocatore],1,FALSE),"")</f>
        <v>Dessena D.</v>
      </c>
      <c r="E306" s="13">
        <f>IFERROR(IF(Dati17_18[[#This Row],[Mf]]/Dati17_18[[#This Row],[Quota]]=0,0,Dati17_18[[#This Row],[Mf]]/Dati17_18[[#This Row],[Quota]]),0)</f>
        <v>1.4</v>
      </c>
      <c r="F306" s="13">
        <f>IFERROR(Dati17_18[[#This Row],[Mf/Quota]]*Dati17_18[[#This Row],[Pg]]/38,0)</f>
        <v>0.62631578947368416</v>
      </c>
      <c r="G306" s="15">
        <f>IF(Dati17_18[[#This Row],[Mf]]*Dati17_18[[#This Row],[Pg]]=0,0,Dati17_18[[#This Row],[Mf]]*Dati17_18[[#This Row],[Pg]])</f>
        <v>95.199999999999989</v>
      </c>
      <c r="H306" s="20">
        <f>IFERROR(Dati17_18[[#This Row],[Tot. punti]]/Dati17_18[[#This Row],[Quota]],0)</f>
        <v>23.799999999999997</v>
      </c>
      <c r="I306" s="12">
        <f>IFERROR(VLOOKUP(Dati17_18[[#This Row],[Nome]]&amp;"*",Gazzetta17_18[],2,FALSE),0)</f>
        <v>4</v>
      </c>
      <c r="J306" t="s">
        <v>654</v>
      </c>
      <c r="K306">
        <v>17</v>
      </c>
      <c r="L306">
        <v>5.65</v>
      </c>
      <c r="M306">
        <v>5.6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 s="18" t="s">
        <v>1943</v>
      </c>
      <c r="Z306">
        <v>5</v>
      </c>
    </row>
    <row r="307" spans="1:26">
      <c r="A307">
        <v>1992</v>
      </c>
      <c r="B307" t="s">
        <v>22</v>
      </c>
      <c r="C307" t="s">
        <v>717</v>
      </c>
      <c r="D307" s="17" t="str">
        <f>IFERROR(VLOOKUP(Dati17_18[[#This Row],[Nome]]&amp;"*",Gazzetta17_18[Giocatore],1,FALSE),"")</f>
        <v>Fossati M.</v>
      </c>
      <c r="E307" s="13">
        <f>IFERROR(IF(Dati17_18[[#This Row],[Mf]]/Dati17_18[[#This Row],[Quota]]=0,0,Dati17_18[[#This Row],[Mf]]/Dati17_18[[#This Row],[Quota]]),0)</f>
        <v>1.3674999999999999</v>
      </c>
      <c r="F307" s="13">
        <f>IFERROR(Dati17_18[[#This Row],[Mf/Quota]]*Dati17_18[[#This Row],[Pg]]/38,0)</f>
        <v>0.61177631578947367</v>
      </c>
      <c r="G307" s="15">
        <f>IF(Dati17_18[[#This Row],[Mf]]*Dati17_18[[#This Row],[Pg]]=0,0,Dati17_18[[#This Row],[Mf]]*Dati17_18[[#This Row],[Pg]])</f>
        <v>92.99</v>
      </c>
      <c r="H307" s="20">
        <f>IFERROR(Dati17_18[[#This Row],[Tot. punti]]/Dati17_18[[#This Row],[Quota]],0)</f>
        <v>23.247499999999999</v>
      </c>
      <c r="I307" s="12">
        <f>IFERROR(VLOOKUP(Dati17_18[[#This Row],[Nome]]&amp;"*",Gazzetta17_18[],2,FALSE),0)</f>
        <v>4</v>
      </c>
      <c r="J307" t="s">
        <v>101</v>
      </c>
      <c r="K307">
        <v>17</v>
      </c>
      <c r="L307">
        <v>5.62</v>
      </c>
      <c r="M307">
        <v>5.47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  <c r="V307">
        <v>0</v>
      </c>
      <c r="W307">
        <v>0</v>
      </c>
      <c r="Y307" s="18" t="s">
        <v>2340</v>
      </c>
      <c r="Z307">
        <v>6</v>
      </c>
    </row>
    <row r="308" spans="1:26">
      <c r="A308">
        <v>702</v>
      </c>
      <c r="B308" t="s">
        <v>22</v>
      </c>
      <c r="C308" t="s">
        <v>197</v>
      </c>
      <c r="D308" s="17" t="str">
        <f>IFERROR(VLOOKUP(Dati17_18[[#This Row],[Nome]]&amp;"*",Gazzetta17_18[Giocatore],1,FALSE),"")</f>
        <v>Giaccherini E.</v>
      </c>
      <c r="E308" s="13">
        <f>IFERROR(IF(Dati17_18[[#This Row],[Mf]]/Dati17_18[[#This Row],[Quota]]=0,0,Dati17_18[[#This Row],[Mf]]/Dati17_18[[#This Row],[Quota]]),0)</f>
        <v>0.60272727272727267</v>
      </c>
      <c r="F308" s="13">
        <f>IFERROR(Dati17_18[[#This Row],[Mf/Quota]]*Dati17_18[[#This Row],[Pg]]/38,0)</f>
        <v>0.26964114832535885</v>
      </c>
      <c r="G308" s="15">
        <f>IF(Dati17_18[[#This Row],[Mf]]*Dati17_18[[#This Row],[Pg]]=0,0,Dati17_18[[#This Row],[Mf]]*Dati17_18[[#This Row],[Pg]])</f>
        <v>112.71</v>
      </c>
      <c r="H308" s="20">
        <f>IFERROR(Dati17_18[[#This Row],[Tot. punti]]/Dati17_18[[#This Row],[Quota]],0)</f>
        <v>10.246363636363636</v>
      </c>
      <c r="I308" s="12">
        <f>IFERROR(VLOOKUP(Dati17_18[[#This Row],[Nome]]&amp;"*",Gazzetta17_18[],2,FALSE),0)</f>
        <v>11</v>
      </c>
      <c r="J308" t="s">
        <v>65</v>
      </c>
      <c r="K308">
        <v>17</v>
      </c>
      <c r="L308">
        <v>6.13</v>
      </c>
      <c r="M308">
        <v>6.63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6</v>
      </c>
      <c r="V308">
        <v>0</v>
      </c>
      <c r="W308">
        <v>0</v>
      </c>
      <c r="Y308" s="18" t="s">
        <v>2551</v>
      </c>
      <c r="Z308">
        <v>4</v>
      </c>
    </row>
    <row r="309" spans="1:26">
      <c r="A309">
        <v>583</v>
      </c>
      <c r="B309" t="s">
        <v>31</v>
      </c>
      <c r="C309" t="s">
        <v>372</v>
      </c>
      <c r="D309" s="17" t="str">
        <f>IFERROR(VLOOKUP(Dati17_18[[#This Row],[Nome]]&amp;"*",Gazzetta17_18[Giocatore],1,FALSE),"")</f>
        <v>Heurtaux T.</v>
      </c>
      <c r="E309" s="13">
        <f>IFERROR(IF(Dati17_18[[#This Row],[Mf]]/Dati17_18[[#This Row],[Quota]]=0,0,Dati17_18[[#This Row],[Mf]]/Dati17_18[[#This Row],[Quota]]),0)</f>
        <v>1.7733333333333334</v>
      </c>
      <c r="F309" s="13">
        <f>IFERROR(Dati17_18[[#This Row],[Mf/Quota]]*Dati17_18[[#This Row],[Pg]]/38,0)</f>
        <v>0.79333333333333333</v>
      </c>
      <c r="G309" s="15">
        <f>IF(Dati17_18[[#This Row],[Mf]]*Dati17_18[[#This Row],[Pg]]=0,0,Dati17_18[[#This Row],[Mf]]*Dati17_18[[#This Row],[Pg]])</f>
        <v>90.44</v>
      </c>
      <c r="H309" s="20">
        <f>IFERROR(Dati17_18[[#This Row],[Tot. punti]]/Dati17_18[[#This Row],[Quota]],0)</f>
        <v>30.146666666666665</v>
      </c>
      <c r="I309" s="12">
        <f>IFERROR(VLOOKUP(Dati17_18[[#This Row],[Nome]]&amp;"*",Gazzetta17_18[],2,FALSE),0)</f>
        <v>3</v>
      </c>
      <c r="J309" t="s">
        <v>101</v>
      </c>
      <c r="K309">
        <v>17</v>
      </c>
      <c r="L309">
        <v>5.44</v>
      </c>
      <c r="M309">
        <v>5.32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Y309" s="18" t="s">
        <v>1949</v>
      </c>
      <c r="Z309">
        <v>9</v>
      </c>
    </row>
    <row r="310" spans="1:26">
      <c r="A310">
        <v>2040</v>
      </c>
      <c r="B310" t="s">
        <v>17</v>
      </c>
      <c r="C310" t="s">
        <v>738</v>
      </c>
      <c r="D310" s="17" t="str">
        <f>IFERROR(VLOOKUP(Dati17_18[[#This Row],[Nome]]&amp;"*",Gazzetta17_18[Giocatore],1,FALSE),"")</f>
        <v>Lombardi C.</v>
      </c>
      <c r="E310" s="13">
        <f>IFERROR(IF(Dati17_18[[#This Row],[Mf]]/Dati17_18[[#This Row],[Quota]]=0,0,Dati17_18[[#This Row],[Mf]]/Dati17_18[[#This Row],[Quota]]),0)</f>
        <v>0.96499999999999997</v>
      </c>
      <c r="F310" s="13">
        <f>IFERROR(Dati17_18[[#This Row],[Mf/Quota]]*Dati17_18[[#This Row],[Pg]]/38,0)</f>
        <v>0.43171052631578949</v>
      </c>
      <c r="G310" s="15">
        <f>IF(Dati17_18[[#This Row],[Mf]]*Dati17_18[[#This Row],[Pg]]=0,0,Dati17_18[[#This Row],[Mf]]*Dati17_18[[#This Row],[Pg]])</f>
        <v>98.43</v>
      </c>
      <c r="H310" s="20">
        <f>IFERROR(Dati17_18[[#This Row],[Tot. punti]]/Dati17_18[[#This Row],[Quota]],0)</f>
        <v>16.405000000000001</v>
      </c>
      <c r="I310" s="12">
        <f>IFERROR(VLOOKUP(Dati17_18[[#This Row],[Nome]]&amp;"*",Gazzetta17_18[],2,FALSE),0)</f>
        <v>6</v>
      </c>
      <c r="J310" t="s">
        <v>655</v>
      </c>
      <c r="K310">
        <v>17</v>
      </c>
      <c r="L310">
        <v>5.76</v>
      </c>
      <c r="M310">
        <v>5.79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0</v>
      </c>
      <c r="Y310" s="18" t="s">
        <v>2552</v>
      </c>
      <c r="Z310">
        <v>4</v>
      </c>
    </row>
    <row r="311" spans="1:26">
      <c r="A311">
        <v>1955</v>
      </c>
      <c r="B311" t="s">
        <v>22</v>
      </c>
      <c r="C311" t="s">
        <v>698</v>
      </c>
      <c r="D311" s="17" t="str">
        <f>IFERROR(VLOOKUP(Dati17_18[[#This Row],[Nome]]&amp;"*",Gazzetta17_18[Giocatore],1,FALSE),"")</f>
        <v>Memushaj L.</v>
      </c>
      <c r="E311" s="13">
        <f>IFERROR(IF(Dati17_18[[#This Row],[Mf]]/Dati17_18[[#This Row],[Quota]]=0,0,Dati17_18[[#This Row],[Mf]]/Dati17_18[[#This Row],[Quota]]),0)</f>
        <v>1.3825000000000001</v>
      </c>
      <c r="F311" s="13">
        <f>IFERROR(Dati17_18[[#This Row],[Mf/Quota]]*Dati17_18[[#This Row],[Pg]]/38,0)</f>
        <v>0.61848684210526317</v>
      </c>
      <c r="G311" s="15">
        <f>IF(Dati17_18[[#This Row],[Mf]]*Dati17_18[[#This Row],[Pg]]=0,0,Dati17_18[[#This Row],[Mf]]*Dati17_18[[#This Row],[Pg]])</f>
        <v>94.01</v>
      </c>
      <c r="H311" s="20">
        <f>IFERROR(Dati17_18[[#This Row],[Tot. punti]]/Dati17_18[[#This Row],[Quota]],0)</f>
        <v>23.502500000000001</v>
      </c>
      <c r="I311" s="12">
        <f>IFERROR(VLOOKUP(Dati17_18[[#This Row],[Nome]]&amp;"*",Gazzetta17_18[],2,FALSE),0)</f>
        <v>4</v>
      </c>
      <c r="J311" t="s">
        <v>655</v>
      </c>
      <c r="K311">
        <v>17</v>
      </c>
      <c r="L311">
        <v>5.62</v>
      </c>
      <c r="M311">
        <v>5.53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Y311" s="18" t="s">
        <v>2553</v>
      </c>
      <c r="Z311">
        <v>5</v>
      </c>
    </row>
    <row r="312" spans="1:26">
      <c r="A312">
        <v>2655</v>
      </c>
      <c r="B312" t="s">
        <v>22</v>
      </c>
      <c r="C312" t="s">
        <v>936</v>
      </c>
      <c r="D312" s="17" t="str">
        <f>IFERROR(VLOOKUP(Dati17_18[[#This Row],[Nome]]&amp;"*",Gazzetta17_18[Giocatore],1,FALSE),"")</f>
        <v>Rafinha R.</v>
      </c>
      <c r="E312" s="13">
        <f>IFERROR(IF(Dati17_18[[#This Row],[Mf]]/Dati17_18[[#This Row],[Quota]]=0,0,Dati17_18[[#This Row],[Mf]]/Dati17_18[[#This Row],[Quota]]),0)</f>
        <v>0.32904761904761903</v>
      </c>
      <c r="F312" s="13">
        <f>IFERROR(Dati17_18[[#This Row],[Mf/Quota]]*Dati17_18[[#This Row],[Pg]]/38,0)</f>
        <v>0.14720551378446114</v>
      </c>
      <c r="G312" s="15">
        <f>IF(Dati17_18[[#This Row],[Mf]]*Dati17_18[[#This Row],[Pg]]=0,0,Dati17_18[[#This Row],[Mf]]*Dati17_18[[#This Row],[Pg]])</f>
        <v>117.47</v>
      </c>
      <c r="H312" s="20">
        <f>IFERROR(Dati17_18[[#This Row],[Tot. punti]]/Dati17_18[[#This Row],[Quota]],0)</f>
        <v>5.593809523809524</v>
      </c>
      <c r="I312" s="12">
        <f>IFERROR(VLOOKUP(Dati17_18[[#This Row],[Nome]]&amp;"*",Gazzetta17_18[],2,FALSE),0)</f>
        <v>21</v>
      </c>
      <c r="J312" t="s">
        <v>55</v>
      </c>
      <c r="K312">
        <v>17</v>
      </c>
      <c r="L312">
        <v>6.44</v>
      </c>
      <c r="M312">
        <v>6.91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Y312" s="18" t="s">
        <v>2341</v>
      </c>
      <c r="Z312">
        <v>11</v>
      </c>
    </row>
    <row r="313" spans="1:26">
      <c r="A313">
        <v>1978</v>
      </c>
      <c r="B313" t="s">
        <v>22</v>
      </c>
      <c r="C313" t="s">
        <v>708</v>
      </c>
      <c r="D313" s="17" t="str">
        <f>IFERROR(VLOOKUP(Dati17_18[[#This Row],[Nome]]&amp;"*",Gazzetta17_18[Giocatore],1,FALSE),"")</f>
        <v>Sensi S.</v>
      </c>
      <c r="E313" s="13">
        <f>IFERROR(IF(Dati17_18[[#This Row],[Mf]]/Dati17_18[[#This Row],[Quota]]=0,0,Dati17_18[[#This Row],[Mf]]/Dati17_18[[#This Row],[Quota]]),0)</f>
        <v>0.89714285714285713</v>
      </c>
      <c r="F313" s="13">
        <f>IFERROR(Dati17_18[[#This Row],[Mf/Quota]]*Dati17_18[[#This Row],[Pg]]/38,0)</f>
        <v>0.40135338345864663</v>
      </c>
      <c r="G313" s="15">
        <f>IF(Dati17_18[[#This Row],[Mf]]*Dati17_18[[#This Row],[Pg]]=0,0,Dati17_18[[#This Row],[Mf]]*Dati17_18[[#This Row],[Pg]])</f>
        <v>106.76</v>
      </c>
      <c r="H313" s="20">
        <f>IFERROR(Dati17_18[[#This Row],[Tot. punti]]/Dati17_18[[#This Row],[Quota]],0)</f>
        <v>15.251428571428573</v>
      </c>
      <c r="I313" s="12">
        <f>IFERROR(VLOOKUP(Dati17_18[[#This Row],[Nome]]&amp;"*",Gazzetta17_18[],2,FALSE),0)</f>
        <v>7</v>
      </c>
      <c r="J313" t="s">
        <v>46</v>
      </c>
      <c r="K313">
        <v>17</v>
      </c>
      <c r="L313">
        <v>5.97</v>
      </c>
      <c r="M313">
        <v>6.28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Y313" s="18" t="s">
        <v>1951</v>
      </c>
      <c r="Z313">
        <v>16</v>
      </c>
    </row>
    <row r="314" spans="1:26">
      <c r="A314">
        <v>395</v>
      </c>
      <c r="B314" t="s">
        <v>31</v>
      </c>
      <c r="C314" t="s">
        <v>479</v>
      </c>
      <c r="D314" s="17" t="str">
        <f>IFERROR(VLOOKUP(Dati17_18[[#This Row],[Nome]]&amp;"*",Gazzetta17_18[Giocatore],1,FALSE),"")</f>
        <v>Strinic I.</v>
      </c>
      <c r="E314" s="13">
        <f>IFERROR(IF(Dati17_18[[#This Row],[Mf]]/Dati17_18[[#This Row],[Quota]]=0,0,Dati17_18[[#This Row],[Mf]]/Dati17_18[[#This Row],[Quota]]),0)</f>
        <v>1.4575</v>
      </c>
      <c r="F314" s="13">
        <f>IFERROR(Dati17_18[[#This Row],[Mf/Quota]]*Dati17_18[[#This Row],[Pg]]/38,0)</f>
        <v>0.65203947368421056</v>
      </c>
      <c r="G314" s="15">
        <f>IF(Dati17_18[[#This Row],[Mf]]*Dati17_18[[#This Row],[Pg]]=0,0,Dati17_18[[#This Row],[Mf]]*Dati17_18[[#This Row],[Pg]])</f>
        <v>99.11</v>
      </c>
      <c r="H314" s="20">
        <f>IFERROR(Dati17_18[[#This Row],[Tot. punti]]/Dati17_18[[#This Row],[Quota]],0)</f>
        <v>24.7775</v>
      </c>
      <c r="I314" s="12">
        <f>IFERROR(VLOOKUP(Dati17_18[[#This Row],[Nome]]&amp;"*",Gazzetta17_18[],2,FALSE),0)</f>
        <v>4</v>
      </c>
      <c r="J314" t="s">
        <v>44</v>
      </c>
      <c r="K314">
        <v>17</v>
      </c>
      <c r="L314">
        <v>5.77</v>
      </c>
      <c r="M314">
        <v>5.83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2</v>
      </c>
      <c r="V314">
        <v>0</v>
      </c>
      <c r="W314">
        <v>0</v>
      </c>
      <c r="Y314" s="18" t="s">
        <v>2554</v>
      </c>
      <c r="Z314">
        <v>4</v>
      </c>
    </row>
    <row r="315" spans="1:26">
      <c r="A315">
        <v>453</v>
      </c>
      <c r="B315" t="s">
        <v>28</v>
      </c>
      <c r="C315" t="s">
        <v>96</v>
      </c>
      <c r="D315" s="17" t="str">
        <f>IFERROR(VLOOKUP(Dati17_18[[#This Row],[Nome]]&amp;"*",Gazzetta17_18[Giocatore],1,FALSE),"")</f>
        <v>Szczesny W.</v>
      </c>
      <c r="E315" s="13">
        <f>IFERROR(IF(Dati17_18[[#This Row],[Mf]]/Dati17_18[[#This Row],[Quota]]=0,0,Dati17_18[[#This Row],[Mf]]/Dati17_18[[#This Row],[Quota]]),0)</f>
        <v>0.43</v>
      </c>
      <c r="F315" s="13">
        <f>IFERROR(Dati17_18[[#This Row],[Mf/Quota]]*Dati17_18[[#This Row],[Pg]]/38,0)</f>
        <v>0.19236842105263158</v>
      </c>
      <c r="G315" s="15">
        <f>IF(Dati17_18[[#This Row],[Mf]]*Dati17_18[[#This Row],[Pg]]=0,0,Dati17_18[[#This Row],[Mf]]*Dati17_18[[#This Row],[Pg]])</f>
        <v>95.03</v>
      </c>
      <c r="H315" s="20">
        <f>IFERROR(Dati17_18[[#This Row],[Tot. punti]]/Dati17_18[[#This Row],[Quota]],0)</f>
        <v>7.3100000000000005</v>
      </c>
      <c r="I315" s="12">
        <f>IFERROR(VLOOKUP(Dati17_18[[#This Row],[Nome]]&amp;"*",Gazzetta17_18[],2,FALSE),0)</f>
        <v>13</v>
      </c>
      <c r="J315" t="s">
        <v>57</v>
      </c>
      <c r="K315">
        <v>17</v>
      </c>
      <c r="L315">
        <v>6.12</v>
      </c>
      <c r="M315">
        <v>5.59</v>
      </c>
      <c r="N315">
        <v>0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s="18" t="s">
        <v>2555</v>
      </c>
      <c r="Z315">
        <v>6</v>
      </c>
    </row>
    <row r="316" spans="1:26">
      <c r="A316">
        <v>21</v>
      </c>
      <c r="B316" t="s">
        <v>22</v>
      </c>
      <c r="C316" t="s">
        <v>271</v>
      </c>
      <c r="D316" s="17" t="str">
        <f>IFERROR(VLOOKUP(Dati17_18[[#This Row],[Nome]]&amp;"*",Gazzetta17_18[Giocatore],1,FALSE),"")</f>
        <v/>
      </c>
      <c r="E316" s="13">
        <f>IFERROR(IF(Dati17_18[[#This Row],[Mf]]/Dati17_18[[#This Row],[Quota]]=0,0,Dati17_18[[#This Row],[Mf]]/Dati17_18[[#This Row],[Quota]]),0)</f>
        <v>0</v>
      </c>
      <c r="F316" s="13">
        <f>IFERROR(Dati17_18[[#This Row],[Mf/Quota]]*Dati17_18[[#This Row],[Pg]]/38,0)</f>
        <v>0</v>
      </c>
      <c r="G316" s="15">
        <f>IF(Dati17_18[[#This Row],[Mf]]*Dati17_18[[#This Row],[Pg]]=0,0,Dati17_18[[#This Row],[Mf]]*Dati17_18[[#This Row],[Pg]])</f>
        <v>101.92</v>
      </c>
      <c r="H316" s="20">
        <f>IFERROR(Dati17_18[[#This Row],[Tot. punti]]/Dati17_18[[#This Row],[Quota]],0)</f>
        <v>0</v>
      </c>
      <c r="I316" s="12">
        <f>IFERROR(VLOOKUP(Dati17_18[[#This Row],[Nome]]&amp;"*",Gazzetta17_18[],2,FALSE),0)</f>
        <v>0</v>
      </c>
      <c r="J316" t="s">
        <v>655</v>
      </c>
      <c r="K316">
        <v>16</v>
      </c>
      <c r="L316">
        <v>6.13</v>
      </c>
      <c r="M316">
        <v>6.37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Y316" s="18" t="s">
        <v>2556</v>
      </c>
      <c r="Z316">
        <v>4</v>
      </c>
    </row>
    <row r="317" spans="1:26">
      <c r="A317">
        <v>2199</v>
      </c>
      <c r="B317" t="s">
        <v>22</v>
      </c>
      <c r="C317" t="s">
        <v>818</v>
      </c>
      <c r="D317" s="17" t="str">
        <f>IFERROR(VLOOKUP(Dati17_18[[#This Row],[Nome]]&amp;"*",Gazzetta17_18[Giocatore],1,FALSE),"")</f>
        <v/>
      </c>
      <c r="E317" s="13">
        <f>IFERROR(IF(Dati17_18[[#This Row],[Mf]]/Dati17_18[[#This Row],[Quota]]=0,0,Dati17_18[[#This Row],[Mf]]/Dati17_18[[#This Row],[Quota]]),0)</f>
        <v>0</v>
      </c>
      <c r="F317" s="13">
        <f>IFERROR(Dati17_18[[#This Row],[Mf/Quota]]*Dati17_18[[#This Row],[Pg]]/38,0)</f>
        <v>0</v>
      </c>
      <c r="G317" s="15">
        <f>IF(Dati17_18[[#This Row],[Mf]]*Dati17_18[[#This Row],[Pg]]=0,0,Dati17_18[[#This Row],[Mf]]*Dati17_18[[#This Row],[Pg]])</f>
        <v>89.92</v>
      </c>
      <c r="H317" s="20">
        <f>IFERROR(Dati17_18[[#This Row],[Tot. punti]]/Dati17_18[[#This Row],[Quota]],0)</f>
        <v>0</v>
      </c>
      <c r="I317" s="12">
        <f>IFERROR(VLOOKUP(Dati17_18[[#This Row],[Nome]]&amp;"*",Gazzetta17_18[],2,FALSE),0)</f>
        <v>0</v>
      </c>
      <c r="J317" t="s">
        <v>101</v>
      </c>
      <c r="K317">
        <v>16</v>
      </c>
      <c r="L317">
        <v>5.56</v>
      </c>
      <c r="M317">
        <v>5.62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3</v>
      </c>
      <c r="W317">
        <v>0</v>
      </c>
      <c r="Y317" s="18" t="s">
        <v>1954</v>
      </c>
      <c r="Z317">
        <v>4</v>
      </c>
    </row>
    <row r="318" spans="1:26">
      <c r="A318">
        <v>824</v>
      </c>
      <c r="B318" t="s">
        <v>31</v>
      </c>
      <c r="C318" t="s">
        <v>523</v>
      </c>
      <c r="D318" s="17" t="str">
        <f>IFERROR(VLOOKUP(Dati17_18[[#This Row],[Nome]]&amp;"*",Gazzetta17_18[Giocatore],1,FALSE),"")</f>
        <v>Adjapong C.</v>
      </c>
      <c r="E318" s="13">
        <f>IFERROR(IF(Dati17_18[[#This Row],[Mf]]/Dati17_18[[#This Row],[Quota]]=0,0,Dati17_18[[#This Row],[Mf]]/Dati17_18[[#This Row],[Quota]]),0)</f>
        <v>0.81428571428571428</v>
      </c>
      <c r="F318" s="13">
        <f>IFERROR(Dati17_18[[#This Row],[Mf/Quota]]*Dati17_18[[#This Row],[Pg]]/38,0)</f>
        <v>0.34285714285714286</v>
      </c>
      <c r="G318" s="15">
        <f>IF(Dati17_18[[#This Row],[Mf]]*Dati17_18[[#This Row],[Pg]]=0,0,Dati17_18[[#This Row],[Mf]]*Dati17_18[[#This Row],[Pg]])</f>
        <v>91.2</v>
      </c>
      <c r="H318" s="20">
        <f>IFERROR(Dati17_18[[#This Row],[Tot. punti]]/Dati17_18[[#This Row],[Quota]],0)</f>
        <v>13.028571428571428</v>
      </c>
      <c r="I318" s="12">
        <f>IFERROR(VLOOKUP(Dati17_18[[#This Row],[Nome]]&amp;"*",Gazzetta17_18[],2,FALSE),0)</f>
        <v>7</v>
      </c>
      <c r="J318" t="s">
        <v>46</v>
      </c>
      <c r="K318">
        <v>16</v>
      </c>
      <c r="L318">
        <v>5.87</v>
      </c>
      <c r="M318">
        <v>5.7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5</v>
      </c>
      <c r="V318">
        <v>1</v>
      </c>
      <c r="W318">
        <v>0</v>
      </c>
      <c r="Y318" s="18" t="s">
        <v>1955</v>
      </c>
      <c r="Z318">
        <v>8</v>
      </c>
    </row>
    <row r="319" spans="1:26">
      <c r="A319">
        <v>2285</v>
      </c>
      <c r="B319" t="s">
        <v>31</v>
      </c>
      <c r="C319" t="s">
        <v>874</v>
      </c>
      <c r="D319" s="17" t="str">
        <f>IFERROR(VLOOKUP(Dati17_18[[#This Row],[Nome]]&amp;"*",Gazzetta17_18[Giocatore],1,FALSE),"")</f>
        <v>Bani M.</v>
      </c>
      <c r="E319" s="13">
        <f>IFERROR(IF(Dati17_18[[#This Row],[Mf]]/Dati17_18[[#This Row],[Quota]]=0,0,Dati17_18[[#This Row],[Mf]]/Dati17_18[[#This Row],[Quota]]),0)</f>
        <v>1.1240000000000001</v>
      </c>
      <c r="F319" s="13">
        <f>IFERROR(Dati17_18[[#This Row],[Mf/Quota]]*Dati17_18[[#This Row],[Pg]]/38,0)</f>
        <v>0.47326315789473689</v>
      </c>
      <c r="G319" s="15">
        <f>IF(Dati17_18[[#This Row],[Mf]]*Dati17_18[[#This Row],[Pg]]=0,0,Dati17_18[[#This Row],[Mf]]*Dati17_18[[#This Row],[Pg]])</f>
        <v>89.92</v>
      </c>
      <c r="H319" s="20">
        <f>IFERROR(Dati17_18[[#This Row],[Tot. punti]]/Dati17_18[[#This Row],[Quota]],0)</f>
        <v>17.984000000000002</v>
      </c>
      <c r="I319" s="12">
        <f>IFERROR(VLOOKUP(Dati17_18[[#This Row],[Nome]]&amp;"*",Gazzetta17_18[],2,FALSE),0)</f>
        <v>5</v>
      </c>
      <c r="J319" t="s">
        <v>65</v>
      </c>
      <c r="K319">
        <v>16</v>
      </c>
      <c r="L319">
        <v>5.81</v>
      </c>
      <c r="M319">
        <v>5.62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0</v>
      </c>
      <c r="Y319" s="18" t="s">
        <v>2557</v>
      </c>
      <c r="Z319">
        <v>5</v>
      </c>
    </row>
    <row r="320" spans="1:26">
      <c r="A320">
        <v>138</v>
      </c>
      <c r="B320" t="s">
        <v>31</v>
      </c>
      <c r="C320" t="s">
        <v>254</v>
      </c>
      <c r="D320" s="17" t="str">
        <f>IFERROR(VLOOKUP(Dati17_18[[#This Row],[Nome]]&amp;"*",Gazzetta17_18[Giocatore],1,FALSE),"")</f>
        <v>Costa A.</v>
      </c>
      <c r="E320" s="13">
        <f>IFERROR(IF(Dati17_18[[#This Row],[Mf]]/Dati17_18[[#This Row],[Quota]]=0,0,Dati17_18[[#This Row],[Mf]]/Dati17_18[[#This Row],[Quota]]),0)</f>
        <v>1.75</v>
      </c>
      <c r="F320" s="13">
        <f>IFERROR(Dati17_18[[#This Row],[Mf/Quota]]*Dati17_18[[#This Row],[Pg]]/38,0)</f>
        <v>0.73684210526315785</v>
      </c>
      <c r="G320" s="15">
        <f>IF(Dati17_18[[#This Row],[Mf]]*Dati17_18[[#This Row],[Pg]]=0,0,Dati17_18[[#This Row],[Mf]]*Dati17_18[[#This Row],[Pg]])</f>
        <v>84</v>
      </c>
      <c r="H320" s="20">
        <f>IFERROR(Dati17_18[[#This Row],[Tot. punti]]/Dati17_18[[#This Row],[Quota]],0)</f>
        <v>28</v>
      </c>
      <c r="I320" s="12">
        <f>IFERROR(VLOOKUP(Dati17_18[[#This Row],[Nome]]&amp;"*",Gazzetta17_18[],2,FALSE),0)</f>
        <v>3</v>
      </c>
      <c r="J320" t="s">
        <v>655</v>
      </c>
      <c r="K320">
        <v>16</v>
      </c>
      <c r="L320">
        <v>5.41</v>
      </c>
      <c r="M320">
        <v>5.25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Y320" s="18" t="s">
        <v>2344</v>
      </c>
      <c r="Z320">
        <v>12</v>
      </c>
    </row>
    <row r="321" spans="1:26">
      <c r="A321">
        <v>1995</v>
      </c>
      <c r="B321" t="s">
        <v>22</v>
      </c>
      <c r="C321" t="s">
        <v>718</v>
      </c>
      <c r="D321" s="17" t="str">
        <f>IFERROR(VLOOKUP(Dati17_18[[#This Row],[Nome]]&amp;"*",Gazzetta17_18[Giocatore],1,FALSE),"")</f>
        <v>Djuricic F.</v>
      </c>
      <c r="E321" s="13">
        <f>IFERROR(IF(Dati17_18[[#This Row],[Mf]]/Dati17_18[[#This Row],[Quota]]=0,0,Dati17_18[[#This Row],[Mf]]/Dati17_18[[#This Row],[Quota]]),0)</f>
        <v>0.84714285714285709</v>
      </c>
      <c r="F321" s="13">
        <f>IFERROR(Dati17_18[[#This Row],[Mf/Quota]]*Dati17_18[[#This Row],[Pg]]/38,0)</f>
        <v>0.35669172932330823</v>
      </c>
      <c r="G321" s="15">
        <f>IF(Dati17_18[[#This Row],[Mf]]*Dati17_18[[#This Row],[Pg]]=0,0,Dati17_18[[#This Row],[Mf]]*Dati17_18[[#This Row],[Pg]])</f>
        <v>94.88</v>
      </c>
      <c r="H321" s="20">
        <f>IFERROR(Dati17_18[[#This Row],[Tot. punti]]/Dati17_18[[#This Row],[Quota]],0)</f>
        <v>13.554285714285713</v>
      </c>
      <c r="I321" s="12">
        <f>IFERROR(VLOOKUP(Dati17_18[[#This Row],[Nome]]&amp;"*",Gazzetta17_18[],2,FALSE),0)</f>
        <v>7</v>
      </c>
      <c r="J321" t="s">
        <v>655</v>
      </c>
      <c r="K321">
        <v>16</v>
      </c>
      <c r="L321">
        <v>5.9</v>
      </c>
      <c r="M321">
        <v>5.93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Y321" s="18" t="s">
        <v>1962</v>
      </c>
      <c r="Z321">
        <v>17</v>
      </c>
    </row>
    <row r="322" spans="1:26">
      <c r="A322">
        <v>2193</v>
      </c>
      <c r="B322" t="s">
        <v>22</v>
      </c>
      <c r="C322" t="s">
        <v>812</v>
      </c>
      <c r="D322" s="17" t="str">
        <f>IFERROR(VLOOKUP(Dati17_18[[#This Row],[Nome]]&amp;"*",Gazzetta17_18[Giocatore],1,FALSE),"")</f>
        <v>Gonalons M.</v>
      </c>
      <c r="E322" s="13">
        <f>IFERROR(IF(Dati17_18[[#This Row],[Mf]]/Dati17_18[[#This Row],[Quota]]=0,0,Dati17_18[[#This Row],[Mf]]/Dati17_18[[#This Row],[Quota]]),0)</f>
        <v>1.17</v>
      </c>
      <c r="F322" s="13">
        <f>IFERROR(Dati17_18[[#This Row],[Mf/Quota]]*Dati17_18[[#This Row],[Pg]]/38,0)</f>
        <v>0.49263157894736836</v>
      </c>
      <c r="G322" s="15">
        <f>IF(Dati17_18[[#This Row],[Mf]]*Dati17_18[[#This Row],[Pg]]=0,0,Dati17_18[[#This Row],[Mf]]*Dati17_18[[#This Row],[Pg]])</f>
        <v>93.6</v>
      </c>
      <c r="H322" s="20">
        <f>IFERROR(Dati17_18[[#This Row],[Tot. punti]]/Dati17_18[[#This Row],[Quota]],0)</f>
        <v>18.72</v>
      </c>
      <c r="I322" s="12">
        <f>IFERROR(VLOOKUP(Dati17_18[[#This Row],[Nome]]&amp;"*",Gazzetta17_18[],2,FALSE),0)</f>
        <v>5</v>
      </c>
      <c r="J322" t="s">
        <v>42</v>
      </c>
      <c r="K322">
        <v>16</v>
      </c>
      <c r="L322">
        <v>5.85</v>
      </c>
      <c r="M322">
        <v>5.85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2</v>
      </c>
      <c r="V322">
        <v>0</v>
      </c>
      <c r="W322">
        <v>0</v>
      </c>
      <c r="Y322" s="18" t="s">
        <v>1963</v>
      </c>
      <c r="Z322">
        <v>15</v>
      </c>
    </row>
    <row r="323" spans="1:26">
      <c r="A323">
        <v>2086</v>
      </c>
      <c r="B323" t="s">
        <v>17</v>
      </c>
      <c r="C323" t="s">
        <v>757</v>
      </c>
      <c r="D323" s="17" t="str">
        <f>IFERROR(VLOOKUP(Dati17_18[[#This Row],[Nome]]&amp;"*",Gazzetta17_18[Giocatore],1,FALSE),"")</f>
        <v>Iemmello P.</v>
      </c>
      <c r="E323" s="13">
        <f>IFERROR(IF(Dati17_18[[#This Row],[Mf]]/Dati17_18[[#This Row],[Quota]]=0,0,Dati17_18[[#This Row],[Mf]]/Dati17_18[[#This Row],[Quota]]),0)</f>
        <v>1.0116666666666667</v>
      </c>
      <c r="F323" s="13">
        <f>IFERROR(Dati17_18[[#This Row],[Mf/Quota]]*Dati17_18[[#This Row],[Pg]]/38,0)</f>
        <v>0.42596491228070177</v>
      </c>
      <c r="G323" s="15">
        <f>IF(Dati17_18[[#This Row],[Mf]]*Dati17_18[[#This Row],[Pg]]=0,0,Dati17_18[[#This Row],[Mf]]*Dati17_18[[#This Row],[Pg]])</f>
        <v>97.12</v>
      </c>
      <c r="H323" s="20">
        <f>IFERROR(Dati17_18[[#This Row],[Tot. punti]]/Dati17_18[[#This Row],[Quota]],0)</f>
        <v>16.186666666666667</v>
      </c>
      <c r="I323" s="12">
        <f>IFERROR(VLOOKUP(Dati17_18[[#This Row],[Nome]]&amp;"*",Gazzetta17_18[],2,FALSE),0)</f>
        <v>6</v>
      </c>
      <c r="J323" t="s">
        <v>655</v>
      </c>
      <c r="K323">
        <v>16</v>
      </c>
      <c r="L323">
        <v>5.6</v>
      </c>
      <c r="M323">
        <v>6.07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Y323" s="18" t="s">
        <v>2558</v>
      </c>
      <c r="Z323">
        <v>1</v>
      </c>
    </row>
    <row r="324" spans="1:26">
      <c r="A324">
        <v>226</v>
      </c>
      <c r="B324" t="s">
        <v>31</v>
      </c>
      <c r="C324" t="s">
        <v>109</v>
      </c>
      <c r="D324" s="17" t="str">
        <f>IFERROR(VLOOKUP(Dati17_18[[#This Row],[Nome]]&amp;"*",Gazzetta17_18[Giocatore],1,FALSE),"")</f>
        <v>Izzo A.</v>
      </c>
      <c r="E324" s="13">
        <f>IFERROR(IF(Dati17_18[[#This Row],[Mf]]/Dati17_18[[#This Row],[Quota]]=0,0,Dati17_18[[#This Row],[Mf]]/Dati17_18[[#This Row],[Quota]]),0)</f>
        <v>1.224</v>
      </c>
      <c r="F324" s="13">
        <f>IFERROR(Dati17_18[[#This Row],[Mf/Quota]]*Dati17_18[[#This Row],[Pg]]/38,0)</f>
        <v>0.51536842105263159</v>
      </c>
      <c r="G324" s="15">
        <f>IF(Dati17_18[[#This Row],[Mf]]*Dati17_18[[#This Row],[Pg]]=0,0,Dati17_18[[#This Row],[Mf]]*Dati17_18[[#This Row],[Pg]])</f>
        <v>97.92</v>
      </c>
      <c r="H324" s="20">
        <f>IFERROR(Dati17_18[[#This Row],[Tot. punti]]/Dati17_18[[#This Row],[Quota]],0)</f>
        <v>19.584</v>
      </c>
      <c r="I324" s="12">
        <f>IFERROR(VLOOKUP(Dati17_18[[#This Row],[Nome]]&amp;"*",Gazzetta17_18[],2,FALSE),0)</f>
        <v>5</v>
      </c>
      <c r="J324" t="s">
        <v>70</v>
      </c>
      <c r="K324">
        <v>16</v>
      </c>
      <c r="L324">
        <v>6</v>
      </c>
      <c r="M324">
        <v>6.12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Y324" s="18" t="s">
        <v>1966</v>
      </c>
      <c r="Z324">
        <v>7</v>
      </c>
    </row>
    <row r="325" spans="1:26">
      <c r="A325">
        <v>2325</v>
      </c>
      <c r="B325" t="s">
        <v>17</v>
      </c>
      <c r="C325" t="s">
        <v>911</v>
      </c>
      <c r="D325" s="17" t="str">
        <f>IFERROR(VLOOKUP(Dati17_18[[#This Row],[Nome]]&amp;"*",Gazzetta17_18[Giocatore],1,FALSE),"")</f>
        <v>Karamoh Y.</v>
      </c>
      <c r="E325" s="13">
        <f>IFERROR(IF(Dati17_18[[#This Row],[Mf]]/Dati17_18[[#This Row],[Quota]]=0,0,Dati17_18[[#This Row],[Mf]]/Dati17_18[[#This Row],[Quota]]),0)</f>
        <v>0.69222222222222229</v>
      </c>
      <c r="F325" s="13">
        <f>IFERROR(Dati17_18[[#This Row],[Mf/Quota]]*Dati17_18[[#This Row],[Pg]]/38,0)</f>
        <v>0.29146198830409359</v>
      </c>
      <c r="G325" s="15">
        <f>IF(Dati17_18[[#This Row],[Mf]]*Dati17_18[[#This Row],[Pg]]=0,0,Dati17_18[[#This Row],[Mf]]*Dati17_18[[#This Row],[Pg]])</f>
        <v>99.68</v>
      </c>
      <c r="H325" s="20">
        <f>IFERROR(Dati17_18[[#This Row],[Tot. punti]]/Dati17_18[[#This Row],[Quota]],0)</f>
        <v>11.075555555555557</v>
      </c>
      <c r="I325" s="12">
        <f>IFERROR(VLOOKUP(Dati17_18[[#This Row],[Nome]]&amp;"*",Gazzetta17_18[],2,FALSE),0)</f>
        <v>9</v>
      </c>
      <c r="J325" t="s">
        <v>55</v>
      </c>
      <c r="K325">
        <v>16</v>
      </c>
      <c r="L325">
        <v>5.95</v>
      </c>
      <c r="M325">
        <v>6.23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 s="18" t="s">
        <v>2347</v>
      </c>
      <c r="Z325">
        <v>1</v>
      </c>
    </row>
    <row r="326" spans="1:26">
      <c r="A326">
        <v>2164</v>
      </c>
      <c r="B326" t="s">
        <v>31</v>
      </c>
      <c r="C326" t="s">
        <v>785</v>
      </c>
      <c r="D326" s="17" t="str">
        <f>IFERROR(VLOOKUP(Dati17_18[[#This Row],[Nome]]&amp;"*",Gazzetta17_18[Giocatore],1,FALSE),"")</f>
        <v>Milenkovic N.</v>
      </c>
      <c r="E326" s="13">
        <f>IFERROR(IF(Dati17_18[[#This Row],[Mf]]/Dati17_18[[#This Row],[Quota]]=0,0,Dati17_18[[#This Row],[Mf]]/Dati17_18[[#This Row],[Quota]]),0)</f>
        <v>0.82571428571428573</v>
      </c>
      <c r="F326" s="13">
        <f>IFERROR(Dati17_18[[#This Row],[Mf/Quota]]*Dati17_18[[#This Row],[Pg]]/38,0)</f>
        <v>0.34766917293233085</v>
      </c>
      <c r="G326" s="15">
        <f>IF(Dati17_18[[#This Row],[Mf]]*Dati17_18[[#This Row],[Pg]]=0,0,Dati17_18[[#This Row],[Mf]]*Dati17_18[[#This Row],[Pg]])</f>
        <v>92.48</v>
      </c>
      <c r="H326" s="20">
        <f>IFERROR(Dati17_18[[#This Row],[Tot. punti]]/Dati17_18[[#This Row],[Quota]],0)</f>
        <v>13.211428571428572</v>
      </c>
      <c r="I326" s="12">
        <f>IFERROR(VLOOKUP(Dati17_18[[#This Row],[Nome]]&amp;"*",Gazzetta17_18[],2,FALSE),0)</f>
        <v>7</v>
      </c>
      <c r="J326" t="s">
        <v>35</v>
      </c>
      <c r="K326">
        <v>16</v>
      </c>
      <c r="L326">
        <v>5.84</v>
      </c>
      <c r="M326">
        <v>5.78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Y326" s="18" t="s">
        <v>2348</v>
      </c>
      <c r="Z326">
        <v>11</v>
      </c>
    </row>
    <row r="327" spans="1:26">
      <c r="A327">
        <v>2003</v>
      </c>
      <c r="B327" t="s">
        <v>22</v>
      </c>
      <c r="C327" t="s">
        <v>724</v>
      </c>
      <c r="D327" s="17" t="str">
        <f>IFERROR(VLOOKUP(Dati17_18[[#This Row],[Nome]]&amp;"*",Gazzetta17_18[Giocatore],1,FALSE),"")</f>
        <v>Murgia A.</v>
      </c>
      <c r="E327" s="13">
        <f>IFERROR(IF(Dati17_18[[#This Row],[Mf]]/Dati17_18[[#This Row],[Quota]]=0,0,Dati17_18[[#This Row],[Mf]]/Dati17_18[[#This Row],[Quota]]),0)</f>
        <v>1.8466666666666667</v>
      </c>
      <c r="F327" s="13">
        <f>IFERROR(Dati17_18[[#This Row],[Mf/Quota]]*Dati17_18[[#This Row],[Pg]]/38,0)</f>
        <v>0.77754385964912276</v>
      </c>
      <c r="G327" s="15">
        <f>IF(Dati17_18[[#This Row],[Mf]]*Dati17_18[[#This Row],[Pg]]=0,0,Dati17_18[[#This Row],[Mf]]*Dati17_18[[#This Row],[Pg]])</f>
        <v>88.64</v>
      </c>
      <c r="H327" s="20">
        <f>IFERROR(Dati17_18[[#This Row],[Tot. punti]]/Dati17_18[[#This Row],[Quota]],0)</f>
        <v>29.546666666666667</v>
      </c>
      <c r="I327" s="12">
        <f>IFERROR(VLOOKUP(Dati17_18[[#This Row],[Nome]]&amp;"*",Gazzetta17_18[],2,FALSE),0)</f>
        <v>3</v>
      </c>
      <c r="J327" t="s">
        <v>74</v>
      </c>
      <c r="K327">
        <v>16</v>
      </c>
      <c r="L327">
        <v>5.73</v>
      </c>
      <c r="M327">
        <v>5.54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1</v>
      </c>
      <c r="W327">
        <v>0</v>
      </c>
      <c r="Y327" s="18" t="s">
        <v>2559</v>
      </c>
      <c r="Z327">
        <v>15</v>
      </c>
    </row>
    <row r="328" spans="1:26">
      <c r="A328">
        <v>2167</v>
      </c>
      <c r="B328" t="s">
        <v>17</v>
      </c>
      <c r="C328" t="s">
        <v>788</v>
      </c>
      <c r="D328" s="17" t="str">
        <f>IFERROR(VLOOKUP(Dati17_18[[#This Row],[Nome]]&amp;"*",Gazzetta17_18[Giocatore],1,FALSE),"")</f>
        <v>Orsolini R.</v>
      </c>
      <c r="E328" s="13">
        <f>IFERROR(IF(Dati17_18[[#This Row],[Mf]]/Dati17_18[[#This Row],[Quota]]=0,0,Dati17_18[[#This Row],[Mf]]/Dati17_18[[#This Row],[Quota]]),0)</f>
        <v>1.1919999999999999</v>
      </c>
      <c r="F328" s="13">
        <f>IFERROR(Dati17_18[[#This Row],[Mf/Quota]]*Dati17_18[[#This Row],[Pg]]/38,0)</f>
        <v>0.50189473684210528</v>
      </c>
      <c r="G328" s="15">
        <f>IF(Dati17_18[[#This Row],[Mf]]*Dati17_18[[#This Row],[Pg]]=0,0,Dati17_18[[#This Row],[Mf]]*Dati17_18[[#This Row],[Pg]])</f>
        <v>95.36</v>
      </c>
      <c r="H328" s="20">
        <f>IFERROR(Dati17_18[[#This Row],[Tot. punti]]/Dati17_18[[#This Row],[Quota]],0)</f>
        <v>19.071999999999999</v>
      </c>
      <c r="I328" s="12">
        <f>IFERROR(VLOOKUP(Dati17_18[[#This Row],[Nome]]&amp;"*",Gazzetta17_18[],2,FALSE),0)</f>
        <v>5</v>
      </c>
      <c r="J328" t="s">
        <v>89</v>
      </c>
      <c r="K328">
        <v>16</v>
      </c>
      <c r="L328">
        <v>5.96</v>
      </c>
      <c r="M328">
        <v>5.96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 s="18" t="s">
        <v>1973</v>
      </c>
      <c r="Z328">
        <v>21</v>
      </c>
    </row>
    <row r="329" spans="1:26">
      <c r="A329">
        <v>461</v>
      </c>
      <c r="B329" t="s">
        <v>31</v>
      </c>
      <c r="C329" t="s">
        <v>411</v>
      </c>
      <c r="D329" s="17" t="str">
        <f>IFERROR(VLOOKUP(Dati17_18[[#This Row],[Nome]]&amp;"*",Gazzetta17_18[Giocatore],1,FALSE),"")</f>
        <v>Torosidis V.</v>
      </c>
      <c r="E329" s="13">
        <f>IFERROR(IF(Dati17_18[[#This Row],[Mf]]/Dati17_18[[#This Row],[Quota]]=0,0,Dati17_18[[#This Row],[Mf]]/Dati17_18[[#This Row],[Quota]]),0)</f>
        <v>1.8766666666666667</v>
      </c>
      <c r="F329" s="13">
        <f>IFERROR(Dati17_18[[#This Row],[Mf/Quota]]*Dati17_18[[#This Row],[Pg]]/38,0)</f>
        <v>0.7901754385964912</v>
      </c>
      <c r="G329" s="15">
        <f>IF(Dati17_18[[#This Row],[Mf]]*Dati17_18[[#This Row],[Pg]]=0,0,Dati17_18[[#This Row],[Mf]]*Dati17_18[[#This Row],[Pg]])</f>
        <v>90.08</v>
      </c>
      <c r="H329" s="20">
        <f>IFERROR(Dati17_18[[#This Row],[Tot. punti]]/Dati17_18[[#This Row],[Quota]],0)</f>
        <v>30.026666666666667</v>
      </c>
      <c r="I329" s="12">
        <f>IFERROR(VLOOKUP(Dati17_18[[#This Row],[Nome]]&amp;"*",Gazzetta17_18[],2,FALSE),0)</f>
        <v>3</v>
      </c>
      <c r="J329" t="s">
        <v>89</v>
      </c>
      <c r="K329">
        <v>16</v>
      </c>
      <c r="L329">
        <v>5.77</v>
      </c>
      <c r="M329">
        <v>5.63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1</v>
      </c>
      <c r="W329">
        <v>0</v>
      </c>
      <c r="Y329" s="18" t="s">
        <v>1974</v>
      </c>
      <c r="Z329">
        <v>6</v>
      </c>
    </row>
    <row r="330" spans="1:26">
      <c r="A330">
        <v>770</v>
      </c>
      <c r="B330" t="s">
        <v>31</v>
      </c>
      <c r="C330" t="s">
        <v>440</v>
      </c>
      <c r="D330" s="17" t="str">
        <f>IFERROR(VLOOKUP(Dati17_18[[#This Row],[Nome]]&amp;"*",Gazzetta17_18[Giocatore],1,FALSE),"")</f>
        <v/>
      </c>
      <c r="E330" s="13">
        <f>IFERROR(IF(Dati17_18[[#This Row],[Mf]]/Dati17_18[[#This Row],[Quota]]=0,0,Dati17_18[[#This Row],[Mf]]/Dati17_18[[#This Row],[Quota]]),0)</f>
        <v>0</v>
      </c>
      <c r="F330" s="13">
        <f>IFERROR(Dati17_18[[#This Row],[Mf/Quota]]*Dati17_18[[#This Row],[Pg]]/38,0)</f>
        <v>0</v>
      </c>
      <c r="G330" s="15">
        <f>IF(Dati17_18[[#This Row],[Mf]]*Dati17_18[[#This Row],[Pg]]=0,0,Dati17_18[[#This Row],[Mf]]*Dati17_18[[#This Row],[Pg]])</f>
        <v>78.150000000000006</v>
      </c>
      <c r="H330" s="20">
        <f>IFERROR(Dati17_18[[#This Row],[Tot. punti]]/Dati17_18[[#This Row],[Quota]],0)</f>
        <v>0</v>
      </c>
      <c r="I330" s="12">
        <f>IFERROR(VLOOKUP(Dati17_18[[#This Row],[Nome]]&amp;"*",Gazzetta17_18[],2,FALSE),0)</f>
        <v>0</v>
      </c>
      <c r="J330" t="s">
        <v>30</v>
      </c>
      <c r="K330">
        <v>15</v>
      </c>
      <c r="L330">
        <v>5.39</v>
      </c>
      <c r="M330">
        <v>5.21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1</v>
      </c>
      <c r="W330">
        <v>0</v>
      </c>
      <c r="Y330" s="18" t="s">
        <v>2350</v>
      </c>
      <c r="Z330">
        <v>4</v>
      </c>
    </row>
    <row r="331" spans="1:26">
      <c r="A331">
        <v>720</v>
      </c>
      <c r="B331" t="s">
        <v>28</v>
      </c>
      <c r="C331" t="s">
        <v>166</v>
      </c>
      <c r="D331" s="17" t="str">
        <f>IFERROR(VLOOKUP(Dati17_18[[#This Row],[Nome]]&amp;"*",Gazzetta17_18[Giocatore],1,FALSE),"")</f>
        <v>Belec V.</v>
      </c>
      <c r="E331" s="13">
        <f>IFERROR(IF(Dati17_18[[#This Row],[Mf]]/Dati17_18[[#This Row],[Quota]]=0,0,Dati17_18[[#This Row],[Mf]]/Dati17_18[[#This Row],[Quota]]),0)</f>
        <v>0.72</v>
      </c>
      <c r="F331" s="13">
        <f>IFERROR(Dati17_18[[#This Row],[Mf/Quota]]*Dati17_18[[#This Row],[Pg]]/38,0)</f>
        <v>0.28421052631578947</v>
      </c>
      <c r="G331" s="15">
        <f>IF(Dati17_18[[#This Row],[Mf]]*Dati17_18[[#This Row],[Pg]]=0,0,Dati17_18[[#This Row],[Mf]]*Dati17_18[[#This Row],[Pg]])</f>
        <v>54</v>
      </c>
      <c r="H331" s="20">
        <f>IFERROR(Dati17_18[[#This Row],[Tot. punti]]/Dati17_18[[#This Row],[Quota]],0)</f>
        <v>10.8</v>
      </c>
      <c r="I331" s="12">
        <f>IFERROR(VLOOKUP(Dati17_18[[#This Row],[Nome]]&amp;"*",Gazzetta17_18[],2,FALSE),0)</f>
        <v>5</v>
      </c>
      <c r="J331" t="s">
        <v>44</v>
      </c>
      <c r="K331">
        <v>15</v>
      </c>
      <c r="L331">
        <v>5.83</v>
      </c>
      <c r="M331">
        <v>3.6</v>
      </c>
      <c r="N331">
        <v>0</v>
      </c>
      <c r="O331">
        <v>32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Y331" s="18" t="s">
        <v>1977</v>
      </c>
      <c r="Z331">
        <v>6</v>
      </c>
    </row>
    <row r="332" spans="1:26">
      <c r="A332">
        <v>722</v>
      </c>
      <c r="B332" t="s">
        <v>17</v>
      </c>
      <c r="C332" t="s">
        <v>217</v>
      </c>
      <c r="D332" s="17" t="str">
        <f>IFERROR(VLOOKUP(Dati17_18[[#This Row],[Nome]]&amp;"*",Gazzetta17_18[Giocatore],1,FALSE),"")</f>
        <v>Borriello M.</v>
      </c>
      <c r="E332" s="13">
        <f>IFERROR(IF(Dati17_18[[#This Row],[Mf]]/Dati17_18[[#This Row],[Quota]]=0,0,Dati17_18[[#This Row],[Mf]]/Dati17_18[[#This Row],[Quota]]),0)</f>
        <v>1.8466666666666667</v>
      </c>
      <c r="F332" s="13">
        <f>IFERROR(Dati17_18[[#This Row],[Mf/Quota]]*Dati17_18[[#This Row],[Pg]]/38,0)</f>
        <v>0.72894736842105257</v>
      </c>
      <c r="G332" s="15">
        <f>IF(Dati17_18[[#This Row],[Mf]]*Dati17_18[[#This Row],[Pg]]=0,0,Dati17_18[[#This Row],[Mf]]*Dati17_18[[#This Row],[Pg]])</f>
        <v>83.1</v>
      </c>
      <c r="H332" s="20">
        <f>IFERROR(Dati17_18[[#This Row],[Tot. punti]]/Dati17_18[[#This Row],[Quota]],0)</f>
        <v>27.7</v>
      </c>
      <c r="I332" s="12">
        <f>IFERROR(VLOOKUP(Dati17_18[[#This Row],[Nome]]&amp;"*",Gazzetta17_18[],2,FALSE),0)</f>
        <v>3</v>
      </c>
      <c r="J332" t="s">
        <v>653</v>
      </c>
      <c r="K332">
        <v>15</v>
      </c>
      <c r="L332">
        <v>5.5</v>
      </c>
      <c r="M332">
        <v>5.54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Y332" s="18" t="s">
        <v>1978</v>
      </c>
      <c r="Z332">
        <v>6</v>
      </c>
    </row>
    <row r="333" spans="1:26">
      <c r="A333">
        <v>2642</v>
      </c>
      <c r="B333" t="s">
        <v>22</v>
      </c>
      <c r="C333" t="s">
        <v>925</v>
      </c>
      <c r="D333" s="17" t="str">
        <f>IFERROR(VLOOKUP(Dati17_18[[#This Row],[Nome]]&amp;"*",Gazzetta17_18[Giocatore],1,FALSE),"")</f>
        <v>Calvano S.</v>
      </c>
      <c r="E333" s="13">
        <f>IFERROR(IF(Dati17_18[[#This Row],[Mf]]/Dati17_18[[#This Row],[Quota]]=0,0,Dati17_18[[#This Row],[Mf]]/Dati17_18[[#This Row],[Quota]]),0)</f>
        <v>1.4225000000000001</v>
      </c>
      <c r="F333" s="13">
        <f>IFERROR(Dati17_18[[#This Row],[Mf/Quota]]*Dati17_18[[#This Row],[Pg]]/38,0)</f>
        <v>0.56151315789473688</v>
      </c>
      <c r="G333" s="15">
        <f>IF(Dati17_18[[#This Row],[Mf]]*Dati17_18[[#This Row],[Pg]]=0,0,Dati17_18[[#This Row],[Mf]]*Dati17_18[[#This Row],[Pg]])</f>
        <v>85.350000000000009</v>
      </c>
      <c r="H333" s="20">
        <f>IFERROR(Dati17_18[[#This Row],[Tot. punti]]/Dati17_18[[#This Row],[Quota]],0)</f>
        <v>21.337500000000002</v>
      </c>
      <c r="I333" s="12">
        <f>IFERROR(VLOOKUP(Dati17_18[[#This Row],[Nome]]&amp;"*",Gazzetta17_18[],2,FALSE),0)</f>
        <v>4</v>
      </c>
      <c r="J333" t="s">
        <v>101</v>
      </c>
      <c r="K333">
        <v>15</v>
      </c>
      <c r="L333">
        <v>5.73</v>
      </c>
      <c r="M333">
        <v>5.69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2560</v>
      </c>
      <c r="Z333">
        <v>16</v>
      </c>
    </row>
    <row r="334" spans="1:26">
      <c r="A334">
        <v>780</v>
      </c>
      <c r="B334" t="s">
        <v>31</v>
      </c>
      <c r="C334" t="s">
        <v>489</v>
      </c>
      <c r="D334" s="17" t="str">
        <f>IFERROR(VLOOKUP(Dati17_18[[#This Row],[Nome]]&amp;"*",Gazzetta17_18[Giocatore],1,FALSE),"")</f>
        <v>Cionek T.</v>
      </c>
      <c r="E334" s="13">
        <f>IFERROR(IF(Dati17_18[[#This Row],[Mf]]/Dati17_18[[#This Row],[Quota]]=0,0,Dati17_18[[#This Row],[Mf]]/Dati17_18[[#This Row],[Quota]]),0)</f>
        <v>0.63</v>
      </c>
      <c r="F334" s="13">
        <f>IFERROR(Dati17_18[[#This Row],[Mf/Quota]]*Dati17_18[[#This Row],[Pg]]/38,0)</f>
        <v>0.24868421052631576</v>
      </c>
      <c r="G334" s="15">
        <f>IF(Dati17_18[[#This Row],[Mf]]*Dati17_18[[#This Row],[Pg]]=0,0,Dati17_18[[#This Row],[Mf]]*Dati17_18[[#This Row],[Pg]])</f>
        <v>94.5</v>
      </c>
      <c r="H334" s="20">
        <f>IFERROR(Dati17_18[[#This Row],[Tot. punti]]/Dati17_18[[#This Row],[Quota]],0)</f>
        <v>9.4499999999999993</v>
      </c>
      <c r="I334" s="12">
        <f>IFERROR(VLOOKUP(Dati17_18[[#This Row],[Nome]]&amp;"*",Gazzetta17_18[],2,FALSE),0)</f>
        <v>10</v>
      </c>
      <c r="J334" t="s">
        <v>653</v>
      </c>
      <c r="K334">
        <v>15</v>
      </c>
      <c r="L334">
        <v>6.27</v>
      </c>
      <c r="M334">
        <v>6.3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0</v>
      </c>
      <c r="W334">
        <v>0</v>
      </c>
      <c r="Y334" s="18" t="s">
        <v>1979</v>
      </c>
      <c r="Z334">
        <v>3</v>
      </c>
    </row>
    <row r="335" spans="1:26">
      <c r="A335">
        <v>643</v>
      </c>
      <c r="B335" t="s">
        <v>17</v>
      </c>
      <c r="C335" t="s">
        <v>124</v>
      </c>
      <c r="D335" s="17" t="str">
        <f>IFERROR(VLOOKUP(Dati17_18[[#This Row],[Nome]]&amp;"*",Gazzetta17_18[Giocatore],1,FALSE),"")</f>
        <v>Defrel G.</v>
      </c>
      <c r="E335" s="13">
        <f>IFERROR(IF(Dati17_18[[#This Row],[Mf]]/Dati17_18[[#This Row],[Quota]]=0,0,Dati17_18[[#This Row],[Mf]]/Dati17_18[[#This Row],[Quota]]),0)</f>
        <v>0.97166666666666668</v>
      </c>
      <c r="F335" s="13">
        <f>IFERROR(Dati17_18[[#This Row],[Mf/Quota]]*Dati17_18[[#This Row],[Pg]]/38,0)</f>
        <v>0.38355263157894737</v>
      </c>
      <c r="G335" s="15">
        <f>IF(Dati17_18[[#This Row],[Mf]]*Dati17_18[[#This Row],[Pg]]=0,0,Dati17_18[[#This Row],[Mf]]*Dati17_18[[#This Row],[Pg]])</f>
        <v>87.45</v>
      </c>
      <c r="H335" s="20">
        <f>IFERROR(Dati17_18[[#This Row],[Tot. punti]]/Dati17_18[[#This Row],[Quota]],0)</f>
        <v>14.575000000000001</v>
      </c>
      <c r="I335" s="12">
        <f>IFERROR(VLOOKUP(Dati17_18[[#This Row],[Nome]]&amp;"*",Gazzetta17_18[],2,FALSE),0)</f>
        <v>6</v>
      </c>
      <c r="J335" t="s">
        <v>42</v>
      </c>
      <c r="K335">
        <v>15</v>
      </c>
      <c r="L335">
        <v>5.62</v>
      </c>
      <c r="M335">
        <v>5.83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Y335" s="18" t="s">
        <v>2352</v>
      </c>
      <c r="Z335">
        <v>5</v>
      </c>
    </row>
    <row r="336" spans="1:26">
      <c r="A336">
        <v>2244</v>
      </c>
      <c r="B336" t="s">
        <v>22</v>
      </c>
      <c r="C336" t="s">
        <v>841</v>
      </c>
      <c r="D336" s="17" t="str">
        <f>IFERROR(VLOOKUP(Dati17_18[[#This Row],[Nome]]&amp;"*",Gazzetta17_18[Giocatore],1,FALSE),"")</f>
        <v>Del Pinto L.</v>
      </c>
      <c r="E336" s="13">
        <f>IFERROR(IF(Dati17_18[[#This Row],[Mf]]/Dati17_18[[#This Row],[Quota]]=0,0,Dati17_18[[#This Row],[Mf]]/Dati17_18[[#This Row],[Quota]]),0)</f>
        <v>1.8066666666666666</v>
      </c>
      <c r="F336" s="13">
        <f>IFERROR(Dati17_18[[#This Row],[Mf/Quota]]*Dati17_18[[#This Row],[Pg]]/38,0)</f>
        <v>0.7131578947368421</v>
      </c>
      <c r="G336" s="15">
        <f>IF(Dati17_18[[#This Row],[Mf]]*Dati17_18[[#This Row],[Pg]]=0,0,Dati17_18[[#This Row],[Mf]]*Dati17_18[[#This Row],[Pg]])</f>
        <v>81.3</v>
      </c>
      <c r="H336" s="20">
        <f>IFERROR(Dati17_18[[#This Row],[Tot. punti]]/Dati17_18[[#This Row],[Quota]],0)</f>
        <v>27.099999999999998</v>
      </c>
      <c r="I336" s="12">
        <f>IFERROR(VLOOKUP(Dati17_18[[#This Row],[Nome]]&amp;"*",Gazzetta17_18[],2,FALSE),0)</f>
        <v>3</v>
      </c>
      <c r="J336" t="s">
        <v>655</v>
      </c>
      <c r="K336">
        <v>15</v>
      </c>
      <c r="L336">
        <v>5.67</v>
      </c>
      <c r="M336">
        <v>5.42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Y336" s="18" t="s">
        <v>1983</v>
      </c>
      <c r="Z336">
        <v>6</v>
      </c>
    </row>
    <row r="337" spans="1:26">
      <c r="A337">
        <v>713</v>
      </c>
      <c r="B337" t="s">
        <v>22</v>
      </c>
      <c r="C337" t="s">
        <v>216</v>
      </c>
      <c r="D337" s="17" t="str">
        <f>IFERROR(VLOOKUP(Dati17_18[[#This Row],[Nome]]&amp;"*",Gazzetta17_18[Giocatore],1,FALSE),"")</f>
        <v>Dzemaili B.</v>
      </c>
      <c r="E337" s="13">
        <f>IFERROR(IF(Dati17_18[[#This Row],[Mf]]/Dati17_18[[#This Row],[Quota]]=0,0,Dati17_18[[#This Row],[Mf]]/Dati17_18[[#This Row],[Quota]]),0)</f>
        <v>0.49416666666666664</v>
      </c>
      <c r="F337" s="13">
        <f>IFERROR(Dati17_18[[#This Row],[Mf/Quota]]*Dati17_18[[#This Row],[Pg]]/38,0)</f>
        <v>0.19506578947368419</v>
      </c>
      <c r="G337" s="15">
        <f>IF(Dati17_18[[#This Row],[Mf]]*Dati17_18[[#This Row],[Pg]]=0,0,Dati17_18[[#This Row],[Mf]]*Dati17_18[[#This Row],[Pg]])</f>
        <v>88.949999999999989</v>
      </c>
      <c r="H337" s="20">
        <f>IFERROR(Dati17_18[[#This Row],[Tot. punti]]/Dati17_18[[#This Row],[Quota]],0)</f>
        <v>7.4124999999999988</v>
      </c>
      <c r="I337" s="12">
        <f>IFERROR(VLOOKUP(Dati17_18[[#This Row],[Nome]]&amp;"*",Gazzetta17_18[],2,FALSE),0)</f>
        <v>12</v>
      </c>
      <c r="J337" t="s">
        <v>89</v>
      </c>
      <c r="K337">
        <v>15</v>
      </c>
      <c r="L337">
        <v>5.87</v>
      </c>
      <c r="M337">
        <v>5.93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Y337" s="18" t="s">
        <v>2561</v>
      </c>
      <c r="Z337">
        <v>10</v>
      </c>
    </row>
    <row r="338" spans="1:26">
      <c r="A338">
        <v>2177</v>
      </c>
      <c r="B338" t="s">
        <v>31</v>
      </c>
      <c r="C338" t="s">
        <v>798</v>
      </c>
      <c r="D338" s="17" t="str">
        <f>IFERROR(VLOOKUP(Dati17_18[[#This Row],[Nome]]&amp;"*",Gazzetta17_18[Giocatore],1,FALSE),"")</f>
        <v>Gaspar B.</v>
      </c>
      <c r="E338" s="13">
        <f>IFERROR(IF(Dati17_18[[#This Row],[Mf]]/Dati17_18[[#This Row],[Quota]]=0,0,Dati17_18[[#This Row],[Mf]]/Dati17_18[[#This Row],[Quota]]),0)</f>
        <v>1.4575</v>
      </c>
      <c r="F338" s="13">
        <f>IFERROR(Dati17_18[[#This Row],[Mf/Quota]]*Dati17_18[[#This Row],[Pg]]/38,0)</f>
        <v>0.57532894736842111</v>
      </c>
      <c r="G338" s="15">
        <f>IF(Dati17_18[[#This Row],[Mf]]*Dati17_18[[#This Row],[Pg]]=0,0,Dati17_18[[#This Row],[Mf]]*Dati17_18[[#This Row],[Pg]])</f>
        <v>87.45</v>
      </c>
      <c r="H338" s="20">
        <f>IFERROR(Dati17_18[[#This Row],[Tot. punti]]/Dati17_18[[#This Row],[Quota]],0)</f>
        <v>21.862500000000001</v>
      </c>
      <c r="I338" s="12">
        <f>IFERROR(VLOOKUP(Dati17_18[[#This Row],[Nome]]&amp;"*",Gazzetta17_18[],2,FALSE),0)</f>
        <v>4</v>
      </c>
      <c r="J338" t="s">
        <v>35</v>
      </c>
      <c r="K338">
        <v>15</v>
      </c>
      <c r="L338">
        <v>5.71</v>
      </c>
      <c r="M338">
        <v>5.83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</v>
      </c>
      <c r="V338">
        <v>0</v>
      </c>
      <c r="W338">
        <v>0</v>
      </c>
      <c r="Y338" s="18" t="s">
        <v>1986</v>
      </c>
      <c r="Z338">
        <v>4</v>
      </c>
    </row>
    <row r="339" spans="1:26">
      <c r="A339">
        <v>433</v>
      </c>
      <c r="B339" t="s">
        <v>22</v>
      </c>
      <c r="C339" t="s">
        <v>26</v>
      </c>
      <c r="D339" s="17" t="str">
        <f>IFERROR(VLOOKUP(Dati17_18[[#This Row],[Nome]]&amp;"*",Gazzetta17_18[Giocatore],1,FALSE),"")</f>
        <v>Hiljemark O.</v>
      </c>
      <c r="E339" s="13">
        <f>IFERROR(IF(Dati17_18[[#This Row],[Mf]]/Dati17_18[[#This Row],[Quota]]=0,0,Dati17_18[[#This Row],[Mf]]/Dati17_18[[#This Row],[Quota]]),0)</f>
        <v>0.67</v>
      </c>
      <c r="F339" s="13">
        <f>IFERROR(Dati17_18[[#This Row],[Mf/Quota]]*Dati17_18[[#This Row],[Pg]]/38,0)</f>
        <v>0.26447368421052636</v>
      </c>
      <c r="G339" s="15">
        <f>IF(Dati17_18[[#This Row],[Mf]]*Dati17_18[[#This Row],[Pg]]=0,0,Dati17_18[[#This Row],[Mf]]*Dati17_18[[#This Row],[Pg]])</f>
        <v>90.45</v>
      </c>
      <c r="H339" s="20">
        <f>IFERROR(Dati17_18[[#This Row],[Tot. punti]]/Dati17_18[[#This Row],[Quota]],0)</f>
        <v>10.050000000000001</v>
      </c>
      <c r="I339" s="12">
        <f>IFERROR(VLOOKUP(Dati17_18[[#This Row],[Nome]]&amp;"*",Gazzetta17_18[],2,FALSE),0)</f>
        <v>9</v>
      </c>
      <c r="J339" t="s">
        <v>70</v>
      </c>
      <c r="K339">
        <v>15</v>
      </c>
      <c r="L339">
        <v>5.87</v>
      </c>
      <c r="M339">
        <v>6.03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0</v>
      </c>
      <c r="W339">
        <v>0</v>
      </c>
      <c r="Y339" s="18" t="s">
        <v>2354</v>
      </c>
      <c r="Z339">
        <v>2</v>
      </c>
    </row>
    <row r="340" spans="1:26">
      <c r="A340">
        <v>300</v>
      </c>
      <c r="B340" t="s">
        <v>22</v>
      </c>
      <c r="C340" t="s">
        <v>274</v>
      </c>
      <c r="D340" s="17" t="str">
        <f>IFERROR(VLOOKUP(Dati17_18[[#This Row],[Nome]]&amp;"*",Gazzetta17_18[Giocatore],1,FALSE),"")</f>
        <v>Marchisio C.</v>
      </c>
      <c r="E340" s="13">
        <f>IFERROR(IF(Dati17_18[[#This Row],[Mf]]/Dati17_18[[#This Row],[Quota]]=0,0,Dati17_18[[#This Row],[Mf]]/Dati17_18[[#This Row],[Quota]]),0)</f>
        <v>0.86857142857142855</v>
      </c>
      <c r="F340" s="13">
        <f>IFERROR(Dati17_18[[#This Row],[Mf/Quota]]*Dati17_18[[#This Row],[Pg]]/38,0)</f>
        <v>0.34285714285714286</v>
      </c>
      <c r="G340" s="15">
        <f>IF(Dati17_18[[#This Row],[Mf]]*Dati17_18[[#This Row],[Pg]]=0,0,Dati17_18[[#This Row],[Mf]]*Dati17_18[[#This Row],[Pg]])</f>
        <v>91.2</v>
      </c>
      <c r="H340" s="20">
        <f>IFERROR(Dati17_18[[#This Row],[Tot. punti]]/Dati17_18[[#This Row],[Quota]],0)</f>
        <v>13.028571428571428</v>
      </c>
      <c r="I340" s="12">
        <f>IFERROR(VLOOKUP(Dati17_18[[#This Row],[Nome]]&amp;"*",Gazzetta17_18[],2,FALSE),0)</f>
        <v>7</v>
      </c>
      <c r="J340" t="s">
        <v>57</v>
      </c>
      <c r="K340">
        <v>15</v>
      </c>
      <c r="L340">
        <v>6.04</v>
      </c>
      <c r="M340">
        <v>6.08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Y340" s="18" t="s">
        <v>2355</v>
      </c>
      <c r="Z340">
        <v>4</v>
      </c>
    </row>
    <row r="341" spans="1:26">
      <c r="A341">
        <v>124</v>
      </c>
      <c r="B341" t="s">
        <v>17</v>
      </c>
      <c r="C341" t="s">
        <v>223</v>
      </c>
      <c r="D341" s="17" t="str">
        <f>IFERROR(VLOOKUP(Dati17_18[[#This Row],[Nome]]&amp;"*",Gazzetta17_18[Giocatore],1,FALSE),"")</f>
        <v>Meggiorini R.</v>
      </c>
      <c r="E341" s="13">
        <f>IFERROR(IF(Dati17_18[[#This Row],[Mf]]/Dati17_18[[#This Row],[Quota]]=0,0,Dati17_18[[#This Row],[Mf]]/Dati17_18[[#This Row],[Quota]]),0)</f>
        <v>1.3474999999999999</v>
      </c>
      <c r="F341" s="13">
        <f>IFERROR(Dati17_18[[#This Row],[Mf/Quota]]*Dati17_18[[#This Row],[Pg]]/38,0)</f>
        <v>0.53190789473684208</v>
      </c>
      <c r="G341" s="15">
        <f>IF(Dati17_18[[#This Row],[Mf]]*Dati17_18[[#This Row],[Pg]]=0,0,Dati17_18[[#This Row],[Mf]]*Dati17_18[[#This Row],[Pg]])</f>
        <v>80.849999999999994</v>
      </c>
      <c r="H341" s="20">
        <f>IFERROR(Dati17_18[[#This Row],[Tot. punti]]/Dati17_18[[#This Row],[Quota]],0)</f>
        <v>20.212499999999999</v>
      </c>
      <c r="I341" s="12">
        <f>IFERROR(VLOOKUP(Dati17_18[[#This Row],[Nome]]&amp;"*",Gazzetta17_18[],2,FALSE),0)</f>
        <v>4</v>
      </c>
      <c r="J341" t="s">
        <v>65</v>
      </c>
      <c r="K341">
        <v>15</v>
      </c>
      <c r="L341">
        <v>5.46</v>
      </c>
      <c r="M341">
        <v>5.39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Y341" s="18" t="s">
        <v>1989</v>
      </c>
      <c r="Z341">
        <v>13</v>
      </c>
    </row>
    <row r="342" spans="1:26">
      <c r="A342">
        <v>2012</v>
      </c>
      <c r="B342" t="s">
        <v>17</v>
      </c>
      <c r="C342" t="s">
        <v>730</v>
      </c>
      <c r="D342" s="17" t="str">
        <f>IFERROR(VLOOKUP(Dati17_18[[#This Row],[Nome]]&amp;"*",Gazzetta17_18[Giocatore],1,FALSE),"")</f>
        <v>Milik A.</v>
      </c>
      <c r="E342" s="13">
        <f>IFERROR(IF(Dati17_18[[#This Row],[Mf]]/Dati17_18[[#This Row],[Quota]]=0,0,Dati17_18[[#This Row],[Mf]]/Dati17_18[[#This Row],[Quota]]),0)</f>
        <v>0.56769230769230772</v>
      </c>
      <c r="F342" s="13">
        <f>IFERROR(Dati17_18[[#This Row],[Mf/Quota]]*Dati17_18[[#This Row],[Pg]]/38,0)</f>
        <v>0.22408906882591093</v>
      </c>
      <c r="G342" s="15">
        <f>IF(Dati17_18[[#This Row],[Mf]]*Dati17_18[[#This Row],[Pg]]=0,0,Dati17_18[[#This Row],[Mf]]*Dati17_18[[#This Row],[Pg]])</f>
        <v>110.7</v>
      </c>
      <c r="H342" s="20">
        <f>IFERROR(Dati17_18[[#This Row],[Tot. punti]]/Dati17_18[[#This Row],[Quota]],0)</f>
        <v>8.5153846153846153</v>
      </c>
      <c r="I342" s="12">
        <f>IFERROR(VLOOKUP(Dati17_18[[#This Row],[Nome]]&amp;"*",Gazzetta17_18[],2,FALSE),0)</f>
        <v>13</v>
      </c>
      <c r="J342" t="s">
        <v>24</v>
      </c>
      <c r="K342">
        <v>15</v>
      </c>
      <c r="L342">
        <v>6.21</v>
      </c>
      <c r="M342">
        <v>7.38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Y342" s="18" t="s">
        <v>1991</v>
      </c>
      <c r="Z342">
        <v>32</v>
      </c>
    </row>
    <row r="343" spans="1:26">
      <c r="A343">
        <v>2168</v>
      </c>
      <c r="B343" t="s">
        <v>31</v>
      </c>
      <c r="C343" t="s">
        <v>789</v>
      </c>
      <c r="D343" s="17" t="str">
        <f>IFERROR(VLOOKUP(Dati17_18[[#This Row],[Nome]]&amp;"*",Gazzetta17_18[Giocatore],1,FALSE),"")</f>
        <v>Musacchio M.</v>
      </c>
      <c r="E343" s="13">
        <f>IFERROR(IF(Dati17_18[[#This Row],[Mf]]/Dati17_18[[#This Row],[Quota]]=0,0,Dati17_18[[#This Row],[Mf]]/Dati17_18[[#This Row],[Quota]]),0)</f>
        <v>1.0859999999999999</v>
      </c>
      <c r="F343" s="13">
        <f>IFERROR(Dati17_18[[#This Row],[Mf/Quota]]*Dati17_18[[#This Row],[Pg]]/38,0)</f>
        <v>0.42868421052631578</v>
      </c>
      <c r="G343" s="15">
        <f>IF(Dati17_18[[#This Row],[Mf]]*Dati17_18[[#This Row],[Pg]]=0,0,Dati17_18[[#This Row],[Mf]]*Dati17_18[[#This Row],[Pg]])</f>
        <v>81.449999999999989</v>
      </c>
      <c r="H343" s="20">
        <f>IFERROR(Dati17_18[[#This Row],[Tot. punti]]/Dati17_18[[#This Row],[Quota]],0)</f>
        <v>16.29</v>
      </c>
      <c r="I343" s="12">
        <f>IFERROR(VLOOKUP(Dati17_18[[#This Row],[Nome]]&amp;"*",Gazzetta17_18[],2,FALSE),0)</f>
        <v>5</v>
      </c>
      <c r="J343" t="s">
        <v>21</v>
      </c>
      <c r="K343">
        <v>15</v>
      </c>
      <c r="L343">
        <v>5.54</v>
      </c>
      <c r="M343">
        <v>5.43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Y343" s="18" t="s">
        <v>2356</v>
      </c>
      <c r="Z343">
        <v>4</v>
      </c>
    </row>
    <row r="344" spans="1:26">
      <c r="A344">
        <v>119</v>
      </c>
      <c r="B344" t="s">
        <v>22</v>
      </c>
      <c r="C344" t="s">
        <v>179</v>
      </c>
      <c r="D344" s="17" t="str">
        <f>IFERROR(VLOOKUP(Dati17_18[[#This Row],[Nome]]&amp;"*",Gazzetta17_18[Giocatore],1,FALSE),"")</f>
        <v>Rigoni N.</v>
      </c>
      <c r="E344" s="13">
        <f>IFERROR(IF(Dati17_18[[#This Row],[Mf]]/Dati17_18[[#This Row],[Quota]]=0,0,Dati17_18[[#This Row],[Mf]]/Dati17_18[[#This Row],[Quota]]),0)</f>
        <v>1.0920000000000001</v>
      </c>
      <c r="F344" s="13">
        <f>IFERROR(Dati17_18[[#This Row],[Mf/Quota]]*Dati17_18[[#This Row],[Pg]]/38,0)</f>
        <v>0.43105263157894741</v>
      </c>
      <c r="G344" s="15">
        <f>IF(Dati17_18[[#This Row],[Mf]]*Dati17_18[[#This Row],[Pg]]=0,0,Dati17_18[[#This Row],[Mf]]*Dati17_18[[#This Row],[Pg]])</f>
        <v>81.900000000000006</v>
      </c>
      <c r="H344" s="20">
        <f>IFERROR(Dati17_18[[#This Row],[Tot. punti]]/Dati17_18[[#This Row],[Quota]],0)</f>
        <v>16.380000000000003</v>
      </c>
      <c r="I344" s="12">
        <f>IFERROR(VLOOKUP(Dati17_18[[#This Row],[Nome]]&amp;"*",Gazzetta17_18[],2,FALSE),0)</f>
        <v>5</v>
      </c>
      <c r="J344" t="s">
        <v>65</v>
      </c>
      <c r="K344">
        <v>15</v>
      </c>
      <c r="L344">
        <v>5.54</v>
      </c>
      <c r="M344">
        <v>5.46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  <c r="Y344" s="18" t="s">
        <v>2562</v>
      </c>
      <c r="Z344">
        <v>4</v>
      </c>
    </row>
    <row r="345" spans="1:26">
      <c r="A345">
        <v>262</v>
      </c>
      <c r="B345" t="s">
        <v>31</v>
      </c>
      <c r="C345" t="s">
        <v>398</v>
      </c>
      <c r="D345" s="17" t="str">
        <f>IFERROR(VLOOKUP(Dati17_18[[#This Row],[Nome]]&amp;"*",Gazzetta17_18[Giocatore],1,FALSE),"")</f>
        <v>Santon D.</v>
      </c>
      <c r="E345" s="13">
        <f>IFERROR(IF(Dati17_18[[#This Row],[Mf]]/Dati17_18[[#This Row],[Quota]]=0,0,Dati17_18[[#This Row],[Mf]]/Dati17_18[[#This Row],[Quota]]),0)</f>
        <v>1.375</v>
      </c>
      <c r="F345" s="13">
        <f>IFERROR(Dati17_18[[#This Row],[Mf/Quota]]*Dati17_18[[#This Row],[Pg]]/38,0)</f>
        <v>0.54276315789473684</v>
      </c>
      <c r="G345" s="15">
        <f>IF(Dati17_18[[#This Row],[Mf]]*Dati17_18[[#This Row],[Pg]]=0,0,Dati17_18[[#This Row],[Mf]]*Dati17_18[[#This Row],[Pg]])</f>
        <v>82.5</v>
      </c>
      <c r="H345" s="20">
        <f>IFERROR(Dati17_18[[#This Row],[Tot. punti]]/Dati17_18[[#This Row],[Quota]],0)</f>
        <v>20.625</v>
      </c>
      <c r="I345" s="12">
        <f>IFERROR(VLOOKUP(Dati17_18[[#This Row],[Nome]]&amp;"*",Gazzetta17_18[],2,FALSE),0)</f>
        <v>4</v>
      </c>
      <c r="J345" t="s">
        <v>55</v>
      </c>
      <c r="K345">
        <v>15</v>
      </c>
      <c r="L345">
        <v>5.58</v>
      </c>
      <c r="M345">
        <v>5.5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Y345" s="18" t="s">
        <v>2563</v>
      </c>
      <c r="Z345">
        <v>7</v>
      </c>
    </row>
    <row r="346" spans="1:26">
      <c r="A346">
        <v>2656</v>
      </c>
      <c r="B346" t="s">
        <v>31</v>
      </c>
      <c r="C346" t="s">
        <v>937</v>
      </c>
      <c r="D346" s="17" t="str">
        <f>IFERROR(VLOOKUP(Dati17_18[[#This Row],[Nome]]&amp;"*",Gazzetta17_18[Giocatore],1,FALSE),"")</f>
        <v>Vukovic J.</v>
      </c>
      <c r="E346" s="13">
        <f>IFERROR(IF(Dati17_18[[#This Row],[Mf]]/Dati17_18[[#This Row],[Quota]]=0,0,Dati17_18[[#This Row],[Mf]]/Dati17_18[[#This Row],[Quota]]),0)</f>
        <v>0.72875000000000001</v>
      </c>
      <c r="F346" s="13">
        <f>IFERROR(Dati17_18[[#This Row],[Mf/Quota]]*Dati17_18[[#This Row],[Pg]]/38,0)</f>
        <v>0.28766447368421055</v>
      </c>
      <c r="G346" s="15">
        <f>IF(Dati17_18[[#This Row],[Mf]]*Dati17_18[[#This Row],[Pg]]=0,0,Dati17_18[[#This Row],[Mf]]*Dati17_18[[#This Row],[Pg]])</f>
        <v>87.45</v>
      </c>
      <c r="H346" s="20">
        <f>IFERROR(Dati17_18[[#This Row],[Tot. punti]]/Dati17_18[[#This Row],[Quota]],0)</f>
        <v>10.93125</v>
      </c>
      <c r="I346" s="12">
        <f>IFERROR(VLOOKUP(Dati17_18[[#This Row],[Nome]]&amp;"*",Gazzetta17_18[],2,FALSE),0)</f>
        <v>8</v>
      </c>
      <c r="J346" t="s">
        <v>101</v>
      </c>
      <c r="K346">
        <v>15</v>
      </c>
      <c r="L346">
        <v>5.6</v>
      </c>
      <c r="M346">
        <v>5.83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Y346" s="18" t="s">
        <v>2357</v>
      </c>
      <c r="Z346">
        <v>4</v>
      </c>
    </row>
    <row r="347" spans="1:26">
      <c r="A347">
        <v>2078</v>
      </c>
      <c r="B347" t="s">
        <v>22</v>
      </c>
      <c r="C347" t="s">
        <v>753</v>
      </c>
      <c r="D347" s="17" t="str">
        <f>IFERROR(VLOOKUP(Dati17_18[[#This Row],[Nome]]&amp;"*",Gazzetta17_18[Giocatore],1,FALSE),"")</f>
        <v/>
      </c>
      <c r="E347" s="13">
        <f>IFERROR(IF(Dati17_18[[#This Row],[Mf]]/Dati17_18[[#This Row],[Quota]]=0,0,Dati17_18[[#This Row],[Mf]]/Dati17_18[[#This Row],[Quota]]),0)</f>
        <v>0</v>
      </c>
      <c r="F347" s="13">
        <f>IFERROR(Dati17_18[[#This Row],[Mf/Quota]]*Dati17_18[[#This Row],[Pg]]/38,0)</f>
        <v>0</v>
      </c>
      <c r="G347" s="15">
        <f>IF(Dati17_18[[#This Row],[Mf]]*Dati17_18[[#This Row],[Pg]]=0,0,Dati17_18[[#This Row],[Mf]]*Dati17_18[[#This Row],[Pg]])</f>
        <v>85.12</v>
      </c>
      <c r="H347" s="20">
        <f>IFERROR(Dati17_18[[#This Row],[Tot. punti]]/Dati17_18[[#This Row],[Quota]],0)</f>
        <v>0</v>
      </c>
      <c r="I347" s="12">
        <f>IFERROR(VLOOKUP(Dati17_18[[#This Row],[Nome]]&amp;"*",Gazzetta17_18[],2,FALSE),0)</f>
        <v>0</v>
      </c>
      <c r="J347" t="s">
        <v>55</v>
      </c>
      <c r="K347">
        <v>14</v>
      </c>
      <c r="L347">
        <v>5.92</v>
      </c>
      <c r="M347">
        <v>6.08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Y347" s="18" t="s">
        <v>2358</v>
      </c>
      <c r="Z347">
        <v>13</v>
      </c>
    </row>
    <row r="348" spans="1:26">
      <c r="A348">
        <v>202</v>
      </c>
      <c r="B348" t="s">
        <v>22</v>
      </c>
      <c r="C348" t="s">
        <v>285</v>
      </c>
      <c r="D348" s="17" t="str">
        <f>IFERROR(VLOOKUP(Dati17_18[[#This Row],[Nome]]&amp;"*",Gazzetta17_18[Giocatore],1,FALSE),"")</f>
        <v/>
      </c>
      <c r="E348" s="13">
        <f>IFERROR(IF(Dati17_18[[#This Row],[Mf]]/Dati17_18[[#This Row],[Quota]]=0,0,Dati17_18[[#This Row],[Mf]]/Dati17_18[[#This Row],[Quota]]),0)</f>
        <v>0</v>
      </c>
      <c r="F348" s="13">
        <f>IFERROR(Dati17_18[[#This Row],[Mf/Quota]]*Dati17_18[[#This Row],[Pg]]/38,0)</f>
        <v>0</v>
      </c>
      <c r="G348" s="15">
        <f>IF(Dati17_18[[#This Row],[Mf]]*Dati17_18[[#This Row],[Pg]]=0,0,Dati17_18[[#This Row],[Mf]]*Dati17_18[[#This Row],[Pg]])</f>
        <v>72.94</v>
      </c>
      <c r="H348" s="20">
        <f>IFERROR(Dati17_18[[#This Row],[Tot. punti]]/Dati17_18[[#This Row],[Quota]],0)</f>
        <v>0</v>
      </c>
      <c r="I348" s="12">
        <f>IFERROR(VLOOKUP(Dati17_18[[#This Row],[Nome]]&amp;"*",Gazzetta17_18[],2,FALSE),0)</f>
        <v>0</v>
      </c>
      <c r="J348" t="s">
        <v>655</v>
      </c>
      <c r="K348">
        <v>14</v>
      </c>
      <c r="L348">
        <v>5.36</v>
      </c>
      <c r="M348">
        <v>5.21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Y348" s="18" t="s">
        <v>1995</v>
      </c>
      <c r="Z348">
        <v>34</v>
      </c>
    </row>
    <row r="349" spans="1:26">
      <c r="A349">
        <v>455</v>
      </c>
      <c r="B349" t="s">
        <v>31</v>
      </c>
      <c r="C349" t="s">
        <v>481</v>
      </c>
      <c r="D349" s="17" t="str">
        <f>IFERROR(VLOOKUP(Dati17_18[[#This Row],[Nome]]&amp;"*",Gazzetta17_18[Giocatore],1,FALSE),"")</f>
        <v>Castan L.</v>
      </c>
      <c r="E349" s="13">
        <f>IFERROR(IF(Dati17_18[[#This Row],[Mf]]/Dati17_18[[#This Row],[Quota]]=0,0,Dati17_18[[#This Row],[Mf]]/Dati17_18[[#This Row],[Quota]]),0)</f>
        <v>1.365</v>
      </c>
      <c r="F349" s="13">
        <f>IFERROR(Dati17_18[[#This Row],[Mf/Quota]]*Dati17_18[[#This Row],[Pg]]/38,0)</f>
        <v>0.50289473684210528</v>
      </c>
      <c r="G349" s="15">
        <f>IF(Dati17_18[[#This Row],[Mf]]*Dati17_18[[#This Row],[Pg]]=0,0,Dati17_18[[#This Row],[Mf]]*Dati17_18[[#This Row],[Pg]])</f>
        <v>76.44</v>
      </c>
      <c r="H349" s="20">
        <f>IFERROR(Dati17_18[[#This Row],[Tot. punti]]/Dati17_18[[#This Row],[Quota]],0)</f>
        <v>19.11</v>
      </c>
      <c r="I349" s="12">
        <f>IFERROR(VLOOKUP(Dati17_18[[#This Row],[Nome]]&amp;"*",Gazzetta17_18[],2,FALSE),0)</f>
        <v>4</v>
      </c>
      <c r="J349" t="s">
        <v>654</v>
      </c>
      <c r="K349">
        <v>14</v>
      </c>
      <c r="L349">
        <v>5.57</v>
      </c>
      <c r="M349">
        <v>5.46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5</v>
      </c>
      <c r="V349">
        <v>0</v>
      </c>
      <c r="W349">
        <v>0</v>
      </c>
      <c r="Y349" s="18" t="s">
        <v>2564</v>
      </c>
      <c r="Z349">
        <v>2</v>
      </c>
    </row>
    <row r="350" spans="1:26">
      <c r="A350">
        <v>1839</v>
      </c>
      <c r="B350" t="s">
        <v>17</v>
      </c>
      <c r="C350" t="s">
        <v>525</v>
      </c>
      <c r="D350" s="17" t="str">
        <f>IFERROR(VLOOKUP(Dati17_18[[#This Row],[Nome]]&amp;"*",Gazzetta17_18[Giocatore],1,FALSE),"")</f>
        <v>Edera S.</v>
      </c>
      <c r="E350" s="13">
        <f>IFERROR(IF(Dati17_18[[#This Row],[Mf]]/Dati17_18[[#This Row],[Quota]]=0,0,Dati17_18[[#This Row],[Mf]]/Dati17_18[[#This Row],[Quota]]),0)</f>
        <v>1.1316666666666666</v>
      </c>
      <c r="F350" s="13">
        <f>IFERROR(Dati17_18[[#This Row],[Mf/Quota]]*Dati17_18[[#This Row],[Pg]]/38,0)</f>
        <v>0.41692982456140348</v>
      </c>
      <c r="G350" s="15">
        <f>IF(Dati17_18[[#This Row],[Mf]]*Dati17_18[[#This Row],[Pg]]=0,0,Dati17_18[[#This Row],[Mf]]*Dati17_18[[#This Row],[Pg]])</f>
        <v>95.06</v>
      </c>
      <c r="H350" s="20">
        <f>IFERROR(Dati17_18[[#This Row],[Tot. punti]]/Dati17_18[[#This Row],[Quota]],0)</f>
        <v>15.843333333333334</v>
      </c>
      <c r="I350" s="12">
        <f>IFERROR(VLOOKUP(Dati17_18[[#This Row],[Nome]]&amp;"*",Gazzetta17_18[],2,FALSE),0)</f>
        <v>6</v>
      </c>
      <c r="J350" t="s">
        <v>81</v>
      </c>
      <c r="K350">
        <v>14</v>
      </c>
      <c r="L350">
        <v>6.21</v>
      </c>
      <c r="M350">
        <v>6.79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Y350" s="18" t="s">
        <v>2565</v>
      </c>
      <c r="Z350">
        <v>4</v>
      </c>
    </row>
    <row r="351" spans="1:26">
      <c r="A351">
        <v>2324</v>
      </c>
      <c r="B351" t="s">
        <v>17</v>
      </c>
      <c r="C351" t="s">
        <v>910</v>
      </c>
      <c r="D351" s="17" t="str">
        <f>IFERROR(VLOOKUP(Dati17_18[[#This Row],[Nome]]&amp;"*",Gazzetta17_18[Giocatore],1,FALSE),"")</f>
        <v>Lee S.</v>
      </c>
      <c r="E351" s="13">
        <f>IFERROR(IF(Dati17_18[[#This Row],[Mf]]/Dati17_18[[#This Row],[Quota]]=0,0,Dati17_18[[#This Row],[Mf]]/Dati17_18[[#This Row],[Quota]]),0)</f>
        <v>0.97666666666666668</v>
      </c>
      <c r="F351" s="13">
        <f>IFERROR(Dati17_18[[#This Row],[Mf/Quota]]*Dati17_18[[#This Row],[Pg]]/38,0)</f>
        <v>0.35982456140350877</v>
      </c>
      <c r="G351" s="15">
        <f>IF(Dati17_18[[#This Row],[Mf]]*Dati17_18[[#This Row],[Pg]]=0,0,Dati17_18[[#This Row],[Mf]]*Dati17_18[[#This Row],[Pg]])</f>
        <v>82.04</v>
      </c>
      <c r="H351" s="20">
        <f>IFERROR(Dati17_18[[#This Row],[Tot. punti]]/Dati17_18[[#This Row],[Quota]],0)</f>
        <v>13.673333333333334</v>
      </c>
      <c r="I351" s="12">
        <f>IFERROR(VLOOKUP(Dati17_18[[#This Row],[Nome]]&amp;"*",Gazzetta17_18[],2,FALSE),0)</f>
        <v>6</v>
      </c>
      <c r="J351" t="s">
        <v>101</v>
      </c>
      <c r="K351">
        <v>14</v>
      </c>
      <c r="L351">
        <v>5.73</v>
      </c>
      <c r="M351">
        <v>5.86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0</v>
      </c>
      <c r="W351">
        <v>0</v>
      </c>
      <c r="Y351" s="18" t="s">
        <v>1996</v>
      </c>
      <c r="Z351">
        <v>11</v>
      </c>
    </row>
    <row r="352" spans="1:26">
      <c r="A352">
        <v>490</v>
      </c>
      <c r="B352" t="s">
        <v>31</v>
      </c>
      <c r="C352" t="s">
        <v>370</v>
      </c>
      <c r="D352" s="17" t="str">
        <f>IFERROR(VLOOKUP(Dati17_18[[#This Row],[Nome]]&amp;"*",Gazzetta17_18[Giocatore],1,FALSE),"")</f>
        <v>Regini V.</v>
      </c>
      <c r="E352" s="13">
        <f>IFERROR(IF(Dati17_18[[#This Row],[Mf]]/Dati17_18[[#This Row],[Quota]]=0,0,Dati17_18[[#This Row],[Mf]]/Dati17_18[[#This Row],[Quota]]),0)</f>
        <v>1.4375</v>
      </c>
      <c r="F352" s="13">
        <f>IFERROR(Dati17_18[[#This Row],[Mf/Quota]]*Dati17_18[[#This Row],[Pg]]/38,0)</f>
        <v>0.52960526315789469</v>
      </c>
      <c r="G352" s="15">
        <f>IF(Dati17_18[[#This Row],[Mf]]*Dati17_18[[#This Row],[Pg]]=0,0,Dati17_18[[#This Row],[Mf]]*Dati17_18[[#This Row],[Pg]])</f>
        <v>80.5</v>
      </c>
      <c r="H352" s="20">
        <f>IFERROR(Dati17_18[[#This Row],[Tot. punti]]/Dati17_18[[#This Row],[Quota]],0)</f>
        <v>20.125</v>
      </c>
      <c r="I352" s="12">
        <f>IFERROR(VLOOKUP(Dati17_18[[#This Row],[Nome]]&amp;"*",Gazzetta17_18[],2,FALSE),0)</f>
        <v>4</v>
      </c>
      <c r="J352" t="s">
        <v>44</v>
      </c>
      <c r="K352">
        <v>14</v>
      </c>
      <c r="L352">
        <v>5.82</v>
      </c>
      <c r="M352">
        <v>5.75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Y352" s="18" t="s">
        <v>1997</v>
      </c>
      <c r="Z352">
        <v>15</v>
      </c>
    </row>
    <row r="353" spans="1:26">
      <c r="A353">
        <v>2646</v>
      </c>
      <c r="B353" t="s">
        <v>22</v>
      </c>
      <c r="C353" t="s">
        <v>928</v>
      </c>
      <c r="D353" s="17" t="str">
        <f>IFERROR(VLOOKUP(Dati17_18[[#This Row],[Nome]]&amp;"*",Gazzetta17_18[Giocatore],1,FALSE),"")</f>
        <v>Sandro R.</v>
      </c>
      <c r="E353" s="13">
        <f>IFERROR(IF(Dati17_18[[#This Row],[Mf]]/Dati17_18[[#This Row],[Quota]]=0,0,Dati17_18[[#This Row],[Mf]]/Dati17_18[[#This Row],[Quota]]),0)</f>
        <v>0.52666666666666673</v>
      </c>
      <c r="F353" s="13">
        <f>IFERROR(Dati17_18[[#This Row],[Mf/Quota]]*Dati17_18[[#This Row],[Pg]]/38,0)</f>
        <v>0.19403508771929825</v>
      </c>
      <c r="G353" s="15">
        <f>IF(Dati17_18[[#This Row],[Mf]]*Dati17_18[[#This Row],[Pg]]=0,0,Dati17_18[[#This Row],[Mf]]*Dati17_18[[#This Row],[Pg]])</f>
        <v>88.48</v>
      </c>
      <c r="H353" s="20">
        <f>IFERROR(Dati17_18[[#This Row],[Tot. punti]]/Dati17_18[[#This Row],[Quota]],0)</f>
        <v>7.373333333333334</v>
      </c>
      <c r="I353" s="12">
        <f>IFERROR(VLOOKUP(Dati17_18[[#This Row],[Nome]]&amp;"*",Gazzetta17_18[],2,FALSE),0)</f>
        <v>12</v>
      </c>
      <c r="J353" t="s">
        <v>655</v>
      </c>
      <c r="K353">
        <v>14</v>
      </c>
      <c r="L353">
        <v>6.25</v>
      </c>
      <c r="M353">
        <v>6.32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Y353" s="18" t="s">
        <v>1998</v>
      </c>
      <c r="Z353">
        <v>11</v>
      </c>
    </row>
    <row r="354" spans="1:26">
      <c r="A354">
        <v>2203</v>
      </c>
      <c r="B354" t="s">
        <v>31</v>
      </c>
      <c r="C354" t="s">
        <v>822</v>
      </c>
      <c r="D354" s="17" t="str">
        <f>IFERROR(VLOOKUP(Dati17_18[[#This Row],[Nome]]&amp;"*",Gazzetta17_18[Giocatore],1,FALSE),"")</f>
        <v/>
      </c>
      <c r="E354" s="13">
        <f>IFERROR(IF(Dati17_18[[#This Row],[Mf]]/Dati17_18[[#This Row],[Quota]]=0,0,Dati17_18[[#This Row],[Mf]]/Dati17_18[[#This Row],[Quota]]),0)</f>
        <v>0</v>
      </c>
      <c r="F354" s="13">
        <f>IFERROR(Dati17_18[[#This Row],[Mf/Quota]]*Dati17_18[[#This Row],[Pg]]/38,0)</f>
        <v>0</v>
      </c>
      <c r="G354" s="15">
        <f>IF(Dati17_18[[#This Row],[Mf]]*Dati17_18[[#This Row],[Pg]]=0,0,Dati17_18[[#This Row],[Mf]]*Dati17_18[[#This Row],[Pg]])</f>
        <v>69.55</v>
      </c>
      <c r="H354" s="20">
        <f>IFERROR(Dati17_18[[#This Row],[Tot. punti]]/Dati17_18[[#This Row],[Quota]],0)</f>
        <v>0</v>
      </c>
      <c r="I354" s="12">
        <f>IFERROR(VLOOKUP(Dati17_18[[#This Row],[Nome]]&amp;"*",Gazzetta17_18[],2,FALSE),0)</f>
        <v>0</v>
      </c>
      <c r="J354" t="s">
        <v>655</v>
      </c>
      <c r="K354">
        <v>13</v>
      </c>
      <c r="L354">
        <v>5.46</v>
      </c>
      <c r="M354">
        <v>5.35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0</v>
      </c>
      <c r="Y354" s="18" t="s">
        <v>2000</v>
      </c>
      <c r="Z354">
        <v>5</v>
      </c>
    </row>
    <row r="355" spans="1:26">
      <c r="A355">
        <v>481</v>
      </c>
      <c r="B355" t="s">
        <v>28</v>
      </c>
      <c r="C355" t="s">
        <v>539</v>
      </c>
      <c r="D355" s="17" t="str">
        <f>IFERROR(VLOOKUP(Dati17_18[[#This Row],[Nome]]&amp;"*",Gazzetta17_18[Giocatore],1,FALSE),"")</f>
        <v>Brignoli A.</v>
      </c>
      <c r="E355" s="13">
        <f>IFERROR(IF(Dati17_18[[#This Row],[Mf]]/Dati17_18[[#This Row],[Quota]]=0,0,Dati17_18[[#This Row],[Mf]]/Dati17_18[[#This Row],[Quota]]),0)</f>
        <v>1.825</v>
      </c>
      <c r="F355" s="13">
        <f>IFERROR(Dati17_18[[#This Row],[Mf/Quota]]*Dati17_18[[#This Row],[Pg]]/38,0)</f>
        <v>0.62434210526315781</v>
      </c>
      <c r="G355" s="15">
        <f>IF(Dati17_18[[#This Row],[Mf]]*Dati17_18[[#This Row],[Pg]]=0,0,Dati17_18[[#This Row],[Mf]]*Dati17_18[[#This Row],[Pg]])</f>
        <v>47.449999999999996</v>
      </c>
      <c r="H355" s="20">
        <f>IFERROR(Dati17_18[[#This Row],[Tot. punti]]/Dati17_18[[#This Row],[Quota]],0)</f>
        <v>23.724999999999998</v>
      </c>
      <c r="I355" s="12">
        <f>IFERROR(VLOOKUP(Dati17_18[[#This Row],[Nome]]&amp;"*",Gazzetta17_18[],2,FALSE),0)</f>
        <v>2</v>
      </c>
      <c r="J355" t="s">
        <v>655</v>
      </c>
      <c r="K355">
        <v>13</v>
      </c>
      <c r="L355">
        <v>5.92</v>
      </c>
      <c r="M355">
        <v>3.65</v>
      </c>
      <c r="N355">
        <v>1</v>
      </c>
      <c r="O355">
        <v>31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Y355" s="18" t="s">
        <v>2002</v>
      </c>
      <c r="Z355">
        <v>3</v>
      </c>
    </row>
    <row r="356" spans="1:26">
      <c r="A356">
        <v>2289</v>
      </c>
      <c r="B356" t="s">
        <v>31</v>
      </c>
      <c r="C356" t="s">
        <v>878</v>
      </c>
      <c r="D356" s="17" t="str">
        <f>IFERROR(VLOOKUP(Dati17_18[[#This Row],[Nome]]&amp;"*",Gazzetta17_18[Giocatore],1,FALSE),"")</f>
        <v>Dalbert H.</v>
      </c>
      <c r="E356" s="13">
        <f>IFERROR(IF(Dati17_18[[#This Row],[Mf]]/Dati17_18[[#This Row],[Quota]]=0,0,Dati17_18[[#This Row],[Mf]]/Dati17_18[[#This Row],[Quota]]),0)</f>
        <v>1.4424999999999999</v>
      </c>
      <c r="F356" s="13">
        <f>IFERROR(Dati17_18[[#This Row],[Mf/Quota]]*Dati17_18[[#This Row],[Pg]]/38,0)</f>
        <v>0.49348684210526311</v>
      </c>
      <c r="G356" s="15">
        <f>IF(Dati17_18[[#This Row],[Mf]]*Dati17_18[[#This Row],[Pg]]=0,0,Dati17_18[[#This Row],[Mf]]*Dati17_18[[#This Row],[Pg]])</f>
        <v>75.009999999999991</v>
      </c>
      <c r="H356" s="20">
        <f>IFERROR(Dati17_18[[#This Row],[Tot. punti]]/Dati17_18[[#This Row],[Quota]],0)</f>
        <v>18.752499999999998</v>
      </c>
      <c r="I356" s="12">
        <f>IFERROR(VLOOKUP(Dati17_18[[#This Row],[Nome]]&amp;"*",Gazzetta17_18[],2,FALSE),0)</f>
        <v>4</v>
      </c>
      <c r="J356" t="s">
        <v>55</v>
      </c>
      <c r="K356">
        <v>13</v>
      </c>
      <c r="L356">
        <v>5.77</v>
      </c>
      <c r="M356">
        <v>5.77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s="18" t="s">
        <v>2005</v>
      </c>
      <c r="Z356">
        <v>7</v>
      </c>
    </row>
    <row r="357" spans="1:26">
      <c r="A357">
        <v>1871</v>
      </c>
      <c r="B357" t="s">
        <v>22</v>
      </c>
      <c r="C357" t="s">
        <v>670</v>
      </c>
      <c r="D357" s="17" t="str">
        <f>IFERROR(VLOOKUP(Dati17_18[[#This Row],[Nome]]&amp;"*",Gazzetta17_18[Giocatore],1,FALSE),"")</f>
        <v>Deiola A.</v>
      </c>
      <c r="E357" s="13">
        <f>IFERROR(IF(Dati17_18[[#This Row],[Mf]]/Dati17_18[[#This Row],[Quota]]=0,0,Dati17_18[[#This Row],[Mf]]/Dati17_18[[#This Row],[Quota]]),0)</f>
        <v>1.8533333333333333</v>
      </c>
      <c r="F357" s="13">
        <f>IFERROR(Dati17_18[[#This Row],[Mf/Quota]]*Dati17_18[[#This Row],[Pg]]/38,0)</f>
        <v>0.63403508771929828</v>
      </c>
      <c r="G357" s="15">
        <f>IF(Dati17_18[[#This Row],[Mf]]*Dati17_18[[#This Row],[Pg]]=0,0,Dati17_18[[#This Row],[Mf]]*Dati17_18[[#This Row],[Pg]])</f>
        <v>72.28</v>
      </c>
      <c r="H357" s="20">
        <f>IFERROR(Dati17_18[[#This Row],[Tot. punti]]/Dati17_18[[#This Row],[Quota]],0)</f>
        <v>24.093333333333334</v>
      </c>
      <c r="I357" s="12">
        <f>IFERROR(VLOOKUP(Dati17_18[[#This Row],[Nome]]&amp;"*",Gazzetta17_18[],2,FALSE),0)</f>
        <v>3</v>
      </c>
      <c r="J357" t="s">
        <v>654</v>
      </c>
      <c r="K357">
        <v>13</v>
      </c>
      <c r="L357">
        <v>5.72</v>
      </c>
      <c r="M357">
        <v>5.56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Y357" s="18" t="s">
        <v>2566</v>
      </c>
      <c r="Z357">
        <v>3</v>
      </c>
    </row>
    <row r="358" spans="1:26">
      <c r="A358">
        <v>2210</v>
      </c>
      <c r="B358" t="s">
        <v>22</v>
      </c>
      <c r="C358" t="s">
        <v>829</v>
      </c>
      <c r="D358" s="17" t="str">
        <f>IFERROR(VLOOKUP(Dati17_18[[#This Row],[Nome]]&amp;"*",Gazzetta17_18[Giocatore],1,FALSE),"")</f>
        <v>Falletti C.</v>
      </c>
      <c r="E358" s="13">
        <f>IFERROR(IF(Dati17_18[[#This Row],[Mf]]/Dati17_18[[#This Row],[Quota]]=0,0,Dati17_18[[#This Row],[Mf]]/Dati17_18[[#This Row],[Quota]]),0)</f>
        <v>1.2</v>
      </c>
      <c r="F358" s="13">
        <f>IFERROR(Dati17_18[[#This Row],[Mf/Quota]]*Dati17_18[[#This Row],[Pg]]/38,0)</f>
        <v>0.41052631578947368</v>
      </c>
      <c r="G358" s="15">
        <f>IF(Dati17_18[[#This Row],[Mf]]*Dati17_18[[#This Row],[Pg]]=0,0,Dati17_18[[#This Row],[Mf]]*Dati17_18[[#This Row],[Pg]])</f>
        <v>78</v>
      </c>
      <c r="H358" s="20">
        <f>IFERROR(Dati17_18[[#This Row],[Tot. punti]]/Dati17_18[[#This Row],[Quota]],0)</f>
        <v>15.6</v>
      </c>
      <c r="I358" s="12">
        <f>IFERROR(VLOOKUP(Dati17_18[[#This Row],[Nome]]&amp;"*",Gazzetta17_18[],2,FALSE),0)</f>
        <v>5</v>
      </c>
      <c r="J358" t="s">
        <v>89</v>
      </c>
      <c r="K358">
        <v>13</v>
      </c>
      <c r="L358">
        <v>5.75</v>
      </c>
      <c r="M358">
        <v>6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Y358" s="18" t="s">
        <v>2363</v>
      </c>
      <c r="Z358">
        <v>3</v>
      </c>
    </row>
    <row r="359" spans="1:26">
      <c r="A359">
        <v>418</v>
      </c>
      <c r="B359" t="s">
        <v>31</v>
      </c>
      <c r="C359" t="s">
        <v>347</v>
      </c>
      <c r="D359" s="17" t="str">
        <f>IFERROR(VLOOKUP(Dati17_18[[#This Row],[Nome]]&amp;"*",Gazzetta17_18[Giocatore],1,FALSE),"")</f>
        <v>Goldaniga E.</v>
      </c>
      <c r="E359" s="13">
        <f>IFERROR(IF(Dati17_18[[#This Row],[Mf]]/Dati17_18[[#This Row],[Quota]]=0,0,Dati17_18[[#This Row],[Mf]]/Dati17_18[[#This Row],[Quota]]),0)</f>
        <v>1.49</v>
      </c>
      <c r="F359" s="13">
        <f>IFERROR(Dati17_18[[#This Row],[Mf/Quota]]*Dati17_18[[#This Row],[Pg]]/38,0)</f>
        <v>0.50973684210526315</v>
      </c>
      <c r="G359" s="15">
        <f>IF(Dati17_18[[#This Row],[Mf]]*Dati17_18[[#This Row],[Pg]]=0,0,Dati17_18[[#This Row],[Mf]]*Dati17_18[[#This Row],[Pg]])</f>
        <v>77.48</v>
      </c>
      <c r="H359" s="20">
        <f>IFERROR(Dati17_18[[#This Row],[Tot. punti]]/Dati17_18[[#This Row],[Quota]],0)</f>
        <v>19.37</v>
      </c>
      <c r="I359" s="12">
        <f>IFERROR(VLOOKUP(Dati17_18[[#This Row],[Nome]]&amp;"*",Gazzetta17_18[],2,FALSE),0)</f>
        <v>4</v>
      </c>
      <c r="J359" t="s">
        <v>46</v>
      </c>
      <c r="K359">
        <v>13</v>
      </c>
      <c r="L359">
        <v>6</v>
      </c>
      <c r="M359">
        <v>5.96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2</v>
      </c>
      <c r="W359">
        <v>0</v>
      </c>
      <c r="Y359" s="18" t="s">
        <v>2365</v>
      </c>
      <c r="Z359">
        <v>4</v>
      </c>
    </row>
    <row r="360" spans="1:26">
      <c r="A360">
        <v>394</v>
      </c>
      <c r="B360" t="s">
        <v>31</v>
      </c>
      <c r="C360" t="s">
        <v>444</v>
      </c>
      <c r="D360" s="17" t="str">
        <f>IFERROR(VLOOKUP(Dati17_18[[#This Row],[Nome]]&amp;"*",Gazzetta17_18[Giocatore],1,FALSE),"")</f>
        <v>Maggio C.</v>
      </c>
      <c r="E360" s="13">
        <f>IFERROR(IF(Dati17_18[[#This Row],[Mf]]/Dati17_18[[#This Row],[Quota]]=0,0,Dati17_18[[#This Row],[Mf]]/Dati17_18[[#This Row],[Quota]]),0)</f>
        <v>1.5249999999999999</v>
      </c>
      <c r="F360" s="13">
        <f>IFERROR(Dati17_18[[#This Row],[Mf/Quota]]*Dati17_18[[#This Row],[Pg]]/38,0)</f>
        <v>0.5217105263157894</v>
      </c>
      <c r="G360" s="15">
        <f>IF(Dati17_18[[#This Row],[Mf]]*Dati17_18[[#This Row],[Pg]]=0,0,Dati17_18[[#This Row],[Mf]]*Dati17_18[[#This Row],[Pg]])</f>
        <v>79.3</v>
      </c>
      <c r="H360" s="20">
        <f>IFERROR(Dati17_18[[#This Row],[Tot. punti]]/Dati17_18[[#This Row],[Quota]],0)</f>
        <v>19.824999999999999</v>
      </c>
      <c r="I360" s="12">
        <f>IFERROR(VLOOKUP(Dati17_18[[#This Row],[Nome]]&amp;"*",Gazzetta17_18[],2,FALSE),0)</f>
        <v>4</v>
      </c>
      <c r="J360" t="s">
        <v>24</v>
      </c>
      <c r="K360">
        <v>13</v>
      </c>
      <c r="L360">
        <v>6.1</v>
      </c>
      <c r="M360">
        <v>6.1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2567</v>
      </c>
      <c r="Z360">
        <v>5</v>
      </c>
    </row>
    <row r="361" spans="1:26">
      <c r="A361">
        <v>572</v>
      </c>
      <c r="B361" t="s">
        <v>28</v>
      </c>
      <c r="C361" t="s">
        <v>617</v>
      </c>
      <c r="D361" s="17" t="str">
        <f>IFERROR(VLOOKUP(Dati17_18[[#This Row],[Nome]]&amp;"*",Gazzetta17_18[Giocatore],1,FALSE),"")</f>
        <v>Meret A.</v>
      </c>
      <c r="E361" s="13">
        <f>IFERROR(IF(Dati17_18[[#This Row],[Mf]]/Dati17_18[[#This Row],[Quota]]=0,0,Dati17_18[[#This Row],[Mf]]/Dati17_18[[#This Row],[Quota]]),0)</f>
        <v>0.43230769230769234</v>
      </c>
      <c r="F361" s="13">
        <f>IFERROR(Dati17_18[[#This Row],[Mf/Quota]]*Dati17_18[[#This Row],[Pg]]/38,0)</f>
        <v>0.14789473684210527</v>
      </c>
      <c r="G361" s="15">
        <f>IF(Dati17_18[[#This Row],[Mf]]*Dati17_18[[#This Row],[Pg]]=0,0,Dati17_18[[#This Row],[Mf]]*Dati17_18[[#This Row],[Pg]])</f>
        <v>73.06</v>
      </c>
      <c r="H361" s="20">
        <f>IFERROR(Dati17_18[[#This Row],[Tot. punti]]/Dati17_18[[#This Row],[Quota]],0)</f>
        <v>5.62</v>
      </c>
      <c r="I361" s="12">
        <f>IFERROR(VLOOKUP(Dati17_18[[#This Row],[Nome]]&amp;"*",Gazzetta17_18[],2,FALSE),0)</f>
        <v>13</v>
      </c>
      <c r="J361" t="s">
        <v>653</v>
      </c>
      <c r="K361">
        <v>13</v>
      </c>
      <c r="L361">
        <v>6.38</v>
      </c>
      <c r="M361">
        <v>5.62</v>
      </c>
      <c r="N361">
        <v>0</v>
      </c>
      <c r="O361">
        <v>16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 s="18" t="s">
        <v>2366</v>
      </c>
      <c r="Z361">
        <v>7</v>
      </c>
    </row>
    <row r="362" spans="1:26">
      <c r="A362">
        <v>2318</v>
      </c>
      <c r="B362" t="s">
        <v>31</v>
      </c>
      <c r="C362" t="s">
        <v>904</v>
      </c>
      <c r="D362" s="17" t="str">
        <f>IFERROR(VLOOKUP(Dati17_18[[#This Row],[Nome]]&amp;"*",Gazzetta17_18[Giocatore],1,FALSE),"")</f>
        <v>Rogerio O.</v>
      </c>
      <c r="E362" s="13">
        <f>IFERROR(IF(Dati17_18[[#This Row],[Mf]]/Dati17_18[[#This Row],[Quota]]=0,0,Dati17_18[[#This Row],[Mf]]/Dati17_18[[#This Row],[Quota]]),0)</f>
        <v>1.3975</v>
      </c>
      <c r="F362" s="13">
        <f>IFERROR(Dati17_18[[#This Row],[Mf/Quota]]*Dati17_18[[#This Row],[Pg]]/38,0)</f>
        <v>0.47809210526315793</v>
      </c>
      <c r="G362" s="15">
        <f>IF(Dati17_18[[#This Row],[Mf]]*Dati17_18[[#This Row],[Pg]]=0,0,Dati17_18[[#This Row],[Mf]]*Dati17_18[[#This Row],[Pg]])</f>
        <v>72.67</v>
      </c>
      <c r="H362" s="20">
        <f>IFERROR(Dati17_18[[#This Row],[Tot. punti]]/Dati17_18[[#This Row],[Quota]],0)</f>
        <v>18.1675</v>
      </c>
      <c r="I362" s="12">
        <f>IFERROR(VLOOKUP(Dati17_18[[#This Row],[Nome]]&amp;"*",Gazzetta17_18[],2,FALSE),0)</f>
        <v>4</v>
      </c>
      <c r="J362" t="s">
        <v>46</v>
      </c>
      <c r="K362">
        <v>13</v>
      </c>
      <c r="L362">
        <v>5.77</v>
      </c>
      <c r="M362">
        <v>5.59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</v>
      </c>
      <c r="V362">
        <v>0</v>
      </c>
      <c r="W362">
        <v>0</v>
      </c>
      <c r="Y362" s="18" t="s">
        <v>2015</v>
      </c>
      <c r="Z362">
        <v>22</v>
      </c>
    </row>
    <row r="363" spans="1:26">
      <c r="A363">
        <v>2720</v>
      </c>
      <c r="B363" t="s">
        <v>31</v>
      </c>
      <c r="C363" t="s">
        <v>949</v>
      </c>
      <c r="D363" s="17" t="str">
        <f>IFERROR(VLOOKUP(Dati17_18[[#This Row],[Nome]]&amp;"*",Gazzetta17_18[Giocatore],1,FALSE),"")</f>
        <v>Sagna B.</v>
      </c>
      <c r="E363" s="13">
        <f>IFERROR(IF(Dati17_18[[#This Row],[Mf]]/Dati17_18[[#This Row],[Quota]]=0,0,Dati17_18[[#This Row],[Mf]]/Dati17_18[[#This Row],[Quota]]),0)</f>
        <v>0.5663636363636364</v>
      </c>
      <c r="F363" s="13">
        <f>IFERROR(Dati17_18[[#This Row],[Mf/Quota]]*Dati17_18[[#This Row],[Pg]]/38,0)</f>
        <v>0.19375598086124404</v>
      </c>
      <c r="G363" s="15">
        <f>IF(Dati17_18[[#This Row],[Mf]]*Dati17_18[[#This Row],[Pg]]=0,0,Dati17_18[[#This Row],[Mf]]*Dati17_18[[#This Row],[Pg]])</f>
        <v>80.990000000000009</v>
      </c>
      <c r="H363" s="20">
        <f>IFERROR(Dati17_18[[#This Row],[Tot. punti]]/Dati17_18[[#This Row],[Quota]],0)</f>
        <v>7.3627272727272732</v>
      </c>
      <c r="I363" s="12">
        <f>IFERROR(VLOOKUP(Dati17_18[[#This Row],[Nome]]&amp;"*",Gazzetta17_18[],2,FALSE),0)</f>
        <v>11</v>
      </c>
      <c r="J363" t="s">
        <v>655</v>
      </c>
      <c r="K363">
        <v>13</v>
      </c>
      <c r="L363">
        <v>6.04</v>
      </c>
      <c r="M363">
        <v>6.23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 s="18" t="s">
        <v>2367</v>
      </c>
      <c r="Z363">
        <v>10</v>
      </c>
    </row>
    <row r="364" spans="1:26">
      <c r="A364">
        <v>630</v>
      </c>
      <c r="B364" t="s">
        <v>31</v>
      </c>
      <c r="C364" t="s">
        <v>280</v>
      </c>
      <c r="D364" s="17" t="str">
        <f>IFERROR(VLOOKUP(Dati17_18[[#This Row],[Nome]]&amp;"*",Gazzetta17_18[Giocatore],1,FALSE),"")</f>
        <v>Sala J.</v>
      </c>
      <c r="E364" s="13">
        <f>IFERROR(IF(Dati17_18[[#This Row],[Mf]]/Dati17_18[[#This Row],[Quota]]=0,0,Dati17_18[[#This Row],[Mf]]/Dati17_18[[#This Row],[Quota]]),0)</f>
        <v>1.8066666666666666</v>
      </c>
      <c r="F364" s="13">
        <f>IFERROR(Dati17_18[[#This Row],[Mf/Quota]]*Dati17_18[[#This Row],[Pg]]/38,0)</f>
        <v>0.61807017543859644</v>
      </c>
      <c r="G364" s="15">
        <f>IF(Dati17_18[[#This Row],[Mf]]*Dati17_18[[#This Row],[Pg]]=0,0,Dati17_18[[#This Row],[Mf]]*Dati17_18[[#This Row],[Pg]])</f>
        <v>70.459999999999994</v>
      </c>
      <c r="H364" s="20">
        <f>IFERROR(Dati17_18[[#This Row],[Tot. punti]]/Dati17_18[[#This Row],[Quota]],0)</f>
        <v>23.486666666666665</v>
      </c>
      <c r="I364" s="12">
        <f>IFERROR(VLOOKUP(Dati17_18[[#This Row],[Nome]]&amp;"*",Gazzetta17_18[],2,FALSE),0)</f>
        <v>3</v>
      </c>
      <c r="J364" t="s">
        <v>44</v>
      </c>
      <c r="K364">
        <v>13</v>
      </c>
      <c r="L364">
        <v>5.54</v>
      </c>
      <c r="M364">
        <v>5.42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Y364" s="18" t="s">
        <v>2568</v>
      </c>
      <c r="Z364">
        <v>9</v>
      </c>
    </row>
    <row r="365" spans="1:26">
      <c r="A365">
        <v>2662</v>
      </c>
      <c r="B365" t="s">
        <v>31</v>
      </c>
      <c r="C365" t="s">
        <v>943</v>
      </c>
      <c r="D365" s="17" t="str">
        <f>IFERROR(VLOOKUP(Dati17_18[[#This Row],[Nome]]&amp;"*",Gazzetta17_18[Giocatore],1,FALSE),"")</f>
        <v>Tosca A.</v>
      </c>
      <c r="E365" s="13">
        <f>IFERROR(IF(Dati17_18[[#This Row],[Mf]]/Dati17_18[[#This Row],[Quota]]=0,0,Dati17_18[[#This Row],[Mf]]/Dati17_18[[#This Row],[Quota]]),0)</f>
        <v>0.72624999999999995</v>
      </c>
      <c r="F365" s="13">
        <f>IFERROR(Dati17_18[[#This Row],[Mf/Quota]]*Dati17_18[[#This Row],[Pg]]/38,0)</f>
        <v>0.24845394736842105</v>
      </c>
      <c r="G365" s="15">
        <f>IF(Dati17_18[[#This Row],[Mf]]*Dati17_18[[#This Row],[Pg]]=0,0,Dati17_18[[#This Row],[Mf]]*Dati17_18[[#This Row],[Pg]])</f>
        <v>75.53</v>
      </c>
      <c r="H365" s="20">
        <f>IFERROR(Dati17_18[[#This Row],[Tot. punti]]/Dati17_18[[#This Row],[Quota]],0)</f>
        <v>9.4412500000000001</v>
      </c>
      <c r="I365" s="12">
        <f>IFERROR(VLOOKUP(Dati17_18[[#This Row],[Nome]]&amp;"*",Gazzetta17_18[],2,FALSE),0)</f>
        <v>8</v>
      </c>
      <c r="J365" t="s">
        <v>655</v>
      </c>
      <c r="K365">
        <v>13</v>
      </c>
      <c r="L365">
        <v>5.85</v>
      </c>
      <c r="M365">
        <v>5.81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Y365" s="18" t="s">
        <v>2569</v>
      </c>
      <c r="Z365">
        <v>2</v>
      </c>
    </row>
    <row r="366" spans="1:26">
      <c r="A366">
        <v>405</v>
      </c>
      <c r="B366" t="s">
        <v>22</v>
      </c>
      <c r="C366" t="s">
        <v>462</v>
      </c>
      <c r="D366" s="17" t="str">
        <f>IFERROR(VLOOKUP(Dati17_18[[#This Row],[Nome]]&amp;"*",Gazzetta17_18[Giocatore],1,FALSE),"")</f>
        <v>Valdifiori M.</v>
      </c>
      <c r="E366" s="13">
        <f>IFERROR(IF(Dati17_18[[#This Row],[Mf]]/Dati17_18[[#This Row],[Quota]]=0,0,Dati17_18[[#This Row],[Mf]]/Dati17_18[[#This Row],[Quota]]),0)</f>
        <v>1.39</v>
      </c>
      <c r="F366" s="13">
        <f>IFERROR(Dati17_18[[#This Row],[Mf/Quota]]*Dati17_18[[#This Row],[Pg]]/38,0)</f>
        <v>0.47552631578947369</v>
      </c>
      <c r="G366" s="15">
        <f>IF(Dati17_18[[#This Row],[Mf]]*Dati17_18[[#This Row],[Pg]]=0,0,Dati17_18[[#This Row],[Mf]]*Dati17_18[[#This Row],[Pg]])</f>
        <v>72.28</v>
      </c>
      <c r="H366" s="20">
        <f>IFERROR(Dati17_18[[#This Row],[Tot. punti]]/Dati17_18[[#This Row],[Quota]],0)</f>
        <v>18.07</v>
      </c>
      <c r="I366" s="12">
        <f>IFERROR(VLOOKUP(Dati17_18[[#This Row],[Nome]]&amp;"*",Gazzetta17_18[],2,FALSE),0)</f>
        <v>4</v>
      </c>
      <c r="J366" t="s">
        <v>81</v>
      </c>
      <c r="K366">
        <v>13</v>
      </c>
      <c r="L366">
        <v>5.61</v>
      </c>
      <c r="M366">
        <v>5.56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 s="18" t="s">
        <v>2018</v>
      </c>
      <c r="Z366">
        <v>11</v>
      </c>
    </row>
    <row r="367" spans="1:26">
      <c r="A367">
        <v>2007</v>
      </c>
      <c r="B367" t="s">
        <v>31</v>
      </c>
      <c r="C367" t="s">
        <v>726</v>
      </c>
      <c r="D367" s="17" t="str">
        <f>IFERROR(VLOOKUP(Dati17_18[[#This Row],[Nome]]&amp;"*",Gazzetta17_18[Giocatore],1,FALSE),"")</f>
        <v>Wallace</v>
      </c>
      <c r="E367" s="13">
        <f>IFERROR(IF(Dati17_18[[#This Row],[Mf]]/Dati17_18[[#This Row],[Quota]]=0,0,Dati17_18[[#This Row],[Mf]]/Dati17_18[[#This Row],[Quota]]),0)</f>
        <v>2.605</v>
      </c>
      <c r="F367" s="13">
        <f>IFERROR(Dati17_18[[#This Row],[Mf/Quota]]*Dati17_18[[#This Row],[Pg]]/38,0)</f>
        <v>0.8911842105263158</v>
      </c>
      <c r="G367" s="15">
        <f>IF(Dati17_18[[#This Row],[Mf]]*Dati17_18[[#This Row],[Pg]]=0,0,Dati17_18[[#This Row],[Mf]]*Dati17_18[[#This Row],[Pg]])</f>
        <v>67.73</v>
      </c>
      <c r="H367" s="20">
        <f>IFERROR(Dati17_18[[#This Row],[Tot. punti]]/Dati17_18[[#This Row],[Quota]],0)</f>
        <v>33.865000000000002</v>
      </c>
      <c r="I367" s="12">
        <f>IFERROR(VLOOKUP(Dati17_18[[#This Row],[Nome]]&amp;"*",Gazzetta17_18[],2,FALSE),0)</f>
        <v>2</v>
      </c>
      <c r="J367" t="s">
        <v>74</v>
      </c>
      <c r="K367">
        <v>13</v>
      </c>
      <c r="L367">
        <v>5.58</v>
      </c>
      <c r="M367">
        <v>5.21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0</v>
      </c>
      <c r="W367">
        <v>1</v>
      </c>
      <c r="Y367" s="18" t="s">
        <v>2570</v>
      </c>
      <c r="Z367">
        <v>13</v>
      </c>
    </row>
    <row r="368" spans="1:26">
      <c r="A368">
        <v>2243</v>
      </c>
      <c r="B368" t="s">
        <v>22</v>
      </c>
      <c r="C368" t="s">
        <v>840</v>
      </c>
      <c r="D368" s="17" t="str">
        <f>IFERROR(VLOOKUP(Dati17_18[[#This Row],[Nome]]&amp;"*",Gazzetta17_18[Giocatore],1,FALSE),"")</f>
        <v/>
      </c>
      <c r="E368" s="13">
        <f>IFERROR(IF(Dati17_18[[#This Row],[Mf]]/Dati17_18[[#This Row],[Quota]]=0,0,Dati17_18[[#This Row],[Mf]]/Dati17_18[[#This Row],[Quota]]),0)</f>
        <v>0</v>
      </c>
      <c r="F368" s="13">
        <f>IFERROR(Dati17_18[[#This Row],[Mf/Quota]]*Dati17_18[[#This Row],[Pg]]/38,0)</f>
        <v>0</v>
      </c>
      <c r="G368" s="15">
        <f>IF(Dati17_18[[#This Row],[Mf]]*Dati17_18[[#This Row],[Pg]]=0,0,Dati17_18[[#This Row],[Mf]]*Dati17_18[[#This Row],[Pg]])</f>
        <v>78</v>
      </c>
      <c r="H368" s="20">
        <f>IFERROR(Dati17_18[[#This Row],[Tot. punti]]/Dati17_18[[#This Row],[Quota]],0)</f>
        <v>0</v>
      </c>
      <c r="I368" s="12">
        <f>IFERROR(VLOOKUP(Dati17_18[[#This Row],[Nome]]&amp;"*",Gazzetta17_18[],2,FALSE),0)</f>
        <v>0</v>
      </c>
      <c r="J368" t="s">
        <v>655</v>
      </c>
      <c r="K368">
        <v>12</v>
      </c>
      <c r="L368">
        <v>6</v>
      </c>
      <c r="M368">
        <v>6.5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 s="18" t="s">
        <v>2571</v>
      </c>
      <c r="Z368">
        <v>15</v>
      </c>
    </row>
    <row r="369" spans="1:26">
      <c r="A369">
        <v>775</v>
      </c>
      <c r="B369" t="s">
        <v>22</v>
      </c>
      <c r="C369" t="s">
        <v>397</v>
      </c>
      <c r="D369" s="17" t="str">
        <f>IFERROR(VLOOKUP(Dati17_18[[#This Row],[Nome]]&amp;"*",Gazzetta17_18[Giocatore],1,FALSE),"")</f>
        <v>Alvarez R.</v>
      </c>
      <c r="E369" s="13">
        <f>IFERROR(IF(Dati17_18[[#This Row],[Mf]]/Dati17_18[[#This Row],[Quota]]=0,0,Dati17_18[[#This Row],[Mf]]/Dati17_18[[#This Row],[Quota]]),0)</f>
        <v>1.5225</v>
      </c>
      <c r="F369" s="13">
        <f>IFERROR(Dati17_18[[#This Row],[Mf/Quota]]*Dati17_18[[#This Row],[Pg]]/38,0)</f>
        <v>0.48078947368421049</v>
      </c>
      <c r="G369" s="15">
        <f>IF(Dati17_18[[#This Row],[Mf]]*Dati17_18[[#This Row],[Pg]]=0,0,Dati17_18[[#This Row],[Mf]]*Dati17_18[[#This Row],[Pg]])</f>
        <v>73.08</v>
      </c>
      <c r="H369" s="20">
        <f>IFERROR(Dati17_18[[#This Row],[Tot. punti]]/Dati17_18[[#This Row],[Quota]],0)</f>
        <v>18.27</v>
      </c>
      <c r="I369" s="12">
        <f>IFERROR(VLOOKUP(Dati17_18[[#This Row],[Nome]]&amp;"*",Gazzetta17_18[],2,FALSE),0)</f>
        <v>4</v>
      </c>
      <c r="J369" t="s">
        <v>44</v>
      </c>
      <c r="K369">
        <v>12</v>
      </c>
      <c r="L369">
        <v>5.82</v>
      </c>
      <c r="M369">
        <v>6.09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s="18" t="s">
        <v>2572</v>
      </c>
      <c r="Z369">
        <v>7</v>
      </c>
    </row>
    <row r="370" spans="1:26">
      <c r="A370">
        <v>1984</v>
      </c>
      <c r="B370" t="s">
        <v>31</v>
      </c>
      <c r="C370" t="s">
        <v>712</v>
      </c>
      <c r="D370" s="17" t="str">
        <f>IFERROR(VLOOKUP(Dati17_18[[#This Row],[Nome]]&amp;"*",Gazzetta17_18[Giocatore],1,FALSE),"")</f>
        <v>Angella G.</v>
      </c>
      <c r="E370" s="13">
        <f>IFERROR(IF(Dati17_18[[#This Row],[Mf]]/Dati17_18[[#This Row],[Quota]]=0,0,Dati17_18[[#This Row],[Mf]]/Dati17_18[[#This Row],[Quota]]),0)</f>
        <v>1.365</v>
      </c>
      <c r="F370" s="13">
        <f>IFERROR(Dati17_18[[#This Row],[Mf/Quota]]*Dati17_18[[#This Row],[Pg]]/38,0)</f>
        <v>0.43105263157894735</v>
      </c>
      <c r="G370" s="15">
        <f>IF(Dati17_18[[#This Row],[Mf]]*Dati17_18[[#This Row],[Pg]]=0,0,Dati17_18[[#This Row],[Mf]]*Dati17_18[[#This Row],[Pg]])</f>
        <v>65.52</v>
      </c>
      <c r="H370" s="20">
        <f>IFERROR(Dati17_18[[#This Row],[Tot. punti]]/Dati17_18[[#This Row],[Quota]],0)</f>
        <v>16.38</v>
      </c>
      <c r="I370" s="12">
        <f>IFERROR(VLOOKUP(Dati17_18[[#This Row],[Nome]]&amp;"*",Gazzetta17_18[],2,FALSE),0)</f>
        <v>4</v>
      </c>
      <c r="J370" t="s">
        <v>30</v>
      </c>
      <c r="K370">
        <v>12</v>
      </c>
      <c r="L370">
        <v>5.58</v>
      </c>
      <c r="M370">
        <v>5.46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Y370" s="18" t="s">
        <v>2021</v>
      </c>
      <c r="Z370">
        <v>12</v>
      </c>
    </row>
    <row r="371" spans="1:26">
      <c r="A371">
        <v>2719</v>
      </c>
      <c r="B371" t="s">
        <v>17</v>
      </c>
      <c r="C371" t="s">
        <v>948</v>
      </c>
      <c r="D371" s="17" t="str">
        <f>IFERROR(VLOOKUP(Dati17_18[[#This Row],[Nome]]&amp;"*",Gazzetta17_18[Giocatore],1,FALSE),"")</f>
        <v>Barrow M.</v>
      </c>
      <c r="E371" s="13">
        <f>IFERROR(IF(Dati17_18[[#This Row],[Mf]]/Dati17_18[[#This Row],[Quota]]=0,0,Dati17_18[[#This Row],[Mf]]/Dati17_18[[#This Row],[Quota]]),0)</f>
        <v>0.69181818181818189</v>
      </c>
      <c r="F371" s="13">
        <f>IFERROR(Dati17_18[[#This Row],[Mf/Quota]]*Dati17_18[[#This Row],[Pg]]/38,0)</f>
        <v>0.21846889952153112</v>
      </c>
      <c r="G371" s="15">
        <f>IF(Dati17_18[[#This Row],[Mf]]*Dati17_18[[#This Row],[Pg]]=0,0,Dati17_18[[#This Row],[Mf]]*Dati17_18[[#This Row],[Pg]])</f>
        <v>91.320000000000007</v>
      </c>
      <c r="H371" s="20">
        <f>IFERROR(Dati17_18[[#This Row],[Tot. punti]]/Dati17_18[[#This Row],[Quota]],0)</f>
        <v>8.3018181818181827</v>
      </c>
      <c r="I371" s="12">
        <f>IFERROR(VLOOKUP(Dati17_18[[#This Row],[Nome]]&amp;"*",Gazzetta17_18[],2,FALSE),0)</f>
        <v>11</v>
      </c>
      <c r="J371" t="s">
        <v>49</v>
      </c>
      <c r="K371">
        <v>12</v>
      </c>
      <c r="L371">
        <v>6.5</v>
      </c>
      <c r="M371">
        <v>7.61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 s="18" t="s">
        <v>2373</v>
      </c>
      <c r="Z371">
        <v>3</v>
      </c>
    </row>
    <row r="372" spans="1:26">
      <c r="A372">
        <v>505</v>
      </c>
      <c r="B372" t="s">
        <v>17</v>
      </c>
      <c r="C372" t="s">
        <v>497</v>
      </c>
      <c r="D372" s="17" t="str">
        <f>IFERROR(VLOOKUP(Dati17_18[[#This Row],[Nome]]&amp;"*",Gazzetta17_18[Giocatore],1,FALSE),"")</f>
        <v>Bonazzoli F.</v>
      </c>
      <c r="E372" s="13">
        <f>IFERROR(IF(Dati17_18[[#This Row],[Mf]]/Dati17_18[[#This Row],[Quota]]=0,0,Dati17_18[[#This Row],[Mf]]/Dati17_18[[#This Row],[Quota]]),0)</f>
        <v>1.425</v>
      </c>
      <c r="F372" s="13">
        <f>IFERROR(Dati17_18[[#This Row],[Mf/Quota]]*Dati17_18[[#This Row],[Pg]]/38,0)</f>
        <v>0.45</v>
      </c>
      <c r="G372" s="15">
        <f>IF(Dati17_18[[#This Row],[Mf]]*Dati17_18[[#This Row],[Pg]]=0,0,Dati17_18[[#This Row],[Mf]]*Dati17_18[[#This Row],[Pg]])</f>
        <v>68.400000000000006</v>
      </c>
      <c r="H372" s="20">
        <f>IFERROR(Dati17_18[[#This Row],[Tot. punti]]/Dati17_18[[#This Row],[Quota]],0)</f>
        <v>17.100000000000001</v>
      </c>
      <c r="I372" s="12">
        <f>IFERROR(VLOOKUP(Dati17_18[[#This Row],[Nome]]&amp;"*",Gazzetta17_18[],2,FALSE),0)</f>
        <v>4</v>
      </c>
      <c r="J372" t="s">
        <v>653</v>
      </c>
      <c r="K372">
        <v>12</v>
      </c>
      <c r="L372">
        <v>5.7</v>
      </c>
      <c r="M372">
        <v>5.7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 s="18" t="s">
        <v>2573</v>
      </c>
      <c r="Z372">
        <v>4</v>
      </c>
    </row>
    <row r="373" spans="1:26">
      <c r="A373">
        <v>232</v>
      </c>
      <c r="B373" t="s">
        <v>22</v>
      </c>
      <c r="C373" t="s">
        <v>172</v>
      </c>
      <c r="D373" s="17" t="str">
        <f>IFERROR(VLOOKUP(Dati17_18[[#This Row],[Nome]]&amp;"*",Gazzetta17_18[Giocatore],1,FALSE),"")</f>
        <v>Cofie I.</v>
      </c>
      <c r="E373" s="13">
        <f>IFERROR(IF(Dati17_18[[#This Row],[Mf]]/Dati17_18[[#This Row],[Quota]]=0,0,Dati17_18[[#This Row],[Mf]]/Dati17_18[[#This Row],[Quota]]),0)</f>
        <v>1.1599999999999999</v>
      </c>
      <c r="F373" s="13">
        <f>IFERROR(Dati17_18[[#This Row],[Mf/Quota]]*Dati17_18[[#This Row],[Pg]]/38,0)</f>
        <v>0.36631578947368415</v>
      </c>
      <c r="G373" s="15">
        <f>IF(Dati17_18[[#This Row],[Mf]]*Dati17_18[[#This Row],[Pg]]=0,0,Dati17_18[[#This Row],[Mf]]*Dati17_18[[#This Row],[Pg]])</f>
        <v>69.599999999999994</v>
      </c>
      <c r="H373" s="20">
        <f>IFERROR(Dati17_18[[#This Row],[Tot. punti]]/Dati17_18[[#This Row],[Quota]],0)</f>
        <v>13.919999999999998</v>
      </c>
      <c r="I373" s="12">
        <f>IFERROR(VLOOKUP(Dati17_18[[#This Row],[Nome]]&amp;"*",Gazzetta17_18[],2,FALSE),0)</f>
        <v>5</v>
      </c>
      <c r="J373" t="s">
        <v>70</v>
      </c>
      <c r="K373">
        <v>12</v>
      </c>
      <c r="L373">
        <v>5.85</v>
      </c>
      <c r="M373">
        <v>5.8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Y373" s="18" t="s">
        <v>2574</v>
      </c>
      <c r="Z373">
        <v>5</v>
      </c>
    </row>
    <row r="374" spans="1:26">
      <c r="A374">
        <v>358</v>
      </c>
      <c r="B374" t="s">
        <v>31</v>
      </c>
      <c r="C374" t="s">
        <v>287</v>
      </c>
      <c r="D374" s="17" t="str">
        <f>IFERROR(VLOOKUP(Dati17_18[[#This Row],[Nome]]&amp;"*",Gazzetta17_18[Giocatore],1,FALSE),"")</f>
        <v>De Sciglio M.</v>
      </c>
      <c r="E374" s="13">
        <f>IFERROR(IF(Dati17_18[[#This Row],[Mf]]/Dati17_18[[#This Row],[Quota]]=0,0,Dati17_18[[#This Row],[Mf]]/Dati17_18[[#This Row],[Quota]]),0)</f>
        <v>1.1033333333333333</v>
      </c>
      <c r="F374" s="13">
        <f>IFERROR(Dati17_18[[#This Row],[Mf/Quota]]*Dati17_18[[#This Row],[Pg]]/38,0)</f>
        <v>0.34842105263157891</v>
      </c>
      <c r="G374" s="15">
        <f>IF(Dati17_18[[#This Row],[Mf]]*Dati17_18[[#This Row],[Pg]]=0,0,Dati17_18[[#This Row],[Mf]]*Dati17_18[[#This Row],[Pg]])</f>
        <v>79.44</v>
      </c>
      <c r="H374" s="20">
        <f>IFERROR(Dati17_18[[#This Row],[Tot. punti]]/Dati17_18[[#This Row],[Quota]],0)</f>
        <v>13.24</v>
      </c>
      <c r="I374" s="12">
        <f>IFERROR(VLOOKUP(Dati17_18[[#This Row],[Nome]]&amp;"*",Gazzetta17_18[],2,FALSE),0)</f>
        <v>6</v>
      </c>
      <c r="J374" t="s">
        <v>57</v>
      </c>
      <c r="K374">
        <v>12</v>
      </c>
      <c r="L374">
        <v>6.42</v>
      </c>
      <c r="M374">
        <v>6.62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Y374" s="18" t="s">
        <v>2575</v>
      </c>
      <c r="Z374">
        <v>4</v>
      </c>
    </row>
    <row r="375" spans="1:26">
      <c r="A375">
        <v>2645</v>
      </c>
      <c r="B375" t="s">
        <v>22</v>
      </c>
      <c r="C375" t="s">
        <v>927</v>
      </c>
      <c r="D375" s="17" t="str">
        <f>IFERROR(VLOOKUP(Dati17_18[[#This Row],[Nome]]&amp;"*",Gazzetta17_18[Giocatore],1,FALSE),"")</f>
        <v>Guilherme C.</v>
      </c>
      <c r="E375" s="13">
        <f>IFERROR(IF(Dati17_18[[#This Row],[Mf]]/Dati17_18[[#This Row],[Quota]]=0,0,Dati17_18[[#This Row],[Mf]]/Dati17_18[[#This Row],[Quota]]),0)</f>
        <v>0.5591666666666667</v>
      </c>
      <c r="F375" s="13">
        <f>IFERROR(Dati17_18[[#This Row],[Mf/Quota]]*Dati17_18[[#This Row],[Pg]]/38,0)</f>
        <v>0.17657894736842109</v>
      </c>
      <c r="G375" s="15">
        <f>IF(Dati17_18[[#This Row],[Mf]]*Dati17_18[[#This Row],[Pg]]=0,0,Dati17_18[[#This Row],[Mf]]*Dati17_18[[#This Row],[Pg]])</f>
        <v>80.52</v>
      </c>
      <c r="H375" s="20">
        <f>IFERROR(Dati17_18[[#This Row],[Tot. punti]]/Dati17_18[[#This Row],[Quota]],0)</f>
        <v>6.71</v>
      </c>
      <c r="I375" s="12">
        <f>IFERROR(VLOOKUP(Dati17_18[[#This Row],[Nome]]&amp;"*",Gazzetta17_18[],2,FALSE),0)</f>
        <v>12</v>
      </c>
      <c r="J375" t="s">
        <v>655</v>
      </c>
      <c r="K375">
        <v>12</v>
      </c>
      <c r="L375">
        <v>6.08</v>
      </c>
      <c r="M375">
        <v>6.71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0</v>
      </c>
      <c r="Y375" s="18" t="s">
        <v>2024</v>
      </c>
      <c r="Z375">
        <v>1</v>
      </c>
    </row>
    <row r="376" spans="1:26">
      <c r="A376">
        <v>663</v>
      </c>
      <c r="B376" t="s">
        <v>31</v>
      </c>
      <c r="C376" t="s">
        <v>499</v>
      </c>
      <c r="D376" s="17" t="str">
        <f>IFERROR(VLOOKUP(Dati17_18[[#This Row],[Nome]]&amp;"*",Gazzetta17_18[Giocatore],1,FALSE),"")</f>
        <v>Krafth E.</v>
      </c>
      <c r="E376" s="13">
        <f>IFERROR(IF(Dati17_18[[#This Row],[Mf]]/Dati17_18[[#This Row],[Quota]]=0,0,Dati17_18[[#This Row],[Mf]]/Dati17_18[[#This Row],[Quota]]),0)</f>
        <v>1.7766666666666666</v>
      </c>
      <c r="F376" s="13">
        <f>IFERROR(Dati17_18[[#This Row],[Mf/Quota]]*Dati17_18[[#This Row],[Pg]]/38,0)</f>
        <v>0.56105263157894736</v>
      </c>
      <c r="G376" s="15">
        <f>IF(Dati17_18[[#This Row],[Mf]]*Dati17_18[[#This Row],[Pg]]=0,0,Dati17_18[[#This Row],[Mf]]*Dati17_18[[#This Row],[Pg]])</f>
        <v>63.96</v>
      </c>
      <c r="H376" s="20">
        <f>IFERROR(Dati17_18[[#This Row],[Tot. punti]]/Dati17_18[[#This Row],[Quota]],0)</f>
        <v>21.32</v>
      </c>
      <c r="I376" s="12">
        <f>IFERROR(VLOOKUP(Dati17_18[[#This Row],[Nome]]&amp;"*",Gazzetta17_18[],2,FALSE),0)</f>
        <v>3</v>
      </c>
      <c r="J376" t="s">
        <v>89</v>
      </c>
      <c r="K376">
        <v>12</v>
      </c>
      <c r="L376">
        <v>5.42</v>
      </c>
      <c r="M376">
        <v>5.33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Y376" s="18" t="s">
        <v>2025</v>
      </c>
      <c r="Z376">
        <v>10</v>
      </c>
    </row>
    <row r="377" spans="1:26">
      <c r="A377">
        <v>1858</v>
      </c>
      <c r="B377" t="s">
        <v>22</v>
      </c>
      <c r="C377" t="s">
        <v>662</v>
      </c>
      <c r="D377" s="17" t="str">
        <f>IFERROR(VLOOKUP(Dati17_18[[#This Row],[Nome]]&amp;"*",Gazzetta17_18[Giocatore],1,FALSE),"")</f>
        <v>Krejci L.</v>
      </c>
      <c r="E377" s="13">
        <f>IFERROR(IF(Dati17_18[[#This Row],[Mf]]/Dati17_18[[#This Row],[Quota]]=0,0,Dati17_18[[#This Row],[Mf]]/Dati17_18[[#This Row],[Quota]]),0)</f>
        <v>1.405</v>
      </c>
      <c r="F377" s="13">
        <f>IFERROR(Dati17_18[[#This Row],[Mf/Quota]]*Dati17_18[[#This Row],[Pg]]/38,0)</f>
        <v>0.44368421052631579</v>
      </c>
      <c r="G377" s="15">
        <f>IF(Dati17_18[[#This Row],[Mf]]*Dati17_18[[#This Row],[Pg]]=0,0,Dati17_18[[#This Row],[Mf]]*Dati17_18[[#This Row],[Pg]])</f>
        <v>67.44</v>
      </c>
      <c r="H377" s="20">
        <f>IFERROR(Dati17_18[[#This Row],[Tot. punti]]/Dati17_18[[#This Row],[Quota]],0)</f>
        <v>16.86</v>
      </c>
      <c r="I377" s="12">
        <f>IFERROR(VLOOKUP(Dati17_18[[#This Row],[Nome]]&amp;"*",Gazzetta17_18[],2,FALSE),0)</f>
        <v>4</v>
      </c>
      <c r="J377" t="s">
        <v>89</v>
      </c>
      <c r="K377">
        <v>12</v>
      </c>
      <c r="L377">
        <v>5.62</v>
      </c>
      <c r="M377">
        <v>5.62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s="18" t="s">
        <v>2027</v>
      </c>
      <c r="Z377">
        <v>13</v>
      </c>
    </row>
    <row r="378" spans="1:26">
      <c r="A378">
        <v>1859</v>
      </c>
      <c r="B378" t="s">
        <v>22</v>
      </c>
      <c r="C378" t="s">
        <v>663</v>
      </c>
      <c r="D378" s="17" t="str">
        <f>IFERROR(VLOOKUP(Dati17_18[[#This Row],[Nome]]&amp;"*",Gazzetta17_18[Giocatore],1,FALSE),"")</f>
        <v>Nagy A.</v>
      </c>
      <c r="E378" s="13">
        <f>IFERROR(IF(Dati17_18[[#This Row],[Mf]]/Dati17_18[[#This Row],[Quota]]=0,0,Dati17_18[[#This Row],[Mf]]/Dati17_18[[#This Row],[Quota]]),0)</f>
        <v>0.8571428571428571</v>
      </c>
      <c r="F378" s="13">
        <f>IFERROR(Dati17_18[[#This Row],[Mf/Quota]]*Dati17_18[[#This Row],[Pg]]/38,0)</f>
        <v>0.27067669172932329</v>
      </c>
      <c r="G378" s="15">
        <f>IF(Dati17_18[[#This Row],[Mf]]*Dati17_18[[#This Row],[Pg]]=0,0,Dati17_18[[#This Row],[Mf]]*Dati17_18[[#This Row],[Pg]])</f>
        <v>72</v>
      </c>
      <c r="H378" s="20">
        <f>IFERROR(Dati17_18[[#This Row],[Tot. punti]]/Dati17_18[[#This Row],[Quota]],0)</f>
        <v>10.285714285714286</v>
      </c>
      <c r="I378" s="12">
        <f>IFERROR(VLOOKUP(Dati17_18[[#This Row],[Nome]]&amp;"*",Gazzetta17_18[],2,FALSE),0)</f>
        <v>7</v>
      </c>
      <c r="J378" t="s">
        <v>89</v>
      </c>
      <c r="K378">
        <v>12</v>
      </c>
      <c r="L378">
        <v>5.79</v>
      </c>
      <c r="M378">
        <v>6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Y378" s="18" t="s">
        <v>2576</v>
      </c>
      <c r="Z378">
        <v>11</v>
      </c>
    </row>
    <row r="379" spans="1:26">
      <c r="A379">
        <v>2266</v>
      </c>
      <c r="B379" t="s">
        <v>22</v>
      </c>
      <c r="C379" t="s">
        <v>859</v>
      </c>
      <c r="D379" s="17" t="str">
        <f>IFERROR(VLOOKUP(Dati17_18[[#This Row],[Nome]]&amp;"*",Gazzetta17_18[Giocatore],1,FALSE),"")</f>
        <v>Schiavon E.</v>
      </c>
      <c r="E379" s="13">
        <f>IFERROR(IF(Dati17_18[[#This Row],[Mf]]/Dati17_18[[#This Row],[Quota]]=0,0,Dati17_18[[#This Row],[Mf]]/Dati17_18[[#This Row],[Quota]]),0)</f>
        <v>1.8333333333333333</v>
      </c>
      <c r="F379" s="13">
        <f>IFERROR(Dati17_18[[#This Row],[Mf/Quota]]*Dati17_18[[#This Row],[Pg]]/38,0)</f>
        <v>0.57894736842105265</v>
      </c>
      <c r="G379" s="15">
        <f>IF(Dati17_18[[#This Row],[Mf]]*Dati17_18[[#This Row],[Pg]]=0,0,Dati17_18[[#This Row],[Mf]]*Dati17_18[[#This Row],[Pg]])</f>
        <v>66</v>
      </c>
      <c r="H379" s="20">
        <f>IFERROR(Dati17_18[[#This Row],[Tot. punti]]/Dati17_18[[#This Row],[Quota]],0)</f>
        <v>22</v>
      </c>
      <c r="I379" s="12">
        <f>IFERROR(VLOOKUP(Dati17_18[[#This Row],[Nome]]&amp;"*",Gazzetta17_18[],2,FALSE),0)</f>
        <v>3</v>
      </c>
      <c r="J379" t="s">
        <v>653</v>
      </c>
      <c r="K379">
        <v>12</v>
      </c>
      <c r="L379">
        <v>5.75</v>
      </c>
      <c r="M379">
        <v>5.5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Y379" s="18" t="s">
        <v>2376</v>
      </c>
      <c r="Z379">
        <v>17</v>
      </c>
    </row>
    <row r="380" spans="1:26">
      <c r="A380">
        <v>305</v>
      </c>
      <c r="B380" t="s">
        <v>22</v>
      </c>
      <c r="C380" t="s">
        <v>325</v>
      </c>
      <c r="D380" s="17" t="str">
        <f>IFERROR(VLOOKUP(Dati17_18[[#This Row],[Nome]]&amp;"*",Gazzetta17_18[Giocatore],1,FALSE),"")</f>
        <v>Sturaro S.</v>
      </c>
      <c r="E380" s="13">
        <f>IFERROR(IF(Dati17_18[[#This Row],[Mf]]/Dati17_18[[#This Row],[Quota]]=0,0,Dati17_18[[#This Row],[Mf]]/Dati17_18[[#This Row],[Quota]]),0)</f>
        <v>1.4550000000000001</v>
      </c>
      <c r="F380" s="13">
        <f>IFERROR(Dati17_18[[#This Row],[Mf/Quota]]*Dati17_18[[#This Row],[Pg]]/38,0)</f>
        <v>0.45947368421052631</v>
      </c>
      <c r="G380" s="15">
        <f>IF(Dati17_18[[#This Row],[Mf]]*Dati17_18[[#This Row],[Pg]]=0,0,Dati17_18[[#This Row],[Mf]]*Dati17_18[[#This Row],[Pg]])</f>
        <v>69.84</v>
      </c>
      <c r="H380" s="20">
        <f>IFERROR(Dati17_18[[#This Row],[Tot. punti]]/Dati17_18[[#This Row],[Quota]],0)</f>
        <v>17.46</v>
      </c>
      <c r="I380" s="12">
        <f>IFERROR(VLOOKUP(Dati17_18[[#This Row],[Nome]]&amp;"*",Gazzetta17_18[],2,FALSE),0)</f>
        <v>4</v>
      </c>
      <c r="J380" t="s">
        <v>57</v>
      </c>
      <c r="K380">
        <v>12</v>
      </c>
      <c r="L380">
        <v>5.86</v>
      </c>
      <c r="M380">
        <v>5.82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Y380" s="18" t="s">
        <v>2030</v>
      </c>
      <c r="Z380">
        <v>16</v>
      </c>
    </row>
    <row r="381" spans="1:26">
      <c r="A381">
        <v>365</v>
      </c>
      <c r="B381" t="s">
        <v>31</v>
      </c>
      <c r="C381" t="s">
        <v>352</v>
      </c>
      <c r="D381" s="17" t="str">
        <f>IFERROR(VLOOKUP(Dati17_18[[#This Row],[Nome]]&amp;"*",Gazzetta17_18[Giocatore],1,FALSE),"")</f>
        <v>Zapata C.</v>
      </c>
      <c r="E381" s="13">
        <f>IFERROR(IF(Dati17_18[[#This Row],[Mf]]/Dati17_18[[#This Row],[Quota]]=0,0,Dati17_18[[#This Row],[Mf]]/Dati17_18[[#This Row],[Quota]]),0)</f>
        <v>1.1819999999999999</v>
      </c>
      <c r="F381" s="13">
        <f>IFERROR(Dati17_18[[#This Row],[Mf/Quota]]*Dati17_18[[#This Row],[Pg]]/38,0)</f>
        <v>0.3732631578947368</v>
      </c>
      <c r="G381" s="15">
        <f>IF(Dati17_18[[#This Row],[Mf]]*Dati17_18[[#This Row],[Pg]]=0,0,Dati17_18[[#This Row],[Mf]]*Dati17_18[[#This Row],[Pg]])</f>
        <v>70.92</v>
      </c>
      <c r="H381" s="20">
        <f>IFERROR(Dati17_18[[#This Row],[Tot. punti]]/Dati17_18[[#This Row],[Quota]],0)</f>
        <v>14.184000000000001</v>
      </c>
      <c r="I381" s="12">
        <f>IFERROR(VLOOKUP(Dati17_18[[#This Row],[Nome]]&amp;"*",Gazzetta17_18[],2,FALSE),0)</f>
        <v>5</v>
      </c>
      <c r="J381" t="s">
        <v>21</v>
      </c>
      <c r="K381">
        <v>12</v>
      </c>
      <c r="L381">
        <v>6</v>
      </c>
      <c r="M381">
        <v>5.91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Y381" s="18" t="s">
        <v>2577</v>
      </c>
      <c r="Z381">
        <v>5</v>
      </c>
    </row>
    <row r="382" spans="1:26">
      <c r="A382">
        <v>2649</v>
      </c>
      <c r="B382" t="s">
        <v>17</v>
      </c>
      <c r="C382" t="s">
        <v>930</v>
      </c>
      <c r="D382" s="17" t="str">
        <f>IFERROR(VLOOKUP(Dati17_18[[#This Row],[Nome]]&amp;"*",Gazzetta17_18[Giocatore],1,FALSE),"")</f>
        <v/>
      </c>
      <c r="E382" s="13">
        <f>IFERROR(IF(Dati17_18[[#This Row],[Mf]]/Dati17_18[[#This Row],[Quota]]=0,0,Dati17_18[[#This Row],[Mf]]/Dati17_18[[#This Row],[Quota]]),0)</f>
        <v>0</v>
      </c>
      <c r="F382" s="13">
        <f>IFERROR(Dati17_18[[#This Row],[Mf/Quota]]*Dati17_18[[#This Row],[Pg]]/38,0)</f>
        <v>0</v>
      </c>
      <c r="G382" s="15">
        <f>IF(Dati17_18[[#This Row],[Mf]]*Dati17_18[[#This Row],[Pg]]=0,0,Dati17_18[[#This Row],[Mf]]*Dati17_18[[#This Row],[Pg]])</f>
        <v>93.5</v>
      </c>
      <c r="H382" s="20">
        <f>IFERROR(Dati17_18[[#This Row],[Tot. punti]]/Dati17_18[[#This Row],[Quota]],0)</f>
        <v>0</v>
      </c>
      <c r="I382" s="12">
        <f>IFERROR(VLOOKUP(Dati17_18[[#This Row],[Nome]]&amp;"*",Gazzetta17_18[],2,FALSE),0)</f>
        <v>0</v>
      </c>
      <c r="J382" t="s">
        <v>655</v>
      </c>
      <c r="K382">
        <v>11</v>
      </c>
      <c r="L382">
        <v>6.2</v>
      </c>
      <c r="M382">
        <v>8.5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Y382" s="18" t="s">
        <v>2033</v>
      </c>
      <c r="Z382">
        <v>17</v>
      </c>
    </row>
    <row r="383" spans="1:26">
      <c r="A383">
        <v>1981</v>
      </c>
      <c r="B383" t="s">
        <v>17</v>
      </c>
      <c r="C383" t="s">
        <v>710</v>
      </c>
      <c r="D383" s="17" t="str">
        <f>IFERROR(VLOOKUP(Dati17_18[[#This Row],[Nome]]&amp;"*",Gazzetta17_18[Giocatore],1,FALSE),"")</f>
        <v/>
      </c>
      <c r="E383" s="13">
        <f>IFERROR(IF(Dati17_18[[#This Row],[Mf]]/Dati17_18[[#This Row],[Quota]]=0,0,Dati17_18[[#This Row],[Mf]]/Dati17_18[[#This Row],[Quota]]),0)</f>
        <v>0</v>
      </c>
      <c r="F383" s="13">
        <f>IFERROR(Dati17_18[[#This Row],[Mf/Quota]]*Dati17_18[[#This Row],[Pg]]/38,0)</f>
        <v>0</v>
      </c>
      <c r="G383" s="15">
        <f>IF(Dati17_18[[#This Row],[Mf]]*Dati17_18[[#This Row],[Pg]]=0,0,Dati17_18[[#This Row],[Mf]]*Dati17_18[[#This Row],[Pg]])</f>
        <v>64.679999999999993</v>
      </c>
      <c r="H383" s="20">
        <f>IFERROR(Dati17_18[[#This Row],[Tot. punti]]/Dati17_18[[#This Row],[Quota]],0)</f>
        <v>0</v>
      </c>
      <c r="I383" s="12">
        <f>IFERROR(VLOOKUP(Dati17_18[[#This Row],[Nome]]&amp;"*",Gazzetta17_18[],2,FALSE),0)</f>
        <v>0</v>
      </c>
      <c r="J383" t="s">
        <v>81</v>
      </c>
      <c r="K383">
        <v>11</v>
      </c>
      <c r="L383">
        <v>5.75</v>
      </c>
      <c r="M383">
        <v>5.88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Y383" s="18" t="s">
        <v>2037</v>
      </c>
      <c r="Z383">
        <v>4</v>
      </c>
    </row>
    <row r="384" spans="1:26">
      <c r="A384">
        <v>2183</v>
      </c>
      <c r="B384" t="s">
        <v>22</v>
      </c>
      <c r="C384" t="s">
        <v>804</v>
      </c>
      <c r="D384" s="17" t="str">
        <f>IFERROR(VLOOKUP(Dati17_18[[#This Row],[Nome]]&amp;"*",Gazzetta17_18[Giocatore],1,FALSE),"")</f>
        <v/>
      </c>
      <c r="E384" s="13">
        <f>IFERROR(IF(Dati17_18[[#This Row],[Mf]]/Dati17_18[[#This Row],[Quota]]=0,0,Dati17_18[[#This Row],[Mf]]/Dati17_18[[#This Row],[Quota]]),0)</f>
        <v>0</v>
      </c>
      <c r="F384" s="13">
        <f>IFERROR(Dati17_18[[#This Row],[Mf/Quota]]*Dati17_18[[#This Row],[Pg]]/38,0)</f>
        <v>0</v>
      </c>
      <c r="G384" s="15">
        <f>IF(Dati17_18[[#This Row],[Mf]]*Dati17_18[[#This Row],[Pg]]=0,0,Dati17_18[[#This Row],[Mf]]*Dati17_18[[#This Row],[Pg]])</f>
        <v>64.679999999999993</v>
      </c>
      <c r="H384" s="20">
        <f>IFERROR(Dati17_18[[#This Row],[Tot. punti]]/Dati17_18[[#This Row],[Quota]],0)</f>
        <v>0</v>
      </c>
      <c r="I384" s="12">
        <f>IFERROR(VLOOKUP(Dati17_18[[#This Row],[Nome]]&amp;"*",Gazzetta17_18[],2,FALSE),0)</f>
        <v>0</v>
      </c>
      <c r="J384" t="s">
        <v>65</v>
      </c>
      <c r="K384">
        <v>11</v>
      </c>
      <c r="L384">
        <v>5.88</v>
      </c>
      <c r="M384">
        <v>5.88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 s="18" t="s">
        <v>2038</v>
      </c>
      <c r="Z384">
        <v>4</v>
      </c>
    </row>
    <row r="385" spans="1:26">
      <c r="A385">
        <v>260</v>
      </c>
      <c r="B385" t="s">
        <v>31</v>
      </c>
      <c r="C385" t="s">
        <v>286</v>
      </c>
      <c r="D385" s="17" t="str">
        <f>IFERROR(VLOOKUP(Dati17_18[[#This Row],[Nome]]&amp;"*",Gazzetta17_18[Giocatore],1,FALSE),"")</f>
        <v/>
      </c>
      <c r="E385" s="13">
        <f>IFERROR(IF(Dati17_18[[#This Row],[Mf]]/Dati17_18[[#This Row],[Quota]]=0,0,Dati17_18[[#This Row],[Mf]]/Dati17_18[[#This Row],[Quota]]),0)</f>
        <v>0</v>
      </c>
      <c r="F385" s="13">
        <f>IFERROR(Dati17_18[[#This Row],[Mf/Quota]]*Dati17_18[[#This Row],[Pg]]/38,0)</f>
        <v>0</v>
      </c>
      <c r="G385" s="15">
        <f>IF(Dati17_18[[#This Row],[Mf]]*Dati17_18[[#This Row],[Pg]]=0,0,Dati17_18[[#This Row],[Mf]]*Dati17_18[[#This Row],[Pg]])</f>
        <v>64.02000000000001</v>
      </c>
      <c r="H385" s="20">
        <f>IFERROR(Dati17_18[[#This Row],[Tot. punti]]/Dati17_18[[#This Row],[Quota]],0)</f>
        <v>0</v>
      </c>
      <c r="I385" s="12">
        <f>IFERROR(VLOOKUP(Dati17_18[[#This Row],[Nome]]&amp;"*",Gazzetta17_18[],2,FALSE),0)</f>
        <v>0</v>
      </c>
      <c r="J385" t="s">
        <v>55</v>
      </c>
      <c r="K385">
        <v>11</v>
      </c>
      <c r="L385">
        <v>5.86</v>
      </c>
      <c r="M385">
        <v>5.82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Y385" s="18" t="s">
        <v>2039</v>
      </c>
      <c r="Z385">
        <v>23</v>
      </c>
    </row>
    <row r="386" spans="1:26">
      <c r="A386">
        <v>281</v>
      </c>
      <c r="B386" t="s">
        <v>17</v>
      </c>
      <c r="C386" t="s">
        <v>583</v>
      </c>
      <c r="D386" s="17" t="str">
        <f>IFERROR(VLOOKUP(Dati17_18[[#This Row],[Nome]]&amp;"*",Gazzetta17_18[Giocatore],1,FALSE),"")</f>
        <v/>
      </c>
      <c r="E386" s="13">
        <f>IFERROR(IF(Dati17_18[[#This Row],[Mf]]/Dati17_18[[#This Row],[Quota]]=0,0,Dati17_18[[#This Row],[Mf]]/Dati17_18[[#This Row],[Quota]]),0)</f>
        <v>0</v>
      </c>
      <c r="F386" s="13">
        <f>IFERROR(Dati17_18[[#This Row],[Mf/Quota]]*Dati17_18[[#This Row],[Pg]]/38,0)</f>
        <v>0</v>
      </c>
      <c r="G386" s="15">
        <f>IF(Dati17_18[[#This Row],[Mf]]*Dati17_18[[#This Row],[Pg]]=0,0,Dati17_18[[#This Row],[Mf]]*Dati17_18[[#This Row],[Pg]])</f>
        <v>62.48</v>
      </c>
      <c r="H386" s="20">
        <f>IFERROR(Dati17_18[[#This Row],[Tot. punti]]/Dati17_18[[#This Row],[Quota]],0)</f>
        <v>0</v>
      </c>
      <c r="I386" s="12">
        <f>IFERROR(VLOOKUP(Dati17_18[[#This Row],[Nome]]&amp;"*",Gazzetta17_18[],2,FALSE),0)</f>
        <v>0</v>
      </c>
      <c r="J386" t="s">
        <v>655</v>
      </c>
      <c r="K386">
        <v>11</v>
      </c>
      <c r="L386">
        <v>5.41</v>
      </c>
      <c r="M386">
        <v>5.68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s="18" t="s">
        <v>2041</v>
      </c>
      <c r="Z386">
        <v>1</v>
      </c>
    </row>
    <row r="387" spans="1:26">
      <c r="A387">
        <v>2661</v>
      </c>
      <c r="B387" t="s">
        <v>22</v>
      </c>
      <c r="C387" t="s">
        <v>942</v>
      </c>
      <c r="D387" s="17" t="str">
        <f>IFERROR(VLOOKUP(Dati17_18[[#This Row],[Nome]]&amp;"*",Gazzetta17_18[Giocatore],1,FALSE),"")</f>
        <v>Aarons R.</v>
      </c>
      <c r="E387" s="13">
        <f>IFERROR(IF(Dati17_18[[#This Row],[Mf]]/Dati17_18[[#This Row],[Quota]]=0,0,Dati17_18[[#This Row],[Mf]]/Dati17_18[[#This Row],[Quota]]),0)</f>
        <v>1.35</v>
      </c>
      <c r="F387" s="13">
        <f>IFERROR(Dati17_18[[#This Row],[Mf/Quota]]*Dati17_18[[#This Row],[Pg]]/38,0)</f>
        <v>0.39078947368421058</v>
      </c>
      <c r="G387" s="15">
        <f>IF(Dati17_18[[#This Row],[Mf]]*Dati17_18[[#This Row],[Pg]]=0,0,Dati17_18[[#This Row],[Mf]]*Dati17_18[[#This Row],[Pg]])</f>
        <v>59.400000000000006</v>
      </c>
      <c r="H387" s="20">
        <f>IFERROR(Dati17_18[[#This Row],[Tot. punti]]/Dati17_18[[#This Row],[Quota]],0)</f>
        <v>14.850000000000001</v>
      </c>
      <c r="I387" s="12">
        <f>IFERROR(VLOOKUP(Dati17_18[[#This Row],[Nome]]&amp;"*",Gazzetta17_18[],2,FALSE),0)</f>
        <v>4</v>
      </c>
      <c r="J387" t="s">
        <v>101</v>
      </c>
      <c r="K387">
        <v>11</v>
      </c>
      <c r="L387">
        <v>5.4</v>
      </c>
      <c r="M387">
        <v>5.4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s="18" t="s">
        <v>2043</v>
      </c>
      <c r="Z387">
        <v>16</v>
      </c>
    </row>
    <row r="388" spans="1:26">
      <c r="A388">
        <v>2650</v>
      </c>
      <c r="B388" t="s">
        <v>17</v>
      </c>
      <c r="C388" t="s">
        <v>931</v>
      </c>
      <c r="D388" s="17" t="str">
        <f>IFERROR(VLOOKUP(Dati17_18[[#This Row],[Nome]]&amp;"*",Gazzetta17_18[Giocatore],1,FALSE),"")</f>
        <v>Avenatti F.</v>
      </c>
      <c r="E388" s="13">
        <f>IFERROR(IF(Dati17_18[[#This Row],[Mf]]/Dati17_18[[#This Row],[Quota]]=0,0,Dati17_18[[#This Row],[Mf]]/Dati17_18[[#This Row],[Quota]]),0)</f>
        <v>1.7766666666666666</v>
      </c>
      <c r="F388" s="13">
        <f>IFERROR(Dati17_18[[#This Row],[Mf/Quota]]*Dati17_18[[#This Row],[Pg]]/38,0)</f>
        <v>0.51429824561403503</v>
      </c>
      <c r="G388" s="15">
        <f>IF(Dati17_18[[#This Row],[Mf]]*Dati17_18[[#This Row],[Pg]]=0,0,Dati17_18[[#This Row],[Mf]]*Dati17_18[[#This Row],[Pg]])</f>
        <v>58.63</v>
      </c>
      <c r="H388" s="20">
        <f>IFERROR(Dati17_18[[#This Row],[Tot. punti]]/Dati17_18[[#This Row],[Quota]],0)</f>
        <v>19.543333333333333</v>
      </c>
      <c r="I388" s="12">
        <f>IFERROR(VLOOKUP(Dati17_18[[#This Row],[Nome]]&amp;"*",Gazzetta17_18[],2,FALSE),0)</f>
        <v>3</v>
      </c>
      <c r="J388" t="s">
        <v>89</v>
      </c>
      <c r="K388">
        <v>11</v>
      </c>
      <c r="L388">
        <v>5.39</v>
      </c>
      <c r="M388">
        <v>5.33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Y388" s="18" t="s">
        <v>2044</v>
      </c>
      <c r="Z388">
        <v>5</v>
      </c>
    </row>
    <row r="389" spans="1:26">
      <c r="A389">
        <v>319</v>
      </c>
      <c r="B389" t="s">
        <v>31</v>
      </c>
      <c r="C389" t="s">
        <v>275</v>
      </c>
      <c r="D389" s="17" t="str">
        <f>IFERROR(VLOOKUP(Dati17_18[[#This Row],[Nome]]&amp;"*",Gazzetta17_18[Giocatore],1,FALSE),"")</f>
        <v>Basta D.</v>
      </c>
      <c r="E389" s="13">
        <f>IFERROR(IF(Dati17_18[[#This Row],[Mf]]/Dati17_18[[#This Row],[Quota]]=0,0,Dati17_18[[#This Row],[Mf]]/Dati17_18[[#This Row],[Quota]]),0)</f>
        <v>1.5125</v>
      </c>
      <c r="F389" s="13">
        <f>IFERROR(Dati17_18[[#This Row],[Mf/Quota]]*Dati17_18[[#This Row],[Pg]]/38,0)</f>
        <v>0.43782894736842104</v>
      </c>
      <c r="G389" s="15">
        <f>IF(Dati17_18[[#This Row],[Mf]]*Dati17_18[[#This Row],[Pg]]=0,0,Dati17_18[[#This Row],[Mf]]*Dati17_18[[#This Row],[Pg]])</f>
        <v>66.55</v>
      </c>
      <c r="H389" s="20">
        <f>IFERROR(Dati17_18[[#This Row],[Tot. punti]]/Dati17_18[[#This Row],[Quota]],0)</f>
        <v>16.637499999999999</v>
      </c>
      <c r="I389" s="12">
        <f>IFERROR(VLOOKUP(Dati17_18[[#This Row],[Nome]]&amp;"*",Gazzetta17_18[],2,FALSE),0)</f>
        <v>4</v>
      </c>
      <c r="J389" t="s">
        <v>74</v>
      </c>
      <c r="K389">
        <v>11</v>
      </c>
      <c r="L389">
        <v>5.95</v>
      </c>
      <c r="M389">
        <v>6.05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Y389" s="18" t="s">
        <v>2045</v>
      </c>
      <c r="Z389">
        <v>8</v>
      </c>
    </row>
    <row r="390" spans="1:26">
      <c r="A390">
        <v>2204</v>
      </c>
      <c r="B390" t="s">
        <v>22</v>
      </c>
      <c r="C390" t="s">
        <v>823</v>
      </c>
      <c r="D390" s="17" t="str">
        <f>IFERROR(VLOOKUP(Dati17_18[[#This Row],[Nome]]&amp;"*",Gazzetta17_18[Giocatore],1,FALSE),"")</f>
        <v>Cossu A.</v>
      </c>
      <c r="E390" s="13">
        <f>IFERROR(IF(Dati17_18[[#This Row],[Mf]]/Dati17_18[[#This Row],[Quota]]=0,0,Dati17_18[[#This Row],[Mf]]/Dati17_18[[#This Row],[Quota]]),0)</f>
        <v>1.4650000000000001</v>
      </c>
      <c r="F390" s="13">
        <f>IFERROR(Dati17_18[[#This Row],[Mf/Quota]]*Dati17_18[[#This Row],[Pg]]/38,0)</f>
        <v>0.42407894736842111</v>
      </c>
      <c r="G390" s="15">
        <f>IF(Dati17_18[[#This Row],[Mf]]*Dati17_18[[#This Row],[Pg]]=0,0,Dati17_18[[#This Row],[Mf]]*Dati17_18[[#This Row],[Pg]])</f>
        <v>64.460000000000008</v>
      </c>
      <c r="H390" s="20">
        <f>IFERROR(Dati17_18[[#This Row],[Tot. punti]]/Dati17_18[[#This Row],[Quota]],0)</f>
        <v>16.115000000000002</v>
      </c>
      <c r="I390" s="12">
        <f>IFERROR(VLOOKUP(Dati17_18[[#This Row],[Nome]]&amp;"*",Gazzetta17_18[],2,FALSE),0)</f>
        <v>4</v>
      </c>
      <c r="J390" t="s">
        <v>654</v>
      </c>
      <c r="K390">
        <v>11</v>
      </c>
      <c r="L390">
        <v>5.71</v>
      </c>
      <c r="M390">
        <v>5.86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Y390" s="18" t="s">
        <v>2047</v>
      </c>
      <c r="Z390">
        <v>5</v>
      </c>
    </row>
    <row r="391" spans="1:26">
      <c r="A391">
        <v>2286</v>
      </c>
      <c r="B391" t="s">
        <v>22</v>
      </c>
      <c r="C391" t="s">
        <v>875</v>
      </c>
      <c r="D391" s="17" t="str">
        <f>IFERROR(VLOOKUP(Dati17_18[[#This Row],[Nome]]&amp;"*",Gazzetta17_18[Giocatore],1,FALSE),"")</f>
        <v>Crociata G.</v>
      </c>
      <c r="E391" s="13">
        <f>IFERROR(IF(Dati17_18[[#This Row],[Mf]]/Dati17_18[[#This Row],[Quota]]=0,0,Dati17_18[[#This Row],[Mf]]/Dati17_18[[#This Row],[Quota]]),0)</f>
        <v>1.5625</v>
      </c>
      <c r="F391" s="13">
        <f>IFERROR(Dati17_18[[#This Row],[Mf/Quota]]*Dati17_18[[#This Row],[Pg]]/38,0)</f>
        <v>0.45230263157894735</v>
      </c>
      <c r="G391" s="15">
        <f>IF(Dati17_18[[#This Row],[Mf]]*Dati17_18[[#This Row],[Pg]]=0,0,Dati17_18[[#This Row],[Mf]]*Dati17_18[[#This Row],[Pg]])</f>
        <v>68.75</v>
      </c>
      <c r="H391" s="20">
        <f>IFERROR(Dati17_18[[#This Row],[Tot. punti]]/Dati17_18[[#This Row],[Quota]],0)</f>
        <v>17.1875</v>
      </c>
      <c r="I391" s="12">
        <f>IFERROR(VLOOKUP(Dati17_18[[#This Row],[Nome]]&amp;"*",Gazzetta17_18[],2,FALSE),0)</f>
        <v>4</v>
      </c>
      <c r="J391" t="s">
        <v>656</v>
      </c>
      <c r="K391">
        <v>11</v>
      </c>
      <c r="L391">
        <v>5.95</v>
      </c>
      <c r="M391">
        <v>6.25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s="18" t="s">
        <v>2048</v>
      </c>
      <c r="Z391">
        <v>6</v>
      </c>
    </row>
    <row r="392" spans="1:26">
      <c r="A392">
        <v>2652</v>
      </c>
      <c r="B392" t="s">
        <v>22</v>
      </c>
      <c r="C392" t="s">
        <v>933</v>
      </c>
      <c r="D392" s="17" t="str">
        <f>IFERROR(VLOOKUP(Dati17_18[[#This Row],[Nome]]&amp;"*",Gazzetta17_18[Giocatore],1,FALSE),"")</f>
        <v>Everton Luiz B.</v>
      </c>
      <c r="E392" s="13">
        <f>IFERROR(IF(Dati17_18[[#This Row],[Mf]]/Dati17_18[[#This Row],[Quota]]=0,0,Dati17_18[[#This Row],[Mf]]/Dati17_18[[#This Row],[Quota]]),0)</f>
        <v>1.1220000000000001</v>
      </c>
      <c r="F392" s="13">
        <f>IFERROR(Dati17_18[[#This Row],[Mf/Quota]]*Dati17_18[[#This Row],[Pg]]/38,0)</f>
        <v>0.32478947368421052</v>
      </c>
      <c r="G392" s="15">
        <f>IF(Dati17_18[[#This Row],[Mf]]*Dati17_18[[#This Row],[Pg]]=0,0,Dati17_18[[#This Row],[Mf]]*Dati17_18[[#This Row],[Pg]])</f>
        <v>61.71</v>
      </c>
      <c r="H392" s="20">
        <f>IFERROR(Dati17_18[[#This Row],[Tot. punti]]/Dati17_18[[#This Row],[Quota]],0)</f>
        <v>12.342000000000001</v>
      </c>
      <c r="I392" s="12">
        <f>IFERROR(VLOOKUP(Dati17_18[[#This Row],[Nome]]&amp;"*",Gazzetta17_18[],2,FALSE),0)</f>
        <v>5</v>
      </c>
      <c r="J392" t="s">
        <v>653</v>
      </c>
      <c r="K392">
        <v>11</v>
      </c>
      <c r="L392">
        <v>5.83</v>
      </c>
      <c r="M392">
        <v>5.61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Y392" s="18" t="s">
        <v>2050</v>
      </c>
      <c r="Z392">
        <v>8</v>
      </c>
    </row>
    <row r="393" spans="1:26">
      <c r="A393">
        <v>390</v>
      </c>
      <c r="B393" t="s">
        <v>31</v>
      </c>
      <c r="C393" t="s">
        <v>95</v>
      </c>
      <c r="D393" s="17" t="str">
        <f>IFERROR(VLOOKUP(Dati17_18[[#This Row],[Nome]]&amp;"*",Gazzetta17_18[Giocatore],1,FALSE),"")</f>
        <v>Ghoulam F.</v>
      </c>
      <c r="E393" s="13">
        <f>IFERROR(IF(Dati17_18[[#This Row],[Mf]]/Dati17_18[[#This Row],[Quota]]=0,0,Dati17_18[[#This Row],[Mf]]/Dati17_18[[#This Row],[Quota]]),0)</f>
        <v>1.8525</v>
      </c>
      <c r="F393" s="13">
        <f>IFERROR(Dati17_18[[#This Row],[Mf/Quota]]*Dati17_18[[#This Row],[Pg]]/38,0)</f>
        <v>0.53625</v>
      </c>
      <c r="G393" s="15">
        <f>IF(Dati17_18[[#This Row],[Mf]]*Dati17_18[[#This Row],[Pg]]=0,0,Dati17_18[[#This Row],[Mf]]*Dati17_18[[#This Row],[Pg]])</f>
        <v>81.510000000000005</v>
      </c>
      <c r="H393" s="20">
        <f>IFERROR(Dati17_18[[#This Row],[Tot. punti]]/Dati17_18[[#This Row],[Quota]],0)</f>
        <v>20.377500000000001</v>
      </c>
      <c r="I393" s="12">
        <f>IFERROR(VLOOKUP(Dati17_18[[#This Row],[Nome]]&amp;"*",Gazzetta17_18[],2,FALSE),0)</f>
        <v>4</v>
      </c>
      <c r="J393" t="s">
        <v>24</v>
      </c>
      <c r="K393">
        <v>11</v>
      </c>
      <c r="L393">
        <v>6.64</v>
      </c>
      <c r="M393">
        <v>7.41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</v>
      </c>
      <c r="V393">
        <v>0</v>
      </c>
      <c r="W393">
        <v>0</v>
      </c>
      <c r="Y393" s="18" t="s">
        <v>2051</v>
      </c>
      <c r="Z393">
        <v>18</v>
      </c>
    </row>
    <row r="394" spans="1:26">
      <c r="A394">
        <v>2208</v>
      </c>
      <c r="B394" t="s">
        <v>31</v>
      </c>
      <c r="C394" t="s">
        <v>827</v>
      </c>
      <c r="D394" s="17" t="str">
        <f>IFERROR(VLOOKUP(Dati17_18[[#This Row],[Nome]]&amp;"*",Gazzetta17_18[Giocatore],1,FALSE),"")</f>
        <v>Jaroszynski P.</v>
      </c>
      <c r="E394" s="13">
        <f>IFERROR(IF(Dati17_18[[#This Row],[Mf]]/Dati17_18[[#This Row],[Quota]]=0,0,Dati17_18[[#This Row],[Mf]]/Dati17_18[[#This Row],[Quota]]),0)</f>
        <v>1.35</v>
      </c>
      <c r="F394" s="13">
        <f>IFERROR(Dati17_18[[#This Row],[Mf/Quota]]*Dati17_18[[#This Row],[Pg]]/38,0)</f>
        <v>0.39078947368421058</v>
      </c>
      <c r="G394" s="15">
        <f>IF(Dati17_18[[#This Row],[Mf]]*Dati17_18[[#This Row],[Pg]]=0,0,Dati17_18[[#This Row],[Mf]]*Dati17_18[[#This Row],[Pg]])</f>
        <v>59.400000000000006</v>
      </c>
      <c r="H394" s="20">
        <f>IFERROR(Dati17_18[[#This Row],[Tot. punti]]/Dati17_18[[#This Row],[Quota]],0)</f>
        <v>14.850000000000001</v>
      </c>
      <c r="I394" s="12">
        <f>IFERROR(VLOOKUP(Dati17_18[[#This Row],[Nome]]&amp;"*",Gazzetta17_18[],2,FALSE),0)</f>
        <v>4</v>
      </c>
      <c r="J394" t="s">
        <v>65</v>
      </c>
      <c r="K394">
        <v>11</v>
      </c>
      <c r="L394">
        <v>5.55</v>
      </c>
      <c r="M394">
        <v>5.4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Y394" s="18" t="s">
        <v>2053</v>
      </c>
      <c r="Z394">
        <v>27</v>
      </c>
    </row>
    <row r="395" spans="1:26">
      <c r="A395">
        <v>2653</v>
      </c>
      <c r="B395" t="s">
        <v>31</v>
      </c>
      <c r="C395" t="s">
        <v>934</v>
      </c>
      <c r="D395" s="17" t="str">
        <f>IFERROR(VLOOKUP(Dati17_18[[#This Row],[Nome]]&amp;"*",Gazzetta17_18[Giocatore],1,FALSE),"")</f>
        <v>Lykogiannis C.</v>
      </c>
      <c r="E395" s="13">
        <f>IFERROR(IF(Dati17_18[[#This Row],[Mf]]/Dati17_18[[#This Row],[Quota]]=0,0,Dati17_18[[#This Row],[Mf]]/Dati17_18[[#This Row],[Quota]]),0)</f>
        <v>1</v>
      </c>
      <c r="F395" s="13">
        <f>IFERROR(Dati17_18[[#This Row],[Mf/Quota]]*Dati17_18[[#This Row],[Pg]]/38,0)</f>
        <v>0.28947368421052633</v>
      </c>
      <c r="G395" s="15">
        <f>IF(Dati17_18[[#This Row],[Mf]]*Dati17_18[[#This Row],[Pg]]=0,0,Dati17_18[[#This Row],[Mf]]*Dati17_18[[#This Row],[Pg]])</f>
        <v>66</v>
      </c>
      <c r="H395" s="20">
        <f>IFERROR(Dati17_18[[#This Row],[Tot. punti]]/Dati17_18[[#This Row],[Quota]],0)</f>
        <v>11</v>
      </c>
      <c r="I395" s="12">
        <f>IFERROR(VLOOKUP(Dati17_18[[#This Row],[Nome]]&amp;"*",Gazzetta17_18[],2,FALSE),0)</f>
        <v>6</v>
      </c>
      <c r="J395" t="s">
        <v>654</v>
      </c>
      <c r="K395">
        <v>11</v>
      </c>
      <c r="L395">
        <v>5.83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2</v>
      </c>
      <c r="V395">
        <v>0</v>
      </c>
      <c r="W395">
        <v>0</v>
      </c>
      <c r="Y395" s="18" t="s">
        <v>2054</v>
      </c>
      <c r="Z395">
        <v>18</v>
      </c>
    </row>
    <row r="396" spans="1:26">
      <c r="A396">
        <v>2296</v>
      </c>
      <c r="B396" t="s">
        <v>31</v>
      </c>
      <c r="C396" t="s">
        <v>885</v>
      </c>
      <c r="D396" s="17" t="str">
        <f>IFERROR(VLOOKUP(Dati17_18[[#This Row],[Nome]]&amp;"*",Gazzetta17_18[Giocatore],1,FALSE),"")</f>
        <v>Mancini G.</v>
      </c>
      <c r="E396" s="13">
        <f>IFERROR(IF(Dati17_18[[#This Row],[Mf]]/Dati17_18[[#This Row],[Quota]]=0,0,Dati17_18[[#This Row],[Mf]]/Dati17_18[[#This Row],[Quota]]),0)</f>
        <v>1.1779999999999999</v>
      </c>
      <c r="F396" s="13">
        <f>IFERROR(Dati17_18[[#This Row],[Mf/Quota]]*Dati17_18[[#This Row],[Pg]]/38,0)</f>
        <v>0.34099999999999997</v>
      </c>
      <c r="G396" s="15">
        <f>IF(Dati17_18[[#This Row],[Mf]]*Dati17_18[[#This Row],[Pg]]=0,0,Dati17_18[[#This Row],[Mf]]*Dati17_18[[#This Row],[Pg]])</f>
        <v>64.789999999999992</v>
      </c>
      <c r="H396" s="20">
        <f>IFERROR(Dati17_18[[#This Row],[Tot. punti]]/Dati17_18[[#This Row],[Quota]],0)</f>
        <v>12.957999999999998</v>
      </c>
      <c r="I396" s="12">
        <f>IFERROR(VLOOKUP(Dati17_18[[#This Row],[Nome]]&amp;"*",Gazzetta17_18[],2,FALSE),0)</f>
        <v>5</v>
      </c>
      <c r="J396" t="s">
        <v>49</v>
      </c>
      <c r="K396">
        <v>11</v>
      </c>
      <c r="L396">
        <v>5.83</v>
      </c>
      <c r="M396">
        <v>5.89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1</v>
      </c>
      <c r="W396">
        <v>0</v>
      </c>
      <c r="Y396" s="18" t="s">
        <v>2381</v>
      </c>
      <c r="Z396">
        <v>14</v>
      </c>
    </row>
    <row r="397" spans="1:26">
      <c r="A397">
        <v>2658</v>
      </c>
      <c r="B397" t="s">
        <v>22</v>
      </c>
      <c r="C397" t="s">
        <v>939</v>
      </c>
      <c r="D397" s="17" t="str">
        <f>IFERROR(VLOOKUP(Dati17_18[[#This Row],[Nome]]&amp;"*",Gazzetta17_18[Giocatore],1,FALSE),"")</f>
        <v>Medeiros I.</v>
      </c>
      <c r="E397" s="13">
        <f>IFERROR(IF(Dati17_18[[#This Row],[Mf]]/Dati17_18[[#This Row],[Quota]]=0,0,Dati17_18[[#This Row],[Mf]]/Dati17_18[[#This Row],[Quota]]),0)</f>
        <v>0.67500000000000004</v>
      </c>
      <c r="F397" s="13">
        <f>IFERROR(Dati17_18[[#This Row],[Mf/Quota]]*Dati17_18[[#This Row],[Pg]]/38,0)</f>
        <v>0.19539473684210529</v>
      </c>
      <c r="G397" s="15">
        <f>IF(Dati17_18[[#This Row],[Mf]]*Dati17_18[[#This Row],[Pg]]=0,0,Dati17_18[[#This Row],[Mf]]*Dati17_18[[#This Row],[Pg]])</f>
        <v>74.25</v>
      </c>
      <c r="H397" s="20">
        <f>IFERROR(Dati17_18[[#This Row],[Tot. punti]]/Dati17_18[[#This Row],[Quota]],0)</f>
        <v>7.4249999999999998</v>
      </c>
      <c r="I397" s="12">
        <f>IFERROR(VLOOKUP(Dati17_18[[#This Row],[Nome]]&amp;"*",Gazzetta17_18[],2,FALSE),0)</f>
        <v>10</v>
      </c>
      <c r="J397" t="s">
        <v>70</v>
      </c>
      <c r="K397">
        <v>11</v>
      </c>
      <c r="L397">
        <v>6.1</v>
      </c>
      <c r="M397">
        <v>6.75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Y397" s="18" t="s">
        <v>2382</v>
      </c>
      <c r="Z397">
        <v>6</v>
      </c>
    </row>
    <row r="398" spans="1:26">
      <c r="A398">
        <v>2037</v>
      </c>
      <c r="B398" t="s">
        <v>31</v>
      </c>
      <c r="C398" t="s">
        <v>736</v>
      </c>
      <c r="D398" s="17" t="str">
        <f>IFERROR(VLOOKUP(Dati17_18[[#This Row],[Nome]]&amp;"*",Gazzetta17_18[Giocatore],1,FALSE),"")</f>
        <v>Miangue S.</v>
      </c>
      <c r="E398" s="13">
        <f>IFERROR(IF(Dati17_18[[#This Row],[Mf]]/Dati17_18[[#This Row],[Quota]]=0,0,Dati17_18[[#This Row],[Mf]]/Dati17_18[[#This Row],[Quota]]),0)</f>
        <v>1.3875</v>
      </c>
      <c r="F398" s="13">
        <f>IFERROR(Dati17_18[[#This Row],[Mf/Quota]]*Dati17_18[[#This Row],[Pg]]/38,0)</f>
        <v>0.40164473684210522</v>
      </c>
      <c r="G398" s="15">
        <f>IF(Dati17_18[[#This Row],[Mf]]*Dati17_18[[#This Row],[Pg]]=0,0,Dati17_18[[#This Row],[Mf]]*Dati17_18[[#This Row],[Pg]])</f>
        <v>61.05</v>
      </c>
      <c r="H398" s="20">
        <f>IFERROR(Dati17_18[[#This Row],[Tot. punti]]/Dati17_18[[#This Row],[Quota]],0)</f>
        <v>15.262499999999999</v>
      </c>
      <c r="I398" s="12">
        <f>IFERROR(VLOOKUP(Dati17_18[[#This Row],[Nome]]&amp;"*",Gazzetta17_18[],2,FALSE),0)</f>
        <v>4</v>
      </c>
      <c r="J398" t="s">
        <v>654</v>
      </c>
      <c r="K398">
        <v>11</v>
      </c>
      <c r="L398">
        <v>5.59</v>
      </c>
      <c r="M398">
        <v>5.55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Y398" s="18" t="s">
        <v>2056</v>
      </c>
      <c r="Z398">
        <v>4</v>
      </c>
    </row>
    <row r="399" spans="1:26">
      <c r="A399">
        <v>327</v>
      </c>
      <c r="B399" t="s">
        <v>31</v>
      </c>
      <c r="C399" t="s">
        <v>432</v>
      </c>
      <c r="D399" s="17" t="str">
        <f>IFERROR(VLOOKUP(Dati17_18[[#This Row],[Nome]]&amp;"*",Gazzetta17_18[Giocatore],1,FALSE),"")</f>
        <v>Patric</v>
      </c>
      <c r="E399" s="13">
        <f>IFERROR(IF(Dati17_18[[#This Row],[Mf]]/Dati17_18[[#This Row],[Quota]]=0,0,Dati17_18[[#This Row],[Mf]]/Dati17_18[[#This Row],[Quota]]),0)</f>
        <v>1.4624999999999999</v>
      </c>
      <c r="F399" s="13">
        <f>IFERROR(Dati17_18[[#This Row],[Mf/Quota]]*Dati17_18[[#This Row],[Pg]]/38,0)</f>
        <v>0.42335526315789468</v>
      </c>
      <c r="G399" s="15">
        <f>IF(Dati17_18[[#This Row],[Mf]]*Dati17_18[[#This Row],[Pg]]=0,0,Dati17_18[[#This Row],[Mf]]*Dati17_18[[#This Row],[Pg]])</f>
        <v>64.349999999999994</v>
      </c>
      <c r="H399" s="20">
        <f>IFERROR(Dati17_18[[#This Row],[Tot. punti]]/Dati17_18[[#This Row],[Quota]],0)</f>
        <v>16.087499999999999</v>
      </c>
      <c r="I399" s="12">
        <f>IFERROR(VLOOKUP(Dati17_18[[#This Row],[Nome]]&amp;"*",Gazzetta17_18[],2,FALSE),0)</f>
        <v>4</v>
      </c>
      <c r="J399" t="s">
        <v>74</v>
      </c>
      <c r="K399">
        <v>11</v>
      </c>
      <c r="L399">
        <v>5.8</v>
      </c>
      <c r="M399">
        <v>5.85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Y399" s="18" t="s">
        <v>2056</v>
      </c>
      <c r="Z399">
        <v>10</v>
      </c>
    </row>
    <row r="400" spans="1:26">
      <c r="A400">
        <v>197</v>
      </c>
      <c r="B400" t="s">
        <v>31</v>
      </c>
      <c r="C400" t="s">
        <v>284</v>
      </c>
      <c r="D400" s="17" t="str">
        <f>IFERROR(VLOOKUP(Dati17_18[[#This Row],[Nome]]&amp;"*",Gazzetta17_18[Giocatore],1,FALSE),"")</f>
        <v>Pavlovic D.</v>
      </c>
      <c r="E400" s="13">
        <f>IFERROR(IF(Dati17_18[[#This Row],[Mf]]/Dati17_18[[#This Row],[Quota]]=0,0,Dati17_18[[#This Row],[Mf]]/Dati17_18[[#This Row],[Quota]]),0)</f>
        <v>1.3374999999999999</v>
      </c>
      <c r="F400" s="13">
        <f>IFERROR(Dati17_18[[#This Row],[Mf/Quota]]*Dati17_18[[#This Row],[Pg]]/38,0)</f>
        <v>0.38717105263157892</v>
      </c>
      <c r="G400" s="15">
        <f>IF(Dati17_18[[#This Row],[Mf]]*Dati17_18[[#This Row],[Pg]]=0,0,Dati17_18[[#This Row],[Mf]]*Dati17_18[[#This Row],[Pg]])</f>
        <v>58.849999999999994</v>
      </c>
      <c r="H400" s="20">
        <f>IFERROR(Dati17_18[[#This Row],[Tot. punti]]/Dati17_18[[#This Row],[Quota]],0)</f>
        <v>14.712499999999999</v>
      </c>
      <c r="I400" s="12">
        <f>IFERROR(VLOOKUP(Dati17_18[[#This Row],[Nome]]&amp;"*",Gazzetta17_18[],2,FALSE),0)</f>
        <v>4</v>
      </c>
      <c r="J400" t="s">
        <v>656</v>
      </c>
      <c r="K400">
        <v>11</v>
      </c>
      <c r="L400">
        <v>5.35</v>
      </c>
      <c r="M400">
        <v>5.35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s="18" t="s">
        <v>2384</v>
      </c>
      <c r="Z400">
        <v>2</v>
      </c>
    </row>
    <row r="401" spans="1:26">
      <c r="A401">
        <v>261</v>
      </c>
      <c r="B401" t="s">
        <v>31</v>
      </c>
      <c r="C401" t="s">
        <v>258</v>
      </c>
      <c r="D401" s="17" t="str">
        <f>IFERROR(VLOOKUP(Dati17_18[[#This Row],[Nome]]&amp;"*",Gazzetta17_18[Giocatore],1,FALSE),"")</f>
        <v>Ranocchia A.</v>
      </c>
      <c r="E401" s="13">
        <f>IFERROR(IF(Dati17_18[[#This Row],[Mf]]/Dati17_18[[#This Row],[Quota]]=0,0,Dati17_18[[#This Row],[Mf]]/Dati17_18[[#This Row],[Quota]]),0)</f>
        <v>0.90857142857142859</v>
      </c>
      <c r="F401" s="13">
        <f>IFERROR(Dati17_18[[#This Row],[Mf/Quota]]*Dati17_18[[#This Row],[Pg]]/38,0)</f>
        <v>0.26300751879699247</v>
      </c>
      <c r="G401" s="15">
        <f>IF(Dati17_18[[#This Row],[Mf]]*Dati17_18[[#This Row],[Pg]]=0,0,Dati17_18[[#This Row],[Mf]]*Dati17_18[[#This Row],[Pg]])</f>
        <v>69.960000000000008</v>
      </c>
      <c r="H401" s="20">
        <f>IFERROR(Dati17_18[[#This Row],[Tot. punti]]/Dati17_18[[#This Row],[Quota]],0)</f>
        <v>9.9942857142857147</v>
      </c>
      <c r="I401" s="12">
        <f>IFERROR(VLOOKUP(Dati17_18[[#This Row],[Nome]]&amp;"*",Gazzetta17_18[],2,FALSE),0)</f>
        <v>7</v>
      </c>
      <c r="J401" t="s">
        <v>55</v>
      </c>
      <c r="K401">
        <v>11</v>
      </c>
      <c r="L401">
        <v>6.07</v>
      </c>
      <c r="M401">
        <v>6.36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1</v>
      </c>
      <c r="Y401" s="18" t="s">
        <v>2385</v>
      </c>
      <c r="Z401">
        <v>4</v>
      </c>
    </row>
    <row r="402" spans="1:26">
      <c r="A402">
        <v>60</v>
      </c>
      <c r="B402" t="s">
        <v>22</v>
      </c>
      <c r="C402" t="s">
        <v>273</v>
      </c>
      <c r="D402" s="17" t="str">
        <f>IFERROR(VLOOKUP(Dati17_18[[#This Row],[Nome]]&amp;"*",Gazzetta17_18[Giocatore],1,FALSE),"")</f>
        <v>Rizzo L.</v>
      </c>
      <c r="E402" s="13">
        <f>IFERROR(IF(Dati17_18[[#This Row],[Mf]]/Dati17_18[[#This Row],[Quota]]=0,0,Dati17_18[[#This Row],[Mf]]/Dati17_18[[#This Row],[Quota]]),0)</f>
        <v>1.6375</v>
      </c>
      <c r="F402" s="13">
        <f>IFERROR(Dati17_18[[#This Row],[Mf/Quota]]*Dati17_18[[#This Row],[Pg]]/38,0)</f>
        <v>0.4740131578947368</v>
      </c>
      <c r="G402" s="15">
        <f>IF(Dati17_18[[#This Row],[Mf]]*Dati17_18[[#This Row],[Pg]]=0,0,Dati17_18[[#This Row],[Mf]]*Dati17_18[[#This Row],[Pg]])</f>
        <v>72.05</v>
      </c>
      <c r="H402" s="20">
        <f>IFERROR(Dati17_18[[#This Row],[Tot. punti]]/Dati17_18[[#This Row],[Quota]],0)</f>
        <v>18.012499999999999</v>
      </c>
      <c r="I402" s="12">
        <f>IFERROR(VLOOKUP(Dati17_18[[#This Row],[Nome]]&amp;"*",Gazzetta17_18[],2,FALSE),0)</f>
        <v>4</v>
      </c>
      <c r="J402" t="s">
        <v>49</v>
      </c>
      <c r="K402">
        <v>11</v>
      </c>
      <c r="L402">
        <v>5.95</v>
      </c>
      <c r="M402">
        <v>6.55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2578</v>
      </c>
      <c r="Z402">
        <v>2</v>
      </c>
    </row>
    <row r="403" spans="1:26">
      <c r="A403">
        <v>61</v>
      </c>
      <c r="B403" t="s">
        <v>22</v>
      </c>
      <c r="C403" t="s">
        <v>528</v>
      </c>
      <c r="D403" s="17" t="str">
        <f>IFERROR(VLOOKUP(Dati17_18[[#This Row],[Nome]]&amp;"*",Gazzetta17_18[Giocatore],1,FALSE),"")</f>
        <v>Zuculini F.</v>
      </c>
      <c r="E403" s="13">
        <f>IFERROR(IF(Dati17_18[[#This Row],[Mf]]/Dati17_18[[#This Row],[Quota]]=0,0,Dati17_18[[#This Row],[Mf]]/Dati17_18[[#This Row],[Quota]]),0)</f>
        <v>0.84714285714285709</v>
      </c>
      <c r="F403" s="13">
        <f>IFERROR(Dati17_18[[#This Row],[Mf/Quota]]*Dati17_18[[#This Row],[Pg]]/38,0)</f>
        <v>0.2452255639097744</v>
      </c>
      <c r="G403" s="15">
        <f>IF(Dati17_18[[#This Row],[Mf]]*Dati17_18[[#This Row],[Pg]]=0,0,Dati17_18[[#This Row],[Mf]]*Dati17_18[[#This Row],[Pg]])</f>
        <v>65.22999999999999</v>
      </c>
      <c r="H403" s="20">
        <f>IFERROR(Dati17_18[[#This Row],[Tot. punti]]/Dati17_18[[#This Row],[Quota]],0)</f>
        <v>9.3185714285714276</v>
      </c>
      <c r="I403" s="12">
        <f>IFERROR(VLOOKUP(Dati17_18[[#This Row],[Nome]]&amp;"*",Gazzetta17_18[],2,FALSE),0)</f>
        <v>7</v>
      </c>
      <c r="J403" t="s">
        <v>101</v>
      </c>
      <c r="K403">
        <v>11</v>
      </c>
      <c r="L403">
        <v>6</v>
      </c>
      <c r="M403">
        <v>5.93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Y403" s="18" t="s">
        <v>2386</v>
      </c>
      <c r="Z403">
        <v>7</v>
      </c>
    </row>
    <row r="404" spans="1:26">
      <c r="A404">
        <v>2100</v>
      </c>
      <c r="B404" t="s">
        <v>17</v>
      </c>
      <c r="C404" t="s">
        <v>760</v>
      </c>
      <c r="D404" s="17" t="str">
        <f>IFERROR(VLOOKUP(Dati17_18[[#This Row],[Nome]]&amp;"*",Gazzetta17_18[Giocatore],1,FALSE),"")</f>
        <v/>
      </c>
      <c r="E404" s="13">
        <f>IFERROR(IF(Dati17_18[[#This Row],[Mf]]/Dati17_18[[#This Row],[Quota]]=0,0,Dati17_18[[#This Row],[Mf]]/Dati17_18[[#This Row],[Quota]]),0)</f>
        <v>0</v>
      </c>
      <c r="F404" s="13">
        <f>IFERROR(Dati17_18[[#This Row],[Mf/Quota]]*Dati17_18[[#This Row],[Pg]]/38,0)</f>
        <v>0</v>
      </c>
      <c r="G404" s="15">
        <f>IF(Dati17_18[[#This Row],[Mf]]*Dati17_18[[#This Row],[Pg]]=0,0,Dati17_18[[#This Row],[Mf]]*Dati17_18[[#This Row],[Pg]])</f>
        <v>72.099999999999994</v>
      </c>
      <c r="H404" s="20">
        <f>IFERROR(Dati17_18[[#This Row],[Tot. punti]]/Dati17_18[[#This Row],[Quota]],0)</f>
        <v>0</v>
      </c>
      <c r="I404" s="12">
        <f>IFERROR(VLOOKUP(Dati17_18[[#This Row],[Nome]]&amp;"*",Gazzetta17_18[],2,FALSE),0)</f>
        <v>0</v>
      </c>
      <c r="J404" t="s">
        <v>89</v>
      </c>
      <c r="K404">
        <v>10</v>
      </c>
      <c r="L404">
        <v>6.07</v>
      </c>
      <c r="M404">
        <v>7.21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Y404" s="18" t="s">
        <v>2579</v>
      </c>
      <c r="Z404">
        <v>1</v>
      </c>
    </row>
    <row r="405" spans="1:26">
      <c r="A405">
        <v>428</v>
      </c>
      <c r="B405" t="s">
        <v>22</v>
      </c>
      <c r="C405" t="s">
        <v>603</v>
      </c>
      <c r="D405" s="17" t="str">
        <f>IFERROR(VLOOKUP(Dati17_18[[#This Row],[Nome]]&amp;"*",Gazzetta17_18[Giocatore],1,FALSE),"")</f>
        <v>Benali A.</v>
      </c>
      <c r="E405" s="13">
        <f>IFERROR(IF(Dati17_18[[#This Row],[Mf]]/Dati17_18[[#This Row],[Quota]]=0,0,Dati17_18[[#This Row],[Mf]]/Dati17_18[[#This Row],[Quota]]),0)</f>
        <v>0.64</v>
      </c>
      <c r="F405" s="13">
        <f>IFERROR(Dati17_18[[#This Row],[Mf/Quota]]*Dati17_18[[#This Row],[Pg]]/38,0)</f>
        <v>0.16842105263157894</v>
      </c>
      <c r="G405" s="15">
        <f>IF(Dati17_18[[#This Row],[Mf]]*Dati17_18[[#This Row],[Pg]]=0,0,Dati17_18[[#This Row],[Mf]]*Dati17_18[[#This Row],[Pg]])</f>
        <v>64</v>
      </c>
      <c r="H405" s="20">
        <f>IFERROR(Dati17_18[[#This Row],[Tot. punti]]/Dati17_18[[#This Row],[Quota]],0)</f>
        <v>6.4</v>
      </c>
      <c r="I405" s="12">
        <f>IFERROR(VLOOKUP(Dati17_18[[#This Row],[Nome]]&amp;"*",Gazzetta17_18[],2,FALSE),0)</f>
        <v>10</v>
      </c>
      <c r="J405" t="s">
        <v>656</v>
      </c>
      <c r="K405">
        <v>10</v>
      </c>
      <c r="L405">
        <v>6.1</v>
      </c>
      <c r="M405">
        <v>6.4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0</v>
      </c>
      <c r="Y405" s="18" t="s">
        <v>2063</v>
      </c>
      <c r="Z405">
        <v>23</v>
      </c>
    </row>
    <row r="406" spans="1:26">
      <c r="A406">
        <v>2213</v>
      </c>
      <c r="B406" t="s">
        <v>22</v>
      </c>
      <c r="C406" t="s">
        <v>832</v>
      </c>
      <c r="D406" s="17" t="str">
        <f>IFERROR(VLOOKUP(Dati17_18[[#This Row],[Nome]]&amp;"*",Gazzetta17_18[Giocatore],1,FALSE),"")</f>
        <v>Cassata F.</v>
      </c>
      <c r="E406" s="13">
        <f>IFERROR(IF(Dati17_18[[#This Row],[Mf]]/Dati17_18[[#This Row],[Quota]]=0,0,Dati17_18[[#This Row],[Mf]]/Dati17_18[[#This Row],[Quota]]),0)</f>
        <v>1.9533333333333334</v>
      </c>
      <c r="F406" s="13">
        <f>IFERROR(Dati17_18[[#This Row],[Mf/Quota]]*Dati17_18[[#This Row],[Pg]]/38,0)</f>
        <v>0.51403508771929829</v>
      </c>
      <c r="G406" s="15">
        <f>IF(Dati17_18[[#This Row],[Mf]]*Dati17_18[[#This Row],[Pg]]=0,0,Dati17_18[[#This Row],[Mf]]*Dati17_18[[#This Row],[Pg]])</f>
        <v>58.6</v>
      </c>
      <c r="H406" s="20">
        <f>IFERROR(Dati17_18[[#This Row],[Tot. punti]]/Dati17_18[[#This Row],[Quota]],0)</f>
        <v>19.533333333333335</v>
      </c>
      <c r="I406" s="12">
        <f>IFERROR(VLOOKUP(Dati17_18[[#This Row],[Nome]]&amp;"*",Gazzetta17_18[],2,FALSE),0)</f>
        <v>3</v>
      </c>
      <c r="J406" t="s">
        <v>46</v>
      </c>
      <c r="K406">
        <v>10</v>
      </c>
      <c r="L406">
        <v>5.71</v>
      </c>
      <c r="M406">
        <v>5.86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1</v>
      </c>
      <c r="W406">
        <v>0</v>
      </c>
      <c r="Y406" s="18" t="s">
        <v>2065</v>
      </c>
      <c r="Z406">
        <v>9</v>
      </c>
    </row>
    <row r="407" spans="1:26">
      <c r="A407">
        <v>100</v>
      </c>
      <c r="B407" t="s">
        <v>31</v>
      </c>
      <c r="C407" t="s">
        <v>136</v>
      </c>
      <c r="D407" s="17" t="str">
        <f>IFERROR(VLOOKUP(Dati17_18[[#This Row],[Nome]]&amp;"*",Gazzetta17_18[Giocatore],1,FALSE),"")</f>
        <v>Cesar B.</v>
      </c>
      <c r="E407" s="13">
        <f>IFERROR(IF(Dati17_18[[#This Row],[Mf]]/Dati17_18[[#This Row],[Quota]]=0,0,Dati17_18[[#This Row],[Mf]]/Dati17_18[[#This Row],[Quota]]),0)</f>
        <v>1.7233333333333334</v>
      </c>
      <c r="F407" s="13">
        <f>IFERROR(Dati17_18[[#This Row],[Mf/Quota]]*Dati17_18[[#This Row],[Pg]]/38,0)</f>
        <v>0.45350877192982458</v>
      </c>
      <c r="G407" s="15">
        <f>IF(Dati17_18[[#This Row],[Mf]]*Dati17_18[[#This Row],[Pg]]=0,0,Dati17_18[[#This Row],[Mf]]*Dati17_18[[#This Row],[Pg]])</f>
        <v>51.7</v>
      </c>
      <c r="H407" s="20">
        <f>IFERROR(Dati17_18[[#This Row],[Tot. punti]]/Dati17_18[[#This Row],[Quota]],0)</f>
        <v>17.233333333333334</v>
      </c>
      <c r="I407" s="12">
        <f>IFERROR(VLOOKUP(Dati17_18[[#This Row],[Nome]]&amp;"*",Gazzetta17_18[],2,FALSE),0)</f>
        <v>3</v>
      </c>
      <c r="J407" t="s">
        <v>65</v>
      </c>
      <c r="K407">
        <v>10</v>
      </c>
      <c r="L407">
        <v>5.67</v>
      </c>
      <c r="M407">
        <v>5.17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Y407" s="18" t="s">
        <v>2067</v>
      </c>
      <c r="Z407">
        <v>29</v>
      </c>
    </row>
    <row r="408" spans="1:26">
      <c r="A408">
        <v>2659</v>
      </c>
      <c r="B408" t="s">
        <v>22</v>
      </c>
      <c r="C408" t="s">
        <v>940</v>
      </c>
      <c r="D408" s="17" t="str">
        <f>IFERROR(VLOOKUP(Dati17_18[[#This Row],[Nome]]&amp;"*",Gazzetta17_18[Giocatore],1,FALSE),"")</f>
        <v>Dabo B.</v>
      </c>
      <c r="E408" s="13">
        <f>IFERROR(IF(Dati17_18[[#This Row],[Mf]]/Dati17_18[[#This Row],[Quota]]=0,0,Dati17_18[[#This Row],[Mf]]/Dati17_18[[#This Row],[Quota]]),0)</f>
        <v>0.67222222222222217</v>
      </c>
      <c r="F408" s="13">
        <f>IFERROR(Dati17_18[[#This Row],[Mf/Quota]]*Dati17_18[[#This Row],[Pg]]/38,0)</f>
        <v>0.17690058479532161</v>
      </c>
      <c r="G408" s="15">
        <f>IF(Dati17_18[[#This Row],[Mf]]*Dati17_18[[#This Row],[Pg]]=0,0,Dati17_18[[#This Row],[Mf]]*Dati17_18[[#This Row],[Pg]])</f>
        <v>60.5</v>
      </c>
      <c r="H408" s="20">
        <f>IFERROR(Dati17_18[[#This Row],[Tot. punti]]/Dati17_18[[#This Row],[Quota]],0)</f>
        <v>6.7222222222222223</v>
      </c>
      <c r="I408" s="12">
        <f>IFERROR(VLOOKUP(Dati17_18[[#This Row],[Nome]]&amp;"*",Gazzetta17_18[],2,FALSE),0)</f>
        <v>9</v>
      </c>
      <c r="J408" t="s">
        <v>35</v>
      </c>
      <c r="K408">
        <v>10</v>
      </c>
      <c r="L408">
        <v>5.9</v>
      </c>
      <c r="M408">
        <v>6.05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Y408" s="18" t="s">
        <v>2070</v>
      </c>
      <c r="Z408">
        <v>1</v>
      </c>
    </row>
    <row r="409" spans="1:26">
      <c r="A409">
        <v>611</v>
      </c>
      <c r="B409" t="s">
        <v>28</v>
      </c>
      <c r="C409" t="s">
        <v>402</v>
      </c>
      <c r="D409" s="17" t="str">
        <f>IFERROR(VLOOKUP(Dati17_18[[#This Row],[Nome]]&amp;"*",Gazzetta17_18[Giocatore],1,FALSE),"")</f>
        <v>Rafael A.</v>
      </c>
      <c r="E409" s="13">
        <f>IFERROR(IF(Dati17_18[[#This Row],[Mf]]/Dati17_18[[#This Row],[Quota]]=0,0,Dati17_18[[#This Row],[Mf]]/Dati17_18[[#This Row],[Quota]]),0)</f>
        <v>1.25</v>
      </c>
      <c r="F409" s="13">
        <f>IFERROR(Dati17_18[[#This Row],[Mf/Quota]]*Dati17_18[[#This Row],[Pg]]/38,0)</f>
        <v>0.32894736842105265</v>
      </c>
      <c r="G409" s="15">
        <f>IF(Dati17_18[[#This Row],[Mf]]*Dati17_18[[#This Row],[Pg]]=0,0,Dati17_18[[#This Row],[Mf]]*Dati17_18[[#This Row],[Pg]])</f>
        <v>50</v>
      </c>
      <c r="H409" s="20">
        <f>IFERROR(Dati17_18[[#This Row],[Tot. punti]]/Dati17_18[[#This Row],[Quota]],0)</f>
        <v>12.5</v>
      </c>
      <c r="I409" s="12">
        <f>IFERROR(VLOOKUP(Dati17_18[[#This Row],[Nome]]&amp;"*",Gazzetta17_18[],2,FALSE),0)</f>
        <v>4</v>
      </c>
      <c r="J409" t="s">
        <v>654</v>
      </c>
      <c r="K409">
        <v>10</v>
      </c>
      <c r="L409">
        <v>6.15</v>
      </c>
      <c r="M409">
        <v>5</v>
      </c>
      <c r="N409">
        <v>0</v>
      </c>
      <c r="O409">
        <v>11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Y409" s="18" t="s">
        <v>2389</v>
      </c>
      <c r="Z409">
        <v>13</v>
      </c>
    </row>
    <row r="410" spans="1:26">
      <c r="A410">
        <v>778</v>
      </c>
      <c r="B410" t="s">
        <v>17</v>
      </c>
      <c r="C410" t="s">
        <v>544</v>
      </c>
      <c r="D410" s="17" t="str">
        <f>IFERROR(VLOOKUP(Dati17_18[[#This Row],[Nome]]&amp;"*",Gazzetta17_18[Giocatore],1,FALSE),"")</f>
        <v>Tumminello M.</v>
      </c>
      <c r="E410" s="13">
        <f>IFERROR(IF(Dati17_18[[#This Row],[Mf]]/Dati17_18[[#This Row],[Quota]]=0,0,Dati17_18[[#This Row],[Mf]]/Dati17_18[[#This Row],[Quota]]),0)</f>
        <v>1.1714285714285713</v>
      </c>
      <c r="F410" s="13">
        <f>IFERROR(Dati17_18[[#This Row],[Mf/Quota]]*Dati17_18[[#This Row],[Pg]]/38,0)</f>
        <v>0.30827067669172925</v>
      </c>
      <c r="G410" s="15">
        <f>IF(Dati17_18[[#This Row],[Mf]]*Dati17_18[[#This Row],[Pg]]=0,0,Dati17_18[[#This Row],[Mf]]*Dati17_18[[#This Row],[Pg]])</f>
        <v>82</v>
      </c>
      <c r="H410" s="20">
        <f>IFERROR(Dati17_18[[#This Row],[Tot. punti]]/Dati17_18[[#This Row],[Quota]],0)</f>
        <v>11.714285714285714</v>
      </c>
      <c r="I410" s="12">
        <f>IFERROR(VLOOKUP(Dati17_18[[#This Row],[Nome]]&amp;"*",Gazzetta17_18[],2,FALSE),0)</f>
        <v>7</v>
      </c>
      <c r="J410" t="s">
        <v>656</v>
      </c>
      <c r="K410">
        <v>10</v>
      </c>
      <c r="L410">
        <v>6.2</v>
      </c>
      <c r="M410">
        <v>8.1999999999999993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Y410" s="18" t="s">
        <v>2075</v>
      </c>
      <c r="Z410">
        <v>7</v>
      </c>
    </row>
    <row r="411" spans="1:26">
      <c r="A411">
        <v>2058</v>
      </c>
      <c r="B411" t="s">
        <v>22</v>
      </c>
      <c r="C411" t="s">
        <v>742</v>
      </c>
      <c r="D411" s="17" t="str">
        <f>IFERROR(VLOOKUP(Dati17_18[[#This Row],[Nome]]&amp;"*",Gazzetta17_18[Giocatore],1,FALSE),"")</f>
        <v/>
      </c>
      <c r="E411" s="13">
        <f>IFERROR(IF(Dati17_18[[#This Row],[Mf]]/Dati17_18[[#This Row],[Quota]]=0,0,Dati17_18[[#This Row],[Mf]]/Dati17_18[[#This Row],[Quota]]),0)</f>
        <v>0</v>
      </c>
      <c r="F411" s="13">
        <f>IFERROR(Dati17_18[[#This Row],[Mf/Quota]]*Dati17_18[[#This Row],[Pg]]/38,0)</f>
        <v>0</v>
      </c>
      <c r="G411" s="15">
        <f>IF(Dati17_18[[#This Row],[Mf]]*Dati17_18[[#This Row],[Pg]]=0,0,Dati17_18[[#This Row],[Mf]]*Dati17_18[[#This Row],[Pg]])</f>
        <v>55.89</v>
      </c>
      <c r="H411" s="20">
        <f>IFERROR(Dati17_18[[#This Row],[Tot. punti]]/Dati17_18[[#This Row],[Quota]],0)</f>
        <v>0</v>
      </c>
      <c r="I411" s="12">
        <f>IFERROR(VLOOKUP(Dati17_18[[#This Row],[Nome]]&amp;"*",Gazzetta17_18[],2,FALSE),0)</f>
        <v>0</v>
      </c>
      <c r="J411" t="s">
        <v>35</v>
      </c>
      <c r="K411">
        <v>9</v>
      </c>
      <c r="L411">
        <v>5.93</v>
      </c>
      <c r="M411">
        <v>6.21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Y411" s="18" t="s">
        <v>2076</v>
      </c>
      <c r="Z411">
        <v>8</v>
      </c>
    </row>
    <row r="412" spans="1:26">
      <c r="A412">
        <v>275</v>
      </c>
      <c r="B412" t="s">
        <v>22</v>
      </c>
      <c r="C412" t="s">
        <v>173</v>
      </c>
      <c r="D412" s="17" t="str">
        <f>IFERROR(VLOOKUP(Dati17_18[[#This Row],[Nome]]&amp;"*",Gazzetta17_18[Giocatore],1,FALSE),"")</f>
        <v/>
      </c>
      <c r="E412" s="13">
        <f>IFERROR(IF(Dati17_18[[#This Row],[Mf]]/Dati17_18[[#This Row],[Quota]]=0,0,Dati17_18[[#This Row],[Mf]]/Dati17_18[[#This Row],[Quota]]),0)</f>
        <v>0</v>
      </c>
      <c r="F412" s="13">
        <f>IFERROR(Dati17_18[[#This Row],[Mf/Quota]]*Dati17_18[[#This Row],[Pg]]/38,0)</f>
        <v>0</v>
      </c>
      <c r="G412" s="15">
        <f>IF(Dati17_18[[#This Row],[Mf]]*Dati17_18[[#This Row],[Pg]]=0,0,Dati17_18[[#This Row],[Mf]]*Dati17_18[[#This Row],[Pg]])</f>
        <v>55.26</v>
      </c>
      <c r="H412" s="20">
        <f>IFERROR(Dati17_18[[#This Row],[Tot. punti]]/Dati17_18[[#This Row],[Quota]],0)</f>
        <v>0</v>
      </c>
      <c r="I412" s="12">
        <f>IFERROR(VLOOKUP(Dati17_18[[#This Row],[Nome]]&amp;"*",Gazzetta17_18[],2,FALSE),0)</f>
        <v>0</v>
      </c>
      <c r="J412" t="s">
        <v>89</v>
      </c>
      <c r="K412">
        <v>9</v>
      </c>
      <c r="L412">
        <v>6</v>
      </c>
      <c r="M412">
        <v>6.14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Y412" s="18" t="s">
        <v>2078</v>
      </c>
      <c r="Z412">
        <v>11</v>
      </c>
    </row>
    <row r="413" spans="1:26">
      <c r="A413">
        <v>420</v>
      </c>
      <c r="B413" t="s">
        <v>31</v>
      </c>
      <c r="C413" t="s">
        <v>160</v>
      </c>
      <c r="D413" s="17" t="str">
        <f>IFERROR(VLOOKUP(Dati17_18[[#This Row],[Nome]]&amp;"*",Gazzetta17_18[Giocatore],1,FALSE),"")</f>
        <v/>
      </c>
      <c r="E413" s="13">
        <f>IFERROR(IF(Dati17_18[[#This Row],[Mf]]/Dati17_18[[#This Row],[Quota]]=0,0,Dati17_18[[#This Row],[Mf]]/Dati17_18[[#This Row],[Quota]]),0)</f>
        <v>0</v>
      </c>
      <c r="F413" s="13">
        <f>IFERROR(Dati17_18[[#This Row],[Mf/Quota]]*Dati17_18[[#This Row],[Pg]]/38,0)</f>
        <v>0</v>
      </c>
      <c r="G413" s="15">
        <f>IF(Dati17_18[[#This Row],[Mf]]*Dati17_18[[#This Row],[Pg]]=0,0,Dati17_18[[#This Row],[Mf]]*Dati17_18[[#This Row],[Pg]])</f>
        <v>54</v>
      </c>
      <c r="H413" s="20">
        <f>IFERROR(Dati17_18[[#This Row],[Tot. punti]]/Dati17_18[[#This Row],[Quota]],0)</f>
        <v>0</v>
      </c>
      <c r="I413" s="12">
        <f>IFERROR(VLOOKUP(Dati17_18[[#This Row],[Nome]]&amp;"*",Gazzetta17_18[],2,FALSE),0)</f>
        <v>0</v>
      </c>
      <c r="J413" t="s">
        <v>655</v>
      </c>
      <c r="K413">
        <v>9</v>
      </c>
      <c r="L413">
        <v>5.57</v>
      </c>
      <c r="M413">
        <v>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s="18" t="s">
        <v>2079</v>
      </c>
      <c r="Z413">
        <v>27</v>
      </c>
    </row>
    <row r="414" spans="1:26">
      <c r="A414">
        <v>2321</v>
      </c>
      <c r="B414" t="s">
        <v>17</v>
      </c>
      <c r="C414" t="s">
        <v>907</v>
      </c>
      <c r="D414" s="17" t="str">
        <f>IFERROR(VLOOKUP(Dati17_18[[#This Row],[Nome]]&amp;"*",Gazzetta17_18[Giocatore],1,FALSE),"")</f>
        <v/>
      </c>
      <c r="E414" s="13">
        <f>IFERROR(IF(Dati17_18[[#This Row],[Mf]]/Dati17_18[[#This Row],[Quota]]=0,0,Dati17_18[[#This Row],[Mf]]/Dati17_18[[#This Row],[Quota]]),0)</f>
        <v>0</v>
      </c>
      <c r="F414" s="13">
        <f>IFERROR(Dati17_18[[#This Row],[Mf/Quota]]*Dati17_18[[#This Row],[Pg]]/38,0)</f>
        <v>0</v>
      </c>
      <c r="G414" s="15">
        <f>IF(Dati17_18[[#This Row],[Mf]]*Dati17_18[[#This Row],[Pg]]=0,0,Dati17_18[[#This Row],[Mf]]*Dati17_18[[#This Row],[Pg]])</f>
        <v>52.29</v>
      </c>
      <c r="H414" s="20">
        <f>IFERROR(Dati17_18[[#This Row],[Tot. punti]]/Dati17_18[[#This Row],[Quota]],0)</f>
        <v>0</v>
      </c>
      <c r="I414" s="12">
        <f>IFERROR(VLOOKUP(Dati17_18[[#This Row],[Nome]]&amp;"*",Gazzetta17_18[],2,FALSE),0)</f>
        <v>0</v>
      </c>
      <c r="J414" t="s">
        <v>655</v>
      </c>
      <c r="K414">
        <v>9</v>
      </c>
      <c r="L414">
        <v>5.5</v>
      </c>
      <c r="M414">
        <v>5.81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Y414" s="18" t="s">
        <v>2081</v>
      </c>
      <c r="Z414">
        <v>12</v>
      </c>
    </row>
    <row r="415" spans="1:26">
      <c r="A415">
        <v>519</v>
      </c>
      <c r="B415" t="s">
        <v>31</v>
      </c>
      <c r="C415" t="s">
        <v>435</v>
      </c>
      <c r="D415" s="17" t="str">
        <f>IFERROR(VLOOKUP(Dati17_18[[#This Row],[Nome]]&amp;"*",Gazzetta17_18[Giocatore],1,FALSE),"")</f>
        <v/>
      </c>
      <c r="E415" s="13">
        <f>IFERROR(IF(Dati17_18[[#This Row],[Mf]]/Dati17_18[[#This Row],[Quota]]=0,0,Dati17_18[[#This Row],[Mf]]/Dati17_18[[#This Row],[Quota]]),0)</f>
        <v>0</v>
      </c>
      <c r="F415" s="13">
        <f>IFERROR(Dati17_18[[#This Row],[Mf/Quota]]*Dati17_18[[#This Row],[Pg]]/38,0)</f>
        <v>0</v>
      </c>
      <c r="G415" s="15">
        <f>IF(Dati17_18[[#This Row],[Mf]]*Dati17_18[[#This Row],[Pg]]=0,0,Dati17_18[[#This Row],[Mf]]*Dati17_18[[#This Row],[Pg]])</f>
        <v>50.49</v>
      </c>
      <c r="H415" s="20">
        <f>IFERROR(Dati17_18[[#This Row],[Tot. punti]]/Dati17_18[[#This Row],[Quota]],0)</f>
        <v>0</v>
      </c>
      <c r="I415" s="12">
        <f>IFERROR(VLOOKUP(Dati17_18[[#This Row],[Nome]]&amp;"*",Gazzetta17_18[],2,FALSE),0)</f>
        <v>0</v>
      </c>
      <c r="J415" t="s">
        <v>46</v>
      </c>
      <c r="K415">
        <v>9</v>
      </c>
      <c r="L415">
        <v>5.67</v>
      </c>
      <c r="M415">
        <v>5.61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Y415" s="18" t="s">
        <v>2082</v>
      </c>
      <c r="Z415">
        <v>9</v>
      </c>
    </row>
    <row r="416" spans="1:26">
      <c r="A416">
        <v>1979</v>
      </c>
      <c r="B416" t="s">
        <v>31</v>
      </c>
      <c r="C416" t="s">
        <v>709</v>
      </c>
      <c r="D416" s="17" t="str">
        <f>IFERROR(VLOOKUP(Dati17_18[[#This Row],[Nome]]&amp;"*",Gazzetta17_18[Giocatore],1,FALSE),"")</f>
        <v>Barreca A.</v>
      </c>
      <c r="E416" s="13">
        <f>IFERROR(IF(Dati17_18[[#This Row],[Mf]]/Dati17_18[[#This Row],[Quota]]=0,0,Dati17_18[[#This Row],[Mf]]/Dati17_18[[#This Row],[Quota]]),0)</f>
        <v>1.375</v>
      </c>
      <c r="F416" s="13">
        <f>IFERROR(Dati17_18[[#This Row],[Mf/Quota]]*Dati17_18[[#This Row],[Pg]]/38,0)</f>
        <v>0.32565789473684209</v>
      </c>
      <c r="G416" s="15">
        <f>IF(Dati17_18[[#This Row],[Mf]]*Dati17_18[[#This Row],[Pg]]=0,0,Dati17_18[[#This Row],[Mf]]*Dati17_18[[#This Row],[Pg]])</f>
        <v>49.5</v>
      </c>
      <c r="H416" s="20">
        <f>IFERROR(Dati17_18[[#This Row],[Tot. punti]]/Dati17_18[[#This Row],[Quota]],0)</f>
        <v>12.375</v>
      </c>
      <c r="I416" s="12">
        <f>IFERROR(VLOOKUP(Dati17_18[[#This Row],[Nome]]&amp;"*",Gazzetta17_18[],2,FALSE),0)</f>
        <v>4</v>
      </c>
      <c r="J416" t="s">
        <v>81</v>
      </c>
      <c r="K416">
        <v>9</v>
      </c>
      <c r="L416">
        <v>5.61</v>
      </c>
      <c r="M416">
        <v>5.5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Y416" s="18" t="s">
        <v>2392</v>
      </c>
      <c r="Z416">
        <v>4</v>
      </c>
    </row>
    <row r="417" spans="1:26">
      <c r="A417">
        <v>2239</v>
      </c>
      <c r="B417" t="s">
        <v>31</v>
      </c>
      <c r="C417" t="s">
        <v>836</v>
      </c>
      <c r="D417" s="17" t="str">
        <f>IFERROR(VLOOKUP(Dati17_18[[#This Row],[Nome]]&amp;"*",Gazzetta17_18[Giocatore],1,FALSE),"")</f>
        <v>Gyamfi B.</v>
      </c>
      <c r="E417" s="13">
        <f>IFERROR(IF(Dati17_18[[#This Row],[Mf]]/Dati17_18[[#This Row],[Quota]]=0,0,Dati17_18[[#This Row],[Mf]]/Dati17_18[[#This Row],[Quota]]),0)</f>
        <v>1.8333333333333333</v>
      </c>
      <c r="F417" s="13">
        <f>IFERROR(Dati17_18[[#This Row],[Mf/Quota]]*Dati17_18[[#This Row],[Pg]]/38,0)</f>
        <v>0.43421052631578949</v>
      </c>
      <c r="G417" s="15">
        <f>IF(Dati17_18[[#This Row],[Mf]]*Dati17_18[[#This Row],[Pg]]=0,0,Dati17_18[[#This Row],[Mf]]*Dati17_18[[#This Row],[Pg]])</f>
        <v>49.5</v>
      </c>
      <c r="H417" s="20">
        <f>IFERROR(Dati17_18[[#This Row],[Tot. punti]]/Dati17_18[[#This Row],[Quota]],0)</f>
        <v>16.5</v>
      </c>
      <c r="I417" s="12">
        <f>IFERROR(VLOOKUP(Dati17_18[[#This Row],[Nome]]&amp;"*",Gazzetta17_18[],2,FALSE),0)</f>
        <v>3</v>
      </c>
      <c r="J417" t="s">
        <v>655</v>
      </c>
      <c r="K417">
        <v>9</v>
      </c>
      <c r="L417">
        <v>5.58</v>
      </c>
      <c r="M417">
        <v>5.5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Y417" s="18" t="s">
        <v>2084</v>
      </c>
      <c r="Z417">
        <v>1</v>
      </c>
    </row>
    <row r="418" spans="1:26">
      <c r="A418">
        <v>2161</v>
      </c>
      <c r="B418" t="s">
        <v>22</v>
      </c>
      <c r="C418" t="s">
        <v>782</v>
      </c>
      <c r="D418" s="17" t="str">
        <f>IFERROR(VLOOKUP(Dati17_18[[#This Row],[Nome]]&amp;"*",Gazzetta17_18[Giocatore],1,FALSE),"")</f>
        <v>Haas N.</v>
      </c>
      <c r="E418" s="13">
        <f>IFERROR(IF(Dati17_18[[#This Row],[Mf]]/Dati17_18[[#This Row],[Quota]]=0,0,Dati17_18[[#This Row],[Mf]]/Dati17_18[[#This Row],[Quota]]),0)</f>
        <v>1.4175</v>
      </c>
      <c r="F418" s="13">
        <f>IFERROR(Dati17_18[[#This Row],[Mf/Quota]]*Dati17_18[[#This Row],[Pg]]/38,0)</f>
        <v>0.33572368421052634</v>
      </c>
      <c r="G418" s="15">
        <f>IF(Dati17_18[[#This Row],[Mf]]*Dati17_18[[#This Row],[Pg]]=0,0,Dati17_18[[#This Row],[Mf]]*Dati17_18[[#This Row],[Pg]])</f>
        <v>51.03</v>
      </c>
      <c r="H418" s="20">
        <f>IFERROR(Dati17_18[[#This Row],[Tot. punti]]/Dati17_18[[#This Row],[Quota]],0)</f>
        <v>12.7575</v>
      </c>
      <c r="I418" s="12">
        <f>IFERROR(VLOOKUP(Dati17_18[[#This Row],[Nome]]&amp;"*",Gazzetta17_18[],2,FALSE),0)</f>
        <v>4</v>
      </c>
      <c r="J418" t="s">
        <v>49</v>
      </c>
      <c r="K418">
        <v>9</v>
      </c>
      <c r="L418">
        <v>5.67</v>
      </c>
      <c r="M418">
        <v>5.67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s="18" t="s">
        <v>2580</v>
      </c>
      <c r="Z418">
        <v>21</v>
      </c>
    </row>
    <row r="419" spans="1:26">
      <c r="A419">
        <v>187</v>
      </c>
      <c r="B419" t="s">
        <v>17</v>
      </c>
      <c r="C419" t="s">
        <v>406</v>
      </c>
      <c r="D419" s="17" t="str">
        <f>IFERROR(VLOOKUP(Dati17_18[[#This Row],[Nome]]&amp;"*",Gazzetta17_18[Giocatore],1,FALSE),"")</f>
        <v>Rossi F.</v>
      </c>
      <c r="E419" s="13">
        <f>IFERROR(IF(Dati17_18[[#This Row],[Mf]]/Dati17_18[[#This Row],[Quota]]=0,0,Dati17_18[[#This Row],[Mf]]/Dati17_18[[#This Row],[Quota]]),0)</f>
        <v>3.19</v>
      </c>
      <c r="F419" s="13">
        <f>IFERROR(Dati17_18[[#This Row],[Mf/Quota]]*Dati17_18[[#This Row],[Pg]]/38,0)</f>
        <v>0.75552631578947371</v>
      </c>
      <c r="G419" s="15">
        <f>IF(Dati17_18[[#This Row],[Mf]]*Dati17_18[[#This Row],[Pg]]=0,0,Dati17_18[[#This Row],[Mf]]*Dati17_18[[#This Row],[Pg]])</f>
        <v>57.42</v>
      </c>
      <c r="H419" s="20">
        <f>IFERROR(Dati17_18[[#This Row],[Tot. punti]]/Dati17_18[[#This Row],[Quota]],0)</f>
        <v>28.71</v>
      </c>
      <c r="I419" s="12">
        <f>IFERROR(VLOOKUP(Dati17_18[[#This Row],[Nome]]&amp;"*",Gazzetta17_18[],2,FALSE),0)</f>
        <v>2</v>
      </c>
      <c r="J419" t="s">
        <v>70</v>
      </c>
      <c r="K419">
        <v>9</v>
      </c>
      <c r="L419">
        <v>6</v>
      </c>
      <c r="M419">
        <v>6.38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s="18" t="s">
        <v>2393</v>
      </c>
      <c r="Z419">
        <v>6</v>
      </c>
    </row>
    <row r="420" spans="1:26">
      <c r="A420">
        <v>362</v>
      </c>
      <c r="B420" t="s">
        <v>31</v>
      </c>
      <c r="C420" t="s">
        <v>593</v>
      </c>
      <c r="D420" s="17" t="str">
        <f>IFERROR(VLOOKUP(Dati17_18[[#This Row],[Nome]]&amp;"*",Gazzetta17_18[Giocatore],1,FALSE),"")</f>
        <v>Simic S.</v>
      </c>
      <c r="E420" s="13">
        <f>IFERROR(IF(Dati17_18[[#This Row],[Mf]]/Dati17_18[[#This Row],[Quota]]=0,0,Dati17_18[[#This Row],[Mf]]/Dati17_18[[#This Row],[Quota]]),0)</f>
        <v>2.82</v>
      </c>
      <c r="F420" s="13">
        <f>IFERROR(Dati17_18[[#This Row],[Mf/Quota]]*Dati17_18[[#This Row],[Pg]]/38,0)</f>
        <v>0.66789473684210521</v>
      </c>
      <c r="G420" s="15">
        <f>IF(Dati17_18[[#This Row],[Mf]]*Dati17_18[[#This Row],[Pg]]=0,0,Dati17_18[[#This Row],[Mf]]*Dati17_18[[#This Row],[Pg]])</f>
        <v>50.76</v>
      </c>
      <c r="H420" s="20">
        <f>IFERROR(Dati17_18[[#This Row],[Tot. punti]]/Dati17_18[[#This Row],[Quota]],0)</f>
        <v>25.38</v>
      </c>
      <c r="I420" s="12">
        <f>IFERROR(VLOOKUP(Dati17_18[[#This Row],[Nome]]&amp;"*",Gazzetta17_18[],2,FALSE),0)</f>
        <v>2</v>
      </c>
      <c r="J420" t="s">
        <v>656</v>
      </c>
      <c r="K420">
        <v>9</v>
      </c>
      <c r="L420">
        <v>5.79</v>
      </c>
      <c r="M420">
        <v>5.64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Y420" s="18" t="s">
        <v>2581</v>
      </c>
      <c r="Z420">
        <v>14</v>
      </c>
    </row>
    <row r="421" spans="1:26">
      <c r="A421">
        <v>517</v>
      </c>
      <c r="B421" t="s">
        <v>31</v>
      </c>
      <c r="C421" t="s">
        <v>612</v>
      </c>
      <c r="D421" s="17" t="str">
        <f>IFERROR(VLOOKUP(Dati17_18[[#This Row],[Nome]]&amp;"*",Gazzetta17_18[Giocatore],1,FALSE),"")</f>
        <v/>
      </c>
      <c r="E421" s="13">
        <f>IFERROR(IF(Dati17_18[[#This Row],[Mf]]/Dati17_18[[#This Row],[Quota]]=0,0,Dati17_18[[#This Row],[Mf]]/Dati17_18[[#This Row],[Quota]]),0)</f>
        <v>0</v>
      </c>
      <c r="F421" s="13">
        <f>IFERROR(Dati17_18[[#This Row],[Mf/Quota]]*Dati17_18[[#This Row],[Pg]]/38,0)</f>
        <v>0</v>
      </c>
      <c r="G421" s="15">
        <f>IF(Dati17_18[[#This Row],[Mf]]*Dati17_18[[#This Row],[Pg]]=0,0,Dati17_18[[#This Row],[Mf]]*Dati17_18[[#This Row],[Pg]])</f>
        <v>48.56</v>
      </c>
      <c r="H421" s="20">
        <f>IFERROR(Dati17_18[[#This Row],[Tot. punti]]/Dati17_18[[#This Row],[Quota]],0)</f>
        <v>0</v>
      </c>
      <c r="I421" s="12">
        <f>IFERROR(VLOOKUP(Dati17_18[[#This Row],[Nome]]&amp;"*",Gazzetta17_18[],2,FALSE),0)</f>
        <v>0</v>
      </c>
      <c r="J421" t="s">
        <v>46</v>
      </c>
      <c r="K421">
        <v>8</v>
      </c>
      <c r="L421">
        <v>6.07</v>
      </c>
      <c r="M421">
        <v>6.07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s="18" t="s">
        <v>2582</v>
      </c>
      <c r="Z421">
        <v>1</v>
      </c>
    </row>
    <row r="422" spans="1:26">
      <c r="A422">
        <v>700</v>
      </c>
      <c r="B422" t="s">
        <v>22</v>
      </c>
      <c r="C422" t="s">
        <v>295</v>
      </c>
      <c r="D422" s="17" t="str">
        <f>IFERROR(VLOOKUP(Dati17_18[[#This Row],[Nome]]&amp;"*",Gazzetta17_18[Giocatore],1,FALSE),"")</f>
        <v/>
      </c>
      <c r="E422" s="13">
        <f>IFERROR(IF(Dati17_18[[#This Row],[Mf]]/Dati17_18[[#This Row],[Quota]]=0,0,Dati17_18[[#This Row],[Mf]]/Dati17_18[[#This Row],[Quota]]),0)</f>
        <v>0</v>
      </c>
      <c r="F422" s="13">
        <f>IFERROR(Dati17_18[[#This Row],[Mf/Quota]]*Dati17_18[[#This Row],[Pg]]/38,0)</f>
        <v>0</v>
      </c>
      <c r="G422" s="15">
        <f>IF(Dati17_18[[#This Row],[Mf]]*Dati17_18[[#This Row],[Pg]]=0,0,Dati17_18[[#This Row],[Mf]]*Dati17_18[[#This Row],[Pg]])</f>
        <v>44.56</v>
      </c>
      <c r="H422" s="20">
        <f>IFERROR(Dati17_18[[#This Row],[Tot. punti]]/Dati17_18[[#This Row],[Quota]],0)</f>
        <v>0</v>
      </c>
      <c r="I422" s="12">
        <f>IFERROR(VLOOKUP(Dati17_18[[#This Row],[Nome]]&amp;"*",Gazzetta17_18[],2,FALSE),0)</f>
        <v>0</v>
      </c>
      <c r="J422" t="s">
        <v>656</v>
      </c>
      <c r="K422">
        <v>8</v>
      </c>
      <c r="L422">
        <v>5.57</v>
      </c>
      <c r="M422">
        <v>5.57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s="18" t="s">
        <v>2086</v>
      </c>
      <c r="Z422">
        <v>7</v>
      </c>
    </row>
    <row r="423" spans="1:26">
      <c r="A423">
        <v>514</v>
      </c>
      <c r="B423" t="s">
        <v>31</v>
      </c>
      <c r="C423" t="s">
        <v>483</v>
      </c>
      <c r="D423" s="17" t="str">
        <f>IFERROR(VLOOKUP(Dati17_18[[#This Row],[Nome]]&amp;"*",Gazzetta17_18[Giocatore],1,FALSE),"")</f>
        <v>Antei L.</v>
      </c>
      <c r="E423" s="13">
        <f>IFERROR(IF(Dati17_18[[#This Row],[Mf]]/Dati17_18[[#This Row],[Quota]]=0,0,Dati17_18[[#This Row],[Mf]]/Dati17_18[[#This Row],[Quota]]),0)</f>
        <v>1.75</v>
      </c>
      <c r="F423" s="13">
        <f>IFERROR(Dati17_18[[#This Row],[Mf/Quota]]*Dati17_18[[#This Row],[Pg]]/38,0)</f>
        <v>0.36842105263157893</v>
      </c>
      <c r="G423" s="15">
        <f>IF(Dati17_18[[#This Row],[Mf]]*Dati17_18[[#This Row],[Pg]]=0,0,Dati17_18[[#This Row],[Mf]]*Dati17_18[[#This Row],[Pg]])</f>
        <v>42</v>
      </c>
      <c r="H423" s="20">
        <f>IFERROR(Dati17_18[[#This Row],[Tot. punti]]/Dati17_18[[#This Row],[Quota]],0)</f>
        <v>14</v>
      </c>
      <c r="I423" s="12">
        <f>IFERROR(VLOOKUP(Dati17_18[[#This Row],[Nome]]&amp;"*",Gazzetta17_18[],2,FALSE),0)</f>
        <v>3</v>
      </c>
      <c r="J423" t="s">
        <v>655</v>
      </c>
      <c r="K423">
        <v>8</v>
      </c>
      <c r="L423">
        <v>5.44</v>
      </c>
      <c r="M423">
        <v>5.25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Y423" s="18" t="s">
        <v>2583</v>
      </c>
      <c r="Z423">
        <v>1</v>
      </c>
    </row>
    <row r="424" spans="1:26">
      <c r="A424">
        <v>57</v>
      </c>
      <c r="B424" t="s">
        <v>22</v>
      </c>
      <c r="C424" t="s">
        <v>475</v>
      </c>
      <c r="D424" s="17" t="str">
        <f>IFERROR(VLOOKUP(Dati17_18[[#This Row],[Nome]]&amp;"*",Gazzetta17_18[Giocatore],1,FALSE),"")</f>
        <v>Crisetig L.</v>
      </c>
      <c r="E424" s="13">
        <f>IFERROR(IF(Dati17_18[[#This Row],[Mf]]/Dati17_18[[#This Row],[Quota]]=0,0,Dati17_18[[#This Row],[Mf]]/Dati17_18[[#This Row],[Quota]]),0)</f>
        <v>1.405</v>
      </c>
      <c r="F424" s="13">
        <f>IFERROR(Dati17_18[[#This Row],[Mf/Quota]]*Dati17_18[[#This Row],[Pg]]/38,0)</f>
        <v>0.29578947368421055</v>
      </c>
      <c r="G424" s="15">
        <f>IF(Dati17_18[[#This Row],[Mf]]*Dati17_18[[#This Row],[Pg]]=0,0,Dati17_18[[#This Row],[Mf]]*Dati17_18[[#This Row],[Pg]])</f>
        <v>44.96</v>
      </c>
      <c r="H424" s="20">
        <f>IFERROR(Dati17_18[[#This Row],[Tot. punti]]/Dati17_18[[#This Row],[Quota]],0)</f>
        <v>11.24</v>
      </c>
      <c r="I424" s="12">
        <f>IFERROR(VLOOKUP(Dati17_18[[#This Row],[Nome]]&amp;"*",Gazzetta17_18[],2,FALSE),0)</f>
        <v>4</v>
      </c>
      <c r="J424" t="s">
        <v>89</v>
      </c>
      <c r="K424">
        <v>8</v>
      </c>
      <c r="L424">
        <v>5.88</v>
      </c>
      <c r="M424">
        <v>5.62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0</v>
      </c>
      <c r="W424">
        <v>0</v>
      </c>
      <c r="Y424" s="18" t="s">
        <v>2088</v>
      </c>
      <c r="Z424">
        <v>4</v>
      </c>
    </row>
    <row r="425" spans="1:26">
      <c r="A425">
        <v>1880</v>
      </c>
      <c r="B425" t="s">
        <v>17</v>
      </c>
      <c r="C425" t="s">
        <v>676</v>
      </c>
      <c r="D425" s="17" t="str">
        <f>IFERROR(VLOOKUP(Dati17_18[[#This Row],[Nome]]&amp;"*",Gazzetta17_18[Giocatore],1,FALSE),"")</f>
        <v>Giannetti N.</v>
      </c>
      <c r="E425" s="13">
        <f>IFERROR(IF(Dati17_18[[#This Row],[Mf]]/Dati17_18[[#This Row],[Quota]]=0,0,Dati17_18[[#This Row],[Mf]]/Dati17_18[[#This Row],[Quota]]),0)</f>
        <v>1.28</v>
      </c>
      <c r="F425" s="13">
        <f>IFERROR(Dati17_18[[#This Row],[Mf/Quota]]*Dati17_18[[#This Row],[Pg]]/38,0)</f>
        <v>0.26947368421052631</v>
      </c>
      <c r="G425" s="15">
        <f>IF(Dati17_18[[#This Row],[Mf]]*Dati17_18[[#This Row],[Pg]]=0,0,Dati17_18[[#This Row],[Mf]]*Dati17_18[[#This Row],[Pg]])</f>
        <v>40.96</v>
      </c>
      <c r="H425" s="20">
        <f>IFERROR(Dati17_18[[#This Row],[Tot. punti]]/Dati17_18[[#This Row],[Quota]],0)</f>
        <v>10.24</v>
      </c>
      <c r="I425" s="12">
        <f>IFERROR(VLOOKUP(Dati17_18[[#This Row],[Nome]]&amp;"*",Gazzetta17_18[],2,FALSE),0)</f>
        <v>4</v>
      </c>
      <c r="J425" t="s">
        <v>654</v>
      </c>
      <c r="K425">
        <v>8</v>
      </c>
      <c r="L425">
        <v>5.38</v>
      </c>
      <c r="M425">
        <v>5.12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Y425" s="18" t="s">
        <v>2396</v>
      </c>
      <c r="Z425">
        <v>21</v>
      </c>
    </row>
    <row r="426" spans="1:26">
      <c r="A426">
        <v>2594</v>
      </c>
      <c r="B426" t="s">
        <v>31</v>
      </c>
      <c r="C426" t="s">
        <v>923</v>
      </c>
      <c r="D426" s="17" t="str">
        <f>IFERROR(VLOOKUP(Dati17_18[[#This Row],[Nome]]&amp;"*",Gazzetta17_18[Giocatore],1,FALSE),"")</f>
        <v>Lemos M.</v>
      </c>
      <c r="E426" s="13">
        <f>IFERROR(IF(Dati17_18[[#This Row],[Mf]]/Dati17_18[[#This Row],[Quota]]=0,0,Dati17_18[[#This Row],[Mf]]/Dati17_18[[#This Row],[Quota]]),0)</f>
        <v>0.68</v>
      </c>
      <c r="F426" s="13">
        <f>IFERROR(Dati17_18[[#This Row],[Mf/Quota]]*Dati17_18[[#This Row],[Pg]]/38,0)</f>
        <v>0.14315789473684212</v>
      </c>
      <c r="G426" s="15">
        <f>IF(Dati17_18[[#This Row],[Mf]]*Dati17_18[[#This Row],[Pg]]=0,0,Dati17_18[[#This Row],[Mf]]*Dati17_18[[#This Row],[Pg]])</f>
        <v>48.96</v>
      </c>
      <c r="H426" s="20">
        <f>IFERROR(Dati17_18[[#This Row],[Tot. punti]]/Dati17_18[[#This Row],[Quota]],0)</f>
        <v>5.44</v>
      </c>
      <c r="I426" s="12">
        <f>IFERROR(VLOOKUP(Dati17_18[[#This Row],[Nome]]&amp;"*",Gazzetta17_18[],2,FALSE),0)</f>
        <v>9</v>
      </c>
      <c r="J426" t="s">
        <v>46</v>
      </c>
      <c r="K426">
        <v>8</v>
      </c>
      <c r="L426">
        <v>5.88</v>
      </c>
      <c r="M426">
        <v>6.12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Y426" s="18" t="s">
        <v>2398</v>
      </c>
      <c r="Z426">
        <v>7</v>
      </c>
    </row>
    <row r="427" spans="1:26">
      <c r="A427">
        <v>2241</v>
      </c>
      <c r="B427" t="s">
        <v>31</v>
      </c>
      <c r="C427" t="s">
        <v>838</v>
      </c>
      <c r="D427" s="17" t="str">
        <f>IFERROR(VLOOKUP(Dati17_18[[#This Row],[Nome]]&amp;"*",Gazzetta17_18[Giocatore],1,FALSE),"")</f>
        <v>Lucioni F.</v>
      </c>
      <c r="E427" s="13">
        <f>IFERROR(IF(Dati17_18[[#This Row],[Mf]]/Dati17_18[[#This Row],[Quota]]=0,0,Dati17_18[[#This Row],[Mf]]/Dati17_18[[#This Row],[Quota]]),0)</f>
        <v>1.375</v>
      </c>
      <c r="F427" s="13">
        <f>IFERROR(Dati17_18[[#This Row],[Mf/Quota]]*Dati17_18[[#This Row],[Pg]]/38,0)</f>
        <v>0.28947368421052633</v>
      </c>
      <c r="G427" s="15">
        <f>IF(Dati17_18[[#This Row],[Mf]]*Dati17_18[[#This Row],[Pg]]=0,0,Dati17_18[[#This Row],[Mf]]*Dati17_18[[#This Row],[Pg]])</f>
        <v>44</v>
      </c>
      <c r="H427" s="20">
        <f>IFERROR(Dati17_18[[#This Row],[Tot. punti]]/Dati17_18[[#This Row],[Quota]],0)</f>
        <v>11</v>
      </c>
      <c r="I427" s="12">
        <f>IFERROR(VLOOKUP(Dati17_18[[#This Row],[Nome]]&amp;"*",Gazzetta17_18[],2,FALSE),0)</f>
        <v>4</v>
      </c>
      <c r="J427" t="s">
        <v>655</v>
      </c>
      <c r="K427">
        <v>8</v>
      </c>
      <c r="L427">
        <v>5.81</v>
      </c>
      <c r="M427">
        <v>5.5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Y427" s="18" t="s">
        <v>2090</v>
      </c>
      <c r="Z427">
        <v>7</v>
      </c>
    </row>
    <row r="428" spans="1:26">
      <c r="A428">
        <v>76</v>
      </c>
      <c r="B428" t="s">
        <v>31</v>
      </c>
      <c r="C428" t="s">
        <v>150</v>
      </c>
      <c r="D428" s="17" t="str">
        <f>IFERROR(VLOOKUP(Dati17_18[[#This Row],[Nome]]&amp;"*",Gazzetta17_18[Giocatore],1,FALSE),"")</f>
        <v>Romagnoli S.</v>
      </c>
      <c r="E428" s="13">
        <f>IFERROR(IF(Dati17_18[[#This Row],[Mf]]/Dati17_18[[#This Row],[Quota]]=0,0,Dati17_18[[#This Row],[Mf]]/Dati17_18[[#This Row],[Quota]]),0)</f>
        <v>1.1619999999999999</v>
      </c>
      <c r="F428" s="13">
        <f>IFERROR(Dati17_18[[#This Row],[Mf/Quota]]*Dati17_18[[#This Row],[Pg]]/38,0)</f>
        <v>0.24463157894736839</v>
      </c>
      <c r="G428" s="15">
        <f>IF(Dati17_18[[#This Row],[Mf]]*Dati17_18[[#This Row],[Pg]]=0,0,Dati17_18[[#This Row],[Mf]]*Dati17_18[[#This Row],[Pg]])</f>
        <v>46.48</v>
      </c>
      <c r="H428" s="20">
        <f>IFERROR(Dati17_18[[#This Row],[Tot. punti]]/Dati17_18[[#This Row],[Quota]],0)</f>
        <v>9.2959999999999994</v>
      </c>
      <c r="I428" s="12">
        <f>IFERROR(VLOOKUP(Dati17_18[[#This Row],[Nome]]&amp;"*",Gazzetta17_18[],2,FALSE),0)</f>
        <v>5</v>
      </c>
      <c r="J428" t="s">
        <v>89</v>
      </c>
      <c r="K428">
        <v>8</v>
      </c>
      <c r="L428">
        <v>5.88</v>
      </c>
      <c r="M428">
        <v>5.81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Y428" s="18" t="s">
        <v>2091</v>
      </c>
      <c r="Z428">
        <v>5</v>
      </c>
    </row>
    <row r="429" spans="1:26">
      <c r="A429">
        <v>48</v>
      </c>
      <c r="B429" t="s">
        <v>31</v>
      </c>
      <c r="C429" t="s">
        <v>321</v>
      </c>
      <c r="D429" s="17" t="str">
        <f>IFERROR(VLOOKUP(Dati17_18[[#This Row],[Nome]]&amp;"*",Gazzetta17_18[Giocatore],1,FALSE),"")</f>
        <v/>
      </c>
      <c r="E429" s="13">
        <f>IFERROR(IF(Dati17_18[[#This Row],[Mf]]/Dati17_18[[#This Row],[Quota]]=0,0,Dati17_18[[#This Row],[Mf]]/Dati17_18[[#This Row],[Quota]]),0)</f>
        <v>0</v>
      </c>
      <c r="F429" s="13">
        <f>IFERROR(Dati17_18[[#This Row],[Mf/Quota]]*Dati17_18[[#This Row],[Pg]]/38,0)</f>
        <v>0</v>
      </c>
      <c r="G429" s="15">
        <f>IF(Dati17_18[[#This Row],[Mf]]*Dati17_18[[#This Row],[Pg]]=0,0,Dati17_18[[#This Row],[Mf]]*Dati17_18[[#This Row],[Pg]])</f>
        <v>42</v>
      </c>
      <c r="H429" s="20">
        <f>IFERROR(Dati17_18[[#This Row],[Tot. punti]]/Dati17_18[[#This Row],[Quota]],0)</f>
        <v>0</v>
      </c>
      <c r="I429" s="12">
        <f>IFERROR(VLOOKUP(Dati17_18[[#This Row],[Nome]]&amp;"*",Gazzetta17_18[],2,FALSE),0)</f>
        <v>0</v>
      </c>
      <c r="J429" t="s">
        <v>89</v>
      </c>
      <c r="K429">
        <v>7</v>
      </c>
      <c r="L429">
        <v>6.07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Y429" s="18" t="s">
        <v>2092</v>
      </c>
      <c r="Z429">
        <v>9</v>
      </c>
    </row>
    <row r="430" spans="1:26">
      <c r="A430">
        <v>2320</v>
      </c>
      <c r="B430" t="s">
        <v>31</v>
      </c>
      <c r="C430" t="s">
        <v>906</v>
      </c>
      <c r="D430" s="17" t="str">
        <f>IFERROR(VLOOKUP(Dati17_18[[#This Row],[Nome]]&amp;"*",Gazzetta17_18[Giocatore],1,FALSE),"")</f>
        <v>Andersen J.</v>
      </c>
      <c r="E430" s="13">
        <f>IFERROR(IF(Dati17_18[[#This Row],[Mf]]/Dati17_18[[#This Row],[Quota]]=0,0,Dati17_18[[#This Row],[Mf]]/Dati17_18[[#This Row],[Quota]]),0)</f>
        <v>1.1839999999999999</v>
      </c>
      <c r="F430" s="13">
        <f>IFERROR(Dati17_18[[#This Row],[Mf/Quota]]*Dati17_18[[#This Row],[Pg]]/38,0)</f>
        <v>0.21810526315789475</v>
      </c>
      <c r="G430" s="15">
        <f>IF(Dati17_18[[#This Row],[Mf]]*Dati17_18[[#This Row],[Pg]]=0,0,Dati17_18[[#This Row],[Mf]]*Dati17_18[[#This Row],[Pg]])</f>
        <v>41.44</v>
      </c>
      <c r="H430" s="20">
        <f>IFERROR(Dati17_18[[#This Row],[Tot. punti]]/Dati17_18[[#This Row],[Quota]],0)</f>
        <v>8.2880000000000003</v>
      </c>
      <c r="I430" s="12">
        <f>IFERROR(VLOOKUP(Dati17_18[[#This Row],[Nome]]&amp;"*",Gazzetta17_18[],2,FALSE),0)</f>
        <v>5</v>
      </c>
      <c r="J430" t="s">
        <v>44</v>
      </c>
      <c r="K430">
        <v>7</v>
      </c>
      <c r="L430">
        <v>5.92</v>
      </c>
      <c r="M430">
        <v>5.92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s="18" t="s">
        <v>2094</v>
      </c>
      <c r="Z430">
        <v>4</v>
      </c>
    </row>
    <row r="431" spans="1:26">
      <c r="A431">
        <v>524</v>
      </c>
      <c r="B431" t="s">
        <v>22</v>
      </c>
      <c r="C431" t="s">
        <v>292</v>
      </c>
      <c r="D431" s="17" t="str">
        <f>IFERROR(VLOOKUP(Dati17_18[[#This Row],[Nome]]&amp;"*",Gazzetta17_18[Giocatore],1,FALSE),"")</f>
        <v>Biondini D.</v>
      </c>
      <c r="E431" s="13">
        <f>IFERROR(IF(Dati17_18[[#This Row],[Mf]]/Dati17_18[[#This Row],[Quota]]=0,0,Dati17_18[[#This Row],[Mf]]/Dati17_18[[#This Row],[Quota]]),0)</f>
        <v>1.4</v>
      </c>
      <c r="F431" s="13">
        <f>IFERROR(Dati17_18[[#This Row],[Mf/Quota]]*Dati17_18[[#This Row],[Pg]]/38,0)</f>
        <v>0.25789473684210523</v>
      </c>
      <c r="G431" s="15">
        <f>IF(Dati17_18[[#This Row],[Mf]]*Dati17_18[[#This Row],[Pg]]=0,0,Dati17_18[[#This Row],[Mf]]*Dati17_18[[#This Row],[Pg]])</f>
        <v>39.199999999999996</v>
      </c>
      <c r="H431" s="20">
        <f>IFERROR(Dati17_18[[#This Row],[Tot. punti]]/Dati17_18[[#This Row],[Quota]],0)</f>
        <v>9.7999999999999989</v>
      </c>
      <c r="I431" s="12">
        <f>IFERROR(VLOOKUP(Dati17_18[[#This Row],[Nome]]&amp;"*",Gazzetta17_18[],2,FALSE),0)</f>
        <v>4</v>
      </c>
      <c r="J431" t="s">
        <v>46</v>
      </c>
      <c r="K431">
        <v>7</v>
      </c>
      <c r="L431">
        <v>5.6</v>
      </c>
      <c r="M431">
        <v>5.6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Y431" s="18" t="s">
        <v>2584</v>
      </c>
      <c r="Z431">
        <v>10</v>
      </c>
    </row>
    <row r="432" spans="1:26">
      <c r="A432">
        <v>640</v>
      </c>
      <c r="B432" t="s">
        <v>31</v>
      </c>
      <c r="C432" t="s">
        <v>447</v>
      </c>
      <c r="D432" s="17" t="str">
        <f>IFERROR(VLOOKUP(Dati17_18[[#This Row],[Nome]]&amp;"*",Gazzetta17_18[Giocatore],1,FALSE),"")</f>
        <v>Chiriches V.</v>
      </c>
      <c r="E432" s="13">
        <f>IFERROR(IF(Dati17_18[[#This Row],[Mf]]/Dati17_18[[#This Row],[Quota]]=0,0,Dati17_18[[#This Row],[Mf]]/Dati17_18[[#This Row],[Quota]]),0)</f>
        <v>1.4475</v>
      </c>
      <c r="F432" s="13">
        <f>IFERROR(Dati17_18[[#This Row],[Mf/Quota]]*Dati17_18[[#This Row],[Pg]]/38,0)</f>
        <v>0.26664473684210527</v>
      </c>
      <c r="G432" s="15">
        <f>IF(Dati17_18[[#This Row],[Mf]]*Dati17_18[[#This Row],[Pg]]=0,0,Dati17_18[[#This Row],[Mf]]*Dati17_18[[#This Row],[Pg]])</f>
        <v>40.53</v>
      </c>
      <c r="H432" s="20">
        <f>IFERROR(Dati17_18[[#This Row],[Tot. punti]]/Dati17_18[[#This Row],[Quota]],0)</f>
        <v>10.1325</v>
      </c>
      <c r="I432" s="12">
        <f>IFERROR(VLOOKUP(Dati17_18[[#This Row],[Nome]]&amp;"*",Gazzetta17_18[],2,FALSE),0)</f>
        <v>4</v>
      </c>
      <c r="J432" t="s">
        <v>24</v>
      </c>
      <c r="K432">
        <v>7</v>
      </c>
      <c r="L432">
        <v>5.86</v>
      </c>
      <c r="M432">
        <v>5.79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 s="18" t="s">
        <v>2400</v>
      </c>
      <c r="Z432">
        <v>4</v>
      </c>
    </row>
    <row r="433" spans="1:26">
      <c r="A433">
        <v>2075</v>
      </c>
      <c r="B433" t="s">
        <v>22</v>
      </c>
      <c r="C433" t="s">
        <v>751</v>
      </c>
      <c r="D433" s="17" t="str">
        <f>IFERROR(VLOOKUP(Dati17_18[[#This Row],[Nome]]&amp;"*",Gazzetta17_18[Giocatore],1,FALSE),"")</f>
        <v>Cristoforo S.</v>
      </c>
      <c r="E433" s="13">
        <f>IFERROR(IF(Dati17_18[[#This Row],[Mf]]/Dati17_18[[#This Row],[Quota]]=0,0,Dati17_18[[#This Row],[Mf]]/Dati17_18[[#This Row],[Quota]]),0)</f>
        <v>1.8333333333333333</v>
      </c>
      <c r="F433" s="13">
        <f>IFERROR(Dati17_18[[#This Row],[Mf/Quota]]*Dati17_18[[#This Row],[Pg]]/38,0)</f>
        <v>0.33771929824561403</v>
      </c>
      <c r="G433" s="15">
        <f>IF(Dati17_18[[#This Row],[Mf]]*Dati17_18[[#This Row],[Pg]]=0,0,Dati17_18[[#This Row],[Mf]]*Dati17_18[[#This Row],[Pg]])</f>
        <v>38.5</v>
      </c>
      <c r="H433" s="20">
        <f>IFERROR(Dati17_18[[#This Row],[Tot. punti]]/Dati17_18[[#This Row],[Quota]],0)</f>
        <v>12.833333333333334</v>
      </c>
      <c r="I433" s="12">
        <f>IFERROR(VLOOKUP(Dati17_18[[#This Row],[Nome]]&amp;"*",Gazzetta17_18[],2,FALSE),0)</f>
        <v>3</v>
      </c>
      <c r="J433" t="s">
        <v>35</v>
      </c>
      <c r="K433">
        <v>7</v>
      </c>
      <c r="L433">
        <v>5.62</v>
      </c>
      <c r="M433">
        <v>5.5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Y433" s="18" t="s">
        <v>2585</v>
      </c>
      <c r="Z433">
        <v>4</v>
      </c>
    </row>
    <row r="434" spans="1:26">
      <c r="A434">
        <v>610</v>
      </c>
      <c r="B434" t="s">
        <v>28</v>
      </c>
      <c r="C434" t="s">
        <v>233</v>
      </c>
      <c r="D434" s="17" t="str">
        <f>IFERROR(VLOOKUP(Dati17_18[[#This Row],[Nome]]&amp;"*",Gazzetta17_18[Giocatore],1,FALSE),"")</f>
        <v>Gollini P.</v>
      </c>
      <c r="E434" s="13">
        <f>IFERROR(IF(Dati17_18[[#This Row],[Mf]]/Dati17_18[[#This Row],[Quota]]=0,0,Dati17_18[[#This Row],[Mf]]/Dati17_18[[#This Row],[Quota]]),0)</f>
        <v>0.94</v>
      </c>
      <c r="F434" s="13">
        <f>IFERROR(Dati17_18[[#This Row],[Mf/Quota]]*Dati17_18[[#This Row],[Pg]]/38,0)</f>
        <v>0.17315789473684209</v>
      </c>
      <c r="G434" s="15">
        <f>IF(Dati17_18[[#This Row],[Mf]]*Dati17_18[[#This Row],[Pg]]=0,0,Dati17_18[[#This Row],[Mf]]*Dati17_18[[#This Row],[Pg]])</f>
        <v>39.479999999999997</v>
      </c>
      <c r="H434" s="20">
        <f>IFERROR(Dati17_18[[#This Row],[Tot. punti]]/Dati17_18[[#This Row],[Quota]],0)</f>
        <v>6.5799999999999992</v>
      </c>
      <c r="I434" s="12">
        <f>IFERROR(VLOOKUP(Dati17_18[[#This Row],[Nome]]&amp;"*",Gazzetta17_18[],2,FALSE),0)</f>
        <v>6</v>
      </c>
      <c r="J434" t="s">
        <v>49</v>
      </c>
      <c r="K434">
        <v>7</v>
      </c>
      <c r="L434">
        <v>6.21</v>
      </c>
      <c r="M434">
        <v>5.64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2401</v>
      </c>
      <c r="Z434">
        <v>7</v>
      </c>
    </row>
    <row r="435" spans="1:26">
      <c r="A435">
        <v>2146</v>
      </c>
      <c r="B435" t="s">
        <v>17</v>
      </c>
      <c r="C435" t="s">
        <v>778</v>
      </c>
      <c r="D435" s="17" t="str">
        <f>IFERROR(VLOOKUP(Dati17_18[[#This Row],[Nome]]&amp;"*",Gazzetta17_18[Giocatore],1,FALSE),"")</f>
        <v>Han K.</v>
      </c>
      <c r="E435" s="13">
        <f>IFERROR(IF(Dati17_18[[#This Row],[Mf]]/Dati17_18[[#This Row],[Quota]]=0,0,Dati17_18[[#This Row],[Mf]]/Dati17_18[[#This Row],[Quota]]),0)</f>
        <v>1.425</v>
      </c>
      <c r="F435" s="13">
        <f>IFERROR(Dati17_18[[#This Row],[Mf/Quota]]*Dati17_18[[#This Row],[Pg]]/38,0)</f>
        <v>0.26250000000000001</v>
      </c>
      <c r="G435" s="15">
        <f>IF(Dati17_18[[#This Row],[Mf]]*Dati17_18[[#This Row],[Pg]]=0,0,Dati17_18[[#This Row],[Mf]]*Dati17_18[[#This Row],[Pg]])</f>
        <v>39.9</v>
      </c>
      <c r="H435" s="20">
        <f>IFERROR(Dati17_18[[#This Row],[Tot. punti]]/Dati17_18[[#This Row],[Quota]],0)</f>
        <v>9.9749999999999996</v>
      </c>
      <c r="I435" s="12">
        <f>IFERROR(VLOOKUP(Dati17_18[[#This Row],[Nome]]&amp;"*",Gazzetta17_18[],2,FALSE),0)</f>
        <v>4</v>
      </c>
      <c r="J435" t="s">
        <v>654</v>
      </c>
      <c r="K435">
        <v>7</v>
      </c>
      <c r="L435">
        <v>5.7</v>
      </c>
      <c r="M435">
        <v>5.7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2586</v>
      </c>
      <c r="Z435">
        <v>5</v>
      </c>
    </row>
    <row r="436" spans="1:26">
      <c r="A436">
        <v>2191</v>
      </c>
      <c r="B436" t="s">
        <v>22</v>
      </c>
      <c r="C436" t="s">
        <v>810</v>
      </c>
      <c r="D436" s="17" t="str">
        <f>IFERROR(VLOOKUP(Dati17_18[[#This Row],[Nome]]&amp;"*",Gazzetta17_18[Giocatore],1,FALSE),"")</f>
        <v>Ingelsson S.</v>
      </c>
      <c r="E436" s="13">
        <f>IFERROR(IF(Dati17_18[[#This Row],[Mf]]/Dati17_18[[#This Row],[Quota]]=0,0,Dati17_18[[#This Row],[Mf]]/Dati17_18[[#This Row],[Quota]]),0)</f>
        <v>1.26</v>
      </c>
      <c r="F436" s="13">
        <f>IFERROR(Dati17_18[[#This Row],[Mf/Quota]]*Dati17_18[[#This Row],[Pg]]/38,0)</f>
        <v>0.23210526315789473</v>
      </c>
      <c r="G436" s="15">
        <f>IF(Dati17_18[[#This Row],[Mf]]*Dati17_18[[#This Row],[Pg]]=0,0,Dati17_18[[#This Row],[Mf]]*Dati17_18[[#This Row],[Pg]])</f>
        <v>44.1</v>
      </c>
      <c r="H436" s="20">
        <f>IFERROR(Dati17_18[[#This Row],[Tot. punti]]/Dati17_18[[#This Row],[Quota]],0)</f>
        <v>8.82</v>
      </c>
      <c r="I436" s="12">
        <f>IFERROR(VLOOKUP(Dati17_18[[#This Row],[Nome]]&amp;"*",Gazzetta17_18[],2,FALSE),0)</f>
        <v>5</v>
      </c>
      <c r="J436" t="s">
        <v>30</v>
      </c>
      <c r="K436">
        <v>7</v>
      </c>
      <c r="L436">
        <v>5.7</v>
      </c>
      <c r="M436">
        <v>6.3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s="18" t="s">
        <v>2097</v>
      </c>
      <c r="Z436">
        <v>13</v>
      </c>
    </row>
    <row r="437" spans="1:26">
      <c r="A437">
        <v>2015</v>
      </c>
      <c r="B437" t="s">
        <v>31</v>
      </c>
      <c r="C437" t="s">
        <v>733</v>
      </c>
      <c r="D437" s="17" t="str">
        <f>IFERROR(VLOOKUP(Dati17_18[[#This Row],[Nome]]&amp;"*",Gazzetta17_18[Giocatore],1,FALSE),"")</f>
        <v>Letschert T.</v>
      </c>
      <c r="E437" s="13">
        <f>IFERROR(IF(Dati17_18[[#This Row],[Mf]]/Dati17_18[[#This Row],[Quota]]=0,0,Dati17_18[[#This Row],[Mf]]/Dati17_18[[#This Row],[Quota]]),0)</f>
        <v>1.48</v>
      </c>
      <c r="F437" s="13">
        <f>IFERROR(Dati17_18[[#This Row],[Mf/Quota]]*Dati17_18[[#This Row],[Pg]]/38,0)</f>
        <v>0.27263157894736839</v>
      </c>
      <c r="G437" s="15">
        <f>IF(Dati17_18[[#This Row],[Mf]]*Dati17_18[[#This Row],[Pg]]=0,0,Dati17_18[[#This Row],[Mf]]*Dati17_18[[#This Row],[Pg]])</f>
        <v>41.44</v>
      </c>
      <c r="H437" s="20">
        <f>IFERROR(Dati17_18[[#This Row],[Tot. punti]]/Dati17_18[[#This Row],[Quota]],0)</f>
        <v>10.36</v>
      </c>
      <c r="I437" s="12">
        <f>IFERROR(VLOOKUP(Dati17_18[[#This Row],[Nome]]&amp;"*",Gazzetta17_18[],2,FALSE),0)</f>
        <v>4</v>
      </c>
      <c r="J437" t="s">
        <v>46</v>
      </c>
      <c r="K437">
        <v>7</v>
      </c>
      <c r="L437">
        <v>5.92</v>
      </c>
      <c r="M437">
        <v>5.92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s="18" t="s">
        <v>2098</v>
      </c>
      <c r="Z437">
        <v>5</v>
      </c>
    </row>
    <row r="438" spans="1:26">
      <c r="A438">
        <v>2087</v>
      </c>
      <c r="B438" t="s">
        <v>31</v>
      </c>
      <c r="C438" t="s">
        <v>758</v>
      </c>
      <c r="D438" s="17" t="str">
        <f>IFERROR(VLOOKUP(Dati17_18[[#This Row],[Nome]]&amp;"*",Gazzetta17_18[Giocatore],1,FALSE),"")</f>
        <v>Olivera M.</v>
      </c>
      <c r="E438" s="13">
        <f>IFERROR(IF(Dati17_18[[#This Row],[Mf]]/Dati17_18[[#This Row],[Quota]]=0,0,Dati17_18[[#This Row],[Mf]]/Dati17_18[[#This Row],[Quota]]),0)</f>
        <v>1.7866666666666668</v>
      </c>
      <c r="F438" s="13">
        <f>IFERROR(Dati17_18[[#This Row],[Mf/Quota]]*Dati17_18[[#This Row],[Pg]]/38,0)</f>
        <v>0.32912280701754387</v>
      </c>
      <c r="G438" s="15">
        <f>IF(Dati17_18[[#This Row],[Mf]]*Dati17_18[[#This Row],[Pg]]=0,0,Dati17_18[[#This Row],[Mf]]*Dati17_18[[#This Row],[Pg]])</f>
        <v>37.520000000000003</v>
      </c>
      <c r="H438" s="20">
        <f>IFERROR(Dati17_18[[#This Row],[Tot. punti]]/Dati17_18[[#This Row],[Quota]],0)</f>
        <v>12.506666666666668</v>
      </c>
      <c r="I438" s="12">
        <f>IFERROR(VLOOKUP(Dati17_18[[#This Row],[Nome]]&amp;"*",Gazzetta17_18[],2,FALSE),0)</f>
        <v>3</v>
      </c>
      <c r="J438" t="s">
        <v>35</v>
      </c>
      <c r="K438">
        <v>7</v>
      </c>
      <c r="L438">
        <v>5.43</v>
      </c>
      <c r="M438">
        <v>5.36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 s="18" t="s">
        <v>2587</v>
      </c>
      <c r="Z438">
        <v>16</v>
      </c>
    </row>
    <row r="439" spans="1:26">
      <c r="A439">
        <v>2195</v>
      </c>
      <c r="B439" t="s">
        <v>17</v>
      </c>
      <c r="C439" t="s">
        <v>814</v>
      </c>
      <c r="D439" s="17" t="str">
        <f>IFERROR(VLOOKUP(Dati17_18[[#This Row],[Nome]]&amp;"*",Gazzetta17_18[Giocatore],1,FALSE),"")</f>
        <v>Ounas A.</v>
      </c>
      <c r="E439" s="13">
        <f>IFERROR(IF(Dati17_18[[#This Row],[Mf]]/Dati17_18[[#This Row],[Quota]]=0,0,Dati17_18[[#This Row],[Mf]]/Dati17_18[[#This Row],[Quota]]),0)</f>
        <v>1.5</v>
      </c>
      <c r="F439" s="13">
        <f>IFERROR(Dati17_18[[#This Row],[Mf/Quota]]*Dati17_18[[#This Row],[Pg]]/38,0)</f>
        <v>0.27631578947368424</v>
      </c>
      <c r="G439" s="15">
        <f>IF(Dati17_18[[#This Row],[Mf]]*Dati17_18[[#This Row],[Pg]]=0,0,Dati17_18[[#This Row],[Mf]]*Dati17_18[[#This Row],[Pg]])</f>
        <v>42</v>
      </c>
      <c r="H439" s="20">
        <f>IFERROR(Dati17_18[[#This Row],[Tot. punti]]/Dati17_18[[#This Row],[Quota]],0)</f>
        <v>10.5</v>
      </c>
      <c r="I439" s="12">
        <f>IFERROR(VLOOKUP(Dati17_18[[#This Row],[Nome]]&amp;"*",Gazzetta17_18[],2,FALSE),0)</f>
        <v>4</v>
      </c>
      <c r="J439" t="s">
        <v>24</v>
      </c>
      <c r="K439">
        <v>7</v>
      </c>
      <c r="L439">
        <v>6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2102</v>
      </c>
      <c r="Z439">
        <v>5</v>
      </c>
    </row>
    <row r="440" spans="1:26">
      <c r="A440">
        <v>2212</v>
      </c>
      <c r="B440" t="s">
        <v>31</v>
      </c>
      <c r="C440" t="s">
        <v>831</v>
      </c>
      <c r="D440" s="17" t="str">
        <f>IFERROR(VLOOKUP(Dati17_18[[#This Row],[Nome]]&amp;"*",Gazzetta17_18[Giocatore],1,FALSE),"")</f>
        <v>Vaisanen S.</v>
      </c>
      <c r="E440" s="13">
        <f>IFERROR(IF(Dati17_18[[#This Row],[Mf]]/Dati17_18[[#This Row],[Quota]]=0,0,Dati17_18[[#This Row],[Mf]]/Dati17_18[[#This Row],[Quota]]),0)</f>
        <v>1.3574999999999999</v>
      </c>
      <c r="F440" s="13">
        <f>IFERROR(Dati17_18[[#This Row],[Mf/Quota]]*Dati17_18[[#This Row],[Pg]]/38,0)</f>
        <v>0.25006578947368419</v>
      </c>
      <c r="G440" s="15">
        <f>IF(Dati17_18[[#This Row],[Mf]]*Dati17_18[[#This Row],[Pg]]=0,0,Dati17_18[[#This Row],[Mf]]*Dati17_18[[#This Row],[Pg]])</f>
        <v>38.01</v>
      </c>
      <c r="H440" s="20">
        <f>IFERROR(Dati17_18[[#This Row],[Tot. punti]]/Dati17_18[[#This Row],[Quota]],0)</f>
        <v>9.5024999999999995</v>
      </c>
      <c r="I440" s="12">
        <f>IFERROR(VLOOKUP(Dati17_18[[#This Row],[Nome]]&amp;"*",Gazzetta17_18[],2,FALSE),0)</f>
        <v>4</v>
      </c>
      <c r="J440" t="s">
        <v>653</v>
      </c>
      <c r="K440">
        <v>7</v>
      </c>
      <c r="L440">
        <v>5.5</v>
      </c>
      <c r="M440">
        <v>5.43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Y440" s="18" t="s">
        <v>2103</v>
      </c>
      <c r="Z440">
        <v>4</v>
      </c>
    </row>
    <row r="441" spans="1:26">
      <c r="A441">
        <v>2326</v>
      </c>
      <c r="B441" t="s">
        <v>22</v>
      </c>
      <c r="C441" t="s">
        <v>912</v>
      </c>
      <c r="D441" s="17" t="str">
        <f>IFERROR(VLOOKUP(Dati17_18[[#This Row],[Nome]]&amp;"*",Gazzetta17_18[Giocatore],1,FALSE),"")</f>
        <v/>
      </c>
      <c r="E441" s="13">
        <f>IFERROR(IF(Dati17_18[[#This Row],[Mf]]/Dati17_18[[#This Row],[Quota]]=0,0,Dati17_18[[#This Row],[Mf]]/Dati17_18[[#This Row],[Quota]]),0)</f>
        <v>0</v>
      </c>
      <c r="F441" s="13">
        <f>IFERROR(Dati17_18[[#This Row],[Mf/Quota]]*Dati17_18[[#This Row],[Pg]]/38,0)</f>
        <v>0</v>
      </c>
      <c r="G441" s="15">
        <f>IF(Dati17_18[[#This Row],[Mf]]*Dati17_18[[#This Row],[Pg]]=0,0,Dati17_18[[#This Row],[Mf]]*Dati17_18[[#This Row],[Pg]])</f>
        <v>33</v>
      </c>
      <c r="H441" s="20">
        <f>IFERROR(Dati17_18[[#This Row],[Tot. punti]]/Dati17_18[[#This Row],[Quota]],0)</f>
        <v>0</v>
      </c>
      <c r="I441" s="12">
        <f>IFERROR(VLOOKUP(Dati17_18[[#This Row],[Nome]]&amp;"*",Gazzetta17_18[],2,FALSE),0)</f>
        <v>0</v>
      </c>
      <c r="J441" t="s">
        <v>656</v>
      </c>
      <c r="K441">
        <v>6</v>
      </c>
      <c r="L441">
        <v>5.75</v>
      </c>
      <c r="M441">
        <v>5.5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Y441" s="18" t="s">
        <v>2588</v>
      </c>
      <c r="Z441">
        <v>2</v>
      </c>
    </row>
    <row r="442" spans="1:26">
      <c r="A442">
        <v>356</v>
      </c>
      <c r="B442" t="s">
        <v>31</v>
      </c>
      <c r="C442" t="s">
        <v>188</v>
      </c>
      <c r="D442" s="17" t="str">
        <f>IFERROR(VLOOKUP(Dati17_18[[#This Row],[Nome]]&amp;"*",Gazzetta17_18[Giocatore],1,FALSE),"")</f>
        <v>Antonelli L.</v>
      </c>
      <c r="E442" s="13">
        <f>IFERROR(IF(Dati17_18[[#This Row],[Mf]]/Dati17_18[[#This Row],[Quota]]=0,0,Dati17_18[[#This Row],[Mf]]/Dati17_18[[#This Row],[Quota]]),0)</f>
        <v>1.2925</v>
      </c>
      <c r="F442" s="13">
        <f>IFERROR(Dati17_18[[#This Row],[Mf/Quota]]*Dati17_18[[#This Row],[Pg]]/38,0)</f>
        <v>0.20407894736842105</v>
      </c>
      <c r="G442" s="15">
        <f>IF(Dati17_18[[#This Row],[Mf]]*Dati17_18[[#This Row],[Pg]]=0,0,Dati17_18[[#This Row],[Mf]]*Dati17_18[[#This Row],[Pg]])</f>
        <v>31.02</v>
      </c>
      <c r="H442" s="20">
        <f>IFERROR(Dati17_18[[#This Row],[Tot. punti]]/Dati17_18[[#This Row],[Quota]],0)</f>
        <v>7.7549999999999999</v>
      </c>
      <c r="I442" s="12">
        <f>IFERROR(VLOOKUP(Dati17_18[[#This Row],[Nome]]&amp;"*",Gazzetta17_18[],2,FALSE),0)</f>
        <v>4</v>
      </c>
      <c r="J442" t="s">
        <v>21</v>
      </c>
      <c r="K442">
        <v>6</v>
      </c>
      <c r="L442">
        <v>5.33</v>
      </c>
      <c r="M442">
        <v>5.17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Y442" s="18" t="s">
        <v>2589</v>
      </c>
      <c r="Z442">
        <v>11</v>
      </c>
    </row>
    <row r="443" spans="1:26">
      <c r="A443">
        <v>2336</v>
      </c>
      <c r="B443" t="s">
        <v>31</v>
      </c>
      <c r="C443" t="s">
        <v>922</v>
      </c>
      <c r="D443" s="17" t="str">
        <f>IFERROR(VLOOKUP(Dati17_18[[#This Row],[Nome]]&amp;"*",Gazzetta17_18[Giocatore],1,FALSE),"")</f>
        <v>Bearzotti E.</v>
      </c>
      <c r="E443" s="13">
        <f>IFERROR(IF(Dati17_18[[#This Row],[Mf]]/Dati17_18[[#This Row],[Quota]]=0,0,Dati17_18[[#This Row],[Mf]]/Dati17_18[[#This Row],[Quota]]),0)</f>
        <v>2.75</v>
      </c>
      <c r="F443" s="13">
        <f>IFERROR(Dati17_18[[#This Row],[Mf/Quota]]*Dati17_18[[#This Row],[Pg]]/38,0)</f>
        <v>0.43421052631578949</v>
      </c>
      <c r="G443" s="15">
        <f>IF(Dati17_18[[#This Row],[Mf]]*Dati17_18[[#This Row],[Pg]]=0,0,Dati17_18[[#This Row],[Mf]]*Dati17_18[[#This Row],[Pg]])</f>
        <v>33</v>
      </c>
      <c r="H443" s="20">
        <f>IFERROR(Dati17_18[[#This Row],[Tot. punti]]/Dati17_18[[#This Row],[Quota]],0)</f>
        <v>16.5</v>
      </c>
      <c r="I443" s="12">
        <f>IFERROR(VLOOKUP(Dati17_18[[#This Row],[Nome]]&amp;"*",Gazzetta17_18[],2,FALSE),0)</f>
        <v>2</v>
      </c>
      <c r="J443" t="s">
        <v>101</v>
      </c>
      <c r="K443">
        <v>6</v>
      </c>
      <c r="L443">
        <v>5.5</v>
      </c>
      <c r="M443">
        <v>5.5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2106</v>
      </c>
      <c r="Z443">
        <v>10</v>
      </c>
    </row>
    <row r="444" spans="1:26">
      <c r="A444">
        <v>2192</v>
      </c>
      <c r="B444" t="s">
        <v>31</v>
      </c>
      <c r="C444" t="s">
        <v>811</v>
      </c>
      <c r="D444" s="17" t="str">
        <f>IFERROR(VLOOKUP(Dati17_18[[#This Row],[Nome]]&amp;"*",Gazzetta17_18[Giocatore],1,FALSE),"")</f>
        <v>Bonifazi K.</v>
      </c>
      <c r="E444" s="13">
        <f>IFERROR(IF(Dati17_18[[#This Row],[Mf]]/Dati17_18[[#This Row],[Quota]]=0,0,Dati17_18[[#This Row],[Mf]]/Dati17_18[[#This Row],[Quota]]),0)</f>
        <v>1.52</v>
      </c>
      <c r="F444" s="13">
        <f>IFERROR(Dati17_18[[#This Row],[Mf/Quota]]*Dati17_18[[#This Row],[Pg]]/38,0)</f>
        <v>0.24000000000000002</v>
      </c>
      <c r="G444" s="15">
        <f>IF(Dati17_18[[#This Row],[Mf]]*Dati17_18[[#This Row],[Pg]]=0,0,Dati17_18[[#This Row],[Mf]]*Dati17_18[[#This Row],[Pg]])</f>
        <v>36.480000000000004</v>
      </c>
      <c r="H444" s="20">
        <f>IFERROR(Dati17_18[[#This Row],[Tot. punti]]/Dati17_18[[#This Row],[Quota]],0)</f>
        <v>9.120000000000001</v>
      </c>
      <c r="I444" s="12">
        <f>IFERROR(VLOOKUP(Dati17_18[[#This Row],[Nome]]&amp;"*",Gazzetta17_18[],2,FALSE),0)</f>
        <v>4</v>
      </c>
      <c r="J444" t="s">
        <v>81</v>
      </c>
      <c r="K444">
        <v>6</v>
      </c>
      <c r="L444">
        <v>6.08</v>
      </c>
      <c r="M444">
        <v>6.08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s="18" t="s">
        <v>2403</v>
      </c>
      <c r="Z444">
        <v>9</v>
      </c>
    </row>
    <row r="445" spans="1:26">
      <c r="A445">
        <v>173</v>
      </c>
      <c r="B445" t="s">
        <v>22</v>
      </c>
      <c r="C445" t="s">
        <v>568</v>
      </c>
      <c r="D445" s="17" t="str">
        <f>IFERROR(VLOOKUP(Dati17_18[[#This Row],[Nome]]&amp;"*",Gazzetta17_18[Giocatore],1,FALSE),"")</f>
        <v>Capezzi L.</v>
      </c>
      <c r="E445" s="13">
        <f>IFERROR(IF(Dati17_18[[#This Row],[Mf]]/Dati17_18[[#This Row],[Quota]]=0,0,Dati17_18[[#This Row],[Mf]]/Dati17_18[[#This Row],[Quota]]),0)</f>
        <v>1.234</v>
      </c>
      <c r="F445" s="13">
        <f>IFERROR(Dati17_18[[#This Row],[Mf/Quota]]*Dati17_18[[#This Row],[Pg]]/38,0)</f>
        <v>0.1948421052631579</v>
      </c>
      <c r="G445" s="15">
        <f>IF(Dati17_18[[#This Row],[Mf]]*Dati17_18[[#This Row],[Pg]]=0,0,Dati17_18[[#This Row],[Mf]]*Dati17_18[[#This Row],[Pg]])</f>
        <v>37.019999999999996</v>
      </c>
      <c r="H445" s="20">
        <f>IFERROR(Dati17_18[[#This Row],[Tot. punti]]/Dati17_18[[#This Row],[Quota]],0)</f>
        <v>7.403999999999999</v>
      </c>
      <c r="I445" s="12">
        <f>IFERROR(VLOOKUP(Dati17_18[[#This Row],[Nome]]&amp;"*",Gazzetta17_18[],2,FALSE),0)</f>
        <v>5</v>
      </c>
      <c r="J445" t="s">
        <v>44</v>
      </c>
      <c r="K445">
        <v>6</v>
      </c>
      <c r="L445">
        <v>5.83</v>
      </c>
      <c r="M445">
        <v>6.17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Y445" s="18" t="s">
        <v>2590</v>
      </c>
      <c r="Z445">
        <v>11</v>
      </c>
    </row>
    <row r="446" spans="1:26">
      <c r="A446">
        <v>2654</v>
      </c>
      <c r="B446" t="s">
        <v>17</v>
      </c>
      <c r="C446" t="s">
        <v>935</v>
      </c>
      <c r="D446" s="17" t="str">
        <f>IFERROR(VLOOKUP(Dati17_18[[#This Row],[Nome]]&amp;"*",Gazzetta17_18[Giocatore],1,FALSE),"")</f>
        <v>Ceter D.</v>
      </c>
      <c r="E446" s="13">
        <f>IFERROR(IF(Dati17_18[[#This Row],[Mf]]/Dati17_18[[#This Row],[Quota]]=0,0,Dati17_18[[#This Row],[Mf]]/Dati17_18[[#This Row],[Quota]]),0)</f>
        <v>1.1000000000000001</v>
      </c>
      <c r="F446" s="13">
        <f>IFERROR(Dati17_18[[#This Row],[Mf/Quota]]*Dati17_18[[#This Row],[Pg]]/38,0)</f>
        <v>0.1736842105263158</v>
      </c>
      <c r="G446" s="15">
        <f>IF(Dati17_18[[#This Row],[Mf]]*Dati17_18[[#This Row],[Pg]]=0,0,Dati17_18[[#This Row],[Mf]]*Dati17_18[[#This Row],[Pg]])</f>
        <v>33</v>
      </c>
      <c r="H446" s="20">
        <f>IFERROR(Dati17_18[[#This Row],[Tot. punti]]/Dati17_18[[#This Row],[Quota]],0)</f>
        <v>6.6</v>
      </c>
      <c r="I446" s="12">
        <f>IFERROR(VLOOKUP(Dati17_18[[#This Row],[Nome]]&amp;"*",Gazzetta17_18[],2,FALSE),0)</f>
        <v>5</v>
      </c>
      <c r="J446" t="s">
        <v>654</v>
      </c>
      <c r="K446">
        <v>6</v>
      </c>
      <c r="L446">
        <v>5.5</v>
      </c>
      <c r="M446">
        <v>5.5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Y446" s="18" t="s">
        <v>2110</v>
      </c>
      <c r="Z446">
        <v>3</v>
      </c>
    </row>
    <row r="447" spans="1:26">
      <c r="A447">
        <v>2206</v>
      </c>
      <c r="B447" t="s">
        <v>31</v>
      </c>
      <c r="C447" t="s">
        <v>825</v>
      </c>
      <c r="D447" s="17" t="str">
        <f>IFERROR(VLOOKUP(Dati17_18[[#This Row],[Nome]]&amp;"*",Gazzetta17_18[Giocatore],1,FALSE),"")</f>
        <v>Felicioli G.</v>
      </c>
      <c r="E447" s="13">
        <f>IFERROR(IF(Dati17_18[[#This Row],[Mf]]/Dati17_18[[#This Row],[Quota]]=0,0,Dati17_18[[#This Row],[Mf]]/Dati17_18[[#This Row],[Quota]]),0)</f>
        <v>1.7933333333333332</v>
      </c>
      <c r="F447" s="13">
        <f>IFERROR(Dati17_18[[#This Row],[Mf/Quota]]*Dati17_18[[#This Row],[Pg]]/38,0)</f>
        <v>0.28315789473684211</v>
      </c>
      <c r="G447" s="15">
        <f>IF(Dati17_18[[#This Row],[Mf]]*Dati17_18[[#This Row],[Pg]]=0,0,Dati17_18[[#This Row],[Mf]]*Dati17_18[[#This Row],[Pg]])</f>
        <v>32.28</v>
      </c>
      <c r="H447" s="20">
        <f>IFERROR(Dati17_18[[#This Row],[Tot. punti]]/Dati17_18[[#This Row],[Quota]],0)</f>
        <v>10.76</v>
      </c>
      <c r="I447" s="12">
        <f>IFERROR(VLOOKUP(Dati17_18[[#This Row],[Nome]]&amp;"*",Gazzetta17_18[],2,FALSE),0)</f>
        <v>3</v>
      </c>
      <c r="J447" t="s">
        <v>101</v>
      </c>
      <c r="K447">
        <v>6</v>
      </c>
      <c r="L447">
        <v>5.5</v>
      </c>
      <c r="M447">
        <v>5.38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Y447" s="18" t="s">
        <v>2405</v>
      </c>
      <c r="Z447">
        <v>4</v>
      </c>
    </row>
    <row r="448" spans="1:26">
      <c r="A448">
        <v>2303</v>
      </c>
      <c r="B448" t="s">
        <v>31</v>
      </c>
      <c r="C448" t="s">
        <v>892</v>
      </c>
      <c r="D448" s="17" t="str">
        <f>IFERROR(VLOOKUP(Dati17_18[[#This Row],[Nome]]&amp;"*",Gazzetta17_18[Giocatore],1,FALSE),"")</f>
        <v>Migliore L.</v>
      </c>
      <c r="E448" s="13">
        <f>IFERROR(IF(Dati17_18[[#This Row],[Mf]]/Dati17_18[[#This Row],[Quota]]=0,0,Dati17_18[[#This Row],[Mf]]/Dati17_18[[#This Row],[Quota]]),0)</f>
        <v>1.35</v>
      </c>
      <c r="F448" s="13">
        <f>IFERROR(Dati17_18[[#This Row],[Mf/Quota]]*Dati17_18[[#This Row],[Pg]]/38,0)</f>
        <v>0.21315789473684213</v>
      </c>
      <c r="G448" s="15">
        <f>IF(Dati17_18[[#This Row],[Mf]]*Dati17_18[[#This Row],[Pg]]=0,0,Dati17_18[[#This Row],[Mf]]*Dati17_18[[#This Row],[Pg]])</f>
        <v>32.400000000000006</v>
      </c>
      <c r="H448" s="20">
        <f>IFERROR(Dati17_18[[#This Row],[Tot. punti]]/Dati17_18[[#This Row],[Quota]],0)</f>
        <v>8.1000000000000014</v>
      </c>
      <c r="I448" s="12">
        <f>IFERROR(VLOOKUP(Dati17_18[[#This Row],[Nome]]&amp;"*",Gazzetta17_18[],2,FALSE),0)</f>
        <v>4</v>
      </c>
      <c r="J448" t="s">
        <v>70</v>
      </c>
      <c r="K448">
        <v>6</v>
      </c>
      <c r="L448">
        <v>5.5</v>
      </c>
      <c r="M448">
        <v>5.4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s="18" t="s">
        <v>2591</v>
      </c>
      <c r="Z448">
        <v>2</v>
      </c>
    </row>
    <row r="449" spans="1:26">
      <c r="A449">
        <v>2103</v>
      </c>
      <c r="B449" t="s">
        <v>17</v>
      </c>
      <c r="C449" t="s">
        <v>761</v>
      </c>
      <c r="D449" s="17" t="str">
        <f>IFERROR(VLOOKUP(Dati17_18[[#This Row],[Nome]]&amp;"*",Gazzetta17_18[Giocatore],1,FALSE),"")</f>
        <v>Pellegrini L.</v>
      </c>
      <c r="E449" s="13">
        <f>IFERROR(IF(Dati17_18[[#This Row],[Mf]]/Dati17_18[[#This Row],[Quota]]=0,0,Dati17_18[[#This Row],[Mf]]/Dati17_18[[#This Row],[Quota]]),0)</f>
        <v>0.4375</v>
      </c>
      <c r="F449" s="13">
        <f>IFERROR(Dati17_18[[#This Row],[Mf/Quota]]*Dati17_18[[#This Row],[Pg]]/38,0)</f>
        <v>6.9078947368421059E-2</v>
      </c>
      <c r="G449" s="15">
        <f>IF(Dati17_18[[#This Row],[Mf]]*Dati17_18[[#This Row],[Pg]]=0,0,Dati17_18[[#This Row],[Mf]]*Dati17_18[[#This Row],[Pg]])</f>
        <v>42</v>
      </c>
      <c r="H449" s="20">
        <f>IFERROR(Dati17_18[[#This Row],[Tot. punti]]/Dati17_18[[#This Row],[Quota]],0)</f>
        <v>2.625</v>
      </c>
      <c r="I449" s="12">
        <f>IFERROR(VLOOKUP(Dati17_18[[#This Row],[Nome]]&amp;"*",Gazzetta17_18[],2,FALSE),0)</f>
        <v>16</v>
      </c>
      <c r="J449" t="s">
        <v>70</v>
      </c>
      <c r="K449">
        <v>6</v>
      </c>
      <c r="L449">
        <v>5.75</v>
      </c>
      <c r="M449">
        <v>7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Y449" s="18" t="s">
        <v>2112</v>
      </c>
      <c r="Z449">
        <v>5</v>
      </c>
    </row>
    <row r="450" spans="1:26">
      <c r="A450">
        <v>729</v>
      </c>
      <c r="B450" t="s">
        <v>31</v>
      </c>
      <c r="C450" t="s">
        <v>439</v>
      </c>
      <c r="D450" s="17" t="str">
        <f>IFERROR(VLOOKUP(Dati17_18[[#This Row],[Nome]]&amp;"*",Gazzetta17_18[Giocatore],1,FALSE),"")</f>
        <v>Pereira P.</v>
      </c>
      <c r="E450" s="13">
        <f>IFERROR(IF(Dati17_18[[#This Row],[Mf]]/Dati17_18[[#This Row],[Quota]]=0,0,Dati17_18[[#This Row],[Mf]]/Dati17_18[[#This Row],[Quota]]),0)</f>
        <v>1.1499999999999999</v>
      </c>
      <c r="F450" s="13">
        <f>IFERROR(Dati17_18[[#This Row],[Mf/Quota]]*Dati17_18[[#This Row],[Pg]]/38,0)</f>
        <v>0.18157894736842103</v>
      </c>
      <c r="G450" s="15">
        <f>IF(Dati17_18[[#This Row],[Mf]]*Dati17_18[[#This Row],[Pg]]=0,0,Dati17_18[[#This Row],[Mf]]*Dati17_18[[#This Row],[Pg]])</f>
        <v>34.5</v>
      </c>
      <c r="H450" s="20">
        <f>IFERROR(Dati17_18[[#This Row],[Tot. punti]]/Dati17_18[[#This Row],[Quota]],0)</f>
        <v>6.9</v>
      </c>
      <c r="I450" s="12">
        <f>IFERROR(VLOOKUP(Dati17_18[[#This Row],[Nome]]&amp;"*",Gazzetta17_18[],2,FALSE),0)</f>
        <v>5</v>
      </c>
      <c r="J450" t="s">
        <v>70</v>
      </c>
      <c r="K450">
        <v>6</v>
      </c>
      <c r="L450">
        <v>5.92</v>
      </c>
      <c r="M450">
        <v>5.75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 s="18" t="s">
        <v>2408</v>
      </c>
      <c r="Z450">
        <v>6</v>
      </c>
    </row>
    <row r="451" spans="1:26">
      <c r="A451">
        <v>574</v>
      </c>
      <c r="B451" t="s">
        <v>28</v>
      </c>
      <c r="C451" t="s">
        <v>619</v>
      </c>
      <c r="D451" s="17" t="str">
        <f>IFERROR(VLOOKUP(Dati17_18[[#This Row],[Nome]]&amp;"*",Gazzetta17_18[Giocatore],1,FALSE),"")</f>
        <v>Scuffet S.</v>
      </c>
      <c r="E451" s="13">
        <f>IFERROR(IF(Dati17_18[[#This Row],[Mf]]/Dati17_18[[#This Row],[Quota]]=0,0,Dati17_18[[#This Row],[Mf]]/Dati17_18[[#This Row],[Quota]]),0)</f>
        <v>1.105</v>
      </c>
      <c r="F451" s="13">
        <f>IFERROR(Dati17_18[[#This Row],[Mf/Quota]]*Dati17_18[[#This Row],[Pg]]/38,0)</f>
        <v>0.17447368421052631</v>
      </c>
      <c r="G451" s="15">
        <f>IF(Dati17_18[[#This Row],[Mf]]*Dati17_18[[#This Row],[Pg]]=0,0,Dati17_18[[#This Row],[Mf]]*Dati17_18[[#This Row],[Pg]])</f>
        <v>26.52</v>
      </c>
      <c r="H451" s="20">
        <f>IFERROR(Dati17_18[[#This Row],[Tot. punti]]/Dati17_18[[#This Row],[Quota]],0)</f>
        <v>6.63</v>
      </c>
      <c r="I451" s="12">
        <f>IFERROR(VLOOKUP(Dati17_18[[#This Row],[Nome]]&amp;"*",Gazzetta17_18[],2,FALSE),0)</f>
        <v>4</v>
      </c>
      <c r="J451" t="s">
        <v>30</v>
      </c>
      <c r="K451">
        <v>6</v>
      </c>
      <c r="L451">
        <v>5.75</v>
      </c>
      <c r="M451">
        <v>4.42</v>
      </c>
      <c r="N451">
        <v>0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s="18" t="s">
        <v>2592</v>
      </c>
      <c r="Z451">
        <v>12</v>
      </c>
    </row>
    <row r="452" spans="1:26">
      <c r="A452">
        <v>2129</v>
      </c>
      <c r="B452" t="s">
        <v>31</v>
      </c>
      <c r="C452" t="s">
        <v>771</v>
      </c>
      <c r="D452" s="17" t="str">
        <f>IFERROR(VLOOKUP(Dati17_18[[#This Row],[Nome]]&amp;"*",Gazzetta17_18[Giocatore],1,FALSE),"")</f>
        <v>Simic L.</v>
      </c>
      <c r="E452" s="13">
        <f>IFERROR(IF(Dati17_18[[#This Row],[Mf]]/Dati17_18[[#This Row],[Quota]]=0,0,Dati17_18[[#This Row],[Mf]]/Dati17_18[[#This Row],[Quota]]),0)</f>
        <v>1.655</v>
      </c>
      <c r="F452" s="13">
        <f>IFERROR(Dati17_18[[#This Row],[Mf/Quota]]*Dati17_18[[#This Row],[Pg]]/38,0)</f>
        <v>0.26131578947368422</v>
      </c>
      <c r="G452" s="15">
        <f>IF(Dati17_18[[#This Row],[Mf]]*Dati17_18[[#This Row],[Pg]]=0,0,Dati17_18[[#This Row],[Mf]]*Dati17_18[[#This Row],[Pg]])</f>
        <v>39.72</v>
      </c>
      <c r="H452" s="20">
        <f>IFERROR(Dati17_18[[#This Row],[Tot. punti]]/Dati17_18[[#This Row],[Quota]],0)</f>
        <v>9.93</v>
      </c>
      <c r="I452" s="12">
        <f>IFERROR(VLOOKUP(Dati17_18[[#This Row],[Nome]]&amp;"*",Gazzetta17_18[],2,FALSE),0)</f>
        <v>4</v>
      </c>
      <c r="J452" t="s">
        <v>653</v>
      </c>
      <c r="K452">
        <v>6</v>
      </c>
      <c r="L452">
        <v>6</v>
      </c>
      <c r="M452">
        <v>6.62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Y452" s="18" t="s">
        <v>2115</v>
      </c>
      <c r="Z452">
        <v>4</v>
      </c>
    </row>
    <row r="453" spans="1:26">
      <c r="A453">
        <v>632</v>
      </c>
      <c r="B453" t="s">
        <v>22</v>
      </c>
      <c r="C453" t="s">
        <v>509</v>
      </c>
      <c r="D453" s="17" t="str">
        <f>IFERROR(VLOOKUP(Dati17_18[[#This Row],[Nome]]&amp;"*",Gazzetta17_18[Giocatore],1,FALSE),"")</f>
        <v>Zaccagni M.</v>
      </c>
      <c r="E453" s="13">
        <f>IFERROR(IF(Dati17_18[[#This Row],[Mf]]/Dati17_18[[#This Row],[Quota]]=0,0,Dati17_18[[#This Row],[Mf]]/Dati17_18[[#This Row],[Quota]]),0)</f>
        <v>1.8333333333333333</v>
      </c>
      <c r="F453" s="13">
        <f>IFERROR(Dati17_18[[#This Row],[Mf/Quota]]*Dati17_18[[#This Row],[Pg]]/38,0)</f>
        <v>0.28947368421052633</v>
      </c>
      <c r="G453" s="15">
        <f>IF(Dati17_18[[#This Row],[Mf]]*Dati17_18[[#This Row],[Pg]]=0,0,Dati17_18[[#This Row],[Mf]]*Dati17_18[[#This Row],[Pg]])</f>
        <v>33</v>
      </c>
      <c r="H453" s="20">
        <f>IFERROR(Dati17_18[[#This Row],[Tot. punti]]/Dati17_18[[#This Row],[Quota]],0)</f>
        <v>11</v>
      </c>
      <c r="I453" s="12">
        <f>IFERROR(VLOOKUP(Dati17_18[[#This Row],[Nome]]&amp;"*",Gazzetta17_18[],2,FALSE),0)</f>
        <v>3</v>
      </c>
      <c r="J453" t="s">
        <v>101</v>
      </c>
      <c r="K453">
        <v>6</v>
      </c>
      <c r="L453">
        <v>5.5</v>
      </c>
      <c r="M453">
        <v>5.5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s="18" t="s">
        <v>2593</v>
      </c>
      <c r="Z453">
        <v>2</v>
      </c>
    </row>
    <row r="454" spans="1:26">
      <c r="A454">
        <v>1952</v>
      </c>
      <c r="B454" t="s">
        <v>31</v>
      </c>
      <c r="C454" t="s">
        <v>697</v>
      </c>
      <c r="D454" s="17" t="str">
        <f>IFERROR(VLOOKUP(Dati17_18[[#This Row],[Nome]]&amp;"*",Gazzetta17_18[Giocatore],1,FALSE),"")</f>
        <v>Zampano F.</v>
      </c>
      <c r="E454" s="13">
        <f>IFERROR(IF(Dati17_18[[#This Row],[Mf]]/Dati17_18[[#This Row],[Quota]]=0,0,Dati17_18[[#This Row],[Mf]]/Dati17_18[[#This Row],[Quota]]),0)</f>
        <v>1.0133333333333334</v>
      </c>
      <c r="F454" s="13">
        <f>IFERROR(Dati17_18[[#This Row],[Mf/Quota]]*Dati17_18[[#This Row],[Pg]]/38,0)</f>
        <v>0.16</v>
      </c>
      <c r="G454" s="15">
        <f>IF(Dati17_18[[#This Row],[Mf]]*Dati17_18[[#This Row],[Pg]]=0,0,Dati17_18[[#This Row],[Mf]]*Dati17_18[[#This Row],[Pg]])</f>
        <v>36.480000000000004</v>
      </c>
      <c r="H454" s="20">
        <f>IFERROR(Dati17_18[[#This Row],[Tot. punti]]/Dati17_18[[#This Row],[Quota]],0)</f>
        <v>6.080000000000001</v>
      </c>
      <c r="I454" s="12">
        <f>IFERROR(VLOOKUP(Dati17_18[[#This Row],[Nome]]&amp;"*",Gazzetta17_18[],2,FALSE),0)</f>
        <v>6</v>
      </c>
      <c r="J454" t="s">
        <v>30</v>
      </c>
      <c r="K454">
        <v>6</v>
      </c>
      <c r="L454">
        <v>5.75</v>
      </c>
      <c r="M454">
        <v>6.08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Y454" s="18" t="s">
        <v>2116</v>
      </c>
      <c r="Z454">
        <v>8</v>
      </c>
    </row>
    <row r="455" spans="1:26">
      <c r="A455">
        <v>2176</v>
      </c>
      <c r="B455" t="s">
        <v>31</v>
      </c>
      <c r="C455" t="s">
        <v>797</v>
      </c>
      <c r="D455" s="17" t="str">
        <f>IFERROR(VLOOKUP(Dati17_18[[#This Row],[Nome]]&amp;"*",Gazzetta17_18[Giocatore],1,FALSE),"")</f>
        <v/>
      </c>
      <c r="E455" s="13">
        <f>IFERROR(IF(Dati17_18[[#This Row],[Mf]]/Dati17_18[[#This Row],[Quota]]=0,0,Dati17_18[[#This Row],[Mf]]/Dati17_18[[#This Row],[Quota]]),0)</f>
        <v>0</v>
      </c>
      <c r="F455" s="13">
        <f>IFERROR(Dati17_18[[#This Row],[Mf/Quota]]*Dati17_18[[#This Row],[Pg]]/38,0)</f>
        <v>0</v>
      </c>
      <c r="G455" s="15">
        <f>IF(Dati17_18[[#This Row],[Mf]]*Dati17_18[[#This Row],[Pg]]=0,0,Dati17_18[[#This Row],[Mf]]*Dati17_18[[#This Row],[Pg]])</f>
        <v>30</v>
      </c>
      <c r="H455" s="20">
        <f>IFERROR(Dati17_18[[#This Row],[Tot. punti]]/Dati17_18[[#This Row],[Quota]],0)</f>
        <v>0</v>
      </c>
      <c r="I455" s="12">
        <f>IFERROR(VLOOKUP(Dati17_18[[#This Row],[Nome]]&amp;"*",Gazzetta17_18[],2,FALSE),0)</f>
        <v>0</v>
      </c>
      <c r="J455" t="s">
        <v>42</v>
      </c>
      <c r="K455">
        <v>5</v>
      </c>
      <c r="L455">
        <v>6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s="18" t="s">
        <v>2411</v>
      </c>
      <c r="Z455">
        <v>9</v>
      </c>
    </row>
    <row r="456" spans="1:26">
      <c r="A456">
        <v>2283</v>
      </c>
      <c r="B456" t="s">
        <v>17</v>
      </c>
      <c r="C456" t="s">
        <v>872</v>
      </c>
      <c r="D456" s="17" t="str">
        <f>IFERROR(VLOOKUP(Dati17_18[[#This Row],[Nome]]&amp;"*",Gazzetta17_18[Giocatore],1,FALSE),"")</f>
        <v/>
      </c>
      <c r="E456" s="13">
        <f>IFERROR(IF(Dati17_18[[#This Row],[Mf]]/Dati17_18[[#This Row],[Quota]]=0,0,Dati17_18[[#This Row],[Mf]]/Dati17_18[[#This Row],[Quota]]),0)</f>
        <v>0</v>
      </c>
      <c r="F456" s="13">
        <f>IFERROR(Dati17_18[[#This Row],[Mf/Quota]]*Dati17_18[[#This Row],[Pg]]/38,0)</f>
        <v>0</v>
      </c>
      <c r="G456" s="15">
        <f>IF(Dati17_18[[#This Row],[Mf]]*Dati17_18[[#This Row],[Pg]]=0,0,Dati17_18[[#This Row],[Mf]]*Dati17_18[[#This Row],[Pg]])</f>
        <v>30</v>
      </c>
      <c r="H456" s="20">
        <f>IFERROR(Dati17_18[[#This Row],[Tot. punti]]/Dati17_18[[#This Row],[Quota]],0)</f>
        <v>0</v>
      </c>
      <c r="I456" s="12">
        <f>IFERROR(VLOOKUP(Dati17_18[[#This Row],[Nome]]&amp;"*",Gazzetta17_18[],2,FALSE),0)</f>
        <v>0</v>
      </c>
      <c r="J456" t="s">
        <v>30</v>
      </c>
      <c r="K456">
        <v>5</v>
      </c>
      <c r="L456">
        <v>6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 s="18" t="s">
        <v>2594</v>
      </c>
      <c r="Z456">
        <v>11</v>
      </c>
    </row>
    <row r="457" spans="1:26">
      <c r="A457">
        <v>772</v>
      </c>
      <c r="B457" t="s">
        <v>22</v>
      </c>
      <c r="C457" t="s">
        <v>374</v>
      </c>
      <c r="D457" s="17" t="str">
        <f>IFERROR(VLOOKUP(Dati17_18[[#This Row],[Nome]]&amp;"*",Gazzetta17_18[Giocatore],1,FALSE),"")</f>
        <v/>
      </c>
      <c r="E457" s="13">
        <f>IFERROR(IF(Dati17_18[[#This Row],[Mf]]/Dati17_18[[#This Row],[Quota]]=0,0,Dati17_18[[#This Row],[Mf]]/Dati17_18[[#This Row],[Quota]]),0)</f>
        <v>0</v>
      </c>
      <c r="F457" s="13">
        <f>IFERROR(Dati17_18[[#This Row],[Mf/Quota]]*Dati17_18[[#This Row],[Pg]]/38,0)</f>
        <v>0</v>
      </c>
      <c r="G457" s="15">
        <f>IF(Dati17_18[[#This Row],[Mf]]*Dati17_18[[#This Row],[Pg]]=0,0,Dati17_18[[#This Row],[Mf]]*Dati17_18[[#This Row],[Pg]])</f>
        <v>28.35</v>
      </c>
      <c r="H457" s="20">
        <f>IFERROR(Dati17_18[[#This Row],[Tot. punti]]/Dati17_18[[#This Row],[Quota]],0)</f>
        <v>0</v>
      </c>
      <c r="I457" s="12">
        <f>IFERROR(VLOOKUP(Dati17_18[[#This Row],[Nome]]&amp;"*",Gazzetta17_18[],2,FALSE),0)</f>
        <v>0</v>
      </c>
      <c r="J457" t="s">
        <v>656</v>
      </c>
      <c r="K457">
        <v>5</v>
      </c>
      <c r="L457">
        <v>5.67</v>
      </c>
      <c r="M457">
        <v>5.67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s="18" t="s">
        <v>2595</v>
      </c>
      <c r="Z457">
        <v>3</v>
      </c>
    </row>
    <row r="458" spans="1:26">
      <c r="A458">
        <v>13</v>
      </c>
      <c r="B458" t="s">
        <v>31</v>
      </c>
      <c r="C458" t="s">
        <v>237</v>
      </c>
      <c r="D458" s="17" t="str">
        <f>IFERROR(VLOOKUP(Dati17_18[[#This Row],[Nome]]&amp;"*",Gazzetta17_18[Giocatore],1,FALSE),"")</f>
        <v/>
      </c>
      <c r="E458" s="13">
        <f>IFERROR(IF(Dati17_18[[#This Row],[Mf]]/Dati17_18[[#This Row],[Quota]]=0,0,Dati17_18[[#This Row],[Mf]]/Dati17_18[[#This Row],[Quota]]),0)</f>
        <v>0</v>
      </c>
      <c r="F458" s="13">
        <f>IFERROR(Dati17_18[[#This Row],[Mf/Quota]]*Dati17_18[[#This Row],[Pg]]/38,0)</f>
        <v>0</v>
      </c>
      <c r="G458" s="15">
        <f>IF(Dati17_18[[#This Row],[Mf]]*Dati17_18[[#This Row],[Pg]]=0,0,Dati17_18[[#This Row],[Mf]]*Dati17_18[[#This Row],[Pg]])</f>
        <v>27.5</v>
      </c>
      <c r="H458" s="20">
        <f>IFERROR(Dati17_18[[#This Row],[Tot. punti]]/Dati17_18[[#This Row],[Quota]],0)</f>
        <v>0</v>
      </c>
      <c r="I458" s="12">
        <f>IFERROR(VLOOKUP(Dati17_18[[#This Row],[Nome]]&amp;"*",Gazzetta17_18[],2,FALSE),0)</f>
        <v>0</v>
      </c>
      <c r="J458" t="s">
        <v>653</v>
      </c>
      <c r="K458">
        <v>5</v>
      </c>
      <c r="L458">
        <v>5.5</v>
      </c>
      <c r="M458">
        <v>5.5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s="18" t="s">
        <v>2413</v>
      </c>
      <c r="Z458">
        <v>10</v>
      </c>
    </row>
    <row r="459" spans="1:26">
      <c r="A459">
        <v>2314</v>
      </c>
      <c r="B459" t="s">
        <v>22</v>
      </c>
      <c r="C459" t="s">
        <v>900</v>
      </c>
      <c r="D459" s="17" t="str">
        <f>IFERROR(VLOOKUP(Dati17_18[[#This Row],[Nome]]&amp;"*",Gazzetta17_18[Giocatore],1,FALSE),"")</f>
        <v/>
      </c>
      <c r="E459" s="13">
        <f>IFERROR(IF(Dati17_18[[#This Row],[Mf]]/Dati17_18[[#This Row],[Quota]]=0,0,Dati17_18[[#This Row],[Mf]]/Dati17_18[[#This Row],[Quota]]),0)</f>
        <v>0</v>
      </c>
      <c r="F459" s="13">
        <f>IFERROR(Dati17_18[[#This Row],[Mf/Quota]]*Dati17_18[[#This Row],[Pg]]/38,0)</f>
        <v>0</v>
      </c>
      <c r="G459" s="15">
        <f>IF(Dati17_18[[#This Row],[Mf]]*Dati17_18[[#This Row],[Pg]]=0,0,Dati17_18[[#This Row],[Mf]]*Dati17_18[[#This Row],[Pg]])</f>
        <v>27.5</v>
      </c>
      <c r="H459" s="20">
        <f>IFERROR(Dati17_18[[#This Row],[Tot. punti]]/Dati17_18[[#This Row],[Quota]],0)</f>
        <v>0</v>
      </c>
      <c r="I459" s="12">
        <f>IFERROR(VLOOKUP(Dati17_18[[#This Row],[Nome]]&amp;"*",Gazzetta17_18[],2,FALSE),0)</f>
        <v>0</v>
      </c>
      <c r="J459" t="s">
        <v>70</v>
      </c>
      <c r="K459">
        <v>5</v>
      </c>
      <c r="L459">
        <v>5.62</v>
      </c>
      <c r="M459">
        <v>5.5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Y459" s="18" t="s">
        <v>2596</v>
      </c>
      <c r="Z459">
        <v>3</v>
      </c>
    </row>
    <row r="460" spans="1:26">
      <c r="A460">
        <v>2319</v>
      </c>
      <c r="B460" t="s">
        <v>31</v>
      </c>
      <c r="C460" t="s">
        <v>905</v>
      </c>
      <c r="D460" s="17" t="str">
        <f>IFERROR(VLOOKUP(Dati17_18[[#This Row],[Nome]]&amp;"*",Gazzetta17_18[Giocatore],1,FALSE),"")</f>
        <v/>
      </c>
      <c r="E460" s="13">
        <f>IFERROR(IF(Dati17_18[[#This Row],[Mf]]/Dati17_18[[#This Row],[Quota]]=0,0,Dati17_18[[#This Row],[Mf]]/Dati17_18[[#This Row],[Quota]]),0)</f>
        <v>0</v>
      </c>
      <c r="F460" s="13">
        <f>IFERROR(Dati17_18[[#This Row],[Mf/Quota]]*Dati17_18[[#This Row],[Pg]]/38,0)</f>
        <v>0</v>
      </c>
      <c r="G460" s="15">
        <f>IF(Dati17_18[[#This Row],[Mf]]*Dati17_18[[#This Row],[Pg]]=0,0,Dati17_18[[#This Row],[Mf]]*Dati17_18[[#This Row],[Pg]])</f>
        <v>26.9</v>
      </c>
      <c r="H460" s="20">
        <f>IFERROR(Dati17_18[[#This Row],[Tot. punti]]/Dati17_18[[#This Row],[Quota]],0)</f>
        <v>0</v>
      </c>
      <c r="I460" s="12">
        <f>IFERROR(VLOOKUP(Dati17_18[[#This Row],[Nome]]&amp;"*",Gazzetta17_18[],2,FALSE),0)</f>
        <v>0</v>
      </c>
      <c r="J460" t="s">
        <v>654</v>
      </c>
      <c r="K460">
        <v>5</v>
      </c>
      <c r="L460">
        <v>5.38</v>
      </c>
      <c r="M460">
        <v>5.38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s="18" t="s">
        <v>2414</v>
      </c>
      <c r="Z460">
        <v>4</v>
      </c>
    </row>
    <row r="461" spans="1:26">
      <c r="A461">
        <v>2202</v>
      </c>
      <c r="B461" t="s">
        <v>31</v>
      </c>
      <c r="C461" t="s">
        <v>821</v>
      </c>
      <c r="D461" s="17" t="str">
        <f>IFERROR(VLOOKUP(Dati17_18[[#This Row],[Nome]]&amp;"*",Gazzetta17_18[Giocatore],1,FALSE),"")</f>
        <v/>
      </c>
      <c r="E461" s="13">
        <f>IFERROR(IF(Dati17_18[[#This Row],[Mf]]/Dati17_18[[#This Row],[Quota]]=0,0,Dati17_18[[#This Row],[Mf]]/Dati17_18[[#This Row],[Quota]]),0)</f>
        <v>0</v>
      </c>
      <c r="F461" s="13">
        <f>IFERROR(Dati17_18[[#This Row],[Mf/Quota]]*Dati17_18[[#This Row],[Pg]]/38,0)</f>
        <v>0</v>
      </c>
      <c r="G461" s="15">
        <f>IF(Dati17_18[[#This Row],[Mf]]*Dati17_18[[#This Row],[Pg]]=0,0,Dati17_18[[#This Row],[Mf]]*Dati17_18[[#This Row],[Pg]])</f>
        <v>26.5</v>
      </c>
      <c r="H461" s="20">
        <f>IFERROR(Dati17_18[[#This Row],[Tot. punti]]/Dati17_18[[#This Row],[Quota]],0)</f>
        <v>0</v>
      </c>
      <c r="I461" s="12">
        <f>IFERROR(VLOOKUP(Dati17_18[[#This Row],[Nome]]&amp;"*",Gazzetta17_18[],2,FALSE),0)</f>
        <v>0</v>
      </c>
      <c r="J461" t="s">
        <v>656</v>
      </c>
      <c r="K461">
        <v>5</v>
      </c>
      <c r="L461">
        <v>5.3</v>
      </c>
      <c r="M461">
        <v>5.3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2119</v>
      </c>
      <c r="Z461">
        <v>1</v>
      </c>
    </row>
    <row r="462" spans="1:26">
      <c r="A462">
        <v>1893</v>
      </c>
      <c r="B462" t="s">
        <v>31</v>
      </c>
      <c r="C462" t="s">
        <v>682</v>
      </c>
      <c r="D462" s="17" t="str">
        <f>IFERROR(VLOOKUP(Dati17_18[[#This Row],[Nome]]&amp;"*",Gazzetta17_18[Giocatore],1,FALSE),"")</f>
        <v/>
      </c>
      <c r="E462" s="13">
        <f>IFERROR(IF(Dati17_18[[#This Row],[Mf]]/Dati17_18[[#This Row],[Quota]]=0,0,Dati17_18[[#This Row],[Mf]]/Dati17_18[[#This Row],[Quota]]),0)</f>
        <v>0</v>
      </c>
      <c r="F462" s="13">
        <f>IFERROR(Dati17_18[[#This Row],[Mf/Quota]]*Dati17_18[[#This Row],[Pg]]/38,0)</f>
        <v>0</v>
      </c>
      <c r="G462" s="15">
        <f>IF(Dati17_18[[#This Row],[Mf]]*Dati17_18[[#This Row],[Pg]]=0,0,Dati17_18[[#This Row],[Mf]]*Dati17_18[[#This Row],[Pg]])</f>
        <v>24</v>
      </c>
      <c r="H462" s="20">
        <f>IFERROR(Dati17_18[[#This Row],[Tot. punti]]/Dati17_18[[#This Row],[Quota]],0)</f>
        <v>0</v>
      </c>
      <c r="I462" s="12">
        <f>IFERROR(VLOOKUP(Dati17_18[[#This Row],[Nome]]&amp;"*",Gazzetta17_18[],2,FALSE),0)</f>
        <v>0</v>
      </c>
      <c r="J462" t="s">
        <v>653</v>
      </c>
      <c r="K462">
        <v>5</v>
      </c>
      <c r="L462">
        <v>5.4</v>
      </c>
      <c r="M462">
        <v>4.8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1</v>
      </c>
      <c r="Y462" s="18" t="s">
        <v>2415</v>
      </c>
      <c r="Z462">
        <v>7</v>
      </c>
    </row>
    <row r="463" spans="1:26">
      <c r="A463">
        <v>2644</v>
      </c>
      <c r="B463" t="s">
        <v>31</v>
      </c>
      <c r="C463" t="s">
        <v>926</v>
      </c>
      <c r="D463" s="17" t="str">
        <f>IFERROR(VLOOKUP(Dati17_18[[#This Row],[Nome]]&amp;"*",Gazzetta17_18[Giocatore],1,FALSE),"")</f>
        <v>Billong J.</v>
      </c>
      <c r="E463" s="13">
        <f>IFERROR(IF(Dati17_18[[#This Row],[Mf]]/Dati17_18[[#This Row],[Quota]]=0,0,Dati17_18[[#This Row],[Mf]]/Dati17_18[[#This Row],[Quota]]),0)</f>
        <v>1.7333333333333334</v>
      </c>
      <c r="F463" s="13">
        <f>IFERROR(Dati17_18[[#This Row],[Mf/Quota]]*Dati17_18[[#This Row],[Pg]]/38,0)</f>
        <v>0.22807017543859653</v>
      </c>
      <c r="G463" s="15">
        <f>IF(Dati17_18[[#This Row],[Mf]]*Dati17_18[[#This Row],[Pg]]=0,0,Dati17_18[[#This Row],[Mf]]*Dati17_18[[#This Row],[Pg]])</f>
        <v>26</v>
      </c>
      <c r="H463" s="20">
        <f>IFERROR(Dati17_18[[#This Row],[Tot. punti]]/Dati17_18[[#This Row],[Quota]],0)</f>
        <v>8.6666666666666661</v>
      </c>
      <c r="I463" s="12">
        <f>IFERROR(VLOOKUP(Dati17_18[[#This Row],[Nome]]&amp;"*",Gazzetta17_18[],2,FALSE),0)</f>
        <v>3</v>
      </c>
      <c r="J463" t="s">
        <v>655</v>
      </c>
      <c r="K463">
        <v>5</v>
      </c>
      <c r="L463">
        <v>5.2</v>
      </c>
      <c r="M463">
        <v>5.2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Y463" s="18" t="s">
        <v>2120</v>
      </c>
      <c r="Z463">
        <v>2</v>
      </c>
    </row>
    <row r="464" spans="1:26">
      <c r="A464">
        <v>2726</v>
      </c>
      <c r="B464" t="s">
        <v>22</v>
      </c>
      <c r="C464" t="s">
        <v>954</v>
      </c>
      <c r="D464" s="17" t="str">
        <f>IFERROR(VLOOKUP(Dati17_18[[#This Row],[Nome]]&amp;"*",Gazzetta17_18[Giocatore],1,FALSE),"")</f>
        <v>Danzi A.</v>
      </c>
      <c r="E464" s="13">
        <f>IFERROR(IF(Dati17_18[[#This Row],[Mf]]/Dati17_18[[#This Row],[Quota]]=0,0,Dati17_18[[#This Row],[Mf]]/Dati17_18[[#This Row],[Quota]]),0)</f>
        <v>2.7</v>
      </c>
      <c r="F464" s="13">
        <f>IFERROR(Dati17_18[[#This Row],[Mf/Quota]]*Dati17_18[[#This Row],[Pg]]/38,0)</f>
        <v>0.35526315789473684</v>
      </c>
      <c r="G464" s="15">
        <f>IF(Dati17_18[[#This Row],[Mf]]*Dati17_18[[#This Row],[Pg]]=0,0,Dati17_18[[#This Row],[Mf]]*Dati17_18[[#This Row],[Pg]])</f>
        <v>27</v>
      </c>
      <c r="H464" s="20">
        <f>IFERROR(Dati17_18[[#This Row],[Tot. punti]]/Dati17_18[[#This Row],[Quota]],0)</f>
        <v>13.5</v>
      </c>
      <c r="I464" s="12">
        <f>IFERROR(VLOOKUP(Dati17_18[[#This Row],[Nome]]&amp;"*",Gazzetta17_18[],2,FALSE),0)</f>
        <v>2</v>
      </c>
      <c r="J464" t="s">
        <v>101</v>
      </c>
      <c r="K464">
        <v>5</v>
      </c>
      <c r="L464">
        <v>5.5</v>
      </c>
      <c r="M464">
        <v>5.4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Y464" s="18" t="s">
        <v>2597</v>
      </c>
      <c r="Z464">
        <v>13</v>
      </c>
    </row>
    <row r="465" spans="1:26">
      <c r="A465">
        <v>116</v>
      </c>
      <c r="B465" t="s">
        <v>22</v>
      </c>
      <c r="C465" t="s">
        <v>562</v>
      </c>
      <c r="D465" s="17" t="str">
        <f>IFERROR(VLOOKUP(Dati17_18[[#This Row],[Nome]]&amp;"*",Gazzetta17_18[Giocatore],1,FALSE),"")</f>
        <v>Izco M.</v>
      </c>
      <c r="E465" s="13">
        <f>IFERROR(IF(Dati17_18[[#This Row],[Mf]]/Dati17_18[[#This Row],[Quota]]=0,0,Dati17_18[[#This Row],[Mf]]/Dati17_18[[#This Row],[Quota]]),0)</f>
        <v>1.2925</v>
      </c>
      <c r="F465" s="13">
        <f>IFERROR(Dati17_18[[#This Row],[Mf/Quota]]*Dati17_18[[#This Row],[Pg]]/38,0)</f>
        <v>0.17006578947368423</v>
      </c>
      <c r="G465" s="15">
        <f>IF(Dati17_18[[#This Row],[Mf]]*Dati17_18[[#This Row],[Pg]]=0,0,Dati17_18[[#This Row],[Mf]]*Dati17_18[[#This Row],[Pg]])</f>
        <v>25.85</v>
      </c>
      <c r="H465" s="20">
        <f>IFERROR(Dati17_18[[#This Row],[Tot. punti]]/Dati17_18[[#This Row],[Quota]],0)</f>
        <v>6.4625000000000004</v>
      </c>
      <c r="I465" s="12">
        <f>IFERROR(VLOOKUP(Dati17_18[[#This Row],[Nome]]&amp;"*",Gazzetta17_18[],2,FALSE),0)</f>
        <v>4</v>
      </c>
      <c r="J465" t="s">
        <v>656</v>
      </c>
      <c r="K465">
        <v>5</v>
      </c>
      <c r="L465">
        <v>5.17</v>
      </c>
      <c r="M465">
        <v>5.17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2598</v>
      </c>
      <c r="Z465">
        <v>4</v>
      </c>
    </row>
    <row r="466" spans="1:26">
      <c r="A466">
        <v>1909</v>
      </c>
      <c r="B466" t="s">
        <v>17</v>
      </c>
      <c r="C466" t="s">
        <v>688</v>
      </c>
      <c r="D466" s="17" t="str">
        <f>IFERROR(VLOOKUP(Dati17_18[[#This Row],[Nome]]&amp;"*",Gazzetta17_18[Giocatore],1,FALSE),"")</f>
        <v/>
      </c>
      <c r="E466" s="13">
        <f>IFERROR(IF(Dati17_18[[#This Row],[Mf]]/Dati17_18[[#This Row],[Quota]]=0,0,Dati17_18[[#This Row],[Mf]]/Dati17_18[[#This Row],[Quota]]),0)</f>
        <v>0</v>
      </c>
      <c r="F466" s="13">
        <f>IFERROR(Dati17_18[[#This Row],[Mf/Quota]]*Dati17_18[[#This Row],[Pg]]/38,0)</f>
        <v>0</v>
      </c>
      <c r="G466" s="15">
        <f>IF(Dati17_18[[#This Row],[Mf]]*Dati17_18[[#This Row],[Pg]]=0,0,Dati17_18[[#This Row],[Mf]]*Dati17_18[[#This Row],[Pg]])</f>
        <v>24</v>
      </c>
      <c r="H466" s="20">
        <f>IFERROR(Dati17_18[[#This Row],[Tot. punti]]/Dati17_18[[#This Row],[Quota]],0)</f>
        <v>0</v>
      </c>
      <c r="I466" s="12">
        <f>IFERROR(VLOOKUP(Dati17_18[[#This Row],[Nome]]&amp;"*",Gazzetta17_18[],2,FALSE),0)</f>
        <v>0</v>
      </c>
      <c r="J466" t="s">
        <v>70</v>
      </c>
      <c r="K466">
        <v>4</v>
      </c>
      <c r="L466">
        <v>6.12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 s="18" t="s">
        <v>2123</v>
      </c>
      <c r="Z466">
        <v>13</v>
      </c>
    </row>
    <row r="467" spans="1:26">
      <c r="A467">
        <v>2281</v>
      </c>
      <c r="B467" t="s">
        <v>17</v>
      </c>
      <c r="C467" t="s">
        <v>871</v>
      </c>
      <c r="D467" s="17" t="str">
        <f>IFERROR(VLOOKUP(Dati17_18[[#This Row],[Nome]]&amp;"*",Gazzetta17_18[Giocatore],1,FALSE),"")</f>
        <v/>
      </c>
      <c r="E467" s="13">
        <f>IFERROR(IF(Dati17_18[[#This Row],[Mf]]/Dati17_18[[#This Row],[Quota]]=0,0,Dati17_18[[#This Row],[Mf]]/Dati17_18[[#This Row],[Quota]]),0)</f>
        <v>0</v>
      </c>
      <c r="F467" s="13">
        <f>IFERROR(Dati17_18[[#This Row],[Mf/Quota]]*Dati17_18[[#This Row],[Pg]]/38,0)</f>
        <v>0</v>
      </c>
      <c r="G467" s="15">
        <f>IF(Dati17_18[[#This Row],[Mf]]*Dati17_18[[#This Row],[Pg]]=0,0,Dati17_18[[#This Row],[Mf]]*Dati17_18[[#This Row],[Pg]])</f>
        <v>23.52</v>
      </c>
      <c r="H467" s="20">
        <f>IFERROR(Dati17_18[[#This Row],[Tot. punti]]/Dati17_18[[#This Row],[Quota]],0)</f>
        <v>0</v>
      </c>
      <c r="I467" s="12">
        <f>IFERROR(VLOOKUP(Dati17_18[[#This Row],[Nome]]&amp;"*",Gazzetta17_18[],2,FALSE),0)</f>
        <v>0</v>
      </c>
      <c r="J467" t="s">
        <v>49</v>
      </c>
      <c r="K467">
        <v>4</v>
      </c>
      <c r="L467">
        <v>5.88</v>
      </c>
      <c r="M467">
        <v>5.88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s="18" t="s">
        <v>2599</v>
      </c>
      <c r="Z467">
        <v>1</v>
      </c>
    </row>
    <row r="468" spans="1:26">
      <c r="A468">
        <v>2057</v>
      </c>
      <c r="B468" t="s">
        <v>22</v>
      </c>
      <c r="C468" t="s">
        <v>741</v>
      </c>
      <c r="D468" s="17" t="str">
        <f>IFERROR(VLOOKUP(Dati17_18[[#This Row],[Nome]]&amp;"*",Gazzetta17_18[Giocatore],1,FALSE),"")</f>
        <v/>
      </c>
      <c r="E468" s="13">
        <f>IFERROR(IF(Dati17_18[[#This Row],[Mf]]/Dati17_18[[#This Row],[Quota]]=0,0,Dati17_18[[#This Row],[Mf]]/Dati17_18[[#This Row],[Quota]]),0)</f>
        <v>0</v>
      </c>
      <c r="F468" s="13">
        <f>IFERROR(Dati17_18[[#This Row],[Mf/Quota]]*Dati17_18[[#This Row],[Pg]]/38,0)</f>
        <v>0</v>
      </c>
      <c r="G468" s="15">
        <f>IF(Dati17_18[[#This Row],[Mf]]*Dati17_18[[#This Row],[Pg]]=0,0,Dati17_18[[#This Row],[Mf]]*Dati17_18[[#This Row],[Pg]])</f>
        <v>22</v>
      </c>
      <c r="H468" s="20">
        <f>IFERROR(Dati17_18[[#This Row],[Tot. punti]]/Dati17_18[[#This Row],[Quota]],0)</f>
        <v>0</v>
      </c>
      <c r="I468" s="12">
        <f>IFERROR(VLOOKUP(Dati17_18[[#This Row],[Nome]]&amp;"*",Gazzetta17_18[],2,FALSE),0)</f>
        <v>0</v>
      </c>
      <c r="J468" t="s">
        <v>81</v>
      </c>
      <c r="K468">
        <v>4</v>
      </c>
      <c r="L468">
        <v>5.5</v>
      </c>
      <c r="M468">
        <v>5.5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2418</v>
      </c>
      <c r="Z468">
        <v>27</v>
      </c>
    </row>
    <row r="469" spans="1:26">
      <c r="A469">
        <v>52</v>
      </c>
      <c r="B469" t="s">
        <v>31</v>
      </c>
      <c r="C469" t="s">
        <v>308</v>
      </c>
      <c r="D469" s="17" t="str">
        <f>IFERROR(VLOOKUP(Dati17_18[[#This Row],[Nome]]&amp;"*",Gazzetta17_18[Giocatore],1,FALSE),"")</f>
        <v/>
      </c>
      <c r="E469" s="13">
        <f>IFERROR(IF(Dati17_18[[#This Row],[Mf]]/Dati17_18[[#This Row],[Quota]]=0,0,Dati17_18[[#This Row],[Mf]]/Dati17_18[[#This Row],[Quota]]),0)</f>
        <v>0</v>
      </c>
      <c r="F469" s="13">
        <f>IFERROR(Dati17_18[[#This Row],[Mf/Quota]]*Dati17_18[[#This Row],[Pg]]/38,0)</f>
        <v>0</v>
      </c>
      <c r="G469" s="15">
        <f>IF(Dati17_18[[#This Row],[Mf]]*Dati17_18[[#This Row],[Pg]]=0,0,Dati17_18[[#This Row],[Mf]]*Dati17_18[[#This Row],[Pg]])</f>
        <v>20.68</v>
      </c>
      <c r="H469" s="20">
        <f>IFERROR(Dati17_18[[#This Row],[Tot. punti]]/Dati17_18[[#This Row],[Quota]],0)</f>
        <v>0</v>
      </c>
      <c r="I469" s="12">
        <f>IFERROR(VLOOKUP(Dati17_18[[#This Row],[Nome]]&amp;"*",Gazzetta17_18[],2,FALSE),0)</f>
        <v>0</v>
      </c>
      <c r="J469" t="s">
        <v>653</v>
      </c>
      <c r="K469">
        <v>4</v>
      </c>
      <c r="L469">
        <v>5.5</v>
      </c>
      <c r="M469">
        <v>5.17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Y469" s="18" t="s">
        <v>2419</v>
      </c>
      <c r="Z469">
        <v>4</v>
      </c>
    </row>
    <row r="470" spans="1:26">
      <c r="A470">
        <v>323</v>
      </c>
      <c r="B470" t="s">
        <v>31</v>
      </c>
      <c r="C470" t="s">
        <v>327</v>
      </c>
      <c r="D470" s="17" t="str">
        <f>IFERROR(VLOOKUP(Dati17_18[[#This Row],[Nome]]&amp;"*",Gazzetta17_18[Giocatore],1,FALSE),"")</f>
        <v/>
      </c>
      <c r="E470" s="13">
        <f>IFERROR(IF(Dati17_18[[#This Row],[Mf]]/Dati17_18[[#This Row],[Quota]]=0,0,Dati17_18[[#This Row],[Mf]]/Dati17_18[[#This Row],[Quota]]),0)</f>
        <v>0</v>
      </c>
      <c r="F470" s="13">
        <f>IFERROR(Dati17_18[[#This Row],[Mf/Quota]]*Dati17_18[[#This Row],[Pg]]/38,0)</f>
        <v>0</v>
      </c>
      <c r="G470" s="15">
        <f>IF(Dati17_18[[#This Row],[Mf]]*Dati17_18[[#This Row],[Pg]]=0,0,Dati17_18[[#This Row],[Mf]]*Dati17_18[[#This Row],[Pg]])</f>
        <v>19.52</v>
      </c>
      <c r="H470" s="20">
        <f>IFERROR(Dati17_18[[#This Row],[Tot. punti]]/Dati17_18[[#This Row],[Quota]],0)</f>
        <v>0</v>
      </c>
      <c r="I470" s="12">
        <f>IFERROR(VLOOKUP(Dati17_18[[#This Row],[Nome]]&amp;"*",Gazzetta17_18[],2,FALSE),0)</f>
        <v>0</v>
      </c>
      <c r="J470" t="s">
        <v>70</v>
      </c>
      <c r="K470">
        <v>4</v>
      </c>
      <c r="L470">
        <v>5.12</v>
      </c>
      <c r="M470">
        <v>4.88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Y470" s="18" t="s">
        <v>2600</v>
      </c>
      <c r="Z470">
        <v>2</v>
      </c>
    </row>
    <row r="471" spans="1:26">
      <c r="A471">
        <v>2120</v>
      </c>
      <c r="B471" t="s">
        <v>31</v>
      </c>
      <c r="C471" t="s">
        <v>768</v>
      </c>
      <c r="D471" s="17" t="str">
        <f>IFERROR(VLOOKUP(Dati17_18[[#This Row],[Nome]]&amp;"*",Gazzetta17_18[Giocatore],1,FALSE),"")</f>
        <v>Bastoni A.</v>
      </c>
      <c r="E471" s="13">
        <f>IFERROR(IF(Dati17_18[[#This Row],[Mf]]/Dati17_18[[#This Row],[Quota]]=0,0,Dati17_18[[#This Row],[Mf]]/Dati17_18[[#This Row],[Quota]]),0)</f>
        <v>3</v>
      </c>
      <c r="F471" s="13">
        <f>IFERROR(Dati17_18[[#This Row],[Mf/Quota]]*Dati17_18[[#This Row],[Pg]]/38,0)</f>
        <v>0.31578947368421051</v>
      </c>
      <c r="G471" s="15">
        <f>IF(Dati17_18[[#This Row],[Mf]]*Dati17_18[[#This Row],[Pg]]=0,0,Dati17_18[[#This Row],[Mf]]*Dati17_18[[#This Row],[Pg]])</f>
        <v>24</v>
      </c>
      <c r="H471" s="20">
        <f>IFERROR(Dati17_18[[#This Row],[Tot. punti]]/Dati17_18[[#This Row],[Quota]],0)</f>
        <v>12</v>
      </c>
      <c r="I471" s="12">
        <f>IFERROR(VLOOKUP(Dati17_18[[#This Row],[Nome]]&amp;"*",Gazzetta17_18[],2,FALSE),0)</f>
        <v>2</v>
      </c>
      <c r="J471" t="s">
        <v>49</v>
      </c>
      <c r="K471">
        <v>4</v>
      </c>
      <c r="L471">
        <v>6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2420</v>
      </c>
      <c r="Z471">
        <v>17</v>
      </c>
    </row>
    <row r="472" spans="1:26">
      <c r="A472">
        <v>40</v>
      </c>
      <c r="B472" t="s">
        <v>28</v>
      </c>
      <c r="C472" t="s">
        <v>473</v>
      </c>
      <c r="D472" s="17" t="str">
        <f>IFERROR(VLOOKUP(Dati17_18[[#This Row],[Nome]]&amp;"*",Gazzetta17_18[Giocatore],1,FALSE),"")</f>
        <v>Da Costa A.</v>
      </c>
      <c r="E472" s="13">
        <f>IFERROR(IF(Dati17_18[[#This Row],[Mf]]/Dati17_18[[#This Row],[Quota]]=0,0,Dati17_18[[#This Row],[Mf]]/Dati17_18[[#This Row],[Quota]]),0)</f>
        <v>1.25</v>
      </c>
      <c r="F472" s="13">
        <f>IFERROR(Dati17_18[[#This Row],[Mf/Quota]]*Dati17_18[[#This Row],[Pg]]/38,0)</f>
        <v>0.13157894736842105</v>
      </c>
      <c r="G472" s="15">
        <f>IF(Dati17_18[[#This Row],[Mf]]*Dati17_18[[#This Row],[Pg]]=0,0,Dati17_18[[#This Row],[Mf]]*Dati17_18[[#This Row],[Pg]])</f>
        <v>20</v>
      </c>
      <c r="H472" s="20">
        <f>IFERROR(Dati17_18[[#This Row],[Tot. punti]]/Dati17_18[[#This Row],[Quota]],0)</f>
        <v>5</v>
      </c>
      <c r="I472" s="12">
        <f>IFERROR(VLOOKUP(Dati17_18[[#This Row],[Nome]]&amp;"*",Gazzetta17_18[],2,FALSE),0)</f>
        <v>4</v>
      </c>
      <c r="J472" t="s">
        <v>89</v>
      </c>
      <c r="K472">
        <v>4</v>
      </c>
      <c r="L472">
        <v>6.25</v>
      </c>
      <c r="M472">
        <v>5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2601</v>
      </c>
      <c r="Z472">
        <v>23</v>
      </c>
    </row>
    <row r="473" spans="1:26">
      <c r="A473">
        <v>2664</v>
      </c>
      <c r="B473" t="s">
        <v>31</v>
      </c>
      <c r="C473" t="s">
        <v>945</v>
      </c>
      <c r="D473" s="17" t="str">
        <f>IFERROR(VLOOKUP(Dati17_18[[#This Row],[Nome]]&amp;"*",Gazzetta17_18[Giocatore],1,FALSE),"")</f>
        <v>El Yamiq J.</v>
      </c>
      <c r="E473" s="13">
        <f>IFERROR(IF(Dati17_18[[#This Row],[Mf]]/Dati17_18[[#This Row],[Quota]]=0,0,Dati17_18[[#This Row],[Mf]]/Dati17_18[[#This Row],[Quota]]),0)</f>
        <v>1.1499999999999999</v>
      </c>
      <c r="F473" s="13">
        <f>IFERROR(Dati17_18[[#This Row],[Mf/Quota]]*Dati17_18[[#This Row],[Pg]]/38,0)</f>
        <v>0.12105263157894736</v>
      </c>
      <c r="G473" s="15">
        <f>IF(Dati17_18[[#This Row],[Mf]]*Dati17_18[[#This Row],[Pg]]=0,0,Dati17_18[[#This Row],[Mf]]*Dati17_18[[#This Row],[Pg]])</f>
        <v>23</v>
      </c>
      <c r="H473" s="20">
        <f>IFERROR(Dati17_18[[#This Row],[Tot. punti]]/Dati17_18[[#This Row],[Quota]],0)</f>
        <v>4.5999999999999996</v>
      </c>
      <c r="I473" s="12">
        <f>IFERROR(VLOOKUP(Dati17_18[[#This Row],[Nome]]&amp;"*",Gazzetta17_18[],2,FALSE),0)</f>
        <v>5</v>
      </c>
      <c r="J473" t="s">
        <v>70</v>
      </c>
      <c r="K473">
        <v>4</v>
      </c>
      <c r="L473">
        <v>5.75</v>
      </c>
      <c r="M473">
        <v>5.75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s="18" t="s">
        <v>2125</v>
      </c>
      <c r="Z473">
        <v>3</v>
      </c>
    </row>
    <row r="474" spans="1:26">
      <c r="A474">
        <v>2334</v>
      </c>
      <c r="B474" t="s">
        <v>17</v>
      </c>
      <c r="C474" t="s">
        <v>920</v>
      </c>
      <c r="D474" s="17" t="str">
        <f>IFERROR(VLOOKUP(Dati17_18[[#This Row],[Nome]]&amp;"*",Gazzetta17_18[Giocatore],1,FALSE),"")</f>
        <v>Leris M.</v>
      </c>
      <c r="E474" s="13">
        <f>IFERROR(IF(Dati17_18[[#This Row],[Mf]]/Dati17_18[[#This Row],[Quota]]=0,0,Dati17_18[[#This Row],[Mf]]/Dati17_18[[#This Row],[Quota]]),0)</f>
        <v>5.75</v>
      </c>
      <c r="F474" s="13">
        <f>IFERROR(Dati17_18[[#This Row],[Mf/Quota]]*Dati17_18[[#This Row],[Pg]]/38,0)</f>
        <v>0.60526315789473684</v>
      </c>
      <c r="G474" s="15">
        <f>IF(Dati17_18[[#This Row],[Mf]]*Dati17_18[[#This Row],[Pg]]=0,0,Dati17_18[[#This Row],[Mf]]*Dati17_18[[#This Row],[Pg]])</f>
        <v>23</v>
      </c>
      <c r="H474" s="20">
        <f>IFERROR(Dati17_18[[#This Row],[Tot. punti]]/Dati17_18[[#This Row],[Quota]],0)</f>
        <v>23</v>
      </c>
      <c r="I474" s="12">
        <f>IFERROR(VLOOKUP(Dati17_18[[#This Row],[Nome]]&amp;"*",Gazzetta17_18[],2,FALSE),0)</f>
        <v>1</v>
      </c>
      <c r="J474" t="s">
        <v>65</v>
      </c>
      <c r="K474">
        <v>4</v>
      </c>
      <c r="L474">
        <v>5.75</v>
      </c>
      <c r="M474">
        <v>5.75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2126</v>
      </c>
      <c r="Z474">
        <v>17</v>
      </c>
    </row>
    <row r="475" spans="1:26">
      <c r="A475">
        <v>2171</v>
      </c>
      <c r="B475" t="s">
        <v>31</v>
      </c>
      <c r="C475" t="s">
        <v>792</v>
      </c>
      <c r="D475" s="17" t="str">
        <f>IFERROR(VLOOKUP(Dati17_18[[#This Row],[Nome]]&amp;"*",Gazzetta17_18[Giocatore],1,FALSE),"")</f>
        <v>Lyanco</v>
      </c>
      <c r="E475" s="13">
        <f>IFERROR(IF(Dati17_18[[#This Row],[Mf]]/Dati17_18[[#This Row],[Quota]]=0,0,Dati17_18[[#This Row],[Mf]]/Dati17_18[[#This Row],[Quota]]),0)</f>
        <v>1.5</v>
      </c>
      <c r="F475" s="13">
        <f>IFERROR(Dati17_18[[#This Row],[Mf/Quota]]*Dati17_18[[#This Row],[Pg]]/38,0)</f>
        <v>0.15789473684210525</v>
      </c>
      <c r="G475" s="15">
        <f>IF(Dati17_18[[#This Row],[Mf]]*Dati17_18[[#This Row],[Pg]]=0,0,Dati17_18[[#This Row],[Mf]]*Dati17_18[[#This Row],[Pg]])</f>
        <v>24</v>
      </c>
      <c r="H475" s="20">
        <f>IFERROR(Dati17_18[[#This Row],[Tot. punti]]/Dati17_18[[#This Row],[Quota]],0)</f>
        <v>6</v>
      </c>
      <c r="I475" s="12">
        <f>IFERROR(VLOOKUP(Dati17_18[[#This Row],[Nome]]&amp;"*",Gazzetta17_18[],2,FALSE),0)</f>
        <v>4</v>
      </c>
      <c r="J475" t="s">
        <v>81</v>
      </c>
      <c r="K475">
        <v>4</v>
      </c>
      <c r="L475">
        <v>6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2129</v>
      </c>
      <c r="Z475">
        <v>20</v>
      </c>
    </row>
    <row r="476" spans="1:26">
      <c r="A476">
        <v>144</v>
      </c>
      <c r="B476" t="s">
        <v>31</v>
      </c>
      <c r="C476" t="s">
        <v>224</v>
      </c>
      <c r="D476" s="17" t="str">
        <f>IFERROR(VLOOKUP(Dati17_18[[#This Row],[Nome]]&amp;"*",Gazzetta17_18[Giocatore],1,FALSE),"")</f>
        <v>Tonelli L.</v>
      </c>
      <c r="E476" s="13">
        <f>IFERROR(IF(Dati17_18[[#This Row],[Mf]]/Dati17_18[[#This Row],[Quota]]=0,0,Dati17_18[[#This Row],[Mf]]/Dati17_18[[#This Row],[Quota]]),0)</f>
        <v>1.0633333333333332</v>
      </c>
      <c r="F476" s="13">
        <f>IFERROR(Dati17_18[[#This Row],[Mf/Quota]]*Dati17_18[[#This Row],[Pg]]/38,0)</f>
        <v>0.1119298245614035</v>
      </c>
      <c r="G476" s="15">
        <f>IF(Dati17_18[[#This Row],[Mf]]*Dati17_18[[#This Row],[Pg]]=0,0,Dati17_18[[#This Row],[Mf]]*Dati17_18[[#This Row],[Pg]])</f>
        <v>25.52</v>
      </c>
      <c r="H476" s="20">
        <f>IFERROR(Dati17_18[[#This Row],[Tot. punti]]/Dati17_18[[#This Row],[Quota]],0)</f>
        <v>4.253333333333333</v>
      </c>
      <c r="I476" s="12">
        <f>IFERROR(VLOOKUP(Dati17_18[[#This Row],[Nome]]&amp;"*",Gazzetta17_18[],2,FALSE),0)</f>
        <v>6</v>
      </c>
      <c r="J476" t="s">
        <v>24</v>
      </c>
      <c r="K476">
        <v>4</v>
      </c>
      <c r="L476">
        <v>5.62</v>
      </c>
      <c r="M476">
        <v>6.38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 s="18" t="s">
        <v>2130</v>
      </c>
      <c r="Z476">
        <v>2</v>
      </c>
    </row>
    <row r="477" spans="1:26">
      <c r="A477">
        <v>2137</v>
      </c>
      <c r="B477" t="s">
        <v>17</v>
      </c>
      <c r="C477" t="s">
        <v>775</v>
      </c>
      <c r="D477" s="17" t="str">
        <f>IFERROR(VLOOKUP(Dati17_18[[#This Row],[Nome]]&amp;"*",Gazzetta17_18[Giocatore],1,FALSE),"")</f>
        <v/>
      </c>
      <c r="E477" s="13">
        <f>IFERROR(IF(Dati17_18[[#This Row],[Mf]]/Dati17_18[[#This Row],[Quota]]=0,0,Dati17_18[[#This Row],[Mf]]/Dati17_18[[#This Row],[Quota]]),0)</f>
        <v>0</v>
      </c>
      <c r="F477" s="13">
        <f>IFERROR(Dati17_18[[#This Row],[Mf/Quota]]*Dati17_18[[#This Row],[Pg]]/38,0)</f>
        <v>0</v>
      </c>
      <c r="G477" s="15">
        <f>IF(Dati17_18[[#This Row],[Mf]]*Dati17_18[[#This Row],[Pg]]=0,0,Dati17_18[[#This Row],[Mf]]*Dati17_18[[#This Row],[Pg]])</f>
        <v>18</v>
      </c>
      <c r="H477" s="20">
        <f>IFERROR(Dati17_18[[#This Row],[Tot. punti]]/Dati17_18[[#This Row],[Quota]],0)</f>
        <v>0</v>
      </c>
      <c r="I477" s="12">
        <f>IFERROR(VLOOKUP(Dati17_18[[#This Row],[Nome]]&amp;"*",Gazzetta17_18[],2,FALSE),0)</f>
        <v>0</v>
      </c>
      <c r="J477" t="s">
        <v>46</v>
      </c>
      <c r="K477">
        <v>3</v>
      </c>
      <c r="L477">
        <v>6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 s="18" t="s">
        <v>2423</v>
      </c>
      <c r="Z477">
        <v>6</v>
      </c>
    </row>
    <row r="478" spans="1:26">
      <c r="A478">
        <v>2292</v>
      </c>
      <c r="B478" t="s">
        <v>22</v>
      </c>
      <c r="C478" t="s">
        <v>881</v>
      </c>
      <c r="D478" s="17" t="str">
        <f>IFERROR(VLOOKUP(Dati17_18[[#This Row],[Nome]]&amp;"*",Gazzetta17_18[Giocatore],1,FALSE),"")</f>
        <v/>
      </c>
      <c r="E478" s="13">
        <f>IFERROR(IF(Dati17_18[[#This Row],[Mf]]/Dati17_18[[#This Row],[Quota]]=0,0,Dati17_18[[#This Row],[Mf]]/Dati17_18[[#This Row],[Quota]]),0)</f>
        <v>0</v>
      </c>
      <c r="F478" s="13">
        <f>IFERROR(Dati17_18[[#This Row],[Mf/Quota]]*Dati17_18[[#This Row],[Pg]]/38,0)</f>
        <v>0</v>
      </c>
      <c r="G478" s="15">
        <f>IF(Dati17_18[[#This Row],[Mf]]*Dati17_18[[#This Row],[Pg]]=0,0,Dati17_18[[#This Row],[Mf]]*Dati17_18[[#This Row],[Pg]])</f>
        <v>16.5</v>
      </c>
      <c r="H478" s="20">
        <f>IFERROR(Dati17_18[[#This Row],[Tot. punti]]/Dati17_18[[#This Row],[Quota]],0)</f>
        <v>0</v>
      </c>
      <c r="I478" s="12">
        <f>IFERROR(VLOOKUP(Dati17_18[[#This Row],[Nome]]&amp;"*",Gazzetta17_18[],2,FALSE),0)</f>
        <v>0</v>
      </c>
      <c r="J478" t="s">
        <v>70</v>
      </c>
      <c r="K478">
        <v>3</v>
      </c>
      <c r="L478">
        <v>5.5</v>
      </c>
      <c r="M478">
        <v>5.5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2131</v>
      </c>
      <c r="Z478">
        <v>8</v>
      </c>
    </row>
    <row r="479" spans="1:26">
      <c r="A479">
        <v>764</v>
      </c>
      <c r="B479" t="s">
        <v>17</v>
      </c>
      <c r="C479" t="s">
        <v>470</v>
      </c>
      <c r="D479" s="17" t="str">
        <f>IFERROR(VLOOKUP(Dati17_18[[#This Row],[Nome]]&amp;"*",Gazzetta17_18[Giocatore],1,FALSE),"")</f>
        <v/>
      </c>
      <c r="E479" s="13">
        <f>IFERROR(IF(Dati17_18[[#This Row],[Mf]]/Dati17_18[[#This Row],[Quota]]=0,0,Dati17_18[[#This Row],[Mf]]/Dati17_18[[#This Row],[Quota]]),0)</f>
        <v>0</v>
      </c>
      <c r="F479" s="13">
        <f>IFERROR(Dati17_18[[#This Row],[Mf/Quota]]*Dati17_18[[#This Row],[Pg]]/38,0)</f>
        <v>0</v>
      </c>
      <c r="G479" s="15">
        <f>IF(Dati17_18[[#This Row],[Mf]]*Dati17_18[[#This Row],[Pg]]=0,0,Dati17_18[[#This Row],[Mf]]*Dati17_18[[#This Row],[Pg]])</f>
        <v>14.49</v>
      </c>
      <c r="H479" s="20">
        <f>IFERROR(Dati17_18[[#This Row],[Tot. punti]]/Dati17_18[[#This Row],[Quota]],0)</f>
        <v>0</v>
      </c>
      <c r="I479" s="12">
        <f>IFERROR(VLOOKUP(Dati17_18[[#This Row],[Nome]]&amp;"*",Gazzetta17_18[],2,FALSE),0)</f>
        <v>0</v>
      </c>
      <c r="J479" t="s">
        <v>81</v>
      </c>
      <c r="K479">
        <v>3</v>
      </c>
      <c r="L479">
        <v>4.83</v>
      </c>
      <c r="M479">
        <v>4.83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2132</v>
      </c>
      <c r="Z479">
        <v>17</v>
      </c>
    </row>
    <row r="480" spans="1:26">
      <c r="A480">
        <v>1917</v>
      </c>
      <c r="B480" t="s">
        <v>28</v>
      </c>
      <c r="C480" t="s">
        <v>689</v>
      </c>
      <c r="D480" s="17" t="str">
        <f>IFERROR(VLOOKUP(Dati17_18[[#This Row],[Nome]]&amp;"*",Gazzetta17_18[Giocatore],1,FALSE),"")</f>
        <v>Dragowski B.</v>
      </c>
      <c r="E480" s="13">
        <f>IFERROR(IF(Dati17_18[[#This Row],[Mf]]/Dati17_18[[#This Row],[Quota]]=0,0,Dati17_18[[#This Row],[Mf]]/Dati17_18[[#This Row],[Quota]]),0)</f>
        <v>2.83</v>
      </c>
      <c r="F480" s="13">
        <f>IFERROR(Dati17_18[[#This Row],[Mf/Quota]]*Dati17_18[[#This Row],[Pg]]/38,0)</f>
        <v>0.22342105263157896</v>
      </c>
      <c r="G480" s="15">
        <f>IF(Dati17_18[[#This Row],[Mf]]*Dati17_18[[#This Row],[Pg]]=0,0,Dati17_18[[#This Row],[Mf]]*Dati17_18[[#This Row],[Pg]])</f>
        <v>8.49</v>
      </c>
      <c r="H480" s="20">
        <f>IFERROR(Dati17_18[[#This Row],[Tot. punti]]/Dati17_18[[#This Row],[Quota]],0)</f>
        <v>8.49</v>
      </c>
      <c r="I480" s="12">
        <f>IFERROR(VLOOKUP(Dati17_18[[#This Row],[Nome]]&amp;"*",Gazzetta17_18[],2,FALSE),0)</f>
        <v>1</v>
      </c>
      <c r="J480" t="s">
        <v>35</v>
      </c>
      <c r="K480">
        <v>3</v>
      </c>
      <c r="L480">
        <v>5.5</v>
      </c>
      <c r="M480">
        <v>2.83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s="18" t="s">
        <v>2602</v>
      </c>
      <c r="Z480">
        <v>15</v>
      </c>
    </row>
    <row r="481" spans="1:26">
      <c r="A481">
        <v>2322</v>
      </c>
      <c r="B481" t="s">
        <v>31</v>
      </c>
      <c r="C481" t="s">
        <v>908</v>
      </c>
      <c r="D481" s="17" t="str">
        <f>IFERROR(VLOOKUP(Dati17_18[[#This Row],[Nome]]&amp;"*",Gazzetta17_18[Giocatore],1,FALSE),"")</f>
        <v>Howedes B.</v>
      </c>
      <c r="E481" s="13">
        <f>IFERROR(IF(Dati17_18[[#This Row],[Mf]]/Dati17_18[[#This Row],[Quota]]=0,0,Dati17_18[[#This Row],[Mf]]/Dati17_18[[#This Row],[Quota]]),0)</f>
        <v>1.1383333333333334</v>
      </c>
      <c r="F481" s="13">
        <f>IFERROR(Dati17_18[[#This Row],[Mf/Quota]]*Dati17_18[[#This Row],[Pg]]/38,0)</f>
        <v>8.9868421052631584E-2</v>
      </c>
      <c r="G481" s="15">
        <f>IF(Dati17_18[[#This Row],[Mf]]*Dati17_18[[#This Row],[Pg]]=0,0,Dati17_18[[#This Row],[Mf]]*Dati17_18[[#This Row],[Pg]])</f>
        <v>20.490000000000002</v>
      </c>
      <c r="H481" s="20">
        <f>IFERROR(Dati17_18[[#This Row],[Tot. punti]]/Dati17_18[[#This Row],[Quota]],0)</f>
        <v>3.4150000000000005</v>
      </c>
      <c r="I481" s="12">
        <f>IFERROR(VLOOKUP(Dati17_18[[#This Row],[Nome]]&amp;"*",Gazzetta17_18[],2,FALSE),0)</f>
        <v>6</v>
      </c>
      <c r="J481" t="s">
        <v>57</v>
      </c>
      <c r="K481">
        <v>3</v>
      </c>
      <c r="L481">
        <v>6</v>
      </c>
      <c r="M481">
        <v>6.83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Y481" s="18" t="s">
        <v>2603</v>
      </c>
      <c r="Z481">
        <v>1</v>
      </c>
    </row>
    <row r="482" spans="1:26">
      <c r="A482">
        <v>2329</v>
      </c>
      <c r="B482" t="s">
        <v>31</v>
      </c>
      <c r="C482" t="s">
        <v>915</v>
      </c>
      <c r="D482" s="17" t="str">
        <f>IFERROR(VLOOKUP(Dati17_18[[#This Row],[Nome]]&amp;"*",Gazzetta17_18[Giocatore],1,FALSE),"")</f>
        <v>Keita C.</v>
      </c>
      <c r="E482" s="13">
        <f>IFERROR(IF(Dati17_18[[#This Row],[Mf]]/Dati17_18[[#This Row],[Quota]]=0,0,Dati17_18[[#This Row],[Mf]]/Dati17_18[[#This Row],[Quota]]),0)</f>
        <v>1.375</v>
      </c>
      <c r="F482" s="13">
        <f>IFERROR(Dati17_18[[#This Row],[Mf/Quota]]*Dati17_18[[#This Row],[Pg]]/38,0)</f>
        <v>0.10855263157894737</v>
      </c>
      <c r="G482" s="15">
        <f>IF(Dati17_18[[#This Row],[Mf]]*Dati17_18[[#This Row],[Pg]]=0,0,Dati17_18[[#This Row],[Mf]]*Dati17_18[[#This Row],[Pg]])</f>
        <v>16.5</v>
      </c>
      <c r="H482" s="20">
        <f>IFERROR(Dati17_18[[#This Row],[Tot. punti]]/Dati17_18[[#This Row],[Quota]],0)</f>
        <v>4.125</v>
      </c>
      <c r="I482" s="12">
        <f>IFERROR(VLOOKUP(Dati17_18[[#This Row],[Nome]]&amp;"*",Gazzetta17_18[],2,FALSE),0)</f>
        <v>4</v>
      </c>
      <c r="J482" t="s">
        <v>89</v>
      </c>
      <c r="K482">
        <v>3</v>
      </c>
      <c r="L482">
        <v>5.5</v>
      </c>
      <c r="M482">
        <v>5.5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2424</v>
      </c>
      <c r="Z482">
        <v>10</v>
      </c>
    </row>
    <row r="483" spans="1:26">
      <c r="A483">
        <v>1842</v>
      </c>
      <c r="B483" t="s">
        <v>17</v>
      </c>
      <c r="C483" t="s">
        <v>652</v>
      </c>
      <c r="D483" s="17" t="str">
        <f>IFERROR(VLOOKUP(Dati17_18[[#This Row],[Nome]]&amp;"*",Gazzetta17_18[Giocatore],1,FALSE),"")</f>
        <v>Pierini N.</v>
      </c>
      <c r="E483" s="13">
        <f>IFERROR(IF(Dati17_18[[#This Row],[Mf]]/Dati17_18[[#This Row],[Quota]]=0,0,Dati17_18[[#This Row],[Mf]]/Dati17_18[[#This Row],[Quota]]),0)</f>
        <v>2.75</v>
      </c>
      <c r="F483" s="13">
        <f>IFERROR(Dati17_18[[#This Row],[Mf/Quota]]*Dati17_18[[#This Row],[Pg]]/38,0)</f>
        <v>0.21710526315789475</v>
      </c>
      <c r="G483" s="15">
        <f>IF(Dati17_18[[#This Row],[Mf]]*Dati17_18[[#This Row],[Pg]]=0,0,Dati17_18[[#This Row],[Mf]]*Dati17_18[[#This Row],[Pg]])</f>
        <v>16.5</v>
      </c>
      <c r="H483" s="20">
        <f>IFERROR(Dati17_18[[#This Row],[Tot. punti]]/Dati17_18[[#This Row],[Quota]],0)</f>
        <v>8.25</v>
      </c>
      <c r="I483" s="12">
        <f>IFERROR(VLOOKUP(Dati17_18[[#This Row],[Nome]]&amp;"*",Gazzetta17_18[],2,FALSE),0)</f>
        <v>2</v>
      </c>
      <c r="J483" t="s">
        <v>46</v>
      </c>
      <c r="K483">
        <v>3</v>
      </c>
      <c r="L483">
        <v>5.5</v>
      </c>
      <c r="M483">
        <v>5.5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2425</v>
      </c>
      <c r="Z483">
        <v>1</v>
      </c>
    </row>
    <row r="484" spans="1:26">
      <c r="A484">
        <v>550</v>
      </c>
      <c r="B484" t="s">
        <v>31</v>
      </c>
      <c r="C484" t="s">
        <v>354</v>
      </c>
      <c r="D484" s="17" t="str">
        <f>IFERROR(VLOOKUP(Dati17_18[[#This Row],[Nome]]&amp;"*",Gazzetta17_18[Giocatore],1,FALSE),"")</f>
        <v/>
      </c>
      <c r="E484" s="13">
        <f>IFERROR(IF(Dati17_18[[#This Row],[Mf]]/Dati17_18[[#This Row],[Quota]]=0,0,Dati17_18[[#This Row],[Mf]]/Dati17_18[[#This Row],[Quota]]),0)</f>
        <v>0</v>
      </c>
      <c r="F484" s="13">
        <f>IFERROR(Dati17_18[[#This Row],[Mf/Quota]]*Dati17_18[[#This Row],[Pg]]/38,0)</f>
        <v>0</v>
      </c>
      <c r="G484" s="15">
        <f>IF(Dati17_18[[#This Row],[Mf]]*Dati17_18[[#This Row],[Pg]]=0,0,Dati17_18[[#This Row],[Mf]]*Dati17_18[[#This Row],[Pg]])</f>
        <v>12</v>
      </c>
      <c r="H484" s="20">
        <f>IFERROR(Dati17_18[[#This Row],[Tot. punti]]/Dati17_18[[#This Row],[Quota]],0)</f>
        <v>0</v>
      </c>
      <c r="I484" s="12">
        <f>IFERROR(VLOOKUP(Dati17_18[[#This Row],[Nome]]&amp;"*",Gazzetta17_18[],2,FALSE),0)</f>
        <v>0</v>
      </c>
      <c r="J484" t="s">
        <v>24</v>
      </c>
      <c r="K484">
        <v>2</v>
      </c>
      <c r="L484">
        <v>6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s="18" t="s">
        <v>2426</v>
      </c>
      <c r="Z484">
        <v>17</v>
      </c>
    </row>
    <row r="485" spans="1:26">
      <c r="A485">
        <v>554</v>
      </c>
      <c r="B485" t="s">
        <v>31</v>
      </c>
      <c r="C485" t="s">
        <v>250</v>
      </c>
      <c r="D485" s="17" t="str">
        <f>IFERROR(VLOOKUP(Dati17_18[[#This Row],[Nome]]&amp;"*",Gazzetta17_18[Giocatore],1,FALSE),"")</f>
        <v/>
      </c>
      <c r="E485" s="13">
        <f>IFERROR(IF(Dati17_18[[#This Row],[Mf]]/Dati17_18[[#This Row],[Quota]]=0,0,Dati17_18[[#This Row],[Mf]]/Dati17_18[[#This Row],[Quota]]),0)</f>
        <v>0</v>
      </c>
      <c r="F485" s="13">
        <f>IFERROR(Dati17_18[[#This Row],[Mf/Quota]]*Dati17_18[[#This Row],[Pg]]/38,0)</f>
        <v>0</v>
      </c>
      <c r="G485" s="15">
        <f>IF(Dati17_18[[#This Row],[Mf]]*Dati17_18[[#This Row],[Pg]]=0,0,Dati17_18[[#This Row],[Mf]]*Dati17_18[[#This Row],[Pg]])</f>
        <v>12</v>
      </c>
      <c r="H485" s="20">
        <f>IFERROR(Dati17_18[[#This Row],[Tot. punti]]/Dati17_18[[#This Row],[Quota]],0)</f>
        <v>0</v>
      </c>
      <c r="I485" s="12">
        <f>IFERROR(VLOOKUP(Dati17_18[[#This Row],[Nome]]&amp;"*",Gazzetta17_18[],2,FALSE),0)</f>
        <v>0</v>
      </c>
      <c r="J485" t="s">
        <v>81</v>
      </c>
      <c r="K485">
        <v>2</v>
      </c>
      <c r="L485">
        <v>6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 s="18" t="s">
        <v>2135</v>
      </c>
      <c r="Z485">
        <v>4</v>
      </c>
    </row>
    <row r="486" spans="1:26">
      <c r="A486">
        <v>2733</v>
      </c>
      <c r="B486" t="s">
        <v>17</v>
      </c>
      <c r="C486" t="s">
        <v>958</v>
      </c>
      <c r="D486" s="17" t="str">
        <f>IFERROR(VLOOKUP(Dati17_18[[#This Row],[Nome]]&amp;"*",Gazzetta17_18[Giocatore],1,FALSE),"")</f>
        <v/>
      </c>
      <c r="E486" s="13">
        <f>IFERROR(IF(Dati17_18[[#This Row],[Mf]]/Dati17_18[[#This Row],[Quota]]=0,0,Dati17_18[[#This Row],[Mf]]/Dati17_18[[#This Row],[Quota]]),0)</f>
        <v>0</v>
      </c>
      <c r="F486" s="13">
        <f>IFERROR(Dati17_18[[#This Row],[Mf/Quota]]*Dati17_18[[#This Row],[Pg]]/38,0)</f>
        <v>0</v>
      </c>
      <c r="G486" s="15">
        <f>IF(Dati17_18[[#This Row],[Mf]]*Dati17_18[[#This Row],[Pg]]=0,0,Dati17_18[[#This Row],[Mf]]*Dati17_18[[#This Row],[Pg]])</f>
        <v>12</v>
      </c>
      <c r="H486" s="20">
        <f>IFERROR(Dati17_18[[#This Row],[Tot. punti]]/Dati17_18[[#This Row],[Quota]],0)</f>
        <v>0</v>
      </c>
      <c r="I486" s="12">
        <f>IFERROR(VLOOKUP(Dati17_18[[#This Row],[Nome]]&amp;"*",Gazzetta17_18[],2,FALSE),0)</f>
        <v>0</v>
      </c>
      <c r="J486" t="s">
        <v>655</v>
      </c>
      <c r="K486">
        <v>2</v>
      </c>
      <c r="L486">
        <v>6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s="18" t="s">
        <v>2136</v>
      </c>
      <c r="Z486">
        <v>13</v>
      </c>
    </row>
    <row r="487" spans="1:26">
      <c r="A487">
        <v>2184</v>
      </c>
      <c r="B487" t="s">
        <v>31</v>
      </c>
      <c r="C487" t="s">
        <v>805</v>
      </c>
      <c r="D487" s="17" t="str">
        <f>IFERROR(VLOOKUP(Dati17_18[[#This Row],[Nome]]&amp;"*",Gazzetta17_18[Giocatore],1,FALSE),"")</f>
        <v/>
      </c>
      <c r="E487" s="13">
        <f>IFERROR(IF(Dati17_18[[#This Row],[Mf]]/Dati17_18[[#This Row],[Quota]]=0,0,Dati17_18[[#This Row],[Mf]]/Dati17_18[[#This Row],[Quota]]),0)</f>
        <v>0</v>
      </c>
      <c r="F487" s="13">
        <f>IFERROR(Dati17_18[[#This Row],[Mf/Quota]]*Dati17_18[[#This Row],[Pg]]/38,0)</f>
        <v>0</v>
      </c>
      <c r="G487" s="15">
        <f>IF(Dati17_18[[#This Row],[Mf]]*Dati17_18[[#This Row],[Pg]]=0,0,Dati17_18[[#This Row],[Mf]]*Dati17_18[[#This Row],[Pg]])</f>
        <v>11.5</v>
      </c>
      <c r="H487" s="20">
        <f>IFERROR(Dati17_18[[#This Row],[Tot. punti]]/Dati17_18[[#This Row],[Quota]],0)</f>
        <v>0</v>
      </c>
      <c r="I487" s="12">
        <f>IFERROR(VLOOKUP(Dati17_18[[#This Row],[Nome]]&amp;"*",Gazzetta17_18[],2,FALSE),0)</f>
        <v>0</v>
      </c>
      <c r="J487" t="s">
        <v>655</v>
      </c>
      <c r="K487">
        <v>2</v>
      </c>
      <c r="L487">
        <v>5.75</v>
      </c>
      <c r="M487">
        <v>5.75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Y487" s="18" t="s">
        <v>2138</v>
      </c>
      <c r="Z487">
        <v>4</v>
      </c>
    </row>
    <row r="488" spans="1:26">
      <c r="A488">
        <v>2629</v>
      </c>
      <c r="B488" t="s">
        <v>17</v>
      </c>
      <c r="C488" t="s">
        <v>924</v>
      </c>
      <c r="D488" s="17" t="str">
        <f>IFERROR(VLOOKUP(Dati17_18[[#This Row],[Nome]]&amp;"*",Gazzetta17_18[Giocatore],1,FALSE),"")</f>
        <v/>
      </c>
      <c r="E488" s="13">
        <f>IFERROR(IF(Dati17_18[[#This Row],[Mf]]/Dati17_18[[#This Row],[Quota]]=0,0,Dati17_18[[#This Row],[Mf]]/Dati17_18[[#This Row],[Quota]]),0)</f>
        <v>0</v>
      </c>
      <c r="F488" s="13">
        <f>IFERROR(Dati17_18[[#This Row],[Mf/Quota]]*Dati17_18[[#This Row],[Pg]]/38,0)</f>
        <v>0</v>
      </c>
      <c r="G488" s="15">
        <f>IF(Dati17_18[[#This Row],[Mf]]*Dati17_18[[#This Row],[Pg]]=0,0,Dati17_18[[#This Row],[Mf]]*Dati17_18[[#This Row],[Pg]])</f>
        <v>11</v>
      </c>
      <c r="H488" s="20">
        <f>IFERROR(Dati17_18[[#This Row],[Tot. punti]]/Dati17_18[[#This Row],[Quota]],0)</f>
        <v>0</v>
      </c>
      <c r="I488" s="12">
        <f>IFERROR(VLOOKUP(Dati17_18[[#This Row],[Nome]]&amp;"*",Gazzetta17_18[],2,FALSE),0)</f>
        <v>0</v>
      </c>
      <c r="J488" t="s">
        <v>655</v>
      </c>
      <c r="K488">
        <v>2</v>
      </c>
      <c r="L488">
        <v>5.5</v>
      </c>
      <c r="M488">
        <v>5.5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s="18" t="s">
        <v>2604</v>
      </c>
      <c r="Z488">
        <v>23</v>
      </c>
    </row>
    <row r="489" spans="1:26">
      <c r="A489">
        <v>2247</v>
      </c>
      <c r="B489" t="s">
        <v>17</v>
      </c>
      <c r="C489" t="s">
        <v>844</v>
      </c>
      <c r="D489" s="17" t="str">
        <f>IFERROR(VLOOKUP(Dati17_18[[#This Row],[Nome]]&amp;"*",Gazzetta17_18[Giocatore],1,FALSE),"")</f>
        <v/>
      </c>
      <c r="E489" s="13">
        <f>IFERROR(IF(Dati17_18[[#This Row],[Mf]]/Dati17_18[[#This Row],[Quota]]=0,0,Dati17_18[[#This Row],[Mf]]/Dati17_18[[#This Row],[Quota]]),0)</f>
        <v>0</v>
      </c>
      <c r="F489" s="13">
        <f>IFERROR(Dati17_18[[#This Row],[Mf/Quota]]*Dati17_18[[#This Row],[Pg]]/38,0)</f>
        <v>0</v>
      </c>
      <c r="G489" s="15">
        <f>IF(Dati17_18[[#This Row],[Mf]]*Dati17_18[[#This Row],[Pg]]=0,0,Dati17_18[[#This Row],[Mf]]*Dati17_18[[#This Row],[Pg]])</f>
        <v>0</v>
      </c>
      <c r="H489" s="20">
        <f>IFERROR(Dati17_18[[#This Row],[Tot. punti]]/Dati17_18[[#This Row],[Quota]],0)</f>
        <v>0</v>
      </c>
      <c r="I489" s="12">
        <f>IFERROR(VLOOKUP(Dati17_18[[#This Row],[Nome]]&amp;"*",Gazzetta17_18[],2,FALSE),0)</f>
        <v>0</v>
      </c>
      <c r="J489" t="s">
        <v>655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s="18" t="s">
        <v>2141</v>
      </c>
      <c r="Z489">
        <v>13</v>
      </c>
    </row>
    <row r="490" spans="1:26">
      <c r="A490">
        <v>2657</v>
      </c>
      <c r="B490" t="s">
        <v>17</v>
      </c>
      <c r="C490" t="s">
        <v>938</v>
      </c>
      <c r="D490" s="17" t="str">
        <f>IFERROR(VLOOKUP(Dati17_18[[#This Row],[Nome]]&amp;"*",Gazzetta17_18[Giocatore],1,FALSE),"")</f>
        <v>Antonucci M.</v>
      </c>
      <c r="E490" s="13">
        <f>IFERROR(IF(Dati17_18[[#This Row],[Mf]]/Dati17_18[[#This Row],[Quota]]=0,0,Dati17_18[[#This Row],[Mf]]/Dati17_18[[#This Row],[Quota]]),0)</f>
        <v>3.25</v>
      </c>
      <c r="F490" s="13">
        <f>IFERROR(Dati17_18[[#This Row],[Mf/Quota]]*Dati17_18[[#This Row],[Pg]]/38,0)</f>
        <v>0.17105263157894737</v>
      </c>
      <c r="G490" s="15">
        <f>IF(Dati17_18[[#This Row],[Mf]]*Dati17_18[[#This Row],[Pg]]=0,0,Dati17_18[[#This Row],[Mf]]*Dati17_18[[#This Row],[Pg]])</f>
        <v>13</v>
      </c>
      <c r="H490" s="20">
        <f>IFERROR(Dati17_18[[#This Row],[Tot. punti]]/Dati17_18[[#This Row],[Quota]],0)</f>
        <v>6.5</v>
      </c>
      <c r="I490" s="12">
        <f>IFERROR(VLOOKUP(Dati17_18[[#This Row],[Nome]]&amp;"*",Gazzetta17_18[],2,FALSE),0)</f>
        <v>2</v>
      </c>
      <c r="J490" t="s">
        <v>42</v>
      </c>
      <c r="K490">
        <v>2</v>
      </c>
      <c r="L490">
        <v>6</v>
      </c>
      <c r="M490">
        <v>6.5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Y490" s="18" t="s">
        <v>2428</v>
      </c>
      <c r="Z490">
        <v>7</v>
      </c>
    </row>
    <row r="491" spans="1:26">
      <c r="A491">
        <v>612</v>
      </c>
      <c r="B491" t="s">
        <v>31</v>
      </c>
      <c r="C491" t="s">
        <v>279</v>
      </c>
      <c r="D491" s="17" t="str">
        <f>IFERROR(VLOOKUP(Dati17_18[[#This Row],[Nome]]&amp;"*",Gazzetta17_18[Giocatore],1,FALSE),"")</f>
        <v>Bianchetti M.</v>
      </c>
      <c r="E491" s="13">
        <f>IFERROR(IF(Dati17_18[[#This Row],[Mf]]/Dati17_18[[#This Row],[Quota]]=0,0,Dati17_18[[#This Row],[Mf]]/Dati17_18[[#This Row],[Quota]]),0)</f>
        <v>1.4375</v>
      </c>
      <c r="F491" s="13">
        <f>IFERROR(Dati17_18[[#This Row],[Mf/Quota]]*Dati17_18[[#This Row],[Pg]]/38,0)</f>
        <v>7.5657894736842105E-2</v>
      </c>
      <c r="G491" s="15">
        <f>IF(Dati17_18[[#This Row],[Mf]]*Dati17_18[[#This Row],[Pg]]=0,0,Dati17_18[[#This Row],[Mf]]*Dati17_18[[#This Row],[Pg]])</f>
        <v>11.5</v>
      </c>
      <c r="H491" s="20">
        <f>IFERROR(Dati17_18[[#This Row],[Tot. punti]]/Dati17_18[[#This Row],[Quota]],0)</f>
        <v>2.875</v>
      </c>
      <c r="I491" s="12">
        <f>IFERROR(VLOOKUP(Dati17_18[[#This Row],[Nome]]&amp;"*",Gazzetta17_18[],2,FALSE),0)</f>
        <v>4</v>
      </c>
      <c r="J491" t="s">
        <v>101</v>
      </c>
      <c r="K491">
        <v>2</v>
      </c>
      <c r="L491">
        <v>6</v>
      </c>
      <c r="M491">
        <v>5.75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Y491" s="18" t="s">
        <v>2605</v>
      </c>
      <c r="Z491">
        <v>2</v>
      </c>
    </row>
    <row r="492" spans="1:26">
      <c r="A492">
        <v>454</v>
      </c>
      <c r="B492" t="s">
        <v>31</v>
      </c>
      <c r="C492" t="s">
        <v>606</v>
      </c>
      <c r="D492" s="17" t="str">
        <f>IFERROR(VLOOKUP(Dati17_18[[#This Row],[Nome]]&amp;"*",Gazzetta17_18[Giocatore],1,FALSE),"")</f>
        <v>Capradossi E.</v>
      </c>
      <c r="E492" s="13">
        <f>IFERROR(IF(Dati17_18[[#This Row],[Mf]]/Dati17_18[[#This Row],[Quota]]=0,0,Dati17_18[[#This Row],[Mf]]/Dati17_18[[#This Row],[Quota]]),0)</f>
        <v>2</v>
      </c>
      <c r="F492" s="13">
        <f>IFERROR(Dati17_18[[#This Row],[Mf/Quota]]*Dati17_18[[#This Row],[Pg]]/38,0)</f>
        <v>0.10526315789473684</v>
      </c>
      <c r="G492" s="15">
        <f>IF(Dati17_18[[#This Row],[Mf]]*Dati17_18[[#This Row],[Pg]]=0,0,Dati17_18[[#This Row],[Mf]]*Dati17_18[[#This Row],[Pg]])</f>
        <v>12</v>
      </c>
      <c r="H492" s="20">
        <f>IFERROR(Dati17_18[[#This Row],[Tot. punti]]/Dati17_18[[#This Row],[Quota]],0)</f>
        <v>4</v>
      </c>
      <c r="I492" s="12">
        <f>IFERROR(VLOOKUP(Dati17_18[[#This Row],[Nome]]&amp;"*",Gazzetta17_18[],2,FALSE),0)</f>
        <v>3</v>
      </c>
      <c r="J492" t="s">
        <v>42</v>
      </c>
      <c r="K492">
        <v>2</v>
      </c>
      <c r="L492">
        <v>6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s="18" t="s">
        <v>2606</v>
      </c>
      <c r="Z492">
        <v>1</v>
      </c>
    </row>
    <row r="493" spans="1:26">
      <c r="A493">
        <v>11</v>
      </c>
      <c r="B493" t="s">
        <v>31</v>
      </c>
      <c r="C493" t="s">
        <v>379</v>
      </c>
      <c r="D493" s="17" t="str">
        <f>IFERROR(VLOOKUP(Dati17_18[[#This Row],[Nome]]&amp;"*",Gazzetta17_18[Giocatore],1,FALSE),"")</f>
        <v>Conti A.</v>
      </c>
      <c r="E493" s="13">
        <f>IFERROR(IF(Dati17_18[[#This Row],[Mf]]/Dati17_18[[#This Row],[Quota]]=0,0,Dati17_18[[#This Row],[Mf]]/Dati17_18[[#This Row],[Quota]]),0)</f>
        <v>2.0833333333333335</v>
      </c>
      <c r="F493" s="13">
        <f>IFERROR(Dati17_18[[#This Row],[Mf/Quota]]*Dati17_18[[#This Row],[Pg]]/38,0)</f>
        <v>0.10964912280701755</v>
      </c>
      <c r="G493" s="15">
        <f>IF(Dati17_18[[#This Row],[Mf]]*Dati17_18[[#This Row],[Pg]]=0,0,Dati17_18[[#This Row],[Mf]]*Dati17_18[[#This Row],[Pg]])</f>
        <v>12.5</v>
      </c>
      <c r="H493" s="20">
        <f>IFERROR(Dati17_18[[#This Row],[Tot. punti]]/Dati17_18[[#This Row],[Quota]],0)</f>
        <v>4.166666666666667</v>
      </c>
      <c r="I493" s="12">
        <f>IFERROR(VLOOKUP(Dati17_18[[#This Row],[Nome]]&amp;"*",Gazzetta17_18[],2,FALSE),0)</f>
        <v>3</v>
      </c>
      <c r="J493" t="s">
        <v>21</v>
      </c>
      <c r="K493">
        <v>2</v>
      </c>
      <c r="L493">
        <v>6.25</v>
      </c>
      <c r="M493">
        <v>6.25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s="18" t="s">
        <v>2149</v>
      </c>
      <c r="Z493">
        <v>10</v>
      </c>
    </row>
    <row r="494" spans="1:26">
      <c r="A494">
        <v>1878</v>
      </c>
      <c r="B494" t="s">
        <v>17</v>
      </c>
      <c r="C494" t="s">
        <v>674</v>
      </c>
      <c r="D494" s="17" t="str">
        <f>IFERROR(VLOOKUP(Dati17_18[[#This Row],[Nome]]&amp;"*",Gazzetta17_18[Giocatore],1,FALSE),"")</f>
        <v>Coppola F.</v>
      </c>
      <c r="E494" s="13">
        <f>IFERROR(IF(Dati17_18[[#This Row],[Mf]]/Dati17_18[[#This Row],[Quota]]=0,0,Dati17_18[[#This Row],[Mf]]/Dati17_18[[#This Row],[Quota]]),0)</f>
        <v>5.5</v>
      </c>
      <c r="F494" s="13">
        <f>IFERROR(Dati17_18[[#This Row],[Mf/Quota]]*Dati17_18[[#This Row],[Pg]]/38,0)</f>
        <v>0.28947368421052633</v>
      </c>
      <c r="G494" s="15">
        <f>IF(Dati17_18[[#This Row],[Mf]]*Dati17_18[[#This Row],[Pg]]=0,0,Dati17_18[[#This Row],[Mf]]*Dati17_18[[#This Row],[Pg]])</f>
        <v>11</v>
      </c>
      <c r="H494" s="20">
        <f>IFERROR(Dati17_18[[#This Row],[Tot. punti]]/Dati17_18[[#This Row],[Quota]],0)</f>
        <v>11</v>
      </c>
      <c r="I494" s="12">
        <f>IFERROR(VLOOKUP(Dati17_18[[#This Row],[Nome]]&amp;"*",Gazzetta17_18[],2,FALSE),0)</f>
        <v>1</v>
      </c>
      <c r="J494" t="s">
        <v>654</v>
      </c>
      <c r="K494">
        <v>2</v>
      </c>
      <c r="L494">
        <v>5.5</v>
      </c>
      <c r="M494">
        <v>5.5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2150</v>
      </c>
      <c r="Z494">
        <v>11</v>
      </c>
    </row>
    <row r="495" spans="1:26">
      <c r="A495">
        <v>1873</v>
      </c>
      <c r="B495" t="s">
        <v>22</v>
      </c>
      <c r="C495" t="s">
        <v>672</v>
      </c>
      <c r="D495" s="17" t="str">
        <f>IFERROR(VLOOKUP(Dati17_18[[#This Row],[Nome]]&amp;"*",Gazzetta17_18[Giocatore],1,FALSE),"")</f>
        <v>Di Gennaro D.</v>
      </c>
      <c r="E495" s="13">
        <f>IFERROR(IF(Dati17_18[[#This Row],[Mf]]/Dati17_18[[#This Row],[Quota]]=0,0,Dati17_18[[#This Row],[Mf]]/Dati17_18[[#This Row],[Quota]]),0)</f>
        <v>0</v>
      </c>
      <c r="F495" s="13">
        <f>IFERROR(Dati17_18[[#This Row],[Mf/Quota]]*Dati17_18[[#This Row],[Pg]]/38,0)</f>
        <v>0</v>
      </c>
      <c r="G495" s="15">
        <f>IF(Dati17_18[[#This Row],[Mf]]*Dati17_18[[#This Row],[Pg]]=0,0,Dati17_18[[#This Row],[Mf]]*Dati17_18[[#This Row],[Pg]])</f>
        <v>0</v>
      </c>
      <c r="H495" s="20">
        <f>IFERROR(Dati17_18[[#This Row],[Tot. punti]]/Dati17_18[[#This Row],[Quota]],0)</f>
        <v>0</v>
      </c>
      <c r="I495" s="12">
        <f>IFERROR(VLOOKUP(Dati17_18[[#This Row],[Nome]]&amp;"*",Gazzetta17_18[],2,FALSE),0)</f>
        <v>4</v>
      </c>
      <c r="J495" t="s">
        <v>74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2607</v>
      </c>
      <c r="Z495">
        <v>1</v>
      </c>
    </row>
    <row r="496" spans="1:26">
      <c r="A496">
        <v>2665</v>
      </c>
      <c r="B496" t="s">
        <v>22</v>
      </c>
      <c r="C496" t="s">
        <v>946</v>
      </c>
      <c r="D496" s="17" t="str">
        <f>IFERROR(VLOOKUP(Dati17_18[[#This Row],[Nome]]&amp;"*",Gazzetta17_18[Giocatore],1,FALSE),"")</f>
        <v>Diaby M.</v>
      </c>
      <c r="E496" s="13">
        <f>IFERROR(IF(Dati17_18[[#This Row],[Mf]]/Dati17_18[[#This Row],[Quota]]=0,0,Dati17_18[[#This Row],[Mf]]/Dati17_18[[#This Row],[Quota]]),0)</f>
        <v>3</v>
      </c>
      <c r="F496" s="13">
        <f>IFERROR(Dati17_18[[#This Row],[Mf/Quota]]*Dati17_18[[#This Row],[Pg]]/38,0)</f>
        <v>0.15789473684210525</v>
      </c>
      <c r="G496" s="15">
        <f>IF(Dati17_18[[#This Row],[Mf]]*Dati17_18[[#This Row],[Pg]]=0,0,Dati17_18[[#This Row],[Mf]]*Dati17_18[[#This Row],[Pg]])</f>
        <v>12</v>
      </c>
      <c r="H496" s="20">
        <f>IFERROR(Dati17_18[[#This Row],[Tot. punti]]/Dati17_18[[#This Row],[Quota]],0)</f>
        <v>6</v>
      </c>
      <c r="I496" s="12">
        <f>IFERROR(VLOOKUP(Dati17_18[[#This Row],[Nome]]&amp;"*",Gazzetta17_18[],2,FALSE),0)</f>
        <v>2</v>
      </c>
      <c r="J496" t="s">
        <v>656</v>
      </c>
      <c r="K496">
        <v>2</v>
      </c>
      <c r="L496">
        <v>6</v>
      </c>
      <c r="M496">
        <v>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s="18" t="s">
        <v>2151</v>
      </c>
      <c r="Z496">
        <v>6</v>
      </c>
    </row>
    <row r="497" spans="1:26">
      <c r="A497">
        <v>2185</v>
      </c>
      <c r="B497" t="s">
        <v>22</v>
      </c>
      <c r="C497" t="s">
        <v>806</v>
      </c>
      <c r="D497" s="17" t="str">
        <f>IFERROR(VLOOKUP(Dati17_18[[#This Row],[Nome]]&amp;"*",Gazzetta17_18[Giocatore],1,FALSE),"")</f>
        <v>Gaudino G.</v>
      </c>
      <c r="E497" s="13">
        <f>IFERROR(IF(Dati17_18[[#This Row],[Mf]]/Dati17_18[[#This Row],[Quota]]=0,0,Dati17_18[[#This Row],[Mf]]/Dati17_18[[#This Row],[Quota]]),0)</f>
        <v>1.5</v>
      </c>
      <c r="F497" s="13">
        <f>IFERROR(Dati17_18[[#This Row],[Mf/Quota]]*Dati17_18[[#This Row],[Pg]]/38,0)</f>
        <v>7.8947368421052627E-2</v>
      </c>
      <c r="G497" s="15">
        <f>IF(Dati17_18[[#This Row],[Mf]]*Dati17_18[[#This Row],[Pg]]=0,0,Dati17_18[[#This Row],[Mf]]*Dati17_18[[#This Row],[Pg]])</f>
        <v>12</v>
      </c>
      <c r="H497" s="20">
        <f>IFERROR(Dati17_18[[#This Row],[Tot. punti]]/Dati17_18[[#This Row],[Quota]],0)</f>
        <v>3</v>
      </c>
      <c r="I497" s="12">
        <f>IFERROR(VLOOKUP(Dati17_18[[#This Row],[Nome]]&amp;"*",Gazzetta17_18[],2,FALSE),0)</f>
        <v>4</v>
      </c>
      <c r="J497" t="s">
        <v>65</v>
      </c>
      <c r="K497">
        <v>2</v>
      </c>
      <c r="L497">
        <v>6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s="18" t="s">
        <v>2152</v>
      </c>
      <c r="Z497">
        <v>6</v>
      </c>
    </row>
    <row r="498" spans="1:26">
      <c r="A498">
        <v>2048</v>
      </c>
      <c r="B498" t="s">
        <v>17</v>
      </c>
      <c r="C498" t="s">
        <v>739</v>
      </c>
      <c r="D498" s="17" t="str">
        <f>IFERROR(VLOOKUP(Dati17_18[[#This Row],[Nome]]&amp;"*",Gazzetta17_18[Giocatore],1,FALSE),"")</f>
        <v>Lo Faso S.</v>
      </c>
      <c r="E498" s="13">
        <f>IFERROR(IF(Dati17_18[[#This Row],[Mf]]/Dati17_18[[#This Row],[Quota]]=0,0,Dati17_18[[#This Row],[Mf]]/Dati17_18[[#This Row],[Quota]]),0)</f>
        <v>2</v>
      </c>
      <c r="F498" s="13">
        <f>IFERROR(Dati17_18[[#This Row],[Mf/Quota]]*Dati17_18[[#This Row],[Pg]]/38,0)</f>
        <v>0.10526315789473684</v>
      </c>
      <c r="G498" s="15">
        <f>IF(Dati17_18[[#This Row],[Mf]]*Dati17_18[[#This Row],[Pg]]=0,0,Dati17_18[[#This Row],[Mf]]*Dati17_18[[#This Row],[Pg]])</f>
        <v>12</v>
      </c>
      <c r="H498" s="20">
        <f>IFERROR(Dati17_18[[#This Row],[Tot. punti]]/Dati17_18[[#This Row],[Quota]],0)</f>
        <v>4</v>
      </c>
      <c r="I498" s="12">
        <f>IFERROR(VLOOKUP(Dati17_18[[#This Row],[Nome]]&amp;"*",Gazzetta17_18[],2,FALSE),0)</f>
        <v>3</v>
      </c>
      <c r="J498" t="s">
        <v>35</v>
      </c>
      <c r="K498">
        <v>2</v>
      </c>
      <c r="L498">
        <v>6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s="18" t="s">
        <v>2155</v>
      </c>
      <c r="Z498">
        <v>3</v>
      </c>
    </row>
    <row r="499" spans="1:26">
      <c r="A499">
        <v>510</v>
      </c>
      <c r="B499" t="s">
        <v>28</v>
      </c>
      <c r="C499" t="s">
        <v>520</v>
      </c>
      <c r="D499" s="17" t="str">
        <f>IFERROR(VLOOKUP(Dati17_18[[#This Row],[Nome]]&amp;"*",Gazzetta17_18[Giocatore],1,FALSE),"")</f>
        <v>Pegolo G.</v>
      </c>
      <c r="E499" s="13">
        <f>IFERROR(IF(Dati17_18[[#This Row],[Mf]]/Dati17_18[[#This Row],[Quota]]=0,0,Dati17_18[[#This Row],[Mf]]/Dati17_18[[#This Row],[Quota]]),0)</f>
        <v>4</v>
      </c>
      <c r="F499" s="13">
        <f>IFERROR(Dati17_18[[#This Row],[Mf/Quota]]*Dati17_18[[#This Row],[Pg]]/38,0)</f>
        <v>0.21052631578947367</v>
      </c>
      <c r="G499" s="15">
        <f>IF(Dati17_18[[#This Row],[Mf]]*Dati17_18[[#This Row],[Pg]]=0,0,Dati17_18[[#This Row],[Mf]]*Dati17_18[[#This Row],[Pg]])</f>
        <v>8</v>
      </c>
      <c r="H499" s="20">
        <f>IFERROR(Dati17_18[[#This Row],[Tot. punti]]/Dati17_18[[#This Row],[Quota]],0)</f>
        <v>8</v>
      </c>
      <c r="I499" s="12">
        <f>IFERROR(VLOOKUP(Dati17_18[[#This Row],[Nome]]&amp;"*",Gazzetta17_18[],2,FALSE),0)</f>
        <v>1</v>
      </c>
      <c r="J499" t="s">
        <v>46</v>
      </c>
      <c r="K499">
        <v>2</v>
      </c>
      <c r="L499">
        <v>5.5</v>
      </c>
      <c r="M499">
        <v>4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Y499" s="18" t="s">
        <v>2433</v>
      </c>
      <c r="Z499">
        <v>15</v>
      </c>
    </row>
    <row r="500" spans="1:26">
      <c r="A500">
        <v>2304</v>
      </c>
      <c r="B500" t="s">
        <v>17</v>
      </c>
      <c r="C500" t="s">
        <v>893</v>
      </c>
      <c r="D500" s="17" t="str">
        <f>IFERROR(VLOOKUP(Dati17_18[[#This Row],[Nome]]&amp;"*",Gazzetta17_18[Giocatore],1,FALSE),"")</f>
        <v>Salcedo E.</v>
      </c>
      <c r="E500" s="13">
        <f>IFERROR(IF(Dati17_18[[#This Row],[Mf]]/Dati17_18[[#This Row],[Quota]]=0,0,Dati17_18[[#This Row],[Mf]]/Dati17_18[[#This Row],[Quota]]),0)</f>
        <v>3</v>
      </c>
      <c r="F500" s="13">
        <f>IFERROR(Dati17_18[[#This Row],[Mf/Quota]]*Dati17_18[[#This Row],[Pg]]/38,0)</f>
        <v>0.15789473684210525</v>
      </c>
      <c r="G500" s="15">
        <f>IF(Dati17_18[[#This Row],[Mf]]*Dati17_18[[#This Row],[Pg]]=0,0,Dati17_18[[#This Row],[Mf]]*Dati17_18[[#This Row],[Pg]])</f>
        <v>12</v>
      </c>
      <c r="H500" s="20">
        <f>IFERROR(Dati17_18[[#This Row],[Tot. punti]]/Dati17_18[[#This Row],[Quota]],0)</f>
        <v>6</v>
      </c>
      <c r="I500" s="12">
        <f>IFERROR(VLOOKUP(Dati17_18[[#This Row],[Nome]]&amp;"*",Gazzetta17_18[],2,FALSE),0)</f>
        <v>2</v>
      </c>
      <c r="J500" t="s">
        <v>70</v>
      </c>
      <c r="K500">
        <v>2</v>
      </c>
      <c r="L500">
        <v>6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s="18" t="s">
        <v>2608</v>
      </c>
      <c r="Z500">
        <v>8</v>
      </c>
    </row>
    <row r="501" spans="1:26">
      <c r="A501">
        <v>2660</v>
      </c>
      <c r="B501" t="s">
        <v>31</v>
      </c>
      <c r="C501" t="s">
        <v>941</v>
      </c>
      <c r="D501" s="17" t="str">
        <f>IFERROR(VLOOKUP(Dati17_18[[#This Row],[Nome]]&amp;"*",Gazzetta17_18[Giocatore],1,FALSE),"")</f>
        <v>Silva J.</v>
      </c>
      <c r="E501" s="13">
        <f>IFERROR(IF(Dati17_18[[#This Row],[Mf]]/Dati17_18[[#This Row],[Quota]]=0,0,Dati17_18[[#This Row],[Mf]]/Dati17_18[[#This Row],[Quota]]),0)</f>
        <v>1.4375</v>
      </c>
      <c r="F501" s="13">
        <f>IFERROR(Dati17_18[[#This Row],[Mf/Quota]]*Dati17_18[[#This Row],[Pg]]/38,0)</f>
        <v>7.5657894736842105E-2</v>
      </c>
      <c r="G501" s="15">
        <f>IF(Dati17_18[[#This Row],[Mf]]*Dati17_18[[#This Row],[Pg]]=0,0,Dati17_18[[#This Row],[Mf]]*Dati17_18[[#This Row],[Pg]])</f>
        <v>11.5</v>
      </c>
      <c r="H501" s="20">
        <f>IFERROR(Dati17_18[[#This Row],[Tot. punti]]/Dati17_18[[#This Row],[Quota]],0)</f>
        <v>2.875</v>
      </c>
      <c r="I501" s="12">
        <f>IFERROR(VLOOKUP(Dati17_18[[#This Row],[Nome]]&amp;"*",Gazzetta17_18[],2,FALSE),0)</f>
        <v>4</v>
      </c>
      <c r="J501" t="s">
        <v>42</v>
      </c>
      <c r="K501">
        <v>2</v>
      </c>
      <c r="L501">
        <v>5.75</v>
      </c>
      <c r="M501">
        <v>5.75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s="18" t="s">
        <v>2609</v>
      </c>
      <c r="Z501">
        <v>1</v>
      </c>
    </row>
    <row r="502" spans="1:26">
      <c r="A502">
        <v>2211</v>
      </c>
      <c r="B502" t="s">
        <v>28</v>
      </c>
      <c r="C502" t="s">
        <v>830</v>
      </c>
      <c r="D502" s="17" t="str">
        <f>IFERROR(VLOOKUP(Dati17_18[[#This Row],[Nome]]&amp;"*",Gazzetta17_18[Giocatore],1,FALSE),"")</f>
        <v>Silvestri M.</v>
      </c>
      <c r="E502" s="13">
        <f>IFERROR(IF(Dati17_18[[#This Row],[Mf]]/Dati17_18[[#This Row],[Quota]]=0,0,Dati17_18[[#This Row],[Mf]]/Dati17_18[[#This Row],[Quota]]),0)</f>
        <v>3</v>
      </c>
      <c r="F502" s="13">
        <f>IFERROR(Dati17_18[[#This Row],[Mf/Quota]]*Dati17_18[[#This Row],[Pg]]/38,0)</f>
        <v>0.15789473684210525</v>
      </c>
      <c r="G502" s="15">
        <f>IF(Dati17_18[[#This Row],[Mf]]*Dati17_18[[#This Row],[Pg]]=0,0,Dati17_18[[#This Row],[Mf]]*Dati17_18[[#This Row],[Pg]])</f>
        <v>6</v>
      </c>
      <c r="H502" s="20">
        <f>IFERROR(Dati17_18[[#This Row],[Tot. punti]]/Dati17_18[[#This Row],[Quota]],0)</f>
        <v>6</v>
      </c>
      <c r="I502" s="12">
        <f>IFERROR(VLOOKUP(Dati17_18[[#This Row],[Nome]]&amp;"*",Gazzetta17_18[],2,FALSE),0)</f>
        <v>1</v>
      </c>
      <c r="J502" t="s">
        <v>101</v>
      </c>
      <c r="K502">
        <v>2</v>
      </c>
      <c r="L502">
        <v>6.5</v>
      </c>
      <c r="M502">
        <v>3</v>
      </c>
      <c r="N502">
        <v>0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2158</v>
      </c>
      <c r="Z502">
        <v>17</v>
      </c>
    </row>
    <row r="503" spans="1:26">
      <c r="A503">
        <v>767</v>
      </c>
      <c r="B503" t="s">
        <v>17</v>
      </c>
      <c r="C503" t="s">
        <v>640</v>
      </c>
      <c r="D503" s="17" t="str">
        <f>IFERROR(VLOOKUP(Dati17_18[[#This Row],[Nome]]&amp;"*",Gazzetta17_18[Giocatore],1,FALSE),"")</f>
        <v>Tupta L.</v>
      </c>
      <c r="E503" s="13">
        <f>IFERROR(IF(Dati17_18[[#This Row],[Mf]]/Dati17_18[[#This Row],[Quota]]=0,0,Dati17_18[[#This Row],[Mf]]/Dati17_18[[#This Row],[Quota]]),0)</f>
        <v>5.75</v>
      </c>
      <c r="F503" s="13">
        <f>IFERROR(Dati17_18[[#This Row],[Mf/Quota]]*Dati17_18[[#This Row],[Pg]]/38,0)</f>
        <v>0.30263157894736842</v>
      </c>
      <c r="G503" s="15">
        <f>IF(Dati17_18[[#This Row],[Mf]]*Dati17_18[[#This Row],[Pg]]=0,0,Dati17_18[[#This Row],[Mf]]*Dati17_18[[#This Row],[Pg]])</f>
        <v>11.5</v>
      </c>
      <c r="H503" s="20">
        <f>IFERROR(Dati17_18[[#This Row],[Tot. punti]]/Dati17_18[[#This Row],[Quota]],0)</f>
        <v>11.5</v>
      </c>
      <c r="I503" s="12">
        <f>IFERROR(VLOOKUP(Dati17_18[[#This Row],[Nome]]&amp;"*",Gazzetta17_18[],2,FALSE),0)</f>
        <v>1</v>
      </c>
      <c r="J503" t="s">
        <v>101</v>
      </c>
      <c r="K503">
        <v>2</v>
      </c>
      <c r="L503">
        <v>5.75</v>
      </c>
      <c r="M503">
        <v>5.75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s="18" t="s">
        <v>2610</v>
      </c>
      <c r="Z503">
        <v>7</v>
      </c>
    </row>
    <row r="504" spans="1:26">
      <c r="A504">
        <v>726</v>
      </c>
      <c r="B504" t="s">
        <v>22</v>
      </c>
      <c r="C504" t="s">
        <v>634</v>
      </c>
      <c r="D504" s="17" t="str">
        <f>IFERROR(VLOOKUP(Dati17_18[[#This Row],[Nome]]&amp;"*",Gazzetta17_18[Giocatore],1,FALSE),"")</f>
        <v>Vitale M.</v>
      </c>
      <c r="E504" s="13">
        <f>IFERROR(IF(Dati17_18[[#This Row],[Mf]]/Dati17_18[[#This Row],[Quota]]=0,0,Dati17_18[[#This Row],[Mf]]/Dati17_18[[#This Row],[Quota]]),0)</f>
        <v>1.8333333333333333</v>
      </c>
      <c r="F504" s="13">
        <f>IFERROR(Dati17_18[[#This Row],[Mf/Quota]]*Dati17_18[[#This Row],[Pg]]/38,0)</f>
        <v>9.6491228070175433E-2</v>
      </c>
      <c r="G504" s="15">
        <f>IF(Dati17_18[[#This Row],[Mf]]*Dati17_18[[#This Row],[Pg]]=0,0,Dati17_18[[#This Row],[Mf]]*Dati17_18[[#This Row],[Pg]])</f>
        <v>11</v>
      </c>
      <c r="H504" s="20">
        <f>IFERROR(Dati17_18[[#This Row],[Tot. punti]]/Dati17_18[[#This Row],[Quota]],0)</f>
        <v>3.6666666666666665</v>
      </c>
      <c r="I504" s="12">
        <f>IFERROR(VLOOKUP(Dati17_18[[#This Row],[Nome]]&amp;"*",Gazzetta17_18[],2,FALSE),0)</f>
        <v>3</v>
      </c>
      <c r="J504" t="s">
        <v>653</v>
      </c>
      <c r="K504">
        <v>2</v>
      </c>
      <c r="L504">
        <v>6</v>
      </c>
      <c r="M504">
        <v>5.5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 s="18" t="s">
        <v>2611</v>
      </c>
      <c r="Z504">
        <v>1</v>
      </c>
    </row>
    <row r="505" spans="1:26">
      <c r="A505">
        <v>417</v>
      </c>
      <c r="B505" t="s">
        <v>31</v>
      </c>
      <c r="C505" t="s">
        <v>445</v>
      </c>
      <c r="D505" s="17" t="str">
        <f>IFERROR(VLOOKUP(Dati17_18[[#This Row],[Nome]]&amp;"*",Gazzetta17_18[Giocatore],1,FALSE),"")</f>
        <v/>
      </c>
      <c r="E505" s="13">
        <f>IFERROR(IF(Dati17_18[[#This Row],[Mf]]/Dati17_18[[#This Row],[Quota]]=0,0,Dati17_18[[#This Row],[Mf]]/Dati17_18[[#This Row],[Quota]]),0)</f>
        <v>0</v>
      </c>
      <c r="F505" s="13">
        <f>IFERROR(Dati17_18[[#This Row],[Mf/Quota]]*Dati17_18[[#This Row],[Pg]]/38,0)</f>
        <v>0</v>
      </c>
      <c r="G505" s="15">
        <f>IF(Dati17_18[[#This Row],[Mf]]*Dati17_18[[#This Row],[Pg]]=0,0,Dati17_18[[#This Row],[Mf]]*Dati17_18[[#This Row],[Pg]])</f>
        <v>6</v>
      </c>
      <c r="H505" s="20">
        <f>IFERROR(Dati17_18[[#This Row],[Tot. punti]]/Dati17_18[[#This Row],[Quota]],0)</f>
        <v>0</v>
      </c>
      <c r="I505" s="12">
        <f>IFERROR(VLOOKUP(Dati17_18[[#This Row],[Nome]]&amp;"*",Gazzetta17_18[],2,FALSE),0)</f>
        <v>0</v>
      </c>
      <c r="J505" t="s">
        <v>42</v>
      </c>
      <c r="K505">
        <v>1</v>
      </c>
      <c r="L505">
        <v>6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 s="18" t="s">
        <v>2612</v>
      </c>
      <c r="Z505">
        <v>19</v>
      </c>
    </row>
    <row r="506" spans="1:26">
      <c r="A506">
        <v>587</v>
      </c>
      <c r="B506" t="s">
        <v>31</v>
      </c>
      <c r="C506" t="s">
        <v>304</v>
      </c>
      <c r="D506" s="17" t="str">
        <f>IFERROR(VLOOKUP(Dati17_18[[#This Row],[Nome]]&amp;"*",Gazzetta17_18[Giocatore],1,FALSE),"")</f>
        <v/>
      </c>
      <c r="E506" s="13">
        <f>IFERROR(IF(Dati17_18[[#This Row],[Mf]]/Dati17_18[[#This Row],[Quota]]=0,0,Dati17_18[[#This Row],[Mf]]/Dati17_18[[#This Row],[Quota]]),0)</f>
        <v>0</v>
      </c>
      <c r="F506" s="13">
        <f>IFERROR(Dati17_18[[#This Row],[Mf/Quota]]*Dati17_18[[#This Row],[Pg]]/38,0)</f>
        <v>0</v>
      </c>
      <c r="G506" s="15">
        <f>IF(Dati17_18[[#This Row],[Mf]]*Dati17_18[[#This Row],[Pg]]=0,0,Dati17_18[[#This Row],[Mf]]*Dati17_18[[#This Row],[Pg]])</f>
        <v>5.5</v>
      </c>
      <c r="H506" s="20">
        <f>IFERROR(Dati17_18[[#This Row],[Tot. punti]]/Dati17_18[[#This Row],[Quota]],0)</f>
        <v>0</v>
      </c>
      <c r="I506" s="12">
        <f>IFERROR(VLOOKUP(Dati17_18[[#This Row],[Nome]]&amp;"*",Gazzetta17_18[],2,FALSE),0)</f>
        <v>0</v>
      </c>
      <c r="J506" t="s">
        <v>30</v>
      </c>
      <c r="K506">
        <v>1</v>
      </c>
      <c r="L506">
        <v>5.5</v>
      </c>
      <c r="M506">
        <v>5.5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2613</v>
      </c>
      <c r="Z506">
        <v>4</v>
      </c>
    </row>
    <row r="507" spans="1:26">
      <c r="A507">
        <v>2246</v>
      </c>
      <c r="B507" t="s">
        <v>17</v>
      </c>
      <c r="C507" t="s">
        <v>843</v>
      </c>
      <c r="D507" s="17" t="str">
        <f>IFERROR(VLOOKUP(Dati17_18[[#This Row],[Nome]]&amp;"*",Gazzetta17_18[Giocatore],1,FALSE),"")</f>
        <v/>
      </c>
      <c r="E507" s="13">
        <f>IFERROR(IF(Dati17_18[[#This Row],[Mf]]/Dati17_18[[#This Row],[Quota]]=0,0,Dati17_18[[#This Row],[Mf]]/Dati17_18[[#This Row],[Quota]]),0)</f>
        <v>0</v>
      </c>
      <c r="F507" s="13">
        <f>IFERROR(Dati17_18[[#This Row],[Mf/Quota]]*Dati17_18[[#This Row],[Pg]]/38,0)</f>
        <v>0</v>
      </c>
      <c r="G507" s="15">
        <f>IF(Dati17_18[[#This Row],[Mf]]*Dati17_18[[#This Row],[Pg]]=0,0,Dati17_18[[#This Row],[Mf]]*Dati17_18[[#This Row],[Pg]])</f>
        <v>5.5</v>
      </c>
      <c r="H507" s="20">
        <f>IFERROR(Dati17_18[[#This Row],[Tot. punti]]/Dati17_18[[#This Row],[Quota]],0)</f>
        <v>0</v>
      </c>
      <c r="I507" s="12">
        <f>IFERROR(VLOOKUP(Dati17_18[[#This Row],[Nome]]&amp;"*",Gazzetta17_18[],2,FALSE),0)</f>
        <v>0</v>
      </c>
      <c r="J507" t="s">
        <v>655</v>
      </c>
      <c r="K507">
        <v>1</v>
      </c>
      <c r="L507">
        <v>5.5</v>
      </c>
      <c r="M507">
        <v>5.5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s="18" t="s">
        <v>2161</v>
      </c>
      <c r="Z507">
        <v>4</v>
      </c>
    </row>
    <row r="508" spans="1:26">
      <c r="A508">
        <v>2651</v>
      </c>
      <c r="B508" t="s">
        <v>31</v>
      </c>
      <c r="C508" t="s">
        <v>932</v>
      </c>
      <c r="D508" s="17" t="str">
        <f>IFERROR(VLOOKUP(Dati17_18[[#This Row],[Nome]]&amp;"*",Gazzetta17_18[Giocatore],1,FALSE),"")</f>
        <v/>
      </c>
      <c r="E508" s="13">
        <f>IFERROR(IF(Dati17_18[[#This Row],[Mf]]/Dati17_18[[#This Row],[Quota]]=0,0,Dati17_18[[#This Row],[Mf]]/Dati17_18[[#This Row],[Quota]]),0)</f>
        <v>0</v>
      </c>
      <c r="F508" s="13">
        <f>IFERROR(Dati17_18[[#This Row],[Mf/Quota]]*Dati17_18[[#This Row],[Pg]]/38,0)</f>
        <v>0</v>
      </c>
      <c r="G508" s="15">
        <f>IF(Dati17_18[[#This Row],[Mf]]*Dati17_18[[#This Row],[Pg]]=0,0,Dati17_18[[#This Row],[Mf]]*Dati17_18[[#This Row],[Pg]])</f>
        <v>5.5</v>
      </c>
      <c r="H508" s="20">
        <f>IFERROR(Dati17_18[[#This Row],[Tot. punti]]/Dati17_18[[#This Row],[Quota]],0)</f>
        <v>0</v>
      </c>
      <c r="I508" s="12">
        <f>IFERROR(VLOOKUP(Dati17_18[[#This Row],[Nome]]&amp;"*",Gazzetta17_18[],2,FALSE),0)</f>
        <v>0</v>
      </c>
      <c r="J508" t="s">
        <v>55</v>
      </c>
      <c r="K508">
        <v>1</v>
      </c>
      <c r="L508">
        <v>5.5</v>
      </c>
      <c r="M508">
        <v>5.5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s="18" t="s">
        <v>2436</v>
      </c>
      <c r="Z508">
        <v>2</v>
      </c>
    </row>
    <row r="509" spans="1:26">
      <c r="A509">
        <v>2170</v>
      </c>
      <c r="B509" t="s">
        <v>28</v>
      </c>
      <c r="C509" t="s">
        <v>791</v>
      </c>
      <c r="D509" s="17" t="str">
        <f>IFERROR(VLOOKUP(Dati17_18[[#This Row],[Nome]]&amp;"*",Gazzetta17_18[Giocatore],1,FALSE),"")</f>
        <v/>
      </c>
      <c r="E509" s="13">
        <f>IFERROR(IF(Dati17_18[[#This Row],[Mf]]/Dati17_18[[#This Row],[Quota]]=0,0,Dati17_18[[#This Row],[Mf]]/Dati17_18[[#This Row],[Quota]]),0)</f>
        <v>0</v>
      </c>
      <c r="F509" s="13">
        <f>IFERROR(Dati17_18[[#This Row],[Mf/Quota]]*Dati17_18[[#This Row],[Pg]]/38,0)</f>
        <v>0</v>
      </c>
      <c r="G509" s="15">
        <f>IF(Dati17_18[[#This Row],[Mf]]*Dati17_18[[#This Row],[Pg]]=0,0,Dati17_18[[#This Row],[Mf]]*Dati17_18[[#This Row],[Pg]])</f>
        <v>5</v>
      </c>
      <c r="H509" s="20">
        <f>IFERROR(Dati17_18[[#This Row],[Tot. punti]]/Dati17_18[[#This Row],[Quota]],0)</f>
        <v>0</v>
      </c>
      <c r="I509" s="12">
        <f>IFERROR(VLOOKUP(Dati17_18[[#This Row],[Nome]]&amp;"*",Gazzetta17_18[],2,FALSE),0)</f>
        <v>0</v>
      </c>
      <c r="J509" t="s">
        <v>81</v>
      </c>
      <c r="K509">
        <v>1</v>
      </c>
      <c r="L509">
        <v>6</v>
      </c>
      <c r="M509">
        <v>5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s="18" t="s">
        <v>2162</v>
      </c>
      <c r="Z509">
        <v>11</v>
      </c>
    </row>
    <row r="510" spans="1:26">
      <c r="A510">
        <v>2299</v>
      </c>
      <c r="B510" t="s">
        <v>17</v>
      </c>
      <c r="C510" t="s">
        <v>888</v>
      </c>
      <c r="D510" s="17" t="str">
        <f>IFERROR(VLOOKUP(Dati17_18[[#This Row],[Nome]]&amp;"*",Gazzetta17_18[Giocatore],1,FALSE),"")</f>
        <v/>
      </c>
      <c r="E510" s="13">
        <f>IFERROR(IF(Dati17_18[[#This Row],[Mf]]/Dati17_18[[#This Row],[Quota]]=0,0,Dati17_18[[#This Row],[Mf]]/Dati17_18[[#This Row],[Quota]]),0)</f>
        <v>0</v>
      </c>
      <c r="F510" s="13">
        <f>IFERROR(Dati17_18[[#This Row],[Mf/Quota]]*Dati17_18[[#This Row],[Pg]]/38,0)</f>
        <v>0</v>
      </c>
      <c r="G510" s="15">
        <f>IF(Dati17_18[[#This Row],[Mf]]*Dati17_18[[#This Row],[Pg]]=0,0,Dati17_18[[#This Row],[Mf]]*Dati17_18[[#This Row],[Pg]])</f>
        <v>5</v>
      </c>
      <c r="H510" s="20">
        <f>IFERROR(Dati17_18[[#This Row],[Tot. punti]]/Dati17_18[[#This Row],[Quota]],0)</f>
        <v>0</v>
      </c>
      <c r="I510" s="12">
        <f>IFERROR(VLOOKUP(Dati17_18[[#This Row],[Nome]]&amp;"*",Gazzetta17_18[],2,FALSE),0)</f>
        <v>0</v>
      </c>
      <c r="J510" t="s">
        <v>74</v>
      </c>
      <c r="K510">
        <v>1</v>
      </c>
      <c r="L510">
        <v>5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s="18" t="s">
        <v>2614</v>
      </c>
      <c r="Z510">
        <v>9</v>
      </c>
    </row>
    <row r="511" spans="1:26">
      <c r="A511">
        <v>2071</v>
      </c>
      <c r="B511" t="s">
        <v>31</v>
      </c>
      <c r="C511" t="s">
        <v>748</v>
      </c>
      <c r="D511" s="17" t="str">
        <f>IFERROR(VLOOKUP(Dati17_18[[#This Row],[Nome]]&amp;"*",Gazzetta17_18[Giocatore],1,FALSE),"")</f>
        <v/>
      </c>
      <c r="E511" s="13">
        <f>IFERROR(IF(Dati17_18[[#This Row],[Mf]]/Dati17_18[[#This Row],[Quota]]=0,0,Dati17_18[[#This Row],[Mf]]/Dati17_18[[#This Row],[Quota]]),0)</f>
        <v>0</v>
      </c>
      <c r="F511" s="13">
        <f>IFERROR(Dati17_18[[#This Row],[Mf/Quota]]*Dati17_18[[#This Row],[Pg]]/38,0)</f>
        <v>0</v>
      </c>
      <c r="G511" s="15">
        <f>IF(Dati17_18[[#This Row],[Mf]]*Dati17_18[[#This Row],[Pg]]=0,0,Dati17_18[[#This Row],[Mf]]*Dati17_18[[#This Row],[Pg]])</f>
        <v>4.5</v>
      </c>
      <c r="H511" s="20">
        <f>IFERROR(Dati17_18[[#This Row],[Tot. punti]]/Dati17_18[[#This Row],[Quota]],0)</f>
        <v>0</v>
      </c>
      <c r="I511" s="12">
        <f>IFERROR(VLOOKUP(Dati17_18[[#This Row],[Nome]]&amp;"*",Gazzetta17_18[],2,FALSE),0)</f>
        <v>0</v>
      </c>
      <c r="J511" t="s">
        <v>656</v>
      </c>
      <c r="K511">
        <v>1</v>
      </c>
      <c r="L511">
        <v>5</v>
      </c>
      <c r="M511">
        <v>4.5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Y511" s="18" t="s">
        <v>2438</v>
      </c>
      <c r="Z511">
        <v>1</v>
      </c>
    </row>
    <row r="512" spans="1:26">
      <c r="A512">
        <v>2731</v>
      </c>
      <c r="B512" t="s">
        <v>31</v>
      </c>
      <c r="C512" t="s">
        <v>956</v>
      </c>
      <c r="D512" s="17" t="str">
        <f>IFERROR(VLOOKUP(Dati17_18[[#This Row],[Nome]]&amp;"*",Gazzetta17_18[Giocatore],1,FALSE),"")</f>
        <v/>
      </c>
      <c r="E512" s="13">
        <f>IFERROR(IF(Dati17_18[[#This Row],[Mf]]/Dati17_18[[#This Row],[Quota]]=0,0,Dati17_18[[#This Row],[Mf]]/Dati17_18[[#This Row],[Quota]]),0)</f>
        <v>0</v>
      </c>
      <c r="F512" s="13">
        <f>IFERROR(Dati17_18[[#This Row],[Mf/Quota]]*Dati17_18[[#This Row],[Pg]]/38,0)</f>
        <v>0</v>
      </c>
      <c r="G512" s="15">
        <f>IF(Dati17_18[[#This Row],[Mf]]*Dati17_18[[#This Row],[Pg]]=0,0,Dati17_18[[#This Row],[Mf]]*Dati17_18[[#This Row],[Pg]])</f>
        <v>4.5</v>
      </c>
      <c r="H512" s="20">
        <f>IFERROR(Dati17_18[[#This Row],[Tot. punti]]/Dati17_18[[#This Row],[Quota]],0)</f>
        <v>0</v>
      </c>
      <c r="I512" s="12">
        <f>IFERROR(VLOOKUP(Dati17_18[[#This Row],[Nome]]&amp;"*",Gazzetta17_18[],2,FALSE),0)</f>
        <v>0</v>
      </c>
      <c r="J512" t="s">
        <v>655</v>
      </c>
      <c r="K512">
        <v>1</v>
      </c>
      <c r="L512">
        <v>5</v>
      </c>
      <c r="M512">
        <v>4.5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Y512" s="18" t="s">
        <v>2164</v>
      </c>
      <c r="Z512">
        <v>11</v>
      </c>
    </row>
    <row r="513" spans="1:26">
      <c r="A513">
        <v>326</v>
      </c>
      <c r="B513" t="s">
        <v>31</v>
      </c>
      <c r="C513" t="s">
        <v>260</v>
      </c>
      <c r="D513" s="17" t="str">
        <f>IFERROR(VLOOKUP(Dati17_18[[#This Row],[Nome]]&amp;"*",Gazzetta17_18[Giocatore],1,FALSE),"")</f>
        <v/>
      </c>
      <c r="E513" s="13">
        <f>IFERROR(IF(Dati17_18[[#This Row],[Mf]]/Dati17_18[[#This Row],[Quota]]=0,0,Dati17_18[[#This Row],[Mf]]/Dati17_18[[#This Row],[Quota]]),0)</f>
        <v>0</v>
      </c>
      <c r="F513" s="13">
        <f>IFERROR(Dati17_18[[#This Row],[Mf/Quota]]*Dati17_18[[#This Row],[Pg]]/38,0)</f>
        <v>0</v>
      </c>
      <c r="G513" s="15">
        <f>IF(Dati17_18[[#This Row],[Mf]]*Dati17_18[[#This Row],[Pg]]=0,0,Dati17_18[[#This Row],[Mf]]*Dati17_18[[#This Row],[Pg]])</f>
        <v>0</v>
      </c>
      <c r="H513" s="20">
        <f>IFERROR(Dati17_18[[#This Row],[Tot. punti]]/Dati17_18[[#This Row],[Quota]],0)</f>
        <v>0</v>
      </c>
      <c r="I513" s="12">
        <f>IFERROR(VLOOKUP(Dati17_18[[#This Row],[Nome]]&amp;"*",Gazzetta17_18[],2,FALSE),0)</f>
        <v>0</v>
      </c>
      <c r="J513" t="s">
        <v>74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2439</v>
      </c>
      <c r="Z513">
        <v>8</v>
      </c>
    </row>
    <row r="514" spans="1:26">
      <c r="A514">
        <v>2723</v>
      </c>
      <c r="B514" t="s">
        <v>22</v>
      </c>
      <c r="C514" t="s">
        <v>951</v>
      </c>
      <c r="D514" s="17" t="str">
        <f>IFERROR(VLOOKUP(Dati17_18[[#This Row],[Nome]]&amp;"*",Gazzetta17_18[Giocatore],1,FALSE),"")</f>
        <v/>
      </c>
      <c r="E514" s="13">
        <f>IFERROR(IF(Dati17_18[[#This Row],[Mf]]/Dati17_18[[#This Row],[Quota]]=0,0,Dati17_18[[#This Row],[Mf]]/Dati17_18[[#This Row],[Quota]]),0)</f>
        <v>0</v>
      </c>
      <c r="F514" s="13">
        <f>IFERROR(Dati17_18[[#This Row],[Mf/Quota]]*Dati17_18[[#This Row],[Pg]]/38,0)</f>
        <v>0</v>
      </c>
      <c r="G514" s="15">
        <f>IF(Dati17_18[[#This Row],[Mf]]*Dati17_18[[#This Row],[Pg]]=0,0,Dati17_18[[#This Row],[Mf]]*Dati17_18[[#This Row],[Pg]])</f>
        <v>0</v>
      </c>
      <c r="H514" s="20">
        <f>IFERROR(Dati17_18[[#This Row],[Tot. punti]]/Dati17_18[[#This Row],[Quota]],0)</f>
        <v>0</v>
      </c>
      <c r="I514" s="12">
        <f>IFERROR(VLOOKUP(Dati17_18[[#This Row],[Nome]]&amp;"*",Gazzetta17_18[],2,FALSE),0)</f>
        <v>0</v>
      </c>
      <c r="J514" t="s">
        <v>655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2615</v>
      </c>
      <c r="Z514">
        <v>5</v>
      </c>
    </row>
    <row r="515" spans="1:26">
      <c r="A515">
        <v>2734</v>
      </c>
      <c r="B515" t="s">
        <v>22</v>
      </c>
      <c r="C515" t="s">
        <v>959</v>
      </c>
      <c r="D515" s="17" t="str">
        <f>IFERROR(VLOOKUP(Dati17_18[[#This Row],[Nome]]&amp;"*",Gazzetta17_18[Giocatore],1,FALSE),"")</f>
        <v/>
      </c>
      <c r="E515" s="13">
        <f>IFERROR(IF(Dati17_18[[#This Row],[Mf]]/Dati17_18[[#This Row],[Quota]]=0,0,Dati17_18[[#This Row],[Mf]]/Dati17_18[[#This Row],[Quota]]),0)</f>
        <v>0</v>
      </c>
      <c r="F515" s="13">
        <f>IFERROR(Dati17_18[[#This Row],[Mf/Quota]]*Dati17_18[[#This Row],[Pg]]/38,0)</f>
        <v>0</v>
      </c>
      <c r="G515" s="15">
        <f>IF(Dati17_18[[#This Row],[Mf]]*Dati17_18[[#This Row],[Pg]]=0,0,Dati17_18[[#This Row],[Mf]]*Dati17_18[[#This Row],[Pg]])</f>
        <v>0</v>
      </c>
      <c r="H515" s="20">
        <f>IFERROR(Dati17_18[[#This Row],[Tot. punti]]/Dati17_18[[#This Row],[Quota]],0)</f>
        <v>0</v>
      </c>
      <c r="I515" s="12">
        <f>IFERROR(VLOOKUP(Dati17_18[[#This Row],[Nome]]&amp;"*",Gazzetta17_18[],2,FALSE),0)</f>
        <v>0</v>
      </c>
      <c r="J515" t="s">
        <v>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2616</v>
      </c>
      <c r="Z515">
        <v>10</v>
      </c>
    </row>
    <row r="516" spans="1:26">
      <c r="A516">
        <v>2735</v>
      </c>
      <c r="B516" t="s">
        <v>31</v>
      </c>
      <c r="C516" t="s">
        <v>960</v>
      </c>
      <c r="D516" s="17" t="str">
        <f>IFERROR(VLOOKUP(Dati17_18[[#This Row],[Nome]]&amp;"*",Gazzetta17_18[Giocatore],1,FALSE),"")</f>
        <v/>
      </c>
      <c r="E516" s="13">
        <f>IFERROR(IF(Dati17_18[[#This Row],[Mf]]/Dati17_18[[#This Row],[Quota]]=0,0,Dati17_18[[#This Row],[Mf]]/Dati17_18[[#This Row],[Quota]]),0)</f>
        <v>0</v>
      </c>
      <c r="F516" s="13">
        <f>IFERROR(Dati17_18[[#This Row],[Mf/Quota]]*Dati17_18[[#This Row],[Pg]]/38,0)</f>
        <v>0</v>
      </c>
      <c r="G516" s="15">
        <f>IF(Dati17_18[[#This Row],[Mf]]*Dati17_18[[#This Row],[Pg]]=0,0,Dati17_18[[#This Row],[Mf]]*Dati17_18[[#This Row],[Pg]])</f>
        <v>0</v>
      </c>
      <c r="H516" s="20">
        <f>IFERROR(Dati17_18[[#This Row],[Tot. punti]]/Dati17_18[[#This Row],[Quota]],0)</f>
        <v>0</v>
      </c>
      <c r="I516" s="12">
        <f>IFERROR(VLOOKUP(Dati17_18[[#This Row],[Nome]]&amp;"*",Gazzetta17_18[],2,FALSE),0)</f>
        <v>0</v>
      </c>
      <c r="J516" t="s">
        <v>655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2165</v>
      </c>
      <c r="Z516">
        <v>25</v>
      </c>
    </row>
    <row r="517" spans="1:26">
      <c r="A517">
        <v>1856</v>
      </c>
      <c r="B517" t="s">
        <v>31</v>
      </c>
      <c r="C517" t="s">
        <v>660</v>
      </c>
      <c r="D517" s="17" t="str">
        <f>IFERROR(VLOOKUP(Dati17_18[[#This Row],[Nome]]&amp;"*",Gazzetta17_18[Giocatore],1,FALSE),"")</f>
        <v>Boldor D.</v>
      </c>
      <c r="E517" s="13">
        <f>IFERROR(IF(Dati17_18[[#This Row],[Mf]]/Dati17_18[[#This Row],[Quota]]=0,0,Dati17_18[[#This Row],[Mf]]/Dati17_18[[#This Row],[Quota]]),0)</f>
        <v>2.5</v>
      </c>
      <c r="F517" s="13">
        <f>IFERROR(Dati17_18[[#This Row],[Mf/Quota]]*Dati17_18[[#This Row],[Pg]]/38,0)</f>
        <v>6.5789473684210523E-2</v>
      </c>
      <c r="G517" s="15">
        <f>IF(Dati17_18[[#This Row],[Mf]]*Dati17_18[[#This Row],[Pg]]=0,0,Dati17_18[[#This Row],[Mf]]*Dati17_18[[#This Row],[Pg]])</f>
        <v>5</v>
      </c>
      <c r="H517" s="20">
        <f>IFERROR(Dati17_18[[#This Row],[Tot. punti]]/Dati17_18[[#This Row],[Quota]],0)</f>
        <v>2.5</v>
      </c>
      <c r="I517" s="12">
        <f>IFERROR(VLOOKUP(Dati17_18[[#This Row],[Nome]]&amp;"*",Gazzetta17_18[],2,FALSE),0)</f>
        <v>2</v>
      </c>
      <c r="J517" t="s">
        <v>101</v>
      </c>
      <c r="K517">
        <v>1</v>
      </c>
      <c r="L517">
        <v>5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s="18" t="s">
        <v>2617</v>
      </c>
      <c r="Z517">
        <v>19</v>
      </c>
    </row>
    <row r="518" spans="1:26">
      <c r="A518">
        <v>2725</v>
      </c>
      <c r="B518" t="s">
        <v>22</v>
      </c>
      <c r="C518" t="s">
        <v>953</v>
      </c>
      <c r="D518" s="17" t="str">
        <f>IFERROR(VLOOKUP(Dati17_18[[#This Row],[Nome]]&amp;"*",Gazzetta17_18[Giocatore],1,FALSE),"")</f>
        <v>Caligara F.</v>
      </c>
      <c r="E518" s="13">
        <f>IFERROR(IF(Dati17_18[[#This Row],[Mf]]/Dati17_18[[#This Row],[Quota]]=0,0,Dati17_18[[#This Row],[Mf]]/Dati17_18[[#This Row],[Quota]]),0)</f>
        <v>6</v>
      </c>
      <c r="F518" s="13">
        <f>IFERROR(Dati17_18[[#This Row],[Mf/Quota]]*Dati17_18[[#This Row],[Pg]]/38,0)</f>
        <v>0.15789473684210525</v>
      </c>
      <c r="G518" s="15">
        <f>IF(Dati17_18[[#This Row],[Mf]]*Dati17_18[[#This Row],[Pg]]=0,0,Dati17_18[[#This Row],[Mf]]*Dati17_18[[#This Row],[Pg]])</f>
        <v>6</v>
      </c>
      <c r="H518" s="20">
        <f>IFERROR(Dati17_18[[#This Row],[Tot. punti]]/Dati17_18[[#This Row],[Quota]],0)</f>
        <v>6</v>
      </c>
      <c r="I518" s="12">
        <f>IFERROR(VLOOKUP(Dati17_18[[#This Row],[Nome]]&amp;"*",Gazzetta17_18[],2,FALSE),0)</f>
        <v>1</v>
      </c>
      <c r="J518" t="s">
        <v>654</v>
      </c>
      <c r="K518">
        <v>1</v>
      </c>
      <c r="L518">
        <v>6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2441</v>
      </c>
      <c r="Z518">
        <v>4</v>
      </c>
    </row>
    <row r="519" spans="1:26">
      <c r="A519">
        <v>2156</v>
      </c>
      <c r="B519" t="s">
        <v>28</v>
      </c>
      <c r="C519" t="s">
        <v>780</v>
      </c>
      <c r="D519" s="17" t="str">
        <f>IFERROR(VLOOKUP(Dati17_18[[#This Row],[Nome]]&amp;"*",Gazzetta17_18[Giocatore],1,FALSE),"")</f>
        <v>Crosta L.</v>
      </c>
      <c r="E519" s="13">
        <f>IFERROR(IF(Dati17_18[[#This Row],[Mf]]/Dati17_18[[#This Row],[Quota]]=0,0,Dati17_18[[#This Row],[Mf]]/Dati17_18[[#This Row],[Quota]]),0)</f>
        <v>1.5</v>
      </c>
      <c r="F519" s="13">
        <f>IFERROR(Dati17_18[[#This Row],[Mf/Quota]]*Dati17_18[[#This Row],[Pg]]/38,0)</f>
        <v>3.9473684210526314E-2</v>
      </c>
      <c r="G519" s="15">
        <f>IF(Dati17_18[[#This Row],[Mf]]*Dati17_18[[#This Row],[Pg]]=0,0,Dati17_18[[#This Row],[Mf]]*Dati17_18[[#This Row],[Pg]])</f>
        <v>1.5</v>
      </c>
      <c r="H519" s="20">
        <f>IFERROR(Dati17_18[[#This Row],[Tot. punti]]/Dati17_18[[#This Row],[Quota]],0)</f>
        <v>1.5</v>
      </c>
      <c r="I519" s="12">
        <f>IFERROR(VLOOKUP(Dati17_18[[#This Row],[Nome]]&amp;"*",Gazzetta17_18[],2,FALSE),0)</f>
        <v>1</v>
      </c>
      <c r="J519" t="s">
        <v>654</v>
      </c>
      <c r="K519">
        <v>1</v>
      </c>
      <c r="L519">
        <v>4.5</v>
      </c>
      <c r="M519">
        <v>1.5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s="18" t="s">
        <v>2618</v>
      </c>
      <c r="Z519">
        <v>6</v>
      </c>
    </row>
    <row r="520" spans="1:26">
      <c r="A520">
        <v>2180</v>
      </c>
      <c r="B520" t="s">
        <v>31</v>
      </c>
      <c r="C520" t="s">
        <v>801</v>
      </c>
      <c r="D520" s="17" t="str">
        <f>IFERROR(VLOOKUP(Dati17_18[[#This Row],[Nome]]&amp;"*",Gazzetta17_18[Giocatore],1,FALSE),"")</f>
        <v>Karsdorp R.</v>
      </c>
      <c r="E520" s="13">
        <f>IFERROR(IF(Dati17_18[[#This Row],[Mf]]/Dati17_18[[#This Row],[Quota]]=0,0,Dati17_18[[#This Row],[Mf]]/Dati17_18[[#This Row],[Quota]]),0)</f>
        <v>1.5</v>
      </c>
      <c r="F520" s="13">
        <f>IFERROR(Dati17_18[[#This Row],[Mf/Quota]]*Dati17_18[[#This Row],[Pg]]/38,0)</f>
        <v>3.9473684210526314E-2</v>
      </c>
      <c r="G520" s="15">
        <f>IF(Dati17_18[[#This Row],[Mf]]*Dati17_18[[#This Row],[Pg]]=0,0,Dati17_18[[#This Row],[Mf]]*Dati17_18[[#This Row],[Pg]])</f>
        <v>6</v>
      </c>
      <c r="H520" s="20">
        <f>IFERROR(Dati17_18[[#This Row],[Tot. punti]]/Dati17_18[[#This Row],[Quota]],0)</f>
        <v>1.5</v>
      </c>
      <c r="I520" s="12">
        <f>IFERROR(VLOOKUP(Dati17_18[[#This Row],[Nome]]&amp;"*",Gazzetta17_18[],2,FALSE),0)</f>
        <v>4</v>
      </c>
      <c r="J520" t="s">
        <v>42</v>
      </c>
      <c r="K520">
        <v>1</v>
      </c>
      <c r="L520">
        <v>6</v>
      </c>
      <c r="M520">
        <v>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s="18" t="s">
        <v>2619</v>
      </c>
      <c r="Z520">
        <v>1</v>
      </c>
    </row>
    <row r="521" spans="1:26">
      <c r="A521">
        <v>217</v>
      </c>
      <c r="B521" t="s">
        <v>28</v>
      </c>
      <c r="C521" t="s">
        <v>391</v>
      </c>
      <c r="D521" s="17" t="str">
        <f>IFERROR(VLOOKUP(Dati17_18[[#This Row],[Nome]]&amp;"*",Gazzetta17_18[Giocatore],1,FALSE),"")</f>
        <v>Lamanna E.</v>
      </c>
      <c r="E521" s="13">
        <f>IFERROR(IF(Dati17_18[[#This Row],[Mf]]/Dati17_18[[#This Row],[Quota]]=0,0,Dati17_18[[#This Row],[Mf]]/Dati17_18[[#This Row],[Quota]]),0)</f>
        <v>2.75</v>
      </c>
      <c r="F521" s="13">
        <f>IFERROR(Dati17_18[[#This Row],[Mf/Quota]]*Dati17_18[[#This Row],[Pg]]/38,0)</f>
        <v>7.2368421052631582E-2</v>
      </c>
      <c r="G521" s="15">
        <f>IF(Dati17_18[[#This Row],[Mf]]*Dati17_18[[#This Row],[Pg]]=0,0,Dati17_18[[#This Row],[Mf]]*Dati17_18[[#This Row],[Pg]])</f>
        <v>5.5</v>
      </c>
      <c r="H521" s="20">
        <f>IFERROR(Dati17_18[[#This Row],[Tot. punti]]/Dati17_18[[#This Row],[Quota]],0)</f>
        <v>2.75</v>
      </c>
      <c r="I521" s="12">
        <f>IFERROR(VLOOKUP(Dati17_18[[#This Row],[Nome]]&amp;"*",Gazzetta17_18[],2,FALSE),0)</f>
        <v>2</v>
      </c>
      <c r="J521" t="s">
        <v>70</v>
      </c>
      <c r="K521">
        <v>1</v>
      </c>
      <c r="L521">
        <v>6.5</v>
      </c>
      <c r="M521">
        <v>5.5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s="18" t="s">
        <v>2620</v>
      </c>
      <c r="Z521">
        <v>13</v>
      </c>
    </row>
    <row r="522" spans="1:26">
      <c r="A522">
        <v>2255</v>
      </c>
      <c r="B522" t="s">
        <v>28</v>
      </c>
      <c r="C522" t="s">
        <v>850</v>
      </c>
      <c r="D522" s="17" t="str">
        <f>IFERROR(VLOOKUP(Dati17_18[[#This Row],[Nome]]&amp;"*",Gazzetta17_18[Giocatore],1,FALSE),"")</f>
        <v>Marchegiani G.</v>
      </c>
      <c r="E522" s="13">
        <f>IFERROR(IF(Dati17_18[[#This Row],[Mf]]/Dati17_18[[#This Row],[Quota]]=0,0,Dati17_18[[#This Row],[Mf]]/Dati17_18[[#This Row],[Quota]]),0)</f>
        <v>0</v>
      </c>
      <c r="F522" s="13">
        <f>IFERROR(Dati17_18[[#This Row],[Mf/Quota]]*Dati17_18[[#This Row],[Pg]]/38,0)</f>
        <v>0</v>
      </c>
      <c r="G522" s="15">
        <f>IF(Dati17_18[[#This Row],[Mf]]*Dati17_18[[#This Row],[Pg]]=0,0,Dati17_18[[#This Row],[Mf]]*Dati17_18[[#This Row],[Pg]])</f>
        <v>0</v>
      </c>
      <c r="H522" s="20">
        <f>IFERROR(Dati17_18[[#This Row],[Tot. punti]]/Dati17_18[[#This Row],[Quota]],0)</f>
        <v>0</v>
      </c>
      <c r="I522" s="12">
        <f>IFERROR(VLOOKUP(Dati17_18[[#This Row],[Nome]]&amp;"*",Gazzetta17_18[],2,FALSE),0)</f>
        <v>1</v>
      </c>
      <c r="J522" t="s">
        <v>653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s="18" t="s">
        <v>2443</v>
      </c>
      <c r="Z522">
        <v>1</v>
      </c>
    </row>
    <row r="523" spans="1:26">
      <c r="A523">
        <v>371</v>
      </c>
      <c r="B523" t="s">
        <v>22</v>
      </c>
      <c r="C523" t="s">
        <v>478</v>
      </c>
      <c r="D523" s="17" t="str">
        <f>IFERROR(VLOOKUP(Dati17_18[[#This Row],[Nome]]&amp;"*",Gazzetta17_18[Giocatore],1,FALSE),"")</f>
        <v>Mauri J.</v>
      </c>
      <c r="E523" s="13">
        <f>IFERROR(IF(Dati17_18[[#This Row],[Mf]]/Dati17_18[[#This Row],[Quota]]=0,0,Dati17_18[[#This Row],[Mf]]/Dati17_18[[#This Row],[Quota]]),0)</f>
        <v>0</v>
      </c>
      <c r="F523" s="13">
        <f>IFERROR(Dati17_18[[#This Row],[Mf/Quota]]*Dati17_18[[#This Row],[Pg]]/38,0)</f>
        <v>0</v>
      </c>
      <c r="G523" s="15">
        <f>IF(Dati17_18[[#This Row],[Mf]]*Dati17_18[[#This Row],[Pg]]=0,0,Dati17_18[[#This Row],[Mf]]*Dati17_18[[#This Row],[Pg]])</f>
        <v>0</v>
      </c>
      <c r="H523" s="20">
        <f>IFERROR(Dati17_18[[#This Row],[Tot. punti]]/Dati17_18[[#This Row],[Quota]],0)</f>
        <v>0</v>
      </c>
      <c r="I523" s="12">
        <f>IFERROR(VLOOKUP(Dati17_18[[#This Row],[Nome]]&amp;"*",Gazzetta17_18[],2,FALSE),0)</f>
        <v>3</v>
      </c>
      <c r="J523" t="s">
        <v>21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s="18" t="s">
        <v>2621</v>
      </c>
      <c r="Z523">
        <v>3</v>
      </c>
    </row>
    <row r="524" spans="1:26">
      <c r="A524">
        <v>2038</v>
      </c>
      <c r="B524" t="s">
        <v>17</v>
      </c>
      <c r="C524" t="s">
        <v>737</v>
      </c>
      <c r="D524" s="17" t="str">
        <f>IFERROR(VLOOKUP(Dati17_18[[#This Row],[Nome]]&amp;"*",Gazzetta17_18[Giocatore],1,FALSE),"")</f>
        <v>Pinamonti A.</v>
      </c>
      <c r="E524" s="13">
        <f>IFERROR(IF(Dati17_18[[#This Row],[Mf]]/Dati17_18[[#This Row],[Quota]]=0,0,Dati17_18[[#This Row],[Mf]]/Dati17_18[[#This Row],[Quota]]),0)</f>
        <v>1.5</v>
      </c>
      <c r="F524" s="13">
        <f>IFERROR(Dati17_18[[#This Row],[Mf/Quota]]*Dati17_18[[#This Row],[Pg]]/38,0)</f>
        <v>3.9473684210526314E-2</v>
      </c>
      <c r="G524" s="15">
        <f>IF(Dati17_18[[#This Row],[Mf]]*Dati17_18[[#This Row],[Pg]]=0,0,Dati17_18[[#This Row],[Mf]]*Dati17_18[[#This Row],[Pg]])</f>
        <v>6</v>
      </c>
      <c r="H524" s="20">
        <f>IFERROR(Dati17_18[[#This Row],[Tot. punti]]/Dati17_18[[#This Row],[Quota]],0)</f>
        <v>1.5</v>
      </c>
      <c r="I524" s="12">
        <f>IFERROR(VLOOKUP(Dati17_18[[#This Row],[Nome]]&amp;"*",Gazzetta17_18[],2,FALSE),0)</f>
        <v>4</v>
      </c>
      <c r="J524" t="s">
        <v>55</v>
      </c>
      <c r="K524">
        <v>1</v>
      </c>
      <c r="L524">
        <v>6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s="18" t="s">
        <v>2622</v>
      </c>
      <c r="Z524">
        <v>9</v>
      </c>
    </row>
    <row r="525" spans="1:26">
      <c r="A525">
        <v>1930</v>
      </c>
      <c r="B525" t="s">
        <v>28</v>
      </c>
      <c r="C525" t="s">
        <v>691</v>
      </c>
      <c r="D525" s="17" t="str">
        <f>IFERROR(VLOOKUP(Dati17_18[[#This Row],[Nome]]&amp;"*",Gazzetta17_18[Giocatore],1,FALSE),"")</f>
        <v>Pinsoglio C.</v>
      </c>
      <c r="E525" s="13">
        <f>IFERROR(IF(Dati17_18[[#This Row],[Mf]]/Dati17_18[[#This Row],[Quota]]=0,0,Dati17_18[[#This Row],[Mf]]/Dati17_18[[#This Row],[Quota]]),0)</f>
        <v>2.5</v>
      </c>
      <c r="F525" s="13">
        <f>IFERROR(Dati17_18[[#This Row],[Mf/Quota]]*Dati17_18[[#This Row],[Pg]]/38,0)</f>
        <v>6.5789473684210523E-2</v>
      </c>
      <c r="G525" s="15">
        <f>IF(Dati17_18[[#This Row],[Mf]]*Dati17_18[[#This Row],[Pg]]=0,0,Dati17_18[[#This Row],[Mf]]*Dati17_18[[#This Row],[Pg]])</f>
        <v>5</v>
      </c>
      <c r="H525" s="20">
        <f>IFERROR(Dati17_18[[#This Row],[Tot. punti]]/Dati17_18[[#This Row],[Quota]],0)</f>
        <v>2.5</v>
      </c>
      <c r="I525" s="12">
        <f>IFERROR(VLOOKUP(Dati17_18[[#This Row],[Nome]]&amp;"*",Gazzetta17_18[],2,FALSE),0)</f>
        <v>2</v>
      </c>
      <c r="J525" t="s">
        <v>57</v>
      </c>
      <c r="K525">
        <v>1</v>
      </c>
      <c r="L525">
        <v>6</v>
      </c>
      <c r="M525">
        <v>5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s="18" t="s">
        <v>2168</v>
      </c>
      <c r="Z525">
        <v>10</v>
      </c>
    </row>
    <row r="526" spans="1:26">
      <c r="A526">
        <v>599</v>
      </c>
      <c r="B526" t="s">
        <v>22</v>
      </c>
      <c r="C526" t="s">
        <v>622</v>
      </c>
      <c r="D526" s="17" t="str">
        <f>IFERROR(VLOOKUP(Dati17_18[[#This Row],[Nome]]&amp;"*",Gazzetta17_18[Giocatore],1,FALSE),"")</f>
        <v>Pontisso S.</v>
      </c>
      <c r="E526" s="13">
        <f>IFERROR(IF(Dati17_18[[#This Row],[Mf]]/Dati17_18[[#This Row],[Quota]]=0,0,Dati17_18[[#This Row],[Mf]]/Dati17_18[[#This Row],[Quota]]),0)</f>
        <v>0</v>
      </c>
      <c r="F526" s="13">
        <f>IFERROR(Dati17_18[[#This Row],[Mf/Quota]]*Dati17_18[[#This Row],[Pg]]/38,0)</f>
        <v>0</v>
      </c>
      <c r="G526" s="15">
        <f>IF(Dati17_18[[#This Row],[Mf]]*Dati17_18[[#This Row],[Pg]]=0,0,Dati17_18[[#This Row],[Mf]]*Dati17_18[[#This Row],[Pg]])</f>
        <v>0</v>
      </c>
      <c r="H526" s="20">
        <f>IFERROR(Dati17_18[[#This Row],[Tot. punti]]/Dati17_18[[#This Row],[Quota]],0)</f>
        <v>0</v>
      </c>
      <c r="I526" s="12">
        <f>IFERROR(VLOOKUP(Dati17_18[[#This Row],[Nome]]&amp;"*",Gazzetta17_18[],2,FALSE),0)</f>
        <v>1</v>
      </c>
      <c r="J526" t="s">
        <v>30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s="18" t="s">
        <v>2169</v>
      </c>
      <c r="Z526">
        <v>14</v>
      </c>
    </row>
    <row r="527" spans="1:26">
      <c r="A527">
        <v>2297</v>
      </c>
      <c r="B527" t="s">
        <v>28</v>
      </c>
      <c r="C527" t="s">
        <v>886</v>
      </c>
      <c r="D527" s="17" t="str">
        <f>IFERROR(VLOOKUP(Dati17_18[[#This Row],[Nome]]&amp;"*",Gazzetta17_18[Giocatore],1,FALSE),"")</f>
        <v>Rossi F.</v>
      </c>
      <c r="E527" s="13">
        <f>IFERROR(IF(Dati17_18[[#This Row],[Mf]]/Dati17_18[[#This Row],[Quota]]=0,0,Dati17_18[[#This Row],[Mf]]/Dati17_18[[#This Row],[Quota]]),0)</f>
        <v>0</v>
      </c>
      <c r="F527" s="13">
        <f>IFERROR(Dati17_18[[#This Row],[Mf/Quota]]*Dati17_18[[#This Row],[Pg]]/38,0)</f>
        <v>0</v>
      </c>
      <c r="G527" s="15">
        <f>IF(Dati17_18[[#This Row],[Mf]]*Dati17_18[[#This Row],[Pg]]=0,0,Dati17_18[[#This Row],[Mf]]*Dati17_18[[#This Row],[Pg]])</f>
        <v>0</v>
      </c>
      <c r="H527" s="20">
        <f>IFERROR(Dati17_18[[#This Row],[Tot. punti]]/Dati17_18[[#This Row],[Quota]],0)</f>
        <v>0</v>
      </c>
      <c r="I527" s="12">
        <f>IFERROR(VLOOKUP(Dati17_18[[#This Row],[Nome]]&amp;"*",Gazzetta17_18[],2,FALSE),0)</f>
        <v>2</v>
      </c>
      <c r="J527" t="s">
        <v>49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s="18" t="s">
        <v>2623</v>
      </c>
      <c r="Z527">
        <v>8</v>
      </c>
    </row>
    <row r="528" spans="1:26">
      <c r="A528">
        <v>2249</v>
      </c>
      <c r="B528" t="s">
        <v>28</v>
      </c>
      <c r="C528" t="s">
        <v>845</v>
      </c>
      <c r="D528" s="17" t="str">
        <f>IFERROR(VLOOKUP(Dati17_18[[#This Row],[Nome]]&amp;"*",Gazzetta17_18[Giocatore],1,FALSE),"")</f>
        <v>Santurro A.</v>
      </c>
      <c r="E528" s="13">
        <f>IFERROR(IF(Dati17_18[[#This Row],[Mf]]/Dati17_18[[#This Row],[Quota]]=0,0,Dati17_18[[#This Row],[Mf]]/Dati17_18[[#This Row],[Quota]]),0)</f>
        <v>2.5</v>
      </c>
      <c r="F528" s="13">
        <f>IFERROR(Dati17_18[[#This Row],[Mf/Quota]]*Dati17_18[[#This Row],[Pg]]/38,0)</f>
        <v>6.5789473684210523E-2</v>
      </c>
      <c r="G528" s="15">
        <f>IF(Dati17_18[[#This Row],[Mf]]*Dati17_18[[#This Row],[Pg]]=0,0,Dati17_18[[#This Row],[Mf]]*Dati17_18[[#This Row],[Pg]])</f>
        <v>5</v>
      </c>
      <c r="H528" s="20">
        <f>IFERROR(Dati17_18[[#This Row],[Tot. punti]]/Dati17_18[[#This Row],[Quota]],0)</f>
        <v>2.5</v>
      </c>
      <c r="I528" s="12">
        <f>IFERROR(VLOOKUP(Dati17_18[[#This Row],[Nome]]&amp;"*",Gazzetta17_18[],2,FALSE),0)</f>
        <v>2</v>
      </c>
      <c r="J528" t="s">
        <v>89</v>
      </c>
      <c r="K528">
        <v>1</v>
      </c>
      <c r="L528">
        <v>6.5</v>
      </c>
      <c r="M528">
        <v>5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Y528" s="18" t="s">
        <v>2445</v>
      </c>
      <c r="Z528">
        <v>2</v>
      </c>
    </row>
    <row r="529" spans="1:26">
      <c r="A529">
        <v>159</v>
      </c>
      <c r="B529" t="s">
        <v>28</v>
      </c>
      <c r="C529" t="s">
        <v>566</v>
      </c>
      <c r="D529" s="17" t="str">
        <f>IFERROR(VLOOKUP(Dati17_18[[#This Row],[Nome]]&amp;"*",Gazzetta17_18[Giocatore],1,FALSE),"")</f>
        <v>Sepe L.</v>
      </c>
      <c r="E529" s="13">
        <f>IFERROR(IF(Dati17_18[[#This Row],[Mf]]/Dati17_18[[#This Row],[Quota]]=0,0,Dati17_18[[#This Row],[Mf]]/Dati17_18[[#This Row],[Quota]]),0)</f>
        <v>3</v>
      </c>
      <c r="F529" s="13">
        <f>IFERROR(Dati17_18[[#This Row],[Mf/Quota]]*Dati17_18[[#This Row],[Pg]]/38,0)</f>
        <v>7.8947368421052627E-2</v>
      </c>
      <c r="G529" s="15">
        <f>IF(Dati17_18[[#This Row],[Mf]]*Dati17_18[[#This Row],[Pg]]=0,0,Dati17_18[[#This Row],[Mf]]*Dati17_18[[#This Row],[Pg]])</f>
        <v>6</v>
      </c>
      <c r="H529" s="20">
        <f>IFERROR(Dati17_18[[#This Row],[Tot. punti]]/Dati17_18[[#This Row],[Quota]],0)</f>
        <v>3</v>
      </c>
      <c r="I529" s="12">
        <f>IFERROR(VLOOKUP(Dati17_18[[#This Row],[Nome]]&amp;"*",Gazzetta17_18[],2,FALSE),0)</f>
        <v>2</v>
      </c>
      <c r="J529" t="s">
        <v>24</v>
      </c>
      <c r="K529">
        <v>1</v>
      </c>
      <c r="L529">
        <v>6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Y529" s="18" t="s">
        <v>2172</v>
      </c>
      <c r="Z529">
        <v>12</v>
      </c>
    </row>
    <row r="530" spans="1:26">
      <c r="A530">
        <v>133</v>
      </c>
      <c r="B530" t="s">
        <v>28</v>
      </c>
      <c r="C530" t="s">
        <v>137</v>
      </c>
      <c r="D530" s="17" t="str">
        <f>IFERROR(VLOOKUP(Dati17_18[[#This Row],[Nome]]&amp;"*",Gazzetta17_18[Giocatore],1,FALSE),"")</f>
        <v>Skorupski L.</v>
      </c>
      <c r="E530" s="13">
        <f>IFERROR(IF(Dati17_18[[#This Row],[Mf]]/Dati17_18[[#This Row],[Quota]]=0,0,Dati17_18[[#This Row],[Mf]]/Dati17_18[[#This Row],[Quota]]),0)</f>
        <v>2.1666666666666665</v>
      </c>
      <c r="F530" s="13">
        <f>IFERROR(Dati17_18[[#This Row],[Mf/Quota]]*Dati17_18[[#This Row],[Pg]]/38,0)</f>
        <v>5.701754385964912E-2</v>
      </c>
      <c r="G530" s="15">
        <f>IF(Dati17_18[[#This Row],[Mf]]*Dati17_18[[#This Row],[Pg]]=0,0,Dati17_18[[#This Row],[Mf]]*Dati17_18[[#This Row],[Pg]])</f>
        <v>6.5</v>
      </c>
      <c r="H530" s="20">
        <f>IFERROR(Dati17_18[[#This Row],[Tot. punti]]/Dati17_18[[#This Row],[Quota]],0)</f>
        <v>2.1666666666666665</v>
      </c>
      <c r="I530" s="12">
        <f>IFERROR(VLOOKUP(Dati17_18[[#This Row],[Nome]]&amp;"*",Gazzetta17_18[],2,FALSE),0)</f>
        <v>3</v>
      </c>
      <c r="J530" t="s">
        <v>42</v>
      </c>
      <c r="K530">
        <v>1</v>
      </c>
      <c r="L530">
        <v>6.5</v>
      </c>
      <c r="M530">
        <v>6.5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s="18" t="s">
        <v>2624</v>
      </c>
      <c r="Z530">
        <v>3</v>
      </c>
    </row>
    <row r="531" spans="1:26">
      <c r="A531">
        <v>2732</v>
      </c>
      <c r="B531" t="s">
        <v>22</v>
      </c>
      <c r="C531" t="s">
        <v>957</v>
      </c>
      <c r="D531" s="17" t="str">
        <f>IFERROR(VLOOKUP(Dati17_18[[#This Row],[Nome]]&amp;"*",Gazzetta17_18[Giocatore],1,FALSE),"")</f>
        <v>Stijepovic O.</v>
      </c>
      <c r="E531" s="13">
        <f>IFERROR(IF(Dati17_18[[#This Row],[Mf]]/Dati17_18[[#This Row],[Quota]]=0,0,Dati17_18[[#This Row],[Mf]]/Dati17_18[[#This Row],[Quota]]),0)</f>
        <v>0</v>
      </c>
      <c r="F531" s="13">
        <f>IFERROR(Dati17_18[[#This Row],[Mf/Quota]]*Dati17_18[[#This Row],[Pg]]/38,0)</f>
        <v>0</v>
      </c>
      <c r="G531" s="15">
        <f>IF(Dati17_18[[#This Row],[Mf]]*Dati17_18[[#This Row],[Pg]]=0,0,Dati17_18[[#This Row],[Mf]]*Dati17_18[[#This Row],[Pg]])</f>
        <v>0</v>
      </c>
      <c r="H531" s="20">
        <f>IFERROR(Dati17_18[[#This Row],[Tot. punti]]/Dati17_18[[#This Row],[Quota]],0)</f>
        <v>0</v>
      </c>
      <c r="I531" s="12">
        <f>IFERROR(VLOOKUP(Dati17_18[[#This Row],[Nome]]&amp;"*",Gazzetta17_18[],2,FALSE),0)</f>
        <v>1</v>
      </c>
      <c r="J531" t="s">
        <v>44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s="18" t="s">
        <v>2448</v>
      </c>
      <c r="Z531">
        <v>6</v>
      </c>
    </row>
    <row r="532" spans="1:26">
      <c r="A532">
        <v>2316</v>
      </c>
      <c r="B532" t="s">
        <v>22</v>
      </c>
      <c r="C532" t="s">
        <v>902</v>
      </c>
      <c r="D532" s="17" t="str">
        <f>IFERROR(VLOOKUP(Dati17_18[[#This Row],[Nome]]&amp;"*",Gazzetta17_18[Giocatore],1,FALSE),"")</f>
        <v>Zanellato N.</v>
      </c>
      <c r="E532" s="13">
        <f>IFERROR(IF(Dati17_18[[#This Row],[Mf]]/Dati17_18[[#This Row],[Quota]]=0,0,Dati17_18[[#This Row],[Mf]]/Dati17_18[[#This Row],[Quota]]),0)</f>
        <v>5.5</v>
      </c>
      <c r="F532" s="13">
        <f>IFERROR(Dati17_18[[#This Row],[Mf/Quota]]*Dati17_18[[#This Row],[Pg]]/38,0)</f>
        <v>0.14473684210526316</v>
      </c>
      <c r="G532" s="15">
        <f>IF(Dati17_18[[#This Row],[Mf]]*Dati17_18[[#This Row],[Pg]]=0,0,Dati17_18[[#This Row],[Mf]]*Dati17_18[[#This Row],[Pg]])</f>
        <v>5.5</v>
      </c>
      <c r="H532" s="20">
        <f>IFERROR(Dati17_18[[#This Row],[Tot. punti]]/Dati17_18[[#This Row],[Quota]],0)</f>
        <v>5.5</v>
      </c>
      <c r="I532" s="12">
        <f>IFERROR(VLOOKUP(Dati17_18[[#This Row],[Nome]]&amp;"*",Gazzetta17_18[],2,FALSE),0)</f>
        <v>1</v>
      </c>
      <c r="J532" t="s">
        <v>656</v>
      </c>
      <c r="K532">
        <v>1</v>
      </c>
      <c r="L532">
        <v>5.5</v>
      </c>
      <c r="M532">
        <v>5.5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s="18" t="s">
        <v>2449</v>
      </c>
      <c r="Z532">
        <v>1</v>
      </c>
    </row>
    <row r="533" spans="1:26">
      <c r="A533">
        <v>2207</v>
      </c>
      <c r="B533" t="s">
        <v>17</v>
      </c>
      <c r="C533" t="s">
        <v>826</v>
      </c>
      <c r="D533" s="17" t="str">
        <f>IFERROR(VLOOKUP(Dati17_18[[#This Row],[Nome]]&amp;"*",Gazzetta17_18[Giocatore],1,FALSE),"")</f>
        <v>Zekhnini R.</v>
      </c>
      <c r="E533" s="13">
        <f>IFERROR(IF(Dati17_18[[#This Row],[Mf]]/Dati17_18[[#This Row],[Quota]]=0,0,Dati17_18[[#This Row],[Mf]]/Dati17_18[[#This Row],[Quota]]),0)</f>
        <v>0</v>
      </c>
      <c r="F533" s="13">
        <f>IFERROR(Dati17_18[[#This Row],[Mf/Quota]]*Dati17_18[[#This Row],[Pg]]/38,0)</f>
        <v>0</v>
      </c>
      <c r="G533" s="15">
        <f>IF(Dati17_18[[#This Row],[Mf]]*Dati17_18[[#This Row],[Pg]]=0,0,Dati17_18[[#This Row],[Mf]]*Dati17_18[[#This Row],[Pg]])</f>
        <v>0</v>
      </c>
      <c r="H533" s="20">
        <f>IFERROR(Dati17_18[[#This Row],[Tot. punti]]/Dati17_18[[#This Row],[Quota]],0)</f>
        <v>0</v>
      </c>
      <c r="I533" s="12">
        <f>IFERROR(VLOOKUP(Dati17_18[[#This Row],[Nome]]&amp;"*",Gazzetta17_18[],2,FALSE),0)</f>
        <v>4</v>
      </c>
      <c r="J533" t="s">
        <v>35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s="18" t="s">
        <v>2177</v>
      </c>
      <c r="Z533">
        <v>5</v>
      </c>
    </row>
    <row r="534" spans="1:26">
      <c r="A534">
        <v>8</v>
      </c>
      <c r="B534" t="s">
        <v>31</v>
      </c>
      <c r="C534" t="s">
        <v>377</v>
      </c>
      <c r="D534" s="17" t="str">
        <f>IFERROR(VLOOKUP(Dati17_18[[#This Row],[Nome]]&amp;"*",Gazzetta17_18[Giocatore],1,FALSE),"")</f>
        <v/>
      </c>
      <c r="E534" s="13">
        <f>IFERROR(IF(Dati17_18[[#This Row],[Mf]]/Dati17_18[[#This Row],[Quota]]=0,0,Dati17_18[[#This Row],[Mf]]/Dati17_18[[#This Row],[Quota]]),0)</f>
        <v>0</v>
      </c>
      <c r="F534" s="13">
        <f>IFERROR(Dati17_18[[#This Row],[Mf/Quota]]*Dati17_18[[#This Row],[Pg]]/38,0)</f>
        <v>0</v>
      </c>
      <c r="G534" s="15">
        <f>IF(Dati17_18[[#This Row],[Mf]]*Dati17_18[[#This Row],[Pg]]=0,0,Dati17_18[[#This Row],[Mf]]*Dati17_18[[#This Row],[Pg]])</f>
        <v>0</v>
      </c>
      <c r="H534" s="20">
        <f>IFERROR(Dati17_18[[#This Row],[Tot. punti]]/Dati17_18[[#This Row],[Quota]],0)</f>
        <v>0</v>
      </c>
      <c r="I534" s="12">
        <f>IFERROR(VLOOKUP(Dati17_18[[#This Row],[Nome]]&amp;"*",Gazzetta17_18[],2,FALSE),0)</f>
        <v>0</v>
      </c>
      <c r="J534" t="s">
        <v>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2178</v>
      </c>
      <c r="Z534">
        <v>21</v>
      </c>
    </row>
    <row r="535" spans="1:26">
      <c r="A535">
        <v>10</v>
      </c>
      <c r="B535" t="s">
        <v>31</v>
      </c>
      <c r="C535" t="s">
        <v>378</v>
      </c>
      <c r="D535" s="17" t="str">
        <f>IFERROR(VLOOKUP(Dati17_18[[#This Row],[Nome]]&amp;"*",Gazzetta17_18[Giocatore],1,FALSE),"")</f>
        <v/>
      </c>
      <c r="E535" s="13">
        <f>IFERROR(IF(Dati17_18[[#This Row],[Mf]]/Dati17_18[[#This Row],[Quota]]=0,0,Dati17_18[[#This Row],[Mf]]/Dati17_18[[#This Row],[Quota]]),0)</f>
        <v>0</v>
      </c>
      <c r="F535" s="13">
        <f>IFERROR(Dati17_18[[#This Row],[Mf/Quota]]*Dati17_18[[#This Row],[Pg]]/38,0)</f>
        <v>0</v>
      </c>
      <c r="G535" s="15">
        <f>IF(Dati17_18[[#This Row],[Mf]]*Dati17_18[[#This Row],[Pg]]=0,0,Dati17_18[[#This Row],[Mf]]*Dati17_18[[#This Row],[Pg]])</f>
        <v>0</v>
      </c>
      <c r="H535" s="20">
        <f>IFERROR(Dati17_18[[#This Row],[Tot. punti]]/Dati17_18[[#This Row],[Quota]],0)</f>
        <v>0</v>
      </c>
      <c r="I535" s="12">
        <f>IFERROR(VLOOKUP(Dati17_18[[#This Row],[Nome]]&amp;"*",Gazzetta17_18[],2,FALSE),0)</f>
        <v>0</v>
      </c>
      <c r="J535" t="s">
        <v>101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2625</v>
      </c>
      <c r="Z535">
        <v>4</v>
      </c>
    </row>
    <row r="536" spans="1:26">
      <c r="A536">
        <v>47</v>
      </c>
      <c r="B536" t="s">
        <v>31</v>
      </c>
      <c r="C536" t="s">
        <v>218</v>
      </c>
      <c r="D536" s="17" t="str">
        <f>IFERROR(VLOOKUP(Dati17_18[[#This Row],[Nome]]&amp;"*",Gazzetta17_18[Giocatore],1,FALSE),"")</f>
        <v/>
      </c>
      <c r="E536" s="13">
        <f>IFERROR(IF(Dati17_18[[#This Row],[Mf]]/Dati17_18[[#This Row],[Quota]]=0,0,Dati17_18[[#This Row],[Mf]]/Dati17_18[[#This Row],[Quota]]),0)</f>
        <v>0</v>
      </c>
      <c r="F536" s="13">
        <f>IFERROR(Dati17_18[[#This Row],[Mf/Quota]]*Dati17_18[[#This Row],[Pg]]/38,0)</f>
        <v>0</v>
      </c>
      <c r="G536" s="15">
        <f>IF(Dati17_18[[#This Row],[Mf]]*Dati17_18[[#This Row],[Pg]]=0,0,Dati17_18[[#This Row],[Mf]]*Dati17_18[[#This Row],[Pg]])</f>
        <v>0</v>
      </c>
      <c r="H536" s="20">
        <f>IFERROR(Dati17_18[[#This Row],[Tot. punti]]/Dati17_18[[#This Row],[Quota]],0)</f>
        <v>0</v>
      </c>
      <c r="I536" s="12">
        <f>IFERROR(VLOOKUP(Dati17_18[[#This Row],[Nome]]&amp;"*",Gazzetta17_18[],2,FALSE),0)</f>
        <v>0</v>
      </c>
      <c r="J536" t="s">
        <v>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2183</v>
      </c>
      <c r="Z536">
        <v>19</v>
      </c>
    </row>
    <row r="537" spans="1:26">
      <c r="A537">
        <v>103</v>
      </c>
      <c r="B537" t="s">
        <v>31</v>
      </c>
      <c r="C537" t="s">
        <v>322</v>
      </c>
      <c r="D537" s="17" t="str">
        <f>IFERROR(VLOOKUP(Dati17_18[[#This Row],[Nome]]&amp;"*",Gazzetta17_18[Giocatore],1,FALSE),"")</f>
        <v/>
      </c>
      <c r="E537" s="13">
        <f>IFERROR(IF(Dati17_18[[#This Row],[Mf]]/Dati17_18[[#This Row],[Quota]]=0,0,Dati17_18[[#This Row],[Mf]]/Dati17_18[[#This Row],[Quota]]),0)</f>
        <v>0</v>
      </c>
      <c r="F537" s="13">
        <f>IFERROR(Dati17_18[[#This Row],[Mf/Quota]]*Dati17_18[[#This Row],[Pg]]/38,0)</f>
        <v>0</v>
      </c>
      <c r="G537" s="15">
        <f>IF(Dati17_18[[#This Row],[Mf]]*Dati17_18[[#This Row],[Pg]]=0,0,Dati17_18[[#This Row],[Mf]]*Dati17_18[[#This Row],[Pg]])</f>
        <v>0</v>
      </c>
      <c r="H537" s="20">
        <f>IFERROR(Dati17_18[[#This Row],[Tot. punti]]/Dati17_18[[#This Row],[Quota]],0)</f>
        <v>0</v>
      </c>
      <c r="I537" s="12">
        <f>IFERROR(VLOOKUP(Dati17_18[[#This Row],[Nome]]&amp;"*",Gazzetta17_18[],2,FALSE),0)</f>
        <v>0</v>
      </c>
      <c r="J537" t="s">
        <v>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2453</v>
      </c>
      <c r="Z537">
        <v>1</v>
      </c>
    </row>
    <row r="538" spans="1:26">
      <c r="A538">
        <v>137</v>
      </c>
      <c r="B538" t="s">
        <v>31</v>
      </c>
      <c r="C538" t="s">
        <v>513</v>
      </c>
      <c r="D538" s="17" t="str">
        <f>IFERROR(VLOOKUP(Dati17_18[[#This Row],[Nome]]&amp;"*",Gazzetta17_18[Giocatore],1,FALSE),"")</f>
        <v/>
      </c>
      <c r="E538" s="13">
        <f>IFERROR(IF(Dati17_18[[#This Row],[Mf]]/Dati17_18[[#This Row],[Quota]]=0,0,Dati17_18[[#This Row],[Mf]]/Dati17_18[[#This Row],[Quota]]),0)</f>
        <v>0</v>
      </c>
      <c r="F538" s="13">
        <f>IFERROR(Dati17_18[[#This Row],[Mf/Quota]]*Dati17_18[[#This Row],[Pg]]/38,0)</f>
        <v>0</v>
      </c>
      <c r="G538" s="15">
        <f>IF(Dati17_18[[#This Row],[Mf]]*Dati17_18[[#This Row],[Pg]]=0,0,Dati17_18[[#This Row],[Mf]]*Dati17_18[[#This Row],[Pg]])</f>
        <v>0</v>
      </c>
      <c r="H538" s="20">
        <f>IFERROR(Dati17_18[[#This Row],[Tot. punti]]/Dati17_18[[#This Row],[Quota]],0)</f>
        <v>0</v>
      </c>
      <c r="I538" s="12">
        <f>IFERROR(VLOOKUP(Dati17_18[[#This Row],[Nome]]&amp;"*",Gazzetta17_18[],2,FALSE),0)</f>
        <v>0</v>
      </c>
      <c r="J538" t="s">
        <v>655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s="18" t="s">
        <v>2184</v>
      </c>
      <c r="Z538">
        <v>7</v>
      </c>
    </row>
    <row r="539" spans="1:26">
      <c r="A539">
        <v>176</v>
      </c>
      <c r="B539" t="s">
        <v>22</v>
      </c>
      <c r="C539" t="s">
        <v>283</v>
      </c>
      <c r="D539" s="17" t="str">
        <f>IFERROR(VLOOKUP(Dati17_18[[#This Row],[Nome]]&amp;"*",Gazzetta17_18[Giocatore],1,FALSE),"")</f>
        <v/>
      </c>
      <c r="E539" s="13">
        <f>IFERROR(IF(Dati17_18[[#This Row],[Mf]]/Dati17_18[[#This Row],[Quota]]=0,0,Dati17_18[[#This Row],[Mf]]/Dati17_18[[#This Row],[Quota]]),0)</f>
        <v>0</v>
      </c>
      <c r="F539" s="13">
        <f>IFERROR(Dati17_18[[#This Row],[Mf/Quota]]*Dati17_18[[#This Row],[Pg]]/38,0)</f>
        <v>0</v>
      </c>
      <c r="G539" s="15">
        <f>IF(Dati17_18[[#This Row],[Mf]]*Dati17_18[[#This Row],[Pg]]=0,0,Dati17_18[[#This Row],[Mf]]*Dati17_18[[#This Row],[Pg]])</f>
        <v>0</v>
      </c>
      <c r="H539" s="20">
        <f>IFERROR(Dati17_18[[#This Row],[Tot. punti]]/Dati17_18[[#This Row],[Quota]],0)</f>
        <v>0</v>
      </c>
      <c r="I539" s="12">
        <f>IFERROR(VLOOKUP(Dati17_18[[#This Row],[Nome]]&amp;"*",Gazzetta17_18[],2,FALSE),0)</f>
        <v>0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s="18" t="s">
        <v>2185</v>
      </c>
      <c r="Z539">
        <v>7</v>
      </c>
    </row>
    <row r="540" spans="1:26">
      <c r="A540">
        <v>182</v>
      </c>
      <c r="B540" t="s">
        <v>17</v>
      </c>
      <c r="C540" t="s">
        <v>572</v>
      </c>
      <c r="D540" s="17" t="str">
        <f>IFERROR(VLOOKUP(Dati17_18[[#This Row],[Nome]]&amp;"*",Gazzetta17_18[Giocatore],1,FALSE),"")</f>
        <v/>
      </c>
      <c r="E540" s="13">
        <f>IFERROR(IF(Dati17_18[[#This Row],[Mf]]/Dati17_18[[#This Row],[Quota]]=0,0,Dati17_18[[#This Row],[Mf]]/Dati17_18[[#This Row],[Quota]]),0)</f>
        <v>0</v>
      </c>
      <c r="F540" s="13">
        <f>IFERROR(Dati17_18[[#This Row],[Mf/Quota]]*Dati17_18[[#This Row],[Pg]]/38,0)</f>
        <v>0</v>
      </c>
      <c r="G540" s="15">
        <f>IF(Dati17_18[[#This Row],[Mf]]*Dati17_18[[#This Row],[Pg]]=0,0,Dati17_18[[#This Row],[Mf]]*Dati17_18[[#This Row],[Pg]])</f>
        <v>0</v>
      </c>
      <c r="H540" s="20">
        <f>IFERROR(Dati17_18[[#This Row],[Tot. punti]]/Dati17_18[[#This Row],[Quota]],0)</f>
        <v>0</v>
      </c>
      <c r="I540" s="12">
        <f>IFERROR(VLOOKUP(Dati17_18[[#This Row],[Nome]]&amp;"*",Gazzetta17_18[],2,FALSE),0)</f>
        <v>0</v>
      </c>
      <c r="J540" t="s">
        <v>656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6">
      <c r="A541">
        <v>186</v>
      </c>
      <c r="B541" t="s">
        <v>17</v>
      </c>
      <c r="C541" t="s">
        <v>381</v>
      </c>
      <c r="D541" s="17" t="str">
        <f>IFERROR(VLOOKUP(Dati17_18[[#This Row],[Nome]]&amp;"*",Gazzetta17_18[Giocatore],1,FALSE),"")</f>
        <v/>
      </c>
      <c r="E541" s="13">
        <f>IFERROR(IF(Dati17_18[[#This Row],[Mf]]/Dati17_18[[#This Row],[Quota]]=0,0,Dati17_18[[#This Row],[Mf]]/Dati17_18[[#This Row],[Quota]]),0)</f>
        <v>0</v>
      </c>
      <c r="F541" s="13">
        <f>IFERROR(Dati17_18[[#This Row],[Mf/Quota]]*Dati17_18[[#This Row],[Pg]]/38,0)</f>
        <v>0</v>
      </c>
      <c r="G541" s="15">
        <f>IF(Dati17_18[[#This Row],[Mf]]*Dati17_18[[#This Row],[Pg]]=0,0,Dati17_18[[#This Row],[Mf]]*Dati17_18[[#This Row],[Pg]])</f>
        <v>0</v>
      </c>
      <c r="H541" s="20">
        <f>IFERROR(Dati17_18[[#This Row],[Tot. punti]]/Dati17_18[[#This Row],[Quota]],0)</f>
        <v>0</v>
      </c>
      <c r="I541" s="12">
        <f>IFERROR(VLOOKUP(Dati17_18[[#This Row],[Nome]]&amp;"*",Gazzetta17_18[],2,FALSE),0)</f>
        <v>0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6">
      <c r="A542">
        <v>216</v>
      </c>
      <c r="B542" t="s">
        <v>28</v>
      </c>
      <c r="C542" t="s">
        <v>574</v>
      </c>
      <c r="D542" s="17" t="str">
        <f>IFERROR(VLOOKUP(Dati17_18[[#This Row],[Nome]]&amp;"*",Gazzetta17_18[Giocatore],1,FALSE),"")</f>
        <v/>
      </c>
      <c r="E542" s="13">
        <f>IFERROR(IF(Dati17_18[[#This Row],[Mf]]/Dati17_18[[#This Row],[Quota]]=0,0,Dati17_18[[#This Row],[Mf]]/Dati17_18[[#This Row],[Quota]]),0)</f>
        <v>0</v>
      </c>
      <c r="F542" s="13">
        <f>IFERROR(Dati17_18[[#This Row],[Mf/Quota]]*Dati17_18[[#This Row],[Pg]]/38,0)</f>
        <v>0</v>
      </c>
      <c r="G542" s="15">
        <f>IF(Dati17_18[[#This Row],[Mf]]*Dati17_18[[#This Row],[Pg]]=0,0,Dati17_18[[#This Row],[Mf]]*Dati17_18[[#This Row],[Pg]])</f>
        <v>0</v>
      </c>
      <c r="H542" s="20">
        <f>IFERROR(Dati17_18[[#This Row],[Tot. punti]]/Dati17_18[[#This Row],[Quota]],0)</f>
        <v>0</v>
      </c>
      <c r="I542" s="12">
        <f>IFERROR(VLOOKUP(Dati17_18[[#This Row],[Nome]]&amp;"*",Gazzetta17_18[],2,FALSE),0)</f>
        <v>0</v>
      </c>
      <c r="J542" t="s">
        <v>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6">
      <c r="A543">
        <v>243</v>
      </c>
      <c r="B543" t="s">
        <v>17</v>
      </c>
      <c r="C543" t="s">
        <v>337</v>
      </c>
      <c r="D543" s="17" t="str">
        <f>IFERROR(VLOOKUP(Dati17_18[[#This Row],[Nome]]&amp;"*",Gazzetta17_18[Giocatore],1,FALSE),"")</f>
        <v/>
      </c>
      <c r="E543" s="13">
        <f>IFERROR(IF(Dati17_18[[#This Row],[Mf]]/Dati17_18[[#This Row],[Quota]]=0,0,Dati17_18[[#This Row],[Mf]]/Dati17_18[[#This Row],[Quota]]),0)</f>
        <v>0</v>
      </c>
      <c r="F543" s="13">
        <f>IFERROR(Dati17_18[[#This Row],[Mf/Quota]]*Dati17_18[[#This Row],[Pg]]/38,0)</f>
        <v>0</v>
      </c>
      <c r="G543" s="15">
        <f>IF(Dati17_18[[#This Row],[Mf]]*Dati17_18[[#This Row],[Pg]]=0,0,Dati17_18[[#This Row],[Mf]]*Dati17_18[[#This Row],[Pg]])</f>
        <v>0</v>
      </c>
      <c r="H543" s="20">
        <f>IFERROR(Dati17_18[[#This Row],[Tot. punti]]/Dati17_18[[#This Row],[Quota]],0)</f>
        <v>0</v>
      </c>
      <c r="I543" s="12">
        <f>IFERROR(VLOOKUP(Dati17_18[[#This Row],[Nome]]&amp;"*",Gazzetta17_18[],2,FALSE),0)</f>
        <v>0</v>
      </c>
      <c r="J543" t="s">
        <v>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6">
      <c r="A544">
        <v>255</v>
      </c>
      <c r="B544" t="s">
        <v>31</v>
      </c>
      <c r="C544" t="s">
        <v>345</v>
      </c>
      <c r="D544" s="17" t="str">
        <f>IFERROR(VLOOKUP(Dati17_18[[#This Row],[Nome]]&amp;"*",Gazzetta17_18[Giocatore],1,FALSE),"")</f>
        <v/>
      </c>
      <c r="E544" s="13">
        <f>IFERROR(IF(Dati17_18[[#This Row],[Mf]]/Dati17_18[[#This Row],[Quota]]=0,0,Dati17_18[[#This Row],[Mf]]/Dati17_18[[#This Row],[Quota]]),0)</f>
        <v>0</v>
      </c>
      <c r="F544" s="13">
        <f>IFERROR(Dati17_18[[#This Row],[Mf/Quota]]*Dati17_18[[#This Row],[Pg]]/38,0)</f>
        <v>0</v>
      </c>
      <c r="G544" s="15">
        <f>IF(Dati17_18[[#This Row],[Mf]]*Dati17_18[[#This Row],[Pg]]=0,0,Dati17_18[[#This Row],[Mf]]*Dati17_18[[#This Row],[Pg]])</f>
        <v>0</v>
      </c>
      <c r="H544" s="20">
        <f>IFERROR(Dati17_18[[#This Row],[Tot. punti]]/Dati17_18[[#This Row],[Quota]],0)</f>
        <v>0</v>
      </c>
      <c r="I544" s="12">
        <f>IFERROR(VLOOKUP(Dati17_18[[#This Row],[Nome]]&amp;"*",Gazzetta17_18[],2,FALSE),0)</f>
        <v>0</v>
      </c>
      <c r="J544" t="s">
        <v>44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259</v>
      </c>
      <c r="B545" t="s">
        <v>31</v>
      </c>
      <c r="C545" t="s">
        <v>92</v>
      </c>
      <c r="D545" s="17" t="str">
        <f>IFERROR(VLOOKUP(Dati17_18[[#This Row],[Nome]]&amp;"*",Gazzetta17_18[Giocatore],1,FALSE),"")</f>
        <v/>
      </c>
      <c r="E545" s="13">
        <f>IFERROR(IF(Dati17_18[[#This Row],[Mf]]/Dati17_18[[#This Row],[Quota]]=0,0,Dati17_18[[#This Row],[Mf]]/Dati17_18[[#This Row],[Quota]]),0)</f>
        <v>0</v>
      </c>
      <c r="F545" s="13">
        <f>IFERROR(Dati17_18[[#This Row],[Mf/Quota]]*Dati17_18[[#This Row],[Pg]]/38,0)</f>
        <v>0</v>
      </c>
      <c r="G545" s="15">
        <f>IF(Dati17_18[[#This Row],[Mf]]*Dati17_18[[#This Row],[Pg]]=0,0,Dati17_18[[#This Row],[Mf]]*Dati17_18[[#This Row],[Pg]])</f>
        <v>0</v>
      </c>
      <c r="H545" s="20">
        <f>IFERROR(Dati17_18[[#This Row],[Tot. punti]]/Dati17_18[[#This Row],[Quota]],0)</f>
        <v>0</v>
      </c>
      <c r="I545" s="12">
        <f>IFERROR(VLOOKUP(Dati17_18[[#This Row],[Nome]]&amp;"*",Gazzetta17_18[],2,FALSE),0)</f>
        <v>0</v>
      </c>
      <c r="J545" t="s">
        <v>55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270</v>
      </c>
      <c r="B546" t="s">
        <v>22</v>
      </c>
      <c r="C546" t="s">
        <v>225</v>
      </c>
      <c r="D546" s="17" t="str">
        <f>IFERROR(VLOOKUP(Dati17_18[[#This Row],[Nome]]&amp;"*",Gazzetta17_18[Giocatore],1,FALSE),"")</f>
        <v/>
      </c>
      <c r="E546" s="13">
        <f>IFERROR(IF(Dati17_18[[#This Row],[Mf]]/Dati17_18[[#This Row],[Quota]]=0,0,Dati17_18[[#This Row],[Mf]]/Dati17_18[[#This Row],[Quota]]),0)</f>
        <v>0</v>
      </c>
      <c r="F546" s="13">
        <f>IFERROR(Dati17_18[[#This Row],[Mf/Quota]]*Dati17_18[[#This Row],[Pg]]/38,0)</f>
        <v>0</v>
      </c>
      <c r="G546" s="15">
        <f>IF(Dati17_18[[#This Row],[Mf]]*Dati17_18[[#This Row],[Pg]]=0,0,Dati17_18[[#This Row],[Mf]]*Dati17_18[[#This Row],[Pg]])</f>
        <v>0</v>
      </c>
      <c r="H546" s="20">
        <f>IFERROR(Dati17_18[[#This Row],[Tot. punti]]/Dati17_18[[#This Row],[Quota]],0)</f>
        <v>0</v>
      </c>
      <c r="I546" s="12">
        <f>IFERROR(VLOOKUP(Dati17_18[[#This Row],[Nome]]&amp;"*",Gazzetta17_18[],2,FALSE),0)</f>
        <v>0</v>
      </c>
      <c r="J546" t="s">
        <v>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272</v>
      </c>
      <c r="B547" t="s">
        <v>22</v>
      </c>
      <c r="C547" t="s">
        <v>155</v>
      </c>
      <c r="D547" s="17" t="str">
        <f>IFERROR(VLOOKUP(Dati17_18[[#This Row],[Nome]]&amp;"*",Gazzetta17_18[Giocatore],1,FALSE),"")</f>
        <v/>
      </c>
      <c r="E547" s="13">
        <f>IFERROR(IF(Dati17_18[[#This Row],[Mf]]/Dati17_18[[#This Row],[Quota]]=0,0,Dati17_18[[#This Row],[Mf]]/Dati17_18[[#This Row],[Quota]]),0)</f>
        <v>0</v>
      </c>
      <c r="F547" s="13">
        <f>IFERROR(Dati17_18[[#This Row],[Mf/Quota]]*Dati17_18[[#This Row],[Pg]]/38,0)</f>
        <v>0</v>
      </c>
      <c r="G547" s="15">
        <f>IF(Dati17_18[[#This Row],[Mf]]*Dati17_18[[#This Row],[Pg]]=0,0,Dati17_18[[#This Row],[Mf]]*Dati17_18[[#This Row],[Pg]])</f>
        <v>0</v>
      </c>
      <c r="H547" s="20">
        <f>IFERROR(Dati17_18[[#This Row],[Tot. punti]]/Dati17_18[[#This Row],[Quota]],0)</f>
        <v>0</v>
      </c>
      <c r="I547" s="12">
        <f>IFERROR(VLOOKUP(Dati17_18[[#This Row],[Nome]]&amp;"*",Gazzetta17_18[],2,FALSE),0)</f>
        <v>0</v>
      </c>
      <c r="J547" t="s">
        <v>55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276</v>
      </c>
      <c r="B548" t="s">
        <v>22</v>
      </c>
      <c r="C548" t="s">
        <v>312</v>
      </c>
      <c r="D548" s="17" t="str">
        <f>IFERROR(VLOOKUP(Dati17_18[[#This Row],[Nome]]&amp;"*",Gazzetta17_18[Giocatore],1,FALSE),"")</f>
        <v/>
      </c>
      <c r="E548" s="13">
        <f>IFERROR(IF(Dati17_18[[#This Row],[Mf]]/Dati17_18[[#This Row],[Quota]]=0,0,Dati17_18[[#This Row],[Mf]]/Dati17_18[[#This Row],[Quota]]),0)</f>
        <v>0</v>
      </c>
      <c r="F548" s="13">
        <f>IFERROR(Dati17_18[[#This Row],[Mf/Quota]]*Dati17_18[[#This Row],[Pg]]/38,0)</f>
        <v>0</v>
      </c>
      <c r="G548" s="15">
        <f>IF(Dati17_18[[#This Row],[Mf]]*Dati17_18[[#This Row],[Pg]]=0,0,Dati17_18[[#This Row],[Mf]]*Dati17_18[[#This Row],[Pg]])</f>
        <v>0</v>
      </c>
      <c r="H548" s="20">
        <f>IFERROR(Dati17_18[[#This Row],[Tot. punti]]/Dati17_18[[#This Row],[Quota]],0)</f>
        <v>0</v>
      </c>
      <c r="I548" s="12">
        <f>IFERROR(VLOOKUP(Dati17_18[[#This Row],[Nome]]&amp;"*",Gazzetta17_18[],2,FALSE),0)</f>
        <v>0</v>
      </c>
      <c r="J548" t="s">
        <v>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278</v>
      </c>
      <c r="B549" t="s">
        <v>17</v>
      </c>
      <c r="C549" t="s">
        <v>226</v>
      </c>
      <c r="D549" s="17" t="str">
        <f>IFERROR(VLOOKUP(Dati17_18[[#This Row],[Nome]]&amp;"*",Gazzetta17_18[Giocatore],1,FALSE),"")</f>
        <v/>
      </c>
      <c r="E549" s="13">
        <f>IFERROR(IF(Dati17_18[[#This Row],[Mf]]/Dati17_18[[#This Row],[Quota]]=0,0,Dati17_18[[#This Row],[Mf]]/Dati17_18[[#This Row],[Quota]]),0)</f>
        <v>0</v>
      </c>
      <c r="F549" s="13">
        <f>IFERROR(Dati17_18[[#This Row],[Mf/Quota]]*Dati17_18[[#This Row],[Pg]]/38,0)</f>
        <v>0</v>
      </c>
      <c r="G549" s="15">
        <f>IF(Dati17_18[[#This Row],[Mf]]*Dati17_18[[#This Row],[Pg]]=0,0,Dati17_18[[#This Row],[Mf]]*Dati17_18[[#This Row],[Pg]])</f>
        <v>0</v>
      </c>
      <c r="H549" s="20">
        <f>IFERROR(Dati17_18[[#This Row],[Tot. punti]]/Dati17_18[[#This Row],[Quota]],0)</f>
        <v>0</v>
      </c>
      <c r="I549" s="12">
        <f>IFERROR(VLOOKUP(Dati17_18[[#This Row],[Nome]]&amp;"*",Gazzetta17_18[],2,FALSE),0)</f>
        <v>0</v>
      </c>
      <c r="J549" t="s">
        <v>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307</v>
      </c>
      <c r="B550" t="s">
        <v>17</v>
      </c>
      <c r="C550" t="s">
        <v>534</v>
      </c>
      <c r="D550" s="17" t="str">
        <f>IFERROR(VLOOKUP(Dati17_18[[#This Row],[Nome]]&amp;"*",Gazzetta17_18[Giocatore],1,FALSE),"")</f>
        <v/>
      </c>
      <c r="E550" s="13">
        <f>IFERROR(IF(Dati17_18[[#This Row],[Mf]]/Dati17_18[[#This Row],[Quota]]=0,0,Dati17_18[[#This Row],[Mf]]/Dati17_18[[#This Row],[Quota]]),0)</f>
        <v>0</v>
      </c>
      <c r="F550" s="13">
        <f>IFERROR(Dati17_18[[#This Row],[Mf/Quota]]*Dati17_18[[#This Row],[Pg]]/38,0)</f>
        <v>0</v>
      </c>
      <c r="G550" s="15">
        <f>IF(Dati17_18[[#This Row],[Mf]]*Dati17_18[[#This Row],[Pg]]=0,0,Dati17_18[[#This Row],[Mf]]*Dati17_18[[#This Row],[Pg]])</f>
        <v>0</v>
      </c>
      <c r="H550" s="20">
        <f>IFERROR(Dati17_18[[#This Row],[Tot. punti]]/Dati17_18[[#This Row],[Quota]],0)</f>
        <v>0</v>
      </c>
      <c r="I550" s="12">
        <f>IFERROR(VLOOKUP(Dati17_18[[#This Row],[Nome]]&amp;"*",Gazzetta17_18[],2,FALSE),0)</f>
        <v>0</v>
      </c>
      <c r="J550" t="s">
        <v>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318</v>
      </c>
      <c r="B551" t="s">
        <v>28</v>
      </c>
      <c r="C551" t="s">
        <v>174</v>
      </c>
      <c r="D551" s="17" t="str">
        <f>IFERROR(VLOOKUP(Dati17_18[[#This Row],[Nome]]&amp;"*",Gazzetta17_18[Giocatore],1,FALSE),"")</f>
        <v/>
      </c>
      <c r="E551" s="13">
        <f>IFERROR(IF(Dati17_18[[#This Row],[Mf]]/Dati17_18[[#This Row],[Quota]]=0,0,Dati17_18[[#This Row],[Mf]]/Dati17_18[[#This Row],[Quota]]),0)</f>
        <v>0</v>
      </c>
      <c r="F551" s="13">
        <f>IFERROR(Dati17_18[[#This Row],[Mf/Quota]]*Dati17_18[[#This Row],[Pg]]/38,0)</f>
        <v>0</v>
      </c>
      <c r="G551" s="15">
        <f>IF(Dati17_18[[#This Row],[Mf]]*Dati17_18[[#This Row],[Pg]]=0,0,Dati17_18[[#This Row],[Mf]]*Dati17_18[[#This Row],[Pg]])</f>
        <v>0</v>
      </c>
      <c r="H551" s="20">
        <f>IFERROR(Dati17_18[[#This Row],[Tot. punti]]/Dati17_18[[#This Row],[Quota]],0)</f>
        <v>0</v>
      </c>
      <c r="I551" s="12">
        <f>IFERROR(VLOOKUP(Dati17_18[[#This Row],[Nome]]&amp;"*",Gazzetta17_18[],2,FALSE),0)</f>
        <v>0</v>
      </c>
      <c r="J551" t="s">
        <v>74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324</v>
      </c>
      <c r="B552" t="s">
        <v>31</v>
      </c>
      <c r="C552" t="s">
        <v>242</v>
      </c>
      <c r="D552" s="17" t="str">
        <f>IFERROR(VLOOKUP(Dati17_18[[#This Row],[Nome]]&amp;"*",Gazzetta17_18[Giocatore],1,FALSE),"")</f>
        <v/>
      </c>
      <c r="E552" s="13">
        <f>IFERROR(IF(Dati17_18[[#This Row],[Mf]]/Dati17_18[[#This Row],[Quota]]=0,0,Dati17_18[[#This Row],[Mf]]/Dati17_18[[#This Row],[Quota]]),0)</f>
        <v>0</v>
      </c>
      <c r="F552" s="13">
        <f>IFERROR(Dati17_18[[#This Row],[Mf/Quota]]*Dati17_18[[#This Row],[Pg]]/38,0)</f>
        <v>0</v>
      </c>
      <c r="G552" s="15">
        <f>IF(Dati17_18[[#This Row],[Mf]]*Dati17_18[[#This Row],[Pg]]=0,0,Dati17_18[[#This Row],[Mf]]*Dati17_18[[#This Row],[Pg]])</f>
        <v>0</v>
      </c>
      <c r="H552" s="20">
        <f>IFERROR(Dati17_18[[#This Row],[Tot. punti]]/Dati17_18[[#This Row],[Quota]],0)</f>
        <v>0</v>
      </c>
      <c r="I552" s="12">
        <f>IFERROR(VLOOKUP(Dati17_18[[#This Row],[Nome]]&amp;"*",Gazzetta17_18[],2,FALSE),0)</f>
        <v>0</v>
      </c>
      <c r="J552" t="s">
        <v>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337</v>
      </c>
      <c r="B553" t="s">
        <v>17</v>
      </c>
      <c r="C553" t="s">
        <v>410</v>
      </c>
      <c r="D553" s="17" t="str">
        <f>IFERROR(VLOOKUP(Dati17_18[[#This Row],[Nome]]&amp;"*",Gazzetta17_18[Giocatore],1,FALSE),"")</f>
        <v/>
      </c>
      <c r="E553" s="13">
        <f>IFERROR(IF(Dati17_18[[#This Row],[Mf]]/Dati17_18[[#This Row],[Quota]]=0,0,Dati17_18[[#This Row],[Mf]]/Dati17_18[[#This Row],[Quota]]),0)</f>
        <v>0</v>
      </c>
      <c r="F553" s="13">
        <f>IFERROR(Dati17_18[[#This Row],[Mf/Quota]]*Dati17_18[[#This Row],[Pg]]/38,0)</f>
        <v>0</v>
      </c>
      <c r="G553" s="15">
        <f>IF(Dati17_18[[#This Row],[Mf]]*Dati17_18[[#This Row],[Pg]]=0,0,Dati17_18[[#This Row],[Mf]]*Dati17_18[[#This Row],[Pg]])</f>
        <v>0</v>
      </c>
      <c r="H553" s="20">
        <f>IFERROR(Dati17_18[[#This Row],[Tot. punti]]/Dati17_18[[#This Row],[Quota]],0)</f>
        <v>0</v>
      </c>
      <c r="I553" s="12">
        <f>IFERROR(VLOOKUP(Dati17_18[[#This Row],[Nome]]&amp;"*",Gazzetta17_18[],2,FALSE),0)</f>
        <v>0</v>
      </c>
      <c r="J553" t="s">
        <v>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344</v>
      </c>
      <c r="B554" t="s">
        <v>17</v>
      </c>
      <c r="C554" t="s">
        <v>205</v>
      </c>
      <c r="D554" s="17" t="str">
        <f>IFERROR(VLOOKUP(Dati17_18[[#This Row],[Nome]]&amp;"*",Gazzetta17_18[Giocatore],1,FALSE),"")</f>
        <v/>
      </c>
      <c r="E554" s="13">
        <f>IFERROR(IF(Dati17_18[[#This Row],[Mf]]/Dati17_18[[#This Row],[Quota]]=0,0,Dati17_18[[#This Row],[Mf]]/Dati17_18[[#This Row],[Quota]]),0)</f>
        <v>0</v>
      </c>
      <c r="F554" s="13">
        <f>IFERROR(Dati17_18[[#This Row],[Mf/Quota]]*Dati17_18[[#This Row],[Pg]]/38,0)</f>
        <v>0</v>
      </c>
      <c r="G554" s="15">
        <f>IF(Dati17_18[[#This Row],[Mf]]*Dati17_18[[#This Row],[Pg]]=0,0,Dati17_18[[#This Row],[Mf]]*Dati17_18[[#This Row],[Pg]])</f>
        <v>0</v>
      </c>
      <c r="H554" s="20">
        <f>IFERROR(Dati17_18[[#This Row],[Tot. punti]]/Dati17_18[[#This Row],[Quota]],0)</f>
        <v>0</v>
      </c>
      <c r="I554" s="12">
        <f>IFERROR(VLOOKUP(Dati17_18[[#This Row],[Nome]]&amp;"*",Gazzetta17_18[],2,FALSE),0)</f>
        <v>0</v>
      </c>
      <c r="J554" t="s">
        <v>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345</v>
      </c>
      <c r="B555" t="s">
        <v>17</v>
      </c>
      <c r="C555" t="s">
        <v>142</v>
      </c>
      <c r="D555" s="17" t="str">
        <f>IFERROR(VLOOKUP(Dati17_18[[#This Row],[Nome]]&amp;"*",Gazzetta17_18[Giocatore],1,FALSE),"")</f>
        <v/>
      </c>
      <c r="E555" s="13">
        <f>IFERROR(IF(Dati17_18[[#This Row],[Mf]]/Dati17_18[[#This Row],[Quota]]=0,0,Dati17_18[[#This Row],[Mf]]/Dati17_18[[#This Row],[Quota]]),0)</f>
        <v>0</v>
      </c>
      <c r="F555" s="13">
        <f>IFERROR(Dati17_18[[#This Row],[Mf/Quota]]*Dati17_18[[#This Row],[Pg]]/38,0)</f>
        <v>0</v>
      </c>
      <c r="G555" s="15">
        <f>IF(Dati17_18[[#This Row],[Mf]]*Dati17_18[[#This Row],[Pg]]=0,0,Dati17_18[[#This Row],[Mf]]*Dati17_18[[#This Row],[Pg]])</f>
        <v>0</v>
      </c>
      <c r="H555" s="20">
        <f>IFERROR(Dati17_18[[#This Row],[Tot. punti]]/Dati17_18[[#This Row],[Quota]],0)</f>
        <v>0</v>
      </c>
      <c r="I555" s="12">
        <f>IFERROR(VLOOKUP(Dati17_18[[#This Row],[Nome]]&amp;"*",Gazzetta17_18[],2,FALSE),0)</f>
        <v>0</v>
      </c>
      <c r="J555" t="s">
        <v>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>
        <v>352</v>
      </c>
      <c r="B556" t="s">
        <v>28</v>
      </c>
      <c r="C556" t="s">
        <v>442</v>
      </c>
      <c r="D556" s="17" t="str">
        <f>IFERROR(VLOOKUP(Dati17_18[[#This Row],[Nome]]&amp;"*",Gazzetta17_18[Giocatore],1,FALSE),"")</f>
        <v/>
      </c>
      <c r="E556" s="13">
        <f>IFERROR(IF(Dati17_18[[#This Row],[Mf]]/Dati17_18[[#This Row],[Quota]]=0,0,Dati17_18[[#This Row],[Mf]]/Dati17_18[[#This Row],[Quota]]),0)</f>
        <v>0</v>
      </c>
      <c r="F556" s="13">
        <f>IFERROR(Dati17_18[[#This Row],[Mf/Quota]]*Dati17_18[[#This Row],[Pg]]/38,0)</f>
        <v>0</v>
      </c>
      <c r="G556" s="15">
        <f>IF(Dati17_18[[#This Row],[Mf]]*Dati17_18[[#This Row],[Pg]]=0,0,Dati17_18[[#This Row],[Mf]]*Dati17_18[[#This Row],[Pg]])</f>
        <v>0</v>
      </c>
      <c r="H556" s="20">
        <f>IFERROR(Dati17_18[[#This Row],[Tot. punti]]/Dati17_18[[#This Row],[Quota]],0)</f>
        <v>0</v>
      </c>
      <c r="I556" s="12">
        <f>IFERROR(VLOOKUP(Dati17_18[[#This Row],[Nome]]&amp;"*",Gazzetta17_18[],2,FALSE),0)</f>
        <v>0</v>
      </c>
      <c r="J556" t="s">
        <v>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354</v>
      </c>
      <c r="B557" t="s">
        <v>31</v>
      </c>
      <c r="C557" t="s">
        <v>422</v>
      </c>
      <c r="D557" s="17" t="str">
        <f>IFERROR(VLOOKUP(Dati17_18[[#This Row],[Nome]]&amp;"*",Gazzetta17_18[Giocatore],1,FALSE),"")</f>
        <v/>
      </c>
      <c r="E557" s="13">
        <f>IFERROR(IF(Dati17_18[[#This Row],[Mf]]/Dati17_18[[#This Row],[Quota]]=0,0,Dati17_18[[#This Row],[Mf]]/Dati17_18[[#This Row],[Quota]]),0)</f>
        <v>0</v>
      </c>
      <c r="F557" s="13">
        <f>IFERROR(Dati17_18[[#This Row],[Mf/Quota]]*Dati17_18[[#This Row],[Pg]]/38,0)</f>
        <v>0</v>
      </c>
      <c r="G557" s="15">
        <f>IF(Dati17_18[[#This Row],[Mf]]*Dati17_18[[#This Row],[Pg]]=0,0,Dati17_18[[#This Row],[Mf]]*Dati17_18[[#This Row],[Pg]])</f>
        <v>0</v>
      </c>
      <c r="H557" s="20">
        <f>IFERROR(Dati17_18[[#This Row],[Tot. punti]]/Dati17_18[[#This Row],[Quota]],0)</f>
        <v>0</v>
      </c>
      <c r="I557" s="12">
        <f>IFERROR(VLOOKUP(Dati17_18[[#This Row],[Nome]]&amp;"*",Gazzetta17_18[],2,FALSE),0)</f>
        <v>0</v>
      </c>
      <c r="J557" t="s">
        <v>101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360</v>
      </c>
      <c r="B558" t="s">
        <v>31</v>
      </c>
      <c r="C558" t="s">
        <v>262</v>
      </c>
      <c r="D558" s="17" t="str">
        <f>IFERROR(VLOOKUP(Dati17_18[[#This Row],[Nome]]&amp;"*",Gazzetta17_18[Giocatore],1,FALSE),"")</f>
        <v/>
      </c>
      <c r="E558" s="13">
        <f>IFERROR(IF(Dati17_18[[#This Row],[Mf]]/Dati17_18[[#This Row],[Quota]]=0,0,Dati17_18[[#This Row],[Mf]]/Dati17_18[[#This Row],[Quota]]),0)</f>
        <v>0</v>
      </c>
      <c r="F558" s="13">
        <f>IFERROR(Dati17_18[[#This Row],[Mf/Quota]]*Dati17_18[[#This Row],[Pg]]/38,0)</f>
        <v>0</v>
      </c>
      <c r="G558" s="15">
        <f>IF(Dati17_18[[#This Row],[Mf]]*Dati17_18[[#This Row],[Pg]]=0,0,Dati17_18[[#This Row],[Mf]]*Dati17_18[[#This Row],[Pg]])</f>
        <v>0</v>
      </c>
      <c r="H558" s="20">
        <f>IFERROR(Dati17_18[[#This Row],[Tot. punti]]/Dati17_18[[#This Row],[Quota]],0)</f>
        <v>0</v>
      </c>
      <c r="I558" s="12">
        <f>IFERROR(VLOOKUP(Dati17_18[[#This Row],[Nome]]&amp;"*",Gazzetta17_18[],2,FALSE),0)</f>
        <v>0</v>
      </c>
      <c r="J558" t="s">
        <v>21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377</v>
      </c>
      <c r="B559" t="s">
        <v>17</v>
      </c>
      <c r="C559" t="s">
        <v>20</v>
      </c>
      <c r="D559" s="17" t="str">
        <f>IFERROR(VLOOKUP(Dati17_18[[#This Row],[Nome]]&amp;"*",Gazzetta17_18[Giocatore],1,FALSE),"")</f>
        <v/>
      </c>
      <c r="E559" s="13">
        <f>IFERROR(IF(Dati17_18[[#This Row],[Mf]]/Dati17_18[[#This Row],[Quota]]=0,0,Dati17_18[[#This Row],[Mf]]/Dati17_18[[#This Row],[Quota]]),0)</f>
        <v>0</v>
      </c>
      <c r="F559" s="13">
        <f>IFERROR(Dati17_18[[#This Row],[Mf/Quota]]*Dati17_18[[#This Row],[Pg]]/38,0)</f>
        <v>0</v>
      </c>
      <c r="G559" s="15">
        <f>IF(Dati17_18[[#This Row],[Mf]]*Dati17_18[[#This Row],[Pg]]=0,0,Dati17_18[[#This Row],[Mf]]*Dati17_18[[#This Row],[Pg]])</f>
        <v>0</v>
      </c>
      <c r="H559" s="20">
        <f>IFERROR(Dati17_18[[#This Row],[Tot. punti]]/Dati17_18[[#This Row],[Quota]],0)</f>
        <v>0</v>
      </c>
      <c r="I559" s="12">
        <f>IFERROR(VLOOKUP(Dati17_18[[#This Row],[Nome]]&amp;"*",Gazzetta17_18[],2,FALSE),0)</f>
        <v>0</v>
      </c>
      <c r="J559" t="s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385</v>
      </c>
      <c r="B560" t="s">
        <v>28</v>
      </c>
      <c r="C560" t="s">
        <v>537</v>
      </c>
      <c r="D560" s="17" t="str">
        <f>IFERROR(VLOOKUP(Dati17_18[[#This Row],[Nome]]&amp;"*",Gazzetta17_18[Giocatore],1,FALSE),"")</f>
        <v/>
      </c>
      <c r="E560" s="13">
        <f>IFERROR(IF(Dati17_18[[#This Row],[Mf]]/Dati17_18[[#This Row],[Quota]]=0,0,Dati17_18[[#This Row],[Mf]]/Dati17_18[[#This Row],[Quota]]),0)</f>
        <v>0</v>
      </c>
      <c r="F560" s="13">
        <f>IFERROR(Dati17_18[[#This Row],[Mf/Quota]]*Dati17_18[[#This Row],[Pg]]/38,0)</f>
        <v>0</v>
      </c>
      <c r="G560" s="15">
        <f>IF(Dati17_18[[#This Row],[Mf]]*Dati17_18[[#This Row],[Pg]]=0,0,Dati17_18[[#This Row],[Mf]]*Dati17_18[[#This Row],[Pg]])</f>
        <v>0</v>
      </c>
      <c r="H560" s="20">
        <f>IFERROR(Dati17_18[[#This Row],[Tot. punti]]/Dati17_18[[#This Row],[Quota]],0)</f>
        <v>0</v>
      </c>
      <c r="I560" s="12">
        <f>IFERROR(VLOOKUP(Dati17_18[[#This Row],[Nome]]&amp;"*",Gazzetta17_18[],2,FALSE),0)</f>
        <v>0</v>
      </c>
      <c r="J560" t="s">
        <v>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386</v>
      </c>
      <c r="B561" t="s">
        <v>28</v>
      </c>
      <c r="C561" t="s">
        <v>597</v>
      </c>
      <c r="D561" s="17" t="str">
        <f>IFERROR(VLOOKUP(Dati17_18[[#This Row],[Nome]]&amp;"*",Gazzetta17_18[Giocatore],1,FALSE),"")</f>
        <v/>
      </c>
      <c r="E561" s="13">
        <f>IFERROR(IF(Dati17_18[[#This Row],[Mf]]/Dati17_18[[#This Row],[Quota]]=0,0,Dati17_18[[#This Row],[Mf]]/Dati17_18[[#This Row],[Quota]]),0)</f>
        <v>0</v>
      </c>
      <c r="F561" s="13">
        <f>IFERROR(Dati17_18[[#This Row],[Mf/Quota]]*Dati17_18[[#This Row],[Pg]]/38,0)</f>
        <v>0</v>
      </c>
      <c r="G561" s="15">
        <f>IF(Dati17_18[[#This Row],[Mf]]*Dati17_18[[#This Row],[Pg]]=0,0,Dati17_18[[#This Row],[Mf]]*Dati17_18[[#This Row],[Pg]])</f>
        <v>0</v>
      </c>
      <c r="H561" s="20">
        <f>IFERROR(Dati17_18[[#This Row],[Tot. punti]]/Dati17_18[[#This Row],[Quota]],0)</f>
        <v>0</v>
      </c>
      <c r="I561" s="12">
        <f>IFERROR(VLOOKUP(Dati17_18[[#This Row],[Nome]]&amp;"*",Gazzetta17_18[],2,FALSE),0)</f>
        <v>0</v>
      </c>
      <c r="J561" t="s">
        <v>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426</v>
      </c>
      <c r="B562" t="s">
        <v>31</v>
      </c>
      <c r="C562" t="s">
        <v>602</v>
      </c>
      <c r="D562" s="17" t="str">
        <f>IFERROR(VLOOKUP(Dati17_18[[#This Row],[Nome]]&amp;"*",Gazzetta17_18[Giocatore],1,FALSE),"")</f>
        <v/>
      </c>
      <c r="E562" s="13">
        <f>IFERROR(IF(Dati17_18[[#This Row],[Mf]]/Dati17_18[[#This Row],[Quota]]=0,0,Dati17_18[[#This Row],[Mf]]/Dati17_18[[#This Row],[Quota]]),0)</f>
        <v>0</v>
      </c>
      <c r="F562" s="13">
        <f>IFERROR(Dati17_18[[#This Row],[Mf/Quota]]*Dati17_18[[#This Row],[Pg]]/38,0)</f>
        <v>0</v>
      </c>
      <c r="G562" s="15">
        <f>IF(Dati17_18[[#This Row],[Mf]]*Dati17_18[[#This Row],[Pg]]=0,0,Dati17_18[[#This Row],[Mf]]*Dati17_18[[#This Row],[Pg]])</f>
        <v>0</v>
      </c>
      <c r="H562" s="20">
        <f>IFERROR(Dati17_18[[#This Row],[Tot. punti]]/Dati17_18[[#This Row],[Quota]],0)</f>
        <v>0</v>
      </c>
      <c r="I562" s="12">
        <f>IFERROR(VLOOKUP(Dati17_18[[#This Row],[Nome]]&amp;"*",Gazzetta17_18[],2,FALSE),0)</f>
        <v>0</v>
      </c>
      <c r="J562" t="s">
        <v>27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477</v>
      </c>
      <c r="B563" t="s">
        <v>17</v>
      </c>
      <c r="C563" t="s">
        <v>400</v>
      </c>
      <c r="D563" s="17" t="str">
        <f>IFERROR(VLOOKUP(Dati17_18[[#This Row],[Nome]]&amp;"*",Gazzetta17_18[Giocatore],1,FALSE),"")</f>
        <v/>
      </c>
      <c r="E563" s="13">
        <f>IFERROR(IF(Dati17_18[[#This Row],[Mf]]/Dati17_18[[#This Row],[Quota]]=0,0,Dati17_18[[#This Row],[Mf]]/Dati17_18[[#This Row],[Quota]]),0)</f>
        <v>0</v>
      </c>
      <c r="F563" s="13">
        <f>IFERROR(Dati17_18[[#This Row],[Mf/Quota]]*Dati17_18[[#This Row],[Pg]]/38,0)</f>
        <v>0</v>
      </c>
      <c r="G563" s="15">
        <f>IF(Dati17_18[[#This Row],[Mf]]*Dati17_18[[#This Row],[Pg]]=0,0,Dati17_18[[#This Row],[Mf]]*Dati17_18[[#This Row],[Pg]])</f>
        <v>0</v>
      </c>
      <c r="H563" s="20">
        <f>IFERROR(Dati17_18[[#This Row],[Tot. punti]]/Dati17_18[[#This Row],[Quota]],0)</f>
        <v>0</v>
      </c>
      <c r="I563" s="12">
        <f>IFERROR(VLOOKUP(Dati17_18[[#This Row],[Nome]]&amp;"*",Gazzetta17_18[],2,FALSE),0)</f>
        <v>0</v>
      </c>
      <c r="J563" t="s">
        <v>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512</v>
      </c>
      <c r="B564" t="s">
        <v>28</v>
      </c>
      <c r="C564" t="s">
        <v>611</v>
      </c>
      <c r="D564" s="17" t="str">
        <f>IFERROR(VLOOKUP(Dati17_18[[#This Row],[Nome]]&amp;"*",Gazzetta17_18[Giocatore],1,FALSE),"")</f>
        <v/>
      </c>
      <c r="E564" s="13">
        <f>IFERROR(IF(Dati17_18[[#This Row],[Mf]]/Dati17_18[[#This Row],[Quota]]=0,0,Dati17_18[[#This Row],[Mf]]/Dati17_18[[#This Row],[Quota]]),0)</f>
        <v>0</v>
      </c>
      <c r="F564" s="13">
        <f>IFERROR(Dati17_18[[#This Row],[Mf/Quota]]*Dati17_18[[#This Row],[Pg]]/38,0)</f>
        <v>0</v>
      </c>
      <c r="G564" s="15">
        <f>IF(Dati17_18[[#This Row],[Mf]]*Dati17_18[[#This Row],[Pg]]=0,0,Dati17_18[[#This Row],[Mf]]*Dati17_18[[#This Row],[Pg]])</f>
        <v>0</v>
      </c>
      <c r="H564" s="20">
        <f>IFERROR(Dati17_18[[#This Row],[Tot. punti]]/Dati17_18[[#This Row],[Quota]],0)</f>
        <v>0</v>
      </c>
      <c r="I564" s="12">
        <f>IFERROR(VLOOKUP(Dati17_18[[#This Row],[Nome]]&amp;"*",Gazzetta17_18[],2,FALSE),0)</f>
        <v>0</v>
      </c>
      <c r="J564" t="s">
        <v>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544</v>
      </c>
      <c r="B565" t="s">
        <v>31</v>
      </c>
      <c r="C565" t="s">
        <v>465</v>
      </c>
      <c r="D565" s="17" t="str">
        <f>IFERROR(VLOOKUP(Dati17_18[[#This Row],[Nome]]&amp;"*",Gazzetta17_18[Giocatore],1,FALSE),"")</f>
        <v/>
      </c>
      <c r="E565" s="13">
        <f>IFERROR(IF(Dati17_18[[#This Row],[Mf]]/Dati17_18[[#This Row],[Quota]]=0,0,Dati17_18[[#This Row],[Mf]]/Dati17_18[[#This Row],[Quota]]),0)</f>
        <v>0</v>
      </c>
      <c r="F565" s="13">
        <f>IFERROR(Dati17_18[[#This Row],[Mf/Quota]]*Dati17_18[[#This Row],[Pg]]/38,0)</f>
        <v>0</v>
      </c>
      <c r="G565" s="15">
        <f>IF(Dati17_18[[#This Row],[Mf]]*Dati17_18[[#This Row],[Pg]]=0,0,Dati17_18[[#This Row],[Mf]]*Dati17_18[[#This Row],[Pg]])</f>
        <v>0</v>
      </c>
      <c r="H565" s="20">
        <f>IFERROR(Dati17_18[[#This Row],[Tot. punti]]/Dati17_18[[#This Row],[Quota]],0)</f>
        <v>0</v>
      </c>
      <c r="I565" s="12">
        <f>IFERROR(VLOOKUP(Dati17_18[[#This Row],[Nome]]&amp;"*",Gazzetta17_18[],2,FALSE),0)</f>
        <v>0</v>
      </c>
      <c r="J565" t="s">
        <v>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570</v>
      </c>
      <c r="B566" t="s">
        <v>28</v>
      </c>
      <c r="C566" t="s">
        <v>29</v>
      </c>
      <c r="D566" s="17" t="str">
        <f>IFERROR(VLOOKUP(Dati17_18[[#This Row],[Nome]]&amp;"*",Gazzetta17_18[Giocatore],1,FALSE),"")</f>
        <v/>
      </c>
      <c r="E566" s="13">
        <f>IFERROR(IF(Dati17_18[[#This Row],[Mf]]/Dati17_18[[#This Row],[Quota]]=0,0,Dati17_18[[#This Row],[Mf]]/Dati17_18[[#This Row],[Quota]]),0)</f>
        <v>0</v>
      </c>
      <c r="F566" s="13">
        <f>IFERROR(Dati17_18[[#This Row],[Mf/Quota]]*Dati17_18[[#This Row],[Pg]]/38,0)</f>
        <v>0</v>
      </c>
      <c r="G566" s="15">
        <f>IF(Dati17_18[[#This Row],[Mf]]*Dati17_18[[#This Row],[Pg]]=0,0,Dati17_18[[#This Row],[Mf]]*Dati17_18[[#This Row],[Pg]])</f>
        <v>0</v>
      </c>
      <c r="H566" s="20">
        <f>IFERROR(Dati17_18[[#This Row],[Tot. punti]]/Dati17_18[[#This Row],[Quota]],0)</f>
        <v>0</v>
      </c>
      <c r="I566" s="12">
        <f>IFERROR(VLOOKUP(Dati17_18[[#This Row],[Nome]]&amp;"*",Gazzetta17_18[],2,FALSE),0)</f>
        <v>0</v>
      </c>
      <c r="J566" t="s">
        <v>30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582</v>
      </c>
      <c r="B567" t="s">
        <v>31</v>
      </c>
      <c r="C567" t="s">
        <v>212</v>
      </c>
      <c r="D567" s="17" t="str">
        <f>IFERROR(VLOOKUP(Dati17_18[[#This Row],[Nome]]&amp;"*",Gazzetta17_18[Giocatore],1,FALSE),"")</f>
        <v/>
      </c>
      <c r="E567" s="13">
        <f>IFERROR(IF(Dati17_18[[#This Row],[Mf]]/Dati17_18[[#This Row],[Quota]]=0,0,Dati17_18[[#This Row],[Mf]]/Dati17_18[[#This Row],[Quota]]),0)</f>
        <v>0</v>
      </c>
      <c r="F567" s="13">
        <f>IFERROR(Dati17_18[[#This Row],[Mf/Quota]]*Dati17_18[[#This Row],[Pg]]/38,0)</f>
        <v>0</v>
      </c>
      <c r="G567" s="15">
        <f>IF(Dati17_18[[#This Row],[Mf]]*Dati17_18[[#This Row],[Pg]]=0,0,Dati17_18[[#This Row],[Mf]]*Dati17_18[[#This Row],[Pg]])</f>
        <v>0</v>
      </c>
      <c r="H567" s="20">
        <f>IFERROR(Dati17_18[[#This Row],[Tot. punti]]/Dati17_18[[#This Row],[Quota]],0)</f>
        <v>0</v>
      </c>
      <c r="I567" s="12">
        <f>IFERROR(VLOOKUP(Dati17_18[[#This Row],[Nome]]&amp;"*",Gazzetta17_18[],2,FALSE),0)</f>
        <v>0</v>
      </c>
      <c r="J567" t="s">
        <v>30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589</v>
      </c>
      <c r="B568" t="s">
        <v>22</v>
      </c>
      <c r="C568" t="s">
        <v>122</v>
      </c>
      <c r="D568" s="17" t="str">
        <f>IFERROR(VLOOKUP(Dati17_18[[#This Row],[Nome]]&amp;"*",Gazzetta17_18[Giocatore],1,FALSE),"")</f>
        <v/>
      </c>
      <c r="E568" s="13">
        <f>IFERROR(IF(Dati17_18[[#This Row],[Mf]]/Dati17_18[[#This Row],[Quota]]=0,0,Dati17_18[[#This Row],[Mf]]/Dati17_18[[#This Row],[Quota]]),0)</f>
        <v>0</v>
      </c>
      <c r="F568" s="13">
        <f>IFERROR(Dati17_18[[#This Row],[Mf/Quota]]*Dati17_18[[#This Row],[Pg]]/38,0)</f>
        <v>0</v>
      </c>
      <c r="G568" s="15">
        <f>IF(Dati17_18[[#This Row],[Mf]]*Dati17_18[[#This Row],[Pg]]=0,0,Dati17_18[[#This Row],[Mf]]*Dati17_18[[#This Row],[Pg]])</f>
        <v>0</v>
      </c>
      <c r="H568" s="20">
        <f>IFERROR(Dati17_18[[#This Row],[Tot. punti]]/Dati17_18[[#This Row],[Quota]],0)</f>
        <v>0</v>
      </c>
      <c r="I568" s="12">
        <f>IFERROR(VLOOKUP(Dati17_18[[#This Row],[Nome]]&amp;"*",Gazzetta17_18[],2,FALSE),0)</f>
        <v>0</v>
      </c>
      <c r="J568" t="s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591</v>
      </c>
      <c r="B569" t="s">
        <v>22</v>
      </c>
      <c r="C569" t="s">
        <v>486</v>
      </c>
      <c r="D569" s="17" t="str">
        <f>IFERROR(VLOOKUP(Dati17_18[[#This Row],[Nome]]&amp;"*",Gazzetta17_18[Giocatore],1,FALSE),"")</f>
        <v/>
      </c>
      <c r="E569" s="13">
        <f>IFERROR(IF(Dati17_18[[#This Row],[Mf]]/Dati17_18[[#This Row],[Quota]]=0,0,Dati17_18[[#This Row],[Mf]]/Dati17_18[[#This Row],[Quota]]),0)</f>
        <v>0</v>
      </c>
      <c r="F569" s="13">
        <f>IFERROR(Dati17_18[[#This Row],[Mf/Quota]]*Dati17_18[[#This Row],[Pg]]/38,0)</f>
        <v>0</v>
      </c>
      <c r="G569" s="15">
        <f>IF(Dati17_18[[#This Row],[Mf]]*Dati17_18[[#This Row],[Pg]]=0,0,Dati17_18[[#This Row],[Mf]]*Dati17_18[[#This Row],[Pg]])</f>
        <v>0</v>
      </c>
      <c r="H569" s="20">
        <f>IFERROR(Dati17_18[[#This Row],[Tot. punti]]/Dati17_18[[#This Row],[Quota]],0)</f>
        <v>0</v>
      </c>
      <c r="I569" s="12">
        <f>IFERROR(VLOOKUP(Dati17_18[[#This Row],[Nome]]&amp;"*",Gazzetta17_18[],2,FALSE),0)</f>
        <v>0</v>
      </c>
      <c r="J569" t="s">
        <v>30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594</v>
      </c>
      <c r="B570" t="s">
        <v>22</v>
      </c>
      <c r="C570" t="s">
        <v>467</v>
      </c>
      <c r="D570" s="17" t="str">
        <f>IFERROR(VLOOKUP(Dati17_18[[#This Row],[Nome]]&amp;"*",Gazzetta17_18[Giocatore],1,FALSE),"")</f>
        <v/>
      </c>
      <c r="E570" s="13">
        <f>IFERROR(IF(Dati17_18[[#This Row],[Mf]]/Dati17_18[[#This Row],[Quota]]=0,0,Dati17_18[[#This Row],[Mf]]/Dati17_18[[#This Row],[Quota]]),0)</f>
        <v>0</v>
      </c>
      <c r="F570" s="13">
        <f>IFERROR(Dati17_18[[#This Row],[Mf/Quota]]*Dati17_18[[#This Row],[Pg]]/38,0)</f>
        <v>0</v>
      </c>
      <c r="G570" s="15">
        <f>IF(Dati17_18[[#This Row],[Mf]]*Dati17_18[[#This Row],[Pg]]=0,0,Dati17_18[[#This Row],[Mf]]*Dati17_18[[#This Row],[Pg]])</f>
        <v>0</v>
      </c>
      <c r="H570" s="20">
        <f>IFERROR(Dati17_18[[#This Row],[Tot. punti]]/Dati17_18[[#This Row],[Quota]],0)</f>
        <v>0</v>
      </c>
      <c r="I570" s="12">
        <f>IFERROR(VLOOKUP(Dati17_18[[#This Row],[Nome]]&amp;"*",Gazzetta17_18[],2,FALSE),0)</f>
        <v>0</v>
      </c>
      <c r="J570" t="s">
        <v>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658</v>
      </c>
      <c r="B571" t="s">
        <v>22</v>
      </c>
      <c r="C571" t="s">
        <v>437</v>
      </c>
      <c r="D571" s="17" t="str">
        <f>IFERROR(VLOOKUP(Dati17_18[[#This Row],[Nome]]&amp;"*",Gazzetta17_18[Giocatore],1,FALSE),"")</f>
        <v/>
      </c>
      <c r="E571" s="13">
        <f>IFERROR(IF(Dati17_18[[#This Row],[Mf]]/Dati17_18[[#This Row],[Quota]]=0,0,Dati17_18[[#This Row],[Mf]]/Dati17_18[[#This Row],[Quota]]),0)</f>
        <v>0</v>
      </c>
      <c r="F571" s="13">
        <f>IFERROR(Dati17_18[[#This Row],[Mf/Quota]]*Dati17_18[[#This Row],[Pg]]/38,0)</f>
        <v>0</v>
      </c>
      <c r="G571" s="15">
        <f>IF(Dati17_18[[#This Row],[Mf]]*Dati17_18[[#This Row],[Pg]]=0,0,Dati17_18[[#This Row],[Mf]]*Dati17_18[[#This Row],[Pg]])</f>
        <v>0</v>
      </c>
      <c r="H571" s="20">
        <f>IFERROR(Dati17_18[[#This Row],[Tot. punti]]/Dati17_18[[#This Row],[Quota]],0)</f>
        <v>0</v>
      </c>
      <c r="I571" s="12">
        <f>IFERROR(VLOOKUP(Dati17_18[[#This Row],[Nome]]&amp;"*",Gazzetta17_18[],2,FALSE),0)</f>
        <v>0</v>
      </c>
      <c r="J571" t="s">
        <v>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703</v>
      </c>
      <c r="B572" t="s">
        <v>22</v>
      </c>
      <c r="C572" t="s">
        <v>165</v>
      </c>
      <c r="D572" s="17" t="str">
        <f>IFERROR(VLOOKUP(Dati17_18[[#This Row],[Nome]]&amp;"*",Gazzetta17_18[Giocatore],1,FALSE),"")</f>
        <v/>
      </c>
      <c r="E572" s="13">
        <f>IFERROR(IF(Dati17_18[[#This Row],[Mf]]/Dati17_18[[#This Row],[Quota]]=0,0,Dati17_18[[#This Row],[Mf]]/Dati17_18[[#This Row],[Quota]]),0)</f>
        <v>0</v>
      </c>
      <c r="F572" s="13">
        <f>IFERROR(Dati17_18[[#This Row],[Mf/Quota]]*Dati17_18[[#This Row],[Pg]]/38,0)</f>
        <v>0</v>
      </c>
      <c r="G572" s="15">
        <f>IF(Dati17_18[[#This Row],[Mf]]*Dati17_18[[#This Row],[Pg]]=0,0,Dati17_18[[#This Row],[Mf]]*Dati17_18[[#This Row],[Pg]])</f>
        <v>0</v>
      </c>
      <c r="H572" s="20">
        <f>IFERROR(Dati17_18[[#This Row],[Tot. punti]]/Dati17_18[[#This Row],[Quota]],0)</f>
        <v>0</v>
      </c>
      <c r="I572" s="12">
        <f>IFERROR(VLOOKUP(Dati17_18[[#This Row],[Nome]]&amp;"*",Gazzetta17_18[],2,FALSE),0)</f>
        <v>0</v>
      </c>
      <c r="J572" t="s">
        <v>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712</v>
      </c>
      <c r="B573" t="s">
        <v>22</v>
      </c>
      <c r="C573" t="s">
        <v>429</v>
      </c>
      <c r="D573" s="17" t="str">
        <f>IFERROR(VLOOKUP(Dati17_18[[#This Row],[Nome]]&amp;"*",Gazzetta17_18[Giocatore],1,FALSE),"")</f>
        <v/>
      </c>
      <c r="E573" s="13">
        <f>IFERROR(IF(Dati17_18[[#This Row],[Mf]]/Dati17_18[[#This Row],[Quota]]=0,0,Dati17_18[[#This Row],[Mf]]/Dati17_18[[#This Row],[Quota]]),0)</f>
        <v>0</v>
      </c>
      <c r="F573" s="13">
        <f>IFERROR(Dati17_18[[#This Row],[Mf/Quota]]*Dati17_18[[#This Row],[Pg]]/38,0)</f>
        <v>0</v>
      </c>
      <c r="G573" s="15">
        <f>IF(Dati17_18[[#This Row],[Mf]]*Dati17_18[[#This Row],[Pg]]=0,0,Dati17_18[[#This Row],[Mf]]*Dati17_18[[#This Row],[Pg]])</f>
        <v>0</v>
      </c>
      <c r="H573" s="20">
        <f>IFERROR(Dati17_18[[#This Row],[Tot. punti]]/Dati17_18[[#This Row],[Quota]],0)</f>
        <v>0</v>
      </c>
      <c r="I573" s="12">
        <f>IFERROR(VLOOKUP(Dati17_18[[#This Row],[Nome]]&amp;"*",Gazzetta17_18[],2,FALSE),0)</f>
        <v>0</v>
      </c>
      <c r="J573" t="s">
        <v>57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718</v>
      </c>
      <c r="B574" t="s">
        <v>17</v>
      </c>
      <c r="C574" t="s">
        <v>469</v>
      </c>
      <c r="D574" s="17" t="str">
        <f>IFERROR(VLOOKUP(Dati17_18[[#This Row],[Nome]]&amp;"*",Gazzetta17_18[Giocatore],1,FALSE),"")</f>
        <v/>
      </c>
      <c r="E574" s="13">
        <f>IFERROR(IF(Dati17_18[[#This Row],[Mf]]/Dati17_18[[#This Row],[Quota]]=0,0,Dati17_18[[#This Row],[Mf]]/Dati17_18[[#This Row],[Quota]]),0)</f>
        <v>0</v>
      </c>
      <c r="F574" s="13">
        <f>IFERROR(Dati17_18[[#This Row],[Mf/Quota]]*Dati17_18[[#This Row],[Pg]]/38,0)</f>
        <v>0</v>
      </c>
      <c r="G574" s="15">
        <f>IF(Dati17_18[[#This Row],[Mf]]*Dati17_18[[#This Row],[Pg]]=0,0,Dati17_18[[#This Row],[Mf]]*Dati17_18[[#This Row],[Pg]])</f>
        <v>0</v>
      </c>
      <c r="H574" s="20">
        <f>IFERROR(Dati17_18[[#This Row],[Tot. punti]]/Dati17_18[[#This Row],[Quota]],0)</f>
        <v>0</v>
      </c>
      <c r="I574" s="12">
        <f>IFERROR(VLOOKUP(Dati17_18[[#This Row],[Nome]]&amp;"*",Gazzetta17_18[],2,FALSE),0)</f>
        <v>0</v>
      </c>
      <c r="J574" t="s">
        <v>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805</v>
      </c>
      <c r="B575" t="s">
        <v>31</v>
      </c>
      <c r="C575" t="s">
        <v>449</v>
      </c>
      <c r="D575" s="17" t="str">
        <f>IFERROR(VLOOKUP(Dati17_18[[#This Row],[Nome]]&amp;"*",Gazzetta17_18[Giocatore],1,FALSE),"")</f>
        <v/>
      </c>
      <c r="E575" s="13">
        <f>IFERROR(IF(Dati17_18[[#This Row],[Mf]]/Dati17_18[[#This Row],[Quota]]=0,0,Dati17_18[[#This Row],[Mf]]/Dati17_18[[#This Row],[Quota]]),0)</f>
        <v>0</v>
      </c>
      <c r="F575" s="13">
        <f>IFERROR(Dati17_18[[#This Row],[Mf/Quota]]*Dati17_18[[#This Row],[Pg]]/38,0)</f>
        <v>0</v>
      </c>
      <c r="G575" s="15">
        <f>IF(Dati17_18[[#This Row],[Mf]]*Dati17_18[[#This Row],[Pg]]=0,0,Dati17_18[[#This Row],[Mf]]*Dati17_18[[#This Row],[Pg]])</f>
        <v>0</v>
      </c>
      <c r="H575" s="20">
        <f>IFERROR(Dati17_18[[#This Row],[Tot. punti]]/Dati17_18[[#This Row],[Quota]],0)</f>
        <v>0</v>
      </c>
      <c r="I575" s="12">
        <f>IFERROR(VLOOKUP(Dati17_18[[#This Row],[Nome]]&amp;"*",Gazzetta17_18[],2,FALSE),0)</f>
        <v>0</v>
      </c>
      <c r="J575" t="s">
        <v>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809</v>
      </c>
      <c r="B576" t="s">
        <v>22</v>
      </c>
      <c r="C576" t="s">
        <v>547</v>
      </c>
      <c r="D576" s="17" t="str">
        <f>IFERROR(VLOOKUP(Dati17_18[[#This Row],[Nome]]&amp;"*",Gazzetta17_18[Giocatore],1,FALSE),"")</f>
        <v/>
      </c>
      <c r="E576" s="13">
        <f>IFERROR(IF(Dati17_18[[#This Row],[Mf]]/Dati17_18[[#This Row],[Quota]]=0,0,Dati17_18[[#This Row],[Mf]]/Dati17_18[[#This Row],[Quota]]),0)</f>
        <v>0</v>
      </c>
      <c r="F576" s="13">
        <f>IFERROR(Dati17_18[[#This Row],[Mf/Quota]]*Dati17_18[[#This Row],[Pg]]/38,0)</f>
        <v>0</v>
      </c>
      <c r="G576" s="15">
        <f>IF(Dati17_18[[#This Row],[Mf]]*Dati17_18[[#This Row],[Pg]]=0,0,Dati17_18[[#This Row],[Mf]]*Dati17_18[[#This Row],[Pg]])</f>
        <v>0</v>
      </c>
      <c r="H576" s="20">
        <f>IFERROR(Dati17_18[[#This Row],[Tot. punti]]/Dati17_18[[#This Row],[Quota]],0)</f>
        <v>0</v>
      </c>
      <c r="I576" s="12">
        <f>IFERROR(VLOOKUP(Dati17_18[[#This Row],[Nome]]&amp;"*",Gazzetta17_18[],2,FALSE),0)</f>
        <v>0</v>
      </c>
      <c r="J576" t="s">
        <v>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1844</v>
      </c>
      <c r="B577" t="s">
        <v>31</v>
      </c>
      <c r="C577" t="s">
        <v>551</v>
      </c>
      <c r="D577" s="17" t="str">
        <f>IFERROR(VLOOKUP(Dati17_18[[#This Row],[Nome]]&amp;"*",Gazzetta17_18[Giocatore],1,FALSE),"")</f>
        <v/>
      </c>
      <c r="E577" s="13">
        <f>IFERROR(IF(Dati17_18[[#This Row],[Mf]]/Dati17_18[[#This Row],[Quota]]=0,0,Dati17_18[[#This Row],[Mf]]/Dati17_18[[#This Row],[Quota]]),0)</f>
        <v>0</v>
      </c>
      <c r="F577" s="13">
        <f>IFERROR(Dati17_18[[#This Row],[Mf/Quota]]*Dati17_18[[#This Row],[Pg]]/38,0)</f>
        <v>0</v>
      </c>
      <c r="G577" s="15">
        <f>IF(Dati17_18[[#This Row],[Mf]]*Dati17_18[[#This Row],[Pg]]=0,0,Dati17_18[[#This Row],[Mf]]*Dati17_18[[#This Row],[Pg]])</f>
        <v>0</v>
      </c>
      <c r="H577" s="20">
        <f>IFERROR(Dati17_18[[#This Row],[Tot. punti]]/Dati17_18[[#This Row],[Quota]],0)</f>
        <v>0</v>
      </c>
      <c r="I577" s="12">
        <f>IFERROR(VLOOKUP(Dati17_18[[#This Row],[Nome]]&amp;"*",Gazzetta17_18[],2,FALSE),0)</f>
        <v>0</v>
      </c>
      <c r="J577" t="s">
        <v>653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1881</v>
      </c>
      <c r="B578" t="s">
        <v>17</v>
      </c>
      <c r="C578" t="s">
        <v>677</v>
      </c>
      <c r="D578" s="17" t="str">
        <f>IFERROR(VLOOKUP(Dati17_18[[#This Row],[Nome]]&amp;"*",Gazzetta17_18[Giocatore],1,FALSE),"")</f>
        <v/>
      </c>
      <c r="E578" s="13">
        <f>IFERROR(IF(Dati17_18[[#This Row],[Mf]]/Dati17_18[[#This Row],[Quota]]=0,0,Dati17_18[[#This Row],[Mf]]/Dati17_18[[#This Row],[Quota]]),0)</f>
        <v>0</v>
      </c>
      <c r="F578" s="13">
        <f>IFERROR(Dati17_18[[#This Row],[Mf/Quota]]*Dati17_18[[#This Row],[Pg]]/38,0)</f>
        <v>0</v>
      </c>
      <c r="G578" s="15">
        <f>IF(Dati17_18[[#This Row],[Mf]]*Dati17_18[[#This Row],[Pg]]=0,0,Dati17_18[[#This Row],[Mf]]*Dati17_18[[#This Row],[Pg]])</f>
        <v>0</v>
      </c>
      <c r="H578" s="20">
        <f>IFERROR(Dati17_18[[#This Row],[Tot. punti]]/Dati17_18[[#This Row],[Quota]],0)</f>
        <v>0</v>
      </c>
      <c r="I578" s="12">
        <f>IFERROR(VLOOKUP(Dati17_18[[#This Row],[Nome]]&amp;"*",Gazzetta17_18[],2,FALSE),0)</f>
        <v>0</v>
      </c>
      <c r="J578" t="s">
        <v>654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1971</v>
      </c>
      <c r="B579" t="s">
        <v>22</v>
      </c>
      <c r="C579" t="s">
        <v>703</v>
      </c>
      <c r="D579" s="17" t="str">
        <f>IFERROR(VLOOKUP(Dati17_18[[#This Row],[Nome]]&amp;"*",Gazzetta17_18[Giocatore],1,FALSE),"")</f>
        <v/>
      </c>
      <c r="E579" s="13">
        <f>IFERROR(IF(Dati17_18[[#This Row],[Mf]]/Dati17_18[[#This Row],[Quota]]=0,0,Dati17_18[[#This Row],[Mf]]/Dati17_18[[#This Row],[Quota]]),0)</f>
        <v>0</v>
      </c>
      <c r="F579" s="13">
        <f>IFERROR(Dati17_18[[#This Row],[Mf/Quota]]*Dati17_18[[#This Row],[Pg]]/38,0)</f>
        <v>0</v>
      </c>
      <c r="G579" s="15">
        <f>IF(Dati17_18[[#This Row],[Mf]]*Dati17_18[[#This Row],[Pg]]=0,0,Dati17_18[[#This Row],[Mf]]*Dati17_18[[#This Row],[Pg]])</f>
        <v>0</v>
      </c>
      <c r="H579" s="20">
        <f>IFERROR(Dati17_18[[#This Row],[Tot. punti]]/Dati17_18[[#This Row],[Quota]],0)</f>
        <v>0</v>
      </c>
      <c r="I579" s="12">
        <f>IFERROR(VLOOKUP(Dati17_18[[#This Row],[Nome]]&amp;"*",Gazzetta17_18[],2,FALSE),0)</f>
        <v>0</v>
      </c>
      <c r="J579" t="s">
        <v>655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1988</v>
      </c>
      <c r="B580" t="s">
        <v>17</v>
      </c>
      <c r="C580" t="s">
        <v>715</v>
      </c>
      <c r="D580" s="17" t="str">
        <f>IFERROR(VLOOKUP(Dati17_18[[#This Row],[Nome]]&amp;"*",Gazzetta17_18[Giocatore],1,FALSE),"")</f>
        <v/>
      </c>
      <c r="E580" s="13">
        <f>IFERROR(IF(Dati17_18[[#This Row],[Mf]]/Dati17_18[[#This Row],[Quota]]=0,0,Dati17_18[[#This Row],[Mf]]/Dati17_18[[#This Row],[Quota]]),0)</f>
        <v>0</v>
      </c>
      <c r="F580" s="13">
        <f>IFERROR(Dati17_18[[#This Row],[Mf/Quota]]*Dati17_18[[#This Row],[Pg]]/38,0)</f>
        <v>0</v>
      </c>
      <c r="G580" s="15">
        <f>IF(Dati17_18[[#This Row],[Mf]]*Dati17_18[[#This Row],[Pg]]=0,0,Dati17_18[[#This Row],[Mf]]*Dati17_18[[#This Row],[Pg]])</f>
        <v>0</v>
      </c>
      <c r="H580" s="20">
        <f>IFERROR(Dati17_18[[#This Row],[Tot. punti]]/Dati17_18[[#This Row],[Quota]],0)</f>
        <v>0</v>
      </c>
      <c r="I580" s="12">
        <f>IFERROR(VLOOKUP(Dati17_18[[#This Row],[Nome]]&amp;"*",Gazzetta17_18[],2,FALSE),0)</f>
        <v>0</v>
      </c>
      <c r="J580" t="s">
        <v>30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>
        <v>1991</v>
      </c>
      <c r="B581" t="s">
        <v>31</v>
      </c>
      <c r="C581" t="s">
        <v>716</v>
      </c>
      <c r="D581" s="17" t="str">
        <f>IFERROR(VLOOKUP(Dati17_18[[#This Row],[Nome]]&amp;"*",Gazzetta17_18[Giocatore],1,FALSE),"")</f>
        <v/>
      </c>
      <c r="E581" s="13">
        <f>IFERROR(IF(Dati17_18[[#This Row],[Mf]]/Dati17_18[[#This Row],[Quota]]=0,0,Dati17_18[[#This Row],[Mf]]/Dati17_18[[#This Row],[Quota]]),0)</f>
        <v>0</v>
      </c>
      <c r="F581" s="13">
        <f>IFERROR(Dati17_18[[#This Row],[Mf/Quota]]*Dati17_18[[#This Row],[Pg]]/38,0)</f>
        <v>0</v>
      </c>
      <c r="G581" s="15">
        <f>IF(Dati17_18[[#This Row],[Mf]]*Dati17_18[[#This Row],[Pg]]=0,0,Dati17_18[[#This Row],[Mf]]*Dati17_18[[#This Row],[Pg]])</f>
        <v>0</v>
      </c>
      <c r="H581" s="20">
        <f>IFERROR(Dati17_18[[#This Row],[Tot. punti]]/Dati17_18[[#This Row],[Quota]],0)</f>
        <v>0</v>
      </c>
      <c r="I581" s="12">
        <f>IFERROR(VLOOKUP(Dati17_18[[#This Row],[Nome]]&amp;"*",Gazzetta17_18[],2,FALSE),0)</f>
        <v>0</v>
      </c>
      <c r="J581" t="s">
        <v>654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>
        <v>1998</v>
      </c>
      <c r="B582" t="s">
        <v>17</v>
      </c>
      <c r="C582" t="s">
        <v>721</v>
      </c>
      <c r="D582" s="17" t="str">
        <f>IFERROR(VLOOKUP(Dati17_18[[#This Row],[Nome]]&amp;"*",Gazzetta17_18[Giocatore],1,FALSE),"")</f>
        <v/>
      </c>
      <c r="E582" s="13">
        <f>IFERROR(IF(Dati17_18[[#This Row],[Mf]]/Dati17_18[[#This Row],[Quota]]=0,0,Dati17_18[[#This Row],[Mf]]/Dati17_18[[#This Row],[Quota]]),0)</f>
        <v>0</v>
      </c>
      <c r="F582" s="13">
        <f>IFERROR(Dati17_18[[#This Row],[Mf/Quota]]*Dati17_18[[#This Row],[Pg]]/38,0)</f>
        <v>0</v>
      </c>
      <c r="G582" s="15">
        <f>IF(Dati17_18[[#This Row],[Mf]]*Dati17_18[[#This Row],[Pg]]=0,0,Dati17_18[[#This Row],[Mf]]*Dati17_18[[#This Row],[Pg]])</f>
        <v>0</v>
      </c>
      <c r="H582" s="20">
        <f>IFERROR(Dati17_18[[#This Row],[Tot. punti]]/Dati17_18[[#This Row],[Quota]],0)</f>
        <v>0</v>
      </c>
      <c r="I582" s="12">
        <f>IFERROR(VLOOKUP(Dati17_18[[#This Row],[Nome]]&amp;"*",Gazzetta17_18[],2,FALSE),0)</f>
        <v>0</v>
      </c>
      <c r="J582" t="s">
        <v>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2009</v>
      </c>
      <c r="B583" t="s">
        <v>22</v>
      </c>
      <c r="C583" t="s">
        <v>728</v>
      </c>
      <c r="D583" s="17" t="str">
        <f>IFERROR(VLOOKUP(Dati17_18[[#This Row],[Nome]]&amp;"*",Gazzetta17_18[Giocatore],1,FALSE),"")</f>
        <v/>
      </c>
      <c r="E583" s="13">
        <f>IFERROR(IF(Dati17_18[[#This Row],[Mf]]/Dati17_18[[#This Row],[Quota]]=0,0,Dati17_18[[#This Row],[Mf]]/Dati17_18[[#This Row],[Quota]]),0)</f>
        <v>0</v>
      </c>
      <c r="F583" s="13">
        <f>IFERROR(Dati17_18[[#This Row],[Mf/Quota]]*Dati17_18[[#This Row],[Pg]]/38,0)</f>
        <v>0</v>
      </c>
      <c r="G583" s="15">
        <f>IF(Dati17_18[[#This Row],[Mf]]*Dati17_18[[#This Row],[Pg]]=0,0,Dati17_18[[#This Row],[Mf]]*Dati17_18[[#This Row],[Pg]])</f>
        <v>0</v>
      </c>
      <c r="H583" s="20">
        <f>IFERROR(Dati17_18[[#This Row],[Tot. punti]]/Dati17_18[[#This Row],[Quota]],0)</f>
        <v>0</v>
      </c>
      <c r="I583" s="12">
        <f>IFERROR(VLOOKUP(Dati17_18[[#This Row],[Nome]]&amp;"*",Gazzetta17_18[],2,FALSE),0)</f>
        <v>0</v>
      </c>
      <c r="J583" t="s">
        <v>81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2032</v>
      </c>
      <c r="B584" t="s">
        <v>22</v>
      </c>
      <c r="C584" t="s">
        <v>735</v>
      </c>
      <c r="D584" s="17" t="str">
        <f>IFERROR(VLOOKUP(Dati17_18[[#This Row],[Nome]]&amp;"*",Gazzetta17_18[Giocatore],1,FALSE),"")</f>
        <v/>
      </c>
      <c r="E584" s="13">
        <f>IFERROR(IF(Dati17_18[[#This Row],[Mf]]/Dati17_18[[#This Row],[Quota]]=0,0,Dati17_18[[#This Row],[Mf]]/Dati17_18[[#This Row],[Quota]]),0)</f>
        <v>0</v>
      </c>
      <c r="F584" s="13">
        <f>IFERROR(Dati17_18[[#This Row],[Mf/Quota]]*Dati17_18[[#This Row],[Pg]]/38,0)</f>
        <v>0</v>
      </c>
      <c r="G584" s="15">
        <f>IF(Dati17_18[[#This Row],[Mf]]*Dati17_18[[#This Row],[Pg]]=0,0,Dati17_18[[#This Row],[Mf]]*Dati17_18[[#This Row],[Pg]])</f>
        <v>0</v>
      </c>
      <c r="H584" s="20">
        <f>IFERROR(Dati17_18[[#This Row],[Tot. punti]]/Dati17_18[[#This Row],[Quota]],0)</f>
        <v>0</v>
      </c>
      <c r="I584" s="12">
        <f>IFERROR(VLOOKUP(Dati17_18[[#This Row],[Nome]]&amp;"*",Gazzetta17_18[],2,FALSE),0)</f>
        <v>0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2063</v>
      </c>
      <c r="B585" t="s">
        <v>22</v>
      </c>
      <c r="C585" t="s">
        <v>746</v>
      </c>
      <c r="D585" s="17" t="str">
        <f>IFERROR(VLOOKUP(Dati17_18[[#This Row],[Nome]]&amp;"*",Gazzetta17_18[Giocatore],1,FALSE),"")</f>
        <v/>
      </c>
      <c r="E585" s="13">
        <f>IFERROR(IF(Dati17_18[[#This Row],[Mf]]/Dati17_18[[#This Row],[Quota]]=0,0,Dati17_18[[#This Row],[Mf]]/Dati17_18[[#This Row],[Quota]]),0)</f>
        <v>0</v>
      </c>
      <c r="F585" s="13">
        <f>IFERROR(Dati17_18[[#This Row],[Mf/Quota]]*Dati17_18[[#This Row],[Pg]]/38,0)</f>
        <v>0</v>
      </c>
      <c r="G585" s="15">
        <f>IF(Dati17_18[[#This Row],[Mf]]*Dati17_18[[#This Row],[Pg]]=0,0,Dati17_18[[#This Row],[Mf]]*Dati17_18[[#This Row],[Pg]])</f>
        <v>0</v>
      </c>
      <c r="H585" s="20">
        <f>IFERROR(Dati17_18[[#This Row],[Tot. punti]]/Dati17_18[[#This Row],[Quota]],0)</f>
        <v>0</v>
      </c>
      <c r="I585" s="12">
        <f>IFERROR(VLOOKUP(Dati17_18[[#This Row],[Nome]]&amp;"*",Gazzetta17_18[],2,FALSE),0)</f>
        <v>0</v>
      </c>
      <c r="J585" t="s">
        <v>21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2082</v>
      </c>
      <c r="B586" t="s">
        <v>17</v>
      </c>
      <c r="C586" t="s">
        <v>754</v>
      </c>
      <c r="D586" s="17" t="str">
        <f>IFERROR(VLOOKUP(Dati17_18[[#This Row],[Nome]]&amp;"*",Gazzetta17_18[Giocatore],1,FALSE),"")</f>
        <v/>
      </c>
      <c r="E586" s="13">
        <f>IFERROR(IF(Dati17_18[[#This Row],[Mf]]/Dati17_18[[#This Row],[Quota]]=0,0,Dati17_18[[#This Row],[Mf]]/Dati17_18[[#This Row],[Quota]]),0)</f>
        <v>0</v>
      </c>
      <c r="F586" s="13">
        <f>IFERROR(Dati17_18[[#This Row],[Mf/Quota]]*Dati17_18[[#This Row],[Pg]]/38,0)</f>
        <v>0</v>
      </c>
      <c r="G586" s="15">
        <f>IF(Dati17_18[[#This Row],[Mf]]*Dati17_18[[#This Row],[Pg]]=0,0,Dati17_18[[#This Row],[Mf]]*Dati17_18[[#This Row],[Pg]])</f>
        <v>0</v>
      </c>
      <c r="H586" s="20">
        <f>IFERROR(Dati17_18[[#This Row],[Tot. punti]]/Dati17_18[[#This Row],[Quota]],0)</f>
        <v>0</v>
      </c>
      <c r="I586" s="12">
        <f>IFERROR(VLOOKUP(Dati17_18[[#This Row],[Nome]]&amp;"*",Gazzetta17_18[],2,FALSE),0)</f>
        <v>0</v>
      </c>
      <c r="J586" t="s">
        <v>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2106</v>
      </c>
      <c r="B587" t="s">
        <v>22</v>
      </c>
      <c r="C587" t="s">
        <v>763</v>
      </c>
      <c r="D587" s="17" t="str">
        <f>IFERROR(VLOOKUP(Dati17_18[[#This Row],[Nome]]&amp;"*",Gazzetta17_18[Giocatore],1,FALSE),"")</f>
        <v/>
      </c>
      <c r="E587" s="13">
        <f>IFERROR(IF(Dati17_18[[#This Row],[Mf]]/Dati17_18[[#This Row],[Quota]]=0,0,Dati17_18[[#This Row],[Mf]]/Dati17_18[[#This Row],[Quota]]),0)</f>
        <v>0</v>
      </c>
      <c r="F587" s="13">
        <f>IFERROR(Dati17_18[[#This Row],[Mf/Quota]]*Dati17_18[[#This Row],[Pg]]/38,0)</f>
        <v>0</v>
      </c>
      <c r="G587" s="15">
        <f>IF(Dati17_18[[#This Row],[Mf]]*Dati17_18[[#This Row],[Pg]]=0,0,Dati17_18[[#This Row],[Mf]]*Dati17_18[[#This Row],[Pg]])</f>
        <v>0</v>
      </c>
      <c r="H587" s="20">
        <f>IFERROR(Dati17_18[[#This Row],[Tot. punti]]/Dati17_18[[#This Row],[Quota]],0)</f>
        <v>0</v>
      </c>
      <c r="I587" s="12">
        <f>IFERROR(VLOOKUP(Dati17_18[[#This Row],[Nome]]&amp;"*",Gazzetta17_18[],2,FALSE),0)</f>
        <v>0</v>
      </c>
      <c r="J587" t="s">
        <v>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2107</v>
      </c>
      <c r="B588" t="s">
        <v>22</v>
      </c>
      <c r="C588" t="s">
        <v>764</v>
      </c>
      <c r="D588" s="17" t="str">
        <f>IFERROR(VLOOKUP(Dati17_18[[#This Row],[Nome]]&amp;"*",Gazzetta17_18[Giocatore],1,FALSE),"")</f>
        <v/>
      </c>
      <c r="E588" s="13">
        <f>IFERROR(IF(Dati17_18[[#This Row],[Mf]]/Dati17_18[[#This Row],[Quota]]=0,0,Dati17_18[[#This Row],[Mf]]/Dati17_18[[#This Row],[Quota]]),0)</f>
        <v>0</v>
      </c>
      <c r="F588" s="13">
        <f>IFERROR(Dati17_18[[#This Row],[Mf/Quota]]*Dati17_18[[#This Row],[Pg]]/38,0)</f>
        <v>0</v>
      </c>
      <c r="G588" s="15">
        <f>IF(Dati17_18[[#This Row],[Mf]]*Dati17_18[[#This Row],[Pg]]=0,0,Dati17_18[[#This Row],[Mf]]*Dati17_18[[#This Row],[Pg]])</f>
        <v>0</v>
      </c>
      <c r="H588" s="20">
        <f>IFERROR(Dati17_18[[#This Row],[Tot. punti]]/Dati17_18[[#This Row],[Quota]],0)</f>
        <v>0</v>
      </c>
      <c r="I588" s="12">
        <f>IFERROR(VLOOKUP(Dati17_18[[#This Row],[Nome]]&amp;"*",Gazzetta17_18[],2,FALSE),0)</f>
        <v>0</v>
      </c>
      <c r="J588" t="s">
        <v>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2127</v>
      </c>
      <c r="B589" t="s">
        <v>28</v>
      </c>
      <c r="C589" t="s">
        <v>770</v>
      </c>
      <c r="D589" s="17" t="str">
        <f>IFERROR(VLOOKUP(Dati17_18[[#This Row],[Nome]]&amp;"*",Gazzetta17_18[Giocatore],1,FALSE),"")</f>
        <v/>
      </c>
      <c r="E589" s="13">
        <f>IFERROR(IF(Dati17_18[[#This Row],[Mf]]/Dati17_18[[#This Row],[Quota]]=0,0,Dati17_18[[#This Row],[Mf]]/Dati17_18[[#This Row],[Quota]]),0)</f>
        <v>0</v>
      </c>
      <c r="F589" s="13">
        <f>IFERROR(Dati17_18[[#This Row],[Mf/Quota]]*Dati17_18[[#This Row],[Pg]]/38,0)</f>
        <v>0</v>
      </c>
      <c r="G589" s="15">
        <f>IF(Dati17_18[[#This Row],[Mf]]*Dati17_18[[#This Row],[Pg]]=0,0,Dati17_18[[#This Row],[Mf]]*Dati17_18[[#This Row],[Pg]])</f>
        <v>0</v>
      </c>
      <c r="H589" s="20">
        <f>IFERROR(Dati17_18[[#This Row],[Tot. punti]]/Dati17_18[[#This Row],[Quota]],0)</f>
        <v>0</v>
      </c>
      <c r="I589" s="12">
        <f>IFERROR(VLOOKUP(Dati17_18[[#This Row],[Nome]]&amp;"*",Gazzetta17_18[],2,FALSE),0)</f>
        <v>0</v>
      </c>
      <c r="J589" t="s">
        <v>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2132</v>
      </c>
      <c r="B590" t="s">
        <v>22</v>
      </c>
      <c r="C590" t="s">
        <v>773</v>
      </c>
      <c r="D590" s="17" t="str">
        <f>IFERROR(VLOOKUP(Dati17_18[[#This Row],[Nome]]&amp;"*",Gazzetta17_18[Giocatore],1,FALSE),"")</f>
        <v/>
      </c>
      <c r="E590" s="13">
        <f>IFERROR(IF(Dati17_18[[#This Row],[Mf]]/Dati17_18[[#This Row],[Quota]]=0,0,Dati17_18[[#This Row],[Mf]]/Dati17_18[[#This Row],[Quota]]),0)</f>
        <v>0</v>
      </c>
      <c r="F590" s="13">
        <f>IFERROR(Dati17_18[[#This Row],[Mf/Quota]]*Dati17_18[[#This Row],[Pg]]/38,0)</f>
        <v>0</v>
      </c>
      <c r="G590" s="15">
        <f>IF(Dati17_18[[#This Row],[Mf]]*Dati17_18[[#This Row],[Pg]]=0,0,Dati17_18[[#This Row],[Mf]]*Dati17_18[[#This Row],[Pg]])</f>
        <v>0</v>
      </c>
      <c r="H590" s="20">
        <f>IFERROR(Dati17_18[[#This Row],[Tot. punti]]/Dati17_18[[#This Row],[Quota]],0)</f>
        <v>0</v>
      </c>
      <c r="I590" s="12">
        <f>IFERROR(VLOOKUP(Dati17_18[[#This Row],[Nome]]&amp;"*",Gazzetta17_18[],2,FALSE),0)</f>
        <v>0</v>
      </c>
      <c r="J590" t="s">
        <v>656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2133</v>
      </c>
      <c r="B591" t="s">
        <v>22</v>
      </c>
      <c r="C591" t="s">
        <v>774</v>
      </c>
      <c r="D591" s="17" t="str">
        <f>IFERROR(VLOOKUP(Dati17_18[[#This Row],[Nome]]&amp;"*",Gazzetta17_18[Giocatore],1,FALSE),"")</f>
        <v/>
      </c>
      <c r="E591" s="13">
        <f>IFERROR(IF(Dati17_18[[#This Row],[Mf]]/Dati17_18[[#This Row],[Quota]]=0,0,Dati17_18[[#This Row],[Mf]]/Dati17_18[[#This Row],[Quota]]),0)</f>
        <v>0</v>
      </c>
      <c r="F591" s="13">
        <f>IFERROR(Dati17_18[[#This Row],[Mf/Quota]]*Dati17_18[[#This Row],[Pg]]/38,0)</f>
        <v>0</v>
      </c>
      <c r="G591" s="15">
        <f>IF(Dati17_18[[#This Row],[Mf]]*Dati17_18[[#This Row],[Pg]]=0,0,Dati17_18[[#This Row],[Mf]]*Dati17_18[[#This Row],[Pg]])</f>
        <v>0</v>
      </c>
      <c r="H591" s="20">
        <f>IFERROR(Dati17_18[[#This Row],[Tot. punti]]/Dati17_18[[#This Row],[Quota]],0)</f>
        <v>0</v>
      </c>
      <c r="I591" s="12">
        <f>IFERROR(VLOOKUP(Dati17_18[[#This Row],[Nome]]&amp;"*",Gazzetta17_18[],2,FALSE),0)</f>
        <v>0</v>
      </c>
      <c r="J591" t="s">
        <v>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2138</v>
      </c>
      <c r="B592" t="s">
        <v>22</v>
      </c>
      <c r="C592" t="s">
        <v>776</v>
      </c>
      <c r="D592" s="17" t="str">
        <f>IFERROR(VLOOKUP(Dati17_18[[#This Row],[Nome]]&amp;"*",Gazzetta17_18[Giocatore],1,FALSE),"")</f>
        <v/>
      </c>
      <c r="E592" s="13">
        <f>IFERROR(IF(Dati17_18[[#This Row],[Mf]]/Dati17_18[[#This Row],[Quota]]=0,0,Dati17_18[[#This Row],[Mf]]/Dati17_18[[#This Row],[Quota]]),0)</f>
        <v>0</v>
      </c>
      <c r="F592" s="13">
        <f>IFERROR(Dati17_18[[#This Row],[Mf/Quota]]*Dati17_18[[#This Row],[Pg]]/38,0)</f>
        <v>0</v>
      </c>
      <c r="G592" s="15">
        <f>IF(Dati17_18[[#This Row],[Mf]]*Dati17_18[[#This Row],[Pg]]=0,0,Dati17_18[[#This Row],[Mf]]*Dati17_18[[#This Row],[Pg]])</f>
        <v>0</v>
      </c>
      <c r="H592" s="20">
        <f>IFERROR(Dati17_18[[#This Row],[Tot. punti]]/Dati17_18[[#This Row],[Quota]],0)</f>
        <v>0</v>
      </c>
      <c r="I592" s="12">
        <f>IFERROR(VLOOKUP(Dati17_18[[#This Row],[Nome]]&amp;"*",Gazzetta17_18[],2,FALSE),0)</f>
        <v>0</v>
      </c>
      <c r="J592" t="s">
        <v>656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2162</v>
      </c>
      <c r="B593" t="s">
        <v>22</v>
      </c>
      <c r="C593" t="s">
        <v>783</v>
      </c>
      <c r="D593" s="17" t="str">
        <f>IFERROR(VLOOKUP(Dati17_18[[#This Row],[Nome]]&amp;"*",Gazzetta17_18[Giocatore],1,FALSE),"")</f>
        <v/>
      </c>
      <c r="E593" s="13">
        <f>IFERROR(IF(Dati17_18[[#This Row],[Mf]]/Dati17_18[[#This Row],[Quota]]=0,0,Dati17_18[[#This Row],[Mf]]/Dati17_18[[#This Row],[Quota]]),0)</f>
        <v>0</v>
      </c>
      <c r="F593" s="13">
        <f>IFERROR(Dati17_18[[#This Row],[Mf/Quota]]*Dati17_18[[#This Row],[Pg]]/38,0)</f>
        <v>0</v>
      </c>
      <c r="G593" s="15">
        <f>IF(Dati17_18[[#This Row],[Mf]]*Dati17_18[[#This Row],[Pg]]=0,0,Dati17_18[[#This Row],[Mf]]*Dati17_18[[#This Row],[Pg]])</f>
        <v>0</v>
      </c>
      <c r="H593" s="20">
        <f>IFERROR(Dati17_18[[#This Row],[Tot. punti]]/Dati17_18[[#This Row],[Quota]],0)</f>
        <v>0</v>
      </c>
      <c r="I593" s="12">
        <f>IFERROR(VLOOKUP(Dati17_18[[#This Row],[Nome]]&amp;"*",Gazzetta17_18[],2,FALSE),0)</f>
        <v>0</v>
      </c>
      <c r="J593" t="s">
        <v>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2173</v>
      </c>
      <c r="B594" t="s">
        <v>17</v>
      </c>
      <c r="C594" t="s">
        <v>794</v>
      </c>
      <c r="D594" s="17" t="str">
        <f>IFERROR(VLOOKUP(Dati17_18[[#This Row],[Nome]]&amp;"*",Gazzetta17_18[Giocatore],1,FALSE),"")</f>
        <v/>
      </c>
      <c r="E594" s="13">
        <f>IFERROR(IF(Dati17_18[[#This Row],[Mf]]/Dati17_18[[#This Row],[Quota]]=0,0,Dati17_18[[#This Row],[Mf]]/Dati17_18[[#This Row],[Quota]]),0)</f>
        <v>0</v>
      </c>
      <c r="F594" s="13">
        <f>IFERROR(Dati17_18[[#This Row],[Mf/Quota]]*Dati17_18[[#This Row],[Pg]]/38,0)</f>
        <v>0</v>
      </c>
      <c r="G594" s="15">
        <f>IF(Dati17_18[[#This Row],[Mf]]*Dati17_18[[#This Row],[Pg]]=0,0,Dati17_18[[#This Row],[Mf]]*Dati17_18[[#This Row],[Pg]])</f>
        <v>0</v>
      </c>
      <c r="H594" s="20">
        <f>IFERROR(Dati17_18[[#This Row],[Tot. punti]]/Dati17_18[[#This Row],[Quota]],0)</f>
        <v>0</v>
      </c>
      <c r="I594" s="12">
        <f>IFERROR(VLOOKUP(Dati17_18[[#This Row],[Nome]]&amp;"*",Gazzetta17_18[],2,FALSE),0)</f>
        <v>0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2182</v>
      </c>
      <c r="B595" t="s">
        <v>31</v>
      </c>
      <c r="C595" t="s">
        <v>803</v>
      </c>
      <c r="D595" s="17" t="str">
        <f>IFERROR(VLOOKUP(Dati17_18[[#This Row],[Nome]]&amp;"*",Gazzetta17_18[Giocatore],1,FALSE),"")</f>
        <v/>
      </c>
      <c r="E595" s="13">
        <f>IFERROR(IF(Dati17_18[[#This Row],[Mf]]/Dati17_18[[#This Row],[Quota]]=0,0,Dati17_18[[#This Row],[Mf]]/Dati17_18[[#This Row],[Quota]]),0)</f>
        <v>0</v>
      </c>
      <c r="F595" s="13">
        <f>IFERROR(Dati17_18[[#This Row],[Mf/Quota]]*Dati17_18[[#This Row],[Pg]]/38,0)</f>
        <v>0</v>
      </c>
      <c r="G595" s="15">
        <f>IF(Dati17_18[[#This Row],[Mf]]*Dati17_18[[#This Row],[Pg]]=0,0,Dati17_18[[#This Row],[Mf]]*Dati17_18[[#This Row],[Pg]])</f>
        <v>0</v>
      </c>
      <c r="H595" s="20">
        <f>IFERROR(Dati17_18[[#This Row],[Tot. punti]]/Dati17_18[[#This Row],[Quota]],0)</f>
        <v>0</v>
      </c>
      <c r="I595" s="12">
        <f>IFERROR(VLOOKUP(Dati17_18[[#This Row],[Nome]]&amp;"*",Gazzetta17_18[],2,FALSE),0)</f>
        <v>0</v>
      </c>
      <c r="J595" t="s">
        <v>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2240</v>
      </c>
      <c r="B596" t="s">
        <v>31</v>
      </c>
      <c r="C596" t="s">
        <v>837</v>
      </c>
      <c r="D596" s="17" t="str">
        <f>IFERROR(VLOOKUP(Dati17_18[[#This Row],[Nome]]&amp;"*",Gazzetta17_18[Giocatore],1,FALSE),"")</f>
        <v/>
      </c>
      <c r="E596" s="13">
        <f>IFERROR(IF(Dati17_18[[#This Row],[Mf]]/Dati17_18[[#This Row],[Quota]]=0,0,Dati17_18[[#This Row],[Mf]]/Dati17_18[[#This Row],[Quota]]),0)</f>
        <v>0</v>
      </c>
      <c r="F596" s="13">
        <f>IFERROR(Dati17_18[[#This Row],[Mf/Quota]]*Dati17_18[[#This Row],[Pg]]/38,0)</f>
        <v>0</v>
      </c>
      <c r="G596" s="15">
        <f>IF(Dati17_18[[#This Row],[Mf]]*Dati17_18[[#This Row],[Pg]]=0,0,Dati17_18[[#This Row],[Mf]]*Dati17_18[[#This Row],[Pg]])</f>
        <v>0</v>
      </c>
      <c r="H596" s="20">
        <f>IFERROR(Dati17_18[[#This Row],[Tot. punti]]/Dati17_18[[#This Row],[Quota]],0)</f>
        <v>0</v>
      </c>
      <c r="I596" s="12">
        <f>IFERROR(VLOOKUP(Dati17_18[[#This Row],[Nome]]&amp;"*",Gazzetta17_18[],2,FALSE),0)</f>
        <v>0</v>
      </c>
      <c r="J596" t="s">
        <v>655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2242</v>
      </c>
      <c r="B597" t="s">
        <v>31</v>
      </c>
      <c r="C597" t="s">
        <v>839</v>
      </c>
      <c r="D597" s="17" t="str">
        <f>IFERROR(VLOOKUP(Dati17_18[[#This Row],[Nome]]&amp;"*",Gazzetta17_18[Giocatore],1,FALSE),"")</f>
        <v/>
      </c>
      <c r="E597" s="13">
        <f>IFERROR(IF(Dati17_18[[#This Row],[Mf]]/Dati17_18[[#This Row],[Quota]]=0,0,Dati17_18[[#This Row],[Mf]]/Dati17_18[[#This Row],[Quota]]),0)</f>
        <v>0</v>
      </c>
      <c r="F597" s="13">
        <f>IFERROR(Dati17_18[[#This Row],[Mf/Quota]]*Dati17_18[[#This Row],[Pg]]/38,0)</f>
        <v>0</v>
      </c>
      <c r="G597" s="15">
        <f>IF(Dati17_18[[#This Row],[Mf]]*Dati17_18[[#This Row],[Pg]]=0,0,Dati17_18[[#This Row],[Mf]]*Dati17_18[[#This Row],[Pg]])</f>
        <v>0</v>
      </c>
      <c r="H597" s="20">
        <f>IFERROR(Dati17_18[[#This Row],[Tot. punti]]/Dati17_18[[#This Row],[Quota]],0)</f>
        <v>0</v>
      </c>
      <c r="I597" s="12">
        <f>IFERROR(VLOOKUP(Dati17_18[[#This Row],[Nome]]&amp;"*",Gazzetta17_18[],2,FALSE),0)</f>
        <v>0</v>
      </c>
      <c r="J597" t="s">
        <v>655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2245</v>
      </c>
      <c r="B598" t="s">
        <v>22</v>
      </c>
      <c r="C598" t="s">
        <v>842</v>
      </c>
      <c r="D598" s="17" t="str">
        <f>IFERROR(VLOOKUP(Dati17_18[[#This Row],[Nome]]&amp;"*",Gazzetta17_18[Giocatore],1,FALSE),"")</f>
        <v/>
      </c>
      <c r="E598" s="13">
        <f>IFERROR(IF(Dati17_18[[#This Row],[Mf]]/Dati17_18[[#This Row],[Quota]]=0,0,Dati17_18[[#This Row],[Mf]]/Dati17_18[[#This Row],[Quota]]),0)</f>
        <v>0</v>
      </c>
      <c r="F598" s="13">
        <f>IFERROR(Dati17_18[[#This Row],[Mf/Quota]]*Dati17_18[[#This Row],[Pg]]/38,0)</f>
        <v>0</v>
      </c>
      <c r="G598" s="15">
        <f>IF(Dati17_18[[#This Row],[Mf]]*Dati17_18[[#This Row],[Pg]]=0,0,Dati17_18[[#This Row],[Mf]]*Dati17_18[[#This Row],[Pg]])</f>
        <v>0</v>
      </c>
      <c r="H598" s="20">
        <f>IFERROR(Dati17_18[[#This Row],[Tot. punti]]/Dati17_18[[#This Row],[Quota]],0)</f>
        <v>0</v>
      </c>
      <c r="I598" s="12">
        <f>IFERROR(VLOOKUP(Dati17_18[[#This Row],[Nome]]&amp;"*",Gazzetta17_18[],2,FALSE),0)</f>
        <v>0</v>
      </c>
      <c r="J598" t="s">
        <v>655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2250</v>
      </c>
      <c r="B599" t="s">
        <v>31</v>
      </c>
      <c r="C599" t="s">
        <v>846</v>
      </c>
      <c r="D599" s="17" t="str">
        <f>IFERROR(VLOOKUP(Dati17_18[[#This Row],[Nome]]&amp;"*",Gazzetta17_18[Giocatore],1,FALSE),"")</f>
        <v/>
      </c>
      <c r="E599" s="13">
        <f>IFERROR(IF(Dati17_18[[#This Row],[Mf]]/Dati17_18[[#This Row],[Quota]]=0,0,Dati17_18[[#This Row],[Mf]]/Dati17_18[[#This Row],[Quota]]),0)</f>
        <v>0</v>
      </c>
      <c r="F599" s="13">
        <f>IFERROR(Dati17_18[[#This Row],[Mf/Quota]]*Dati17_18[[#This Row],[Pg]]/38,0)</f>
        <v>0</v>
      </c>
      <c r="G599" s="15">
        <f>IF(Dati17_18[[#This Row],[Mf]]*Dati17_18[[#This Row],[Pg]]=0,0,Dati17_18[[#This Row],[Mf]]*Dati17_18[[#This Row],[Pg]])</f>
        <v>0</v>
      </c>
      <c r="H599" s="20">
        <f>IFERROR(Dati17_18[[#This Row],[Tot. punti]]/Dati17_18[[#This Row],[Quota]],0)</f>
        <v>0</v>
      </c>
      <c r="I599" s="12">
        <f>IFERROR(VLOOKUP(Dati17_18[[#This Row],[Nome]]&amp;"*",Gazzetta17_18[],2,FALSE),0)</f>
        <v>0</v>
      </c>
      <c r="J599" t="s">
        <v>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2252</v>
      </c>
      <c r="B600" t="s">
        <v>31</v>
      </c>
      <c r="C600" t="s">
        <v>848</v>
      </c>
      <c r="D600" s="17" t="str">
        <f>IFERROR(VLOOKUP(Dati17_18[[#This Row],[Nome]]&amp;"*",Gazzetta17_18[Giocatore],1,FALSE),"")</f>
        <v/>
      </c>
      <c r="E600" s="13">
        <f>IFERROR(IF(Dati17_18[[#This Row],[Mf]]/Dati17_18[[#This Row],[Quota]]=0,0,Dati17_18[[#This Row],[Mf]]/Dati17_18[[#This Row],[Quota]]),0)</f>
        <v>0</v>
      </c>
      <c r="F600" s="13">
        <f>IFERROR(Dati17_18[[#This Row],[Mf/Quota]]*Dati17_18[[#This Row],[Pg]]/38,0)</f>
        <v>0</v>
      </c>
      <c r="G600" s="15">
        <f>IF(Dati17_18[[#This Row],[Mf]]*Dati17_18[[#This Row],[Pg]]=0,0,Dati17_18[[#This Row],[Mf]]*Dati17_18[[#This Row],[Pg]])</f>
        <v>0</v>
      </c>
      <c r="H600" s="20">
        <f>IFERROR(Dati17_18[[#This Row],[Tot. punti]]/Dati17_18[[#This Row],[Quota]],0)</f>
        <v>0</v>
      </c>
      <c r="I600" s="12">
        <f>IFERROR(VLOOKUP(Dati17_18[[#This Row],[Nome]]&amp;"*",Gazzetta17_18[],2,FALSE),0)</f>
        <v>0</v>
      </c>
      <c r="J600" t="s">
        <v>46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2253</v>
      </c>
      <c r="B601" t="s">
        <v>22</v>
      </c>
      <c r="C601" t="s">
        <v>849</v>
      </c>
      <c r="D601" s="17" t="str">
        <f>IFERROR(VLOOKUP(Dati17_18[[#This Row],[Nome]]&amp;"*",Gazzetta17_18[Giocatore],1,FALSE),"")</f>
        <v/>
      </c>
      <c r="E601" s="13">
        <f>IFERROR(IF(Dati17_18[[#This Row],[Mf]]/Dati17_18[[#This Row],[Quota]]=0,0,Dati17_18[[#This Row],[Mf]]/Dati17_18[[#This Row],[Quota]]),0)</f>
        <v>0</v>
      </c>
      <c r="F601" s="13">
        <f>IFERROR(Dati17_18[[#This Row],[Mf/Quota]]*Dati17_18[[#This Row],[Pg]]/38,0)</f>
        <v>0</v>
      </c>
      <c r="G601" s="15">
        <f>IF(Dati17_18[[#This Row],[Mf]]*Dati17_18[[#This Row],[Pg]]=0,0,Dati17_18[[#This Row],[Mf]]*Dati17_18[[#This Row],[Pg]])</f>
        <v>0</v>
      </c>
      <c r="H601" s="20">
        <f>IFERROR(Dati17_18[[#This Row],[Tot. punti]]/Dati17_18[[#This Row],[Quota]],0)</f>
        <v>0</v>
      </c>
      <c r="I601" s="12">
        <f>IFERROR(VLOOKUP(Dati17_18[[#This Row],[Nome]]&amp;"*",Gazzetta17_18[],2,FALSE),0)</f>
        <v>0</v>
      </c>
      <c r="J601" t="s">
        <v>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2256</v>
      </c>
      <c r="B602" t="s">
        <v>28</v>
      </c>
      <c r="C602" t="s">
        <v>851</v>
      </c>
      <c r="D602" s="17" t="str">
        <f>IFERROR(VLOOKUP(Dati17_18[[#This Row],[Nome]]&amp;"*",Gazzetta17_18[Giocatore],1,FALSE),"")</f>
        <v/>
      </c>
      <c r="E602" s="13">
        <f>IFERROR(IF(Dati17_18[[#This Row],[Mf]]/Dati17_18[[#This Row],[Quota]]=0,0,Dati17_18[[#This Row],[Mf]]/Dati17_18[[#This Row],[Quota]]),0)</f>
        <v>0</v>
      </c>
      <c r="F602" s="13">
        <f>IFERROR(Dati17_18[[#This Row],[Mf/Quota]]*Dati17_18[[#This Row],[Pg]]/38,0)</f>
        <v>0</v>
      </c>
      <c r="G602" s="15">
        <f>IF(Dati17_18[[#This Row],[Mf]]*Dati17_18[[#This Row],[Pg]]=0,0,Dati17_18[[#This Row],[Mf]]*Dati17_18[[#This Row],[Pg]])</f>
        <v>0</v>
      </c>
      <c r="H602" s="20">
        <f>IFERROR(Dati17_18[[#This Row],[Tot. punti]]/Dati17_18[[#This Row],[Quota]],0)</f>
        <v>0</v>
      </c>
      <c r="I602" s="12">
        <f>IFERROR(VLOOKUP(Dati17_18[[#This Row],[Nome]]&amp;"*",Gazzetta17_18[],2,FALSE),0)</f>
        <v>0</v>
      </c>
      <c r="J602" t="s">
        <v>653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2258</v>
      </c>
      <c r="B603" t="s">
        <v>31</v>
      </c>
      <c r="C603" t="s">
        <v>852</v>
      </c>
      <c r="D603" s="17" t="str">
        <f>IFERROR(VLOOKUP(Dati17_18[[#This Row],[Nome]]&amp;"*",Gazzetta17_18[Giocatore],1,FALSE),"")</f>
        <v/>
      </c>
      <c r="E603" s="13">
        <f>IFERROR(IF(Dati17_18[[#This Row],[Mf]]/Dati17_18[[#This Row],[Quota]]=0,0,Dati17_18[[#This Row],[Mf]]/Dati17_18[[#This Row],[Quota]]),0)</f>
        <v>0</v>
      </c>
      <c r="F603" s="13">
        <f>IFERROR(Dati17_18[[#This Row],[Mf/Quota]]*Dati17_18[[#This Row],[Pg]]/38,0)</f>
        <v>0</v>
      </c>
      <c r="G603" s="15">
        <f>IF(Dati17_18[[#This Row],[Mf]]*Dati17_18[[#This Row],[Pg]]=0,0,Dati17_18[[#This Row],[Mf]]*Dati17_18[[#This Row],[Pg]])</f>
        <v>0</v>
      </c>
      <c r="H603" s="20">
        <f>IFERROR(Dati17_18[[#This Row],[Tot. punti]]/Dati17_18[[#This Row],[Quota]],0)</f>
        <v>0</v>
      </c>
      <c r="I603" s="12">
        <f>IFERROR(VLOOKUP(Dati17_18[[#This Row],[Nome]]&amp;"*",Gazzetta17_18[],2,FALSE),0)</f>
        <v>0</v>
      </c>
      <c r="J603" t="s">
        <v>653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2259</v>
      </c>
      <c r="B604" t="s">
        <v>31</v>
      </c>
      <c r="C604" t="s">
        <v>853</v>
      </c>
      <c r="D604" s="17" t="str">
        <f>IFERROR(VLOOKUP(Dati17_18[[#This Row],[Nome]]&amp;"*",Gazzetta17_18[Giocatore],1,FALSE),"")</f>
        <v/>
      </c>
      <c r="E604" s="13">
        <f>IFERROR(IF(Dati17_18[[#This Row],[Mf]]/Dati17_18[[#This Row],[Quota]]=0,0,Dati17_18[[#This Row],[Mf]]/Dati17_18[[#This Row],[Quota]]),0)</f>
        <v>0</v>
      </c>
      <c r="F604" s="13">
        <f>IFERROR(Dati17_18[[#This Row],[Mf/Quota]]*Dati17_18[[#This Row],[Pg]]/38,0)</f>
        <v>0</v>
      </c>
      <c r="G604" s="15">
        <f>IF(Dati17_18[[#This Row],[Mf]]*Dati17_18[[#This Row],[Pg]]=0,0,Dati17_18[[#This Row],[Mf]]*Dati17_18[[#This Row],[Pg]])</f>
        <v>0</v>
      </c>
      <c r="H604" s="20">
        <f>IFERROR(Dati17_18[[#This Row],[Tot. punti]]/Dati17_18[[#This Row],[Quota]],0)</f>
        <v>0</v>
      </c>
      <c r="I604" s="12">
        <f>IFERROR(VLOOKUP(Dati17_18[[#This Row],[Nome]]&amp;"*",Gazzetta17_18[],2,FALSE),0)</f>
        <v>0</v>
      </c>
      <c r="J604" t="s">
        <v>653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2262</v>
      </c>
      <c r="B605" t="s">
        <v>22</v>
      </c>
      <c r="C605" t="s">
        <v>855</v>
      </c>
      <c r="D605" s="17" t="str">
        <f>IFERROR(VLOOKUP(Dati17_18[[#This Row],[Nome]]&amp;"*",Gazzetta17_18[Giocatore],1,FALSE),"")</f>
        <v/>
      </c>
      <c r="E605" s="13">
        <f>IFERROR(IF(Dati17_18[[#This Row],[Mf]]/Dati17_18[[#This Row],[Quota]]=0,0,Dati17_18[[#This Row],[Mf]]/Dati17_18[[#This Row],[Quota]]),0)</f>
        <v>0</v>
      </c>
      <c r="F605" s="13">
        <f>IFERROR(Dati17_18[[#This Row],[Mf/Quota]]*Dati17_18[[#This Row],[Pg]]/38,0)</f>
        <v>0</v>
      </c>
      <c r="G605" s="15">
        <f>IF(Dati17_18[[#This Row],[Mf]]*Dati17_18[[#This Row],[Pg]]=0,0,Dati17_18[[#This Row],[Mf]]*Dati17_18[[#This Row],[Pg]])</f>
        <v>0</v>
      </c>
      <c r="H605" s="20">
        <f>IFERROR(Dati17_18[[#This Row],[Tot. punti]]/Dati17_18[[#This Row],[Quota]],0)</f>
        <v>0</v>
      </c>
      <c r="I605" s="12">
        <f>IFERROR(VLOOKUP(Dati17_18[[#This Row],[Nome]]&amp;"*",Gazzetta17_18[],2,FALSE),0)</f>
        <v>0</v>
      </c>
      <c r="J605" t="s">
        <v>653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2268</v>
      </c>
      <c r="B606" t="s">
        <v>17</v>
      </c>
      <c r="C606" t="s">
        <v>861</v>
      </c>
      <c r="D606" s="17" t="str">
        <f>IFERROR(VLOOKUP(Dati17_18[[#This Row],[Nome]]&amp;"*",Gazzetta17_18[Giocatore],1,FALSE),"")</f>
        <v/>
      </c>
      <c r="E606" s="13">
        <f>IFERROR(IF(Dati17_18[[#This Row],[Mf]]/Dati17_18[[#This Row],[Quota]]=0,0,Dati17_18[[#This Row],[Mf]]/Dati17_18[[#This Row],[Quota]]),0)</f>
        <v>0</v>
      </c>
      <c r="F606" s="13">
        <f>IFERROR(Dati17_18[[#This Row],[Mf/Quota]]*Dati17_18[[#This Row],[Pg]]/38,0)</f>
        <v>0</v>
      </c>
      <c r="G606" s="15">
        <f>IF(Dati17_18[[#This Row],[Mf]]*Dati17_18[[#This Row],[Pg]]=0,0,Dati17_18[[#This Row],[Mf]]*Dati17_18[[#This Row],[Pg]])</f>
        <v>0</v>
      </c>
      <c r="H606" s="20">
        <f>IFERROR(Dati17_18[[#This Row],[Tot. punti]]/Dati17_18[[#This Row],[Quota]],0)</f>
        <v>0</v>
      </c>
      <c r="I606" s="12">
        <f>IFERROR(VLOOKUP(Dati17_18[[#This Row],[Nome]]&amp;"*",Gazzetta17_18[],2,FALSE),0)</f>
        <v>0</v>
      </c>
      <c r="J606" t="s">
        <v>653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2270</v>
      </c>
      <c r="B607" t="s">
        <v>28</v>
      </c>
      <c r="C607" t="s">
        <v>862</v>
      </c>
      <c r="D607" s="17" t="str">
        <f>IFERROR(VLOOKUP(Dati17_18[[#This Row],[Nome]]&amp;"*",Gazzetta17_18[Giocatore],1,FALSE),"")</f>
        <v/>
      </c>
      <c r="E607" s="13">
        <f>IFERROR(IF(Dati17_18[[#This Row],[Mf]]/Dati17_18[[#This Row],[Quota]]=0,0,Dati17_18[[#This Row],[Mf]]/Dati17_18[[#This Row],[Quota]]),0)</f>
        <v>0</v>
      </c>
      <c r="F607" s="13">
        <f>IFERROR(Dati17_18[[#This Row],[Mf/Quota]]*Dati17_18[[#This Row],[Pg]]/38,0)</f>
        <v>0</v>
      </c>
      <c r="G607" s="15">
        <f>IF(Dati17_18[[#This Row],[Mf]]*Dati17_18[[#This Row],[Pg]]=0,0,Dati17_18[[#This Row],[Mf]]*Dati17_18[[#This Row],[Pg]])</f>
        <v>0</v>
      </c>
      <c r="H607" s="20">
        <f>IFERROR(Dati17_18[[#This Row],[Tot. punti]]/Dati17_18[[#This Row],[Quota]],0)</f>
        <v>0</v>
      </c>
      <c r="I607" s="12">
        <f>IFERROR(VLOOKUP(Dati17_18[[#This Row],[Nome]]&amp;"*",Gazzetta17_18[],2,FALSE),0)</f>
        <v>0</v>
      </c>
      <c r="J607" t="s">
        <v>81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2272</v>
      </c>
      <c r="B608" t="s">
        <v>31</v>
      </c>
      <c r="C608" t="s">
        <v>864</v>
      </c>
      <c r="D608" s="17" t="str">
        <f>IFERROR(VLOOKUP(Dati17_18[[#This Row],[Nome]]&amp;"*",Gazzetta17_18[Giocatore],1,FALSE),"")</f>
        <v/>
      </c>
      <c r="E608" s="13">
        <f>IFERROR(IF(Dati17_18[[#This Row],[Mf]]/Dati17_18[[#This Row],[Quota]]=0,0,Dati17_18[[#This Row],[Mf]]/Dati17_18[[#This Row],[Quota]]),0)</f>
        <v>0</v>
      </c>
      <c r="F608" s="13">
        <f>IFERROR(Dati17_18[[#This Row],[Mf/Quota]]*Dati17_18[[#This Row],[Pg]]/38,0)</f>
        <v>0</v>
      </c>
      <c r="G608" s="15">
        <f>IF(Dati17_18[[#This Row],[Mf]]*Dati17_18[[#This Row],[Pg]]=0,0,Dati17_18[[#This Row],[Mf]]*Dati17_18[[#This Row],[Pg]])</f>
        <v>0</v>
      </c>
      <c r="H608" s="20">
        <f>IFERROR(Dati17_18[[#This Row],[Tot. punti]]/Dati17_18[[#This Row],[Quota]],0)</f>
        <v>0</v>
      </c>
      <c r="I608" s="12">
        <f>IFERROR(VLOOKUP(Dati17_18[[#This Row],[Nome]]&amp;"*",Gazzetta17_18[],2,FALSE),0)</f>
        <v>0</v>
      </c>
      <c r="J608" t="s">
        <v>101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2275</v>
      </c>
      <c r="B609" t="s">
        <v>17</v>
      </c>
      <c r="C609" t="s">
        <v>867</v>
      </c>
      <c r="D609" s="17" t="str">
        <f>IFERROR(VLOOKUP(Dati17_18[[#This Row],[Nome]]&amp;"*",Gazzetta17_18[Giocatore],1,FALSE),"")</f>
        <v/>
      </c>
      <c r="E609" s="13">
        <f>IFERROR(IF(Dati17_18[[#This Row],[Mf]]/Dati17_18[[#This Row],[Quota]]=0,0,Dati17_18[[#This Row],[Mf]]/Dati17_18[[#This Row],[Quota]]),0)</f>
        <v>0</v>
      </c>
      <c r="F609" s="13">
        <f>IFERROR(Dati17_18[[#This Row],[Mf/Quota]]*Dati17_18[[#This Row],[Pg]]/38,0)</f>
        <v>0</v>
      </c>
      <c r="G609" s="15">
        <f>IF(Dati17_18[[#This Row],[Mf]]*Dati17_18[[#This Row],[Pg]]=0,0,Dati17_18[[#This Row],[Mf]]*Dati17_18[[#This Row],[Pg]])</f>
        <v>0</v>
      </c>
      <c r="H609" s="20">
        <f>IFERROR(Dati17_18[[#This Row],[Tot. punti]]/Dati17_18[[#This Row],[Quota]],0)</f>
        <v>0</v>
      </c>
      <c r="I609" s="12">
        <f>IFERROR(VLOOKUP(Dati17_18[[#This Row],[Nome]]&amp;"*",Gazzetta17_18[],2,FALSE),0)</f>
        <v>0</v>
      </c>
      <c r="J609" t="s">
        <v>101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2291</v>
      </c>
      <c r="B610" t="s">
        <v>22</v>
      </c>
      <c r="C610" t="s">
        <v>880</v>
      </c>
      <c r="D610" s="17" t="str">
        <f>IFERROR(VLOOKUP(Dati17_18[[#This Row],[Nome]]&amp;"*",Gazzetta17_18[Giocatore],1,FALSE),"")</f>
        <v/>
      </c>
      <c r="E610" s="13">
        <f>IFERROR(IF(Dati17_18[[#This Row],[Mf]]/Dati17_18[[#This Row],[Quota]]=0,0,Dati17_18[[#This Row],[Mf]]/Dati17_18[[#This Row],[Quota]]),0)</f>
        <v>0</v>
      </c>
      <c r="F610" s="13">
        <f>IFERROR(Dati17_18[[#This Row],[Mf/Quota]]*Dati17_18[[#This Row],[Pg]]/38,0)</f>
        <v>0</v>
      </c>
      <c r="G610" s="15">
        <f>IF(Dati17_18[[#This Row],[Mf]]*Dati17_18[[#This Row],[Pg]]=0,0,Dati17_18[[#This Row],[Mf]]*Dati17_18[[#This Row],[Pg]])</f>
        <v>0</v>
      </c>
      <c r="H610" s="20">
        <f>IFERROR(Dati17_18[[#This Row],[Tot. punti]]/Dati17_18[[#This Row],[Quota]],0)</f>
        <v>0</v>
      </c>
      <c r="I610" s="12">
        <f>IFERROR(VLOOKUP(Dati17_18[[#This Row],[Nome]]&amp;"*",Gazzetta17_18[],2,FALSE),0)</f>
        <v>0</v>
      </c>
      <c r="J610" t="s">
        <v>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2298</v>
      </c>
      <c r="B611" t="s">
        <v>31</v>
      </c>
      <c r="C611" t="s">
        <v>887</v>
      </c>
      <c r="D611" s="17" t="str">
        <f>IFERROR(VLOOKUP(Dati17_18[[#This Row],[Nome]]&amp;"*",Gazzetta17_18[Giocatore],1,FALSE),"")</f>
        <v/>
      </c>
      <c r="E611" s="13">
        <f>IFERROR(IF(Dati17_18[[#This Row],[Mf]]/Dati17_18[[#This Row],[Quota]]=0,0,Dati17_18[[#This Row],[Mf]]/Dati17_18[[#This Row],[Quota]]),0)</f>
        <v>0</v>
      </c>
      <c r="F611" s="13">
        <f>IFERROR(Dati17_18[[#This Row],[Mf/Quota]]*Dati17_18[[#This Row],[Pg]]/38,0)</f>
        <v>0</v>
      </c>
      <c r="G611" s="15">
        <f>IF(Dati17_18[[#This Row],[Mf]]*Dati17_18[[#This Row],[Pg]]=0,0,Dati17_18[[#This Row],[Mf]]*Dati17_18[[#This Row],[Pg]])</f>
        <v>0</v>
      </c>
      <c r="H611" s="20">
        <f>IFERROR(Dati17_18[[#This Row],[Tot. punti]]/Dati17_18[[#This Row],[Quota]],0)</f>
        <v>0</v>
      </c>
      <c r="I611" s="12">
        <f>IFERROR(VLOOKUP(Dati17_18[[#This Row],[Nome]]&amp;"*",Gazzetta17_18[],2,FALSE),0)</f>
        <v>0</v>
      </c>
      <c r="J611" t="s">
        <v>30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2300</v>
      </c>
      <c r="B612" t="s">
        <v>31</v>
      </c>
      <c r="C612" t="s">
        <v>889</v>
      </c>
      <c r="D612" s="17" t="str">
        <f>IFERROR(VLOOKUP(Dati17_18[[#This Row],[Nome]]&amp;"*",Gazzetta17_18[Giocatore],1,FALSE),"")</f>
        <v/>
      </c>
      <c r="E612" s="13">
        <f>IFERROR(IF(Dati17_18[[#This Row],[Mf]]/Dati17_18[[#This Row],[Quota]]=0,0,Dati17_18[[#This Row],[Mf]]/Dati17_18[[#This Row],[Quota]]),0)</f>
        <v>0</v>
      </c>
      <c r="F612" s="13">
        <f>IFERROR(Dati17_18[[#This Row],[Mf/Quota]]*Dati17_18[[#This Row],[Pg]]/38,0)</f>
        <v>0</v>
      </c>
      <c r="G612" s="15">
        <f>IF(Dati17_18[[#This Row],[Mf]]*Dati17_18[[#This Row],[Pg]]=0,0,Dati17_18[[#This Row],[Mf]]*Dati17_18[[#This Row],[Pg]])</f>
        <v>0</v>
      </c>
      <c r="H612" s="20">
        <f>IFERROR(Dati17_18[[#This Row],[Tot. punti]]/Dati17_18[[#This Row],[Quota]],0)</f>
        <v>0</v>
      </c>
      <c r="I612" s="12">
        <f>IFERROR(VLOOKUP(Dati17_18[[#This Row],[Nome]]&amp;"*",Gazzetta17_18[],2,FALSE),0)</f>
        <v>0</v>
      </c>
      <c r="J612" t="s">
        <v>44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2328</v>
      </c>
      <c r="B613" t="s">
        <v>31</v>
      </c>
      <c r="C613" t="s">
        <v>914</v>
      </c>
      <c r="D613" s="17" t="str">
        <f>IFERROR(VLOOKUP(Dati17_18[[#This Row],[Nome]]&amp;"*",Gazzetta17_18[Giocatore],1,FALSE),"")</f>
        <v/>
      </c>
      <c r="E613" s="13">
        <f>IFERROR(IF(Dati17_18[[#This Row],[Mf]]/Dati17_18[[#This Row],[Quota]]=0,0,Dati17_18[[#This Row],[Mf]]/Dati17_18[[#This Row],[Quota]]),0)</f>
        <v>0</v>
      </c>
      <c r="F613" s="13">
        <f>IFERROR(Dati17_18[[#This Row],[Mf/Quota]]*Dati17_18[[#This Row],[Pg]]/38,0)</f>
        <v>0</v>
      </c>
      <c r="G613" s="15">
        <f>IF(Dati17_18[[#This Row],[Mf]]*Dati17_18[[#This Row],[Pg]]=0,0,Dati17_18[[#This Row],[Mf]]*Dati17_18[[#This Row],[Pg]])</f>
        <v>0</v>
      </c>
      <c r="H613" s="20">
        <f>IFERROR(Dati17_18[[#This Row],[Tot. punti]]/Dati17_18[[#This Row],[Quota]],0)</f>
        <v>0</v>
      </c>
      <c r="I613" s="12">
        <f>IFERROR(VLOOKUP(Dati17_18[[#This Row],[Nome]]&amp;"*",Gazzetta17_18[],2,FALSE),0)</f>
        <v>0</v>
      </c>
      <c r="J613" t="s">
        <v>55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2330</v>
      </c>
      <c r="B614" t="s">
        <v>31</v>
      </c>
      <c r="C614" t="s">
        <v>916</v>
      </c>
      <c r="D614" s="17" t="str">
        <f>IFERROR(VLOOKUP(Dati17_18[[#This Row],[Nome]]&amp;"*",Gazzetta17_18[Giocatore],1,FALSE),"")</f>
        <v/>
      </c>
      <c r="E614" s="13">
        <f>IFERROR(IF(Dati17_18[[#This Row],[Mf]]/Dati17_18[[#This Row],[Quota]]=0,0,Dati17_18[[#This Row],[Mf]]/Dati17_18[[#This Row],[Quota]]),0)</f>
        <v>0</v>
      </c>
      <c r="F614" s="13">
        <f>IFERROR(Dati17_18[[#This Row],[Mf/Quota]]*Dati17_18[[#This Row],[Pg]]/38,0)</f>
        <v>0</v>
      </c>
      <c r="G614" s="15">
        <f>IF(Dati17_18[[#This Row],[Mf]]*Dati17_18[[#This Row],[Pg]]=0,0,Dati17_18[[#This Row],[Mf]]*Dati17_18[[#This Row],[Pg]])</f>
        <v>0</v>
      </c>
      <c r="H614" s="20">
        <f>IFERROR(Dati17_18[[#This Row],[Tot. punti]]/Dati17_18[[#This Row],[Quota]],0)</f>
        <v>0</v>
      </c>
      <c r="I614" s="12">
        <f>IFERROR(VLOOKUP(Dati17_18[[#This Row],[Nome]]&amp;"*",Gazzetta17_18[],2,FALSE),0)</f>
        <v>0</v>
      </c>
      <c r="J614" t="s">
        <v>44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2332</v>
      </c>
      <c r="B615" t="s">
        <v>22</v>
      </c>
      <c r="C615" t="s">
        <v>918</v>
      </c>
      <c r="D615" s="17" t="str">
        <f>IFERROR(VLOOKUP(Dati17_18[[#This Row],[Nome]]&amp;"*",Gazzetta17_18[Giocatore],1,FALSE),"")</f>
        <v/>
      </c>
      <c r="E615" s="13">
        <f>IFERROR(IF(Dati17_18[[#This Row],[Mf]]/Dati17_18[[#This Row],[Quota]]=0,0,Dati17_18[[#This Row],[Mf]]/Dati17_18[[#This Row],[Quota]]),0)</f>
        <v>0</v>
      </c>
      <c r="F615" s="13">
        <f>IFERROR(Dati17_18[[#This Row],[Mf/Quota]]*Dati17_18[[#This Row],[Pg]]/38,0)</f>
        <v>0</v>
      </c>
      <c r="G615" s="15">
        <f>IF(Dati17_18[[#This Row],[Mf]]*Dati17_18[[#This Row],[Pg]]=0,0,Dati17_18[[#This Row],[Mf]]*Dati17_18[[#This Row],[Pg]])</f>
        <v>0</v>
      </c>
      <c r="H615" s="20">
        <f>IFERROR(Dati17_18[[#This Row],[Tot. punti]]/Dati17_18[[#This Row],[Quota]],0)</f>
        <v>0</v>
      </c>
      <c r="I615" s="12">
        <f>IFERROR(VLOOKUP(Dati17_18[[#This Row],[Nome]]&amp;"*",Gazzetta17_18[],2,FALSE),0)</f>
        <v>0</v>
      </c>
      <c r="J615" t="s">
        <v>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2333</v>
      </c>
      <c r="B616" t="s">
        <v>22</v>
      </c>
      <c r="C616" t="s">
        <v>919</v>
      </c>
      <c r="D616" s="17" t="str">
        <f>IFERROR(VLOOKUP(Dati17_18[[#This Row],[Nome]]&amp;"*",Gazzetta17_18[Giocatore],1,FALSE),"")</f>
        <v/>
      </c>
      <c r="E616" s="13">
        <f>IFERROR(IF(Dati17_18[[#This Row],[Mf]]/Dati17_18[[#This Row],[Quota]]=0,0,Dati17_18[[#This Row],[Mf]]/Dati17_18[[#This Row],[Quota]]),0)</f>
        <v>0</v>
      </c>
      <c r="F616" s="13">
        <f>IFERROR(Dati17_18[[#This Row],[Mf/Quota]]*Dati17_18[[#This Row],[Pg]]/38,0)</f>
        <v>0</v>
      </c>
      <c r="G616" s="15">
        <f>IF(Dati17_18[[#This Row],[Mf]]*Dati17_18[[#This Row],[Pg]]=0,0,Dati17_18[[#This Row],[Mf]]*Dati17_18[[#This Row],[Pg]])</f>
        <v>0</v>
      </c>
      <c r="H616" s="20">
        <f>IFERROR(Dati17_18[[#This Row],[Tot. punti]]/Dati17_18[[#This Row],[Quota]],0)</f>
        <v>0</v>
      </c>
      <c r="I616" s="12">
        <f>IFERROR(VLOOKUP(Dati17_18[[#This Row],[Nome]]&amp;"*",Gazzetta17_18[],2,FALSE),0)</f>
        <v>0</v>
      </c>
      <c r="J616" t="s">
        <v>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2718</v>
      </c>
      <c r="B617" t="s">
        <v>17</v>
      </c>
      <c r="C617" t="s">
        <v>947</v>
      </c>
      <c r="D617" s="17" t="str">
        <f>IFERROR(VLOOKUP(Dati17_18[[#This Row],[Nome]]&amp;"*",Gazzetta17_18[Giocatore],1,FALSE),"")</f>
        <v/>
      </c>
      <c r="E617" s="13">
        <f>IFERROR(IF(Dati17_18[[#This Row],[Mf]]/Dati17_18[[#This Row],[Quota]]=0,0,Dati17_18[[#This Row],[Mf]]/Dati17_18[[#This Row],[Quota]]),0)</f>
        <v>0</v>
      </c>
      <c r="F617" s="13">
        <f>IFERROR(Dati17_18[[#This Row],[Mf/Quota]]*Dati17_18[[#This Row],[Pg]]/38,0)</f>
        <v>0</v>
      </c>
      <c r="G617" s="15">
        <f>IF(Dati17_18[[#This Row],[Mf]]*Dati17_18[[#This Row],[Pg]]=0,0,Dati17_18[[#This Row],[Mf]]*Dati17_18[[#This Row],[Pg]])</f>
        <v>0</v>
      </c>
      <c r="H617" s="20">
        <f>IFERROR(Dati17_18[[#This Row],[Tot. punti]]/Dati17_18[[#This Row],[Quota]],0)</f>
        <v>0</v>
      </c>
      <c r="I617" s="12">
        <f>IFERROR(VLOOKUP(Dati17_18[[#This Row],[Nome]]&amp;"*",Gazzetta17_18[],2,FALSE),0)</f>
        <v>0</v>
      </c>
      <c r="J617" t="s">
        <v>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2724</v>
      </c>
      <c r="B618" t="s">
        <v>31</v>
      </c>
      <c r="C618" t="s">
        <v>952</v>
      </c>
      <c r="D618" s="17" t="str">
        <f>IFERROR(VLOOKUP(Dati17_18[[#This Row],[Nome]]&amp;"*",Gazzetta17_18[Giocatore],1,FALSE),"")</f>
        <v/>
      </c>
      <c r="E618" s="13">
        <f>IFERROR(IF(Dati17_18[[#This Row],[Mf]]/Dati17_18[[#This Row],[Quota]]=0,0,Dati17_18[[#This Row],[Mf]]/Dati17_18[[#This Row],[Quota]]),0)</f>
        <v>0</v>
      </c>
      <c r="F618" s="13">
        <f>IFERROR(Dati17_18[[#This Row],[Mf/Quota]]*Dati17_18[[#This Row],[Pg]]/38,0)</f>
        <v>0</v>
      </c>
      <c r="G618" s="15">
        <f>IF(Dati17_18[[#This Row],[Mf]]*Dati17_18[[#This Row],[Pg]]=0,0,Dati17_18[[#This Row],[Mf]]*Dati17_18[[#This Row],[Pg]])</f>
        <v>0</v>
      </c>
      <c r="H618" s="20">
        <f>IFERROR(Dati17_18[[#This Row],[Tot. punti]]/Dati17_18[[#This Row],[Quota]],0)</f>
        <v>0</v>
      </c>
      <c r="I618" s="12">
        <f>IFERROR(VLOOKUP(Dati17_18[[#This Row],[Nome]]&amp;"*",Gazzetta17_18[],2,FALSE),0)</f>
        <v>0</v>
      </c>
      <c r="J618" t="s">
        <v>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2728</v>
      </c>
      <c r="B619" t="s">
        <v>31</v>
      </c>
      <c r="C619" t="s">
        <v>955</v>
      </c>
      <c r="D619" s="17" t="str">
        <f>IFERROR(VLOOKUP(Dati17_18[[#This Row],[Nome]]&amp;"*",Gazzetta17_18[Giocatore],1,FALSE),"")</f>
        <v/>
      </c>
      <c r="E619" s="13">
        <f>IFERROR(IF(Dati17_18[[#This Row],[Mf]]/Dati17_18[[#This Row],[Quota]]=0,0,Dati17_18[[#This Row],[Mf]]/Dati17_18[[#This Row],[Quota]]),0)</f>
        <v>0</v>
      </c>
      <c r="F619" s="13">
        <f>IFERROR(Dati17_18[[#This Row],[Mf/Quota]]*Dati17_18[[#This Row],[Pg]]/38,0)</f>
        <v>0</v>
      </c>
      <c r="G619" s="15">
        <f>IF(Dati17_18[[#This Row],[Mf]]*Dati17_18[[#This Row],[Pg]]=0,0,Dati17_18[[#This Row],[Mf]]*Dati17_18[[#This Row],[Pg]])</f>
        <v>0</v>
      </c>
      <c r="H619" s="20">
        <f>IFERROR(Dati17_18[[#This Row],[Tot. punti]]/Dati17_18[[#This Row],[Quota]],0)</f>
        <v>0</v>
      </c>
      <c r="I619" s="12">
        <f>IFERROR(VLOOKUP(Dati17_18[[#This Row],[Nome]]&amp;"*",Gazzetta17_18[],2,FALSE),0)</f>
        <v>0</v>
      </c>
      <c r="J619" t="s">
        <v>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3</v>
      </c>
      <c r="B620" t="s">
        <v>28</v>
      </c>
      <c r="C620" t="s">
        <v>527</v>
      </c>
      <c r="D620" s="17" t="str">
        <f>IFERROR(VLOOKUP(Dati17_18[[#This Row],[Nome]]&amp;"*",Gazzetta17_18[Giocatore],1,FALSE),"")</f>
        <v/>
      </c>
      <c r="E620" s="13">
        <f>IFERROR(IF(Dati17_18[[#This Row],[Mf]]/Dati17_18[[#This Row],[Quota]]=0,0,Dati17_18[[#This Row],[Mf]]/Dati17_18[[#This Row],[Quota]]),0)</f>
        <v>0</v>
      </c>
      <c r="F620" s="13">
        <f>IFERROR(Dati17_18[[#This Row],[Mf/Quota]]*Dati17_18[[#This Row],[Pg]]/38,0)</f>
        <v>0</v>
      </c>
      <c r="G620" s="15">
        <f>IF(Dati17_18[[#This Row],[Mf]]*Dati17_18[[#This Row],[Pg]]=0,0,Dati17_18[[#This Row],[Mf]]*Dati17_18[[#This Row],[Pg]])</f>
        <v>0</v>
      </c>
      <c r="H620" s="20">
        <f>IFERROR(Dati17_18[[#This Row],[Tot. punti]]/Dati17_18[[#This Row],[Quota]],0)</f>
        <v>0</v>
      </c>
      <c r="I620" s="12">
        <f>IFERROR(VLOOKUP(Dati17_18[[#This Row],[Nome]]&amp;"*",Gazzetta17_18[],2,FALSE),0)</f>
        <v>0</v>
      </c>
      <c r="J620" t="s">
        <v>49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248</v>
      </c>
      <c r="B621" t="s">
        <v>28</v>
      </c>
      <c r="C621" t="s">
        <v>577</v>
      </c>
      <c r="D621" s="17" t="str">
        <f>IFERROR(VLOOKUP(Dati17_18[[#This Row],[Nome]]&amp;"*",Gazzetta17_18[Giocatore],1,FALSE),"")</f>
        <v>Berni T.</v>
      </c>
      <c r="E621" s="13">
        <f>IFERROR(IF(Dati17_18[[#This Row],[Mf]]/Dati17_18[[#This Row],[Quota]]=0,0,Dati17_18[[#This Row],[Mf]]/Dati17_18[[#This Row],[Quota]]),0)</f>
        <v>0</v>
      </c>
      <c r="F621" s="13">
        <f>IFERROR(Dati17_18[[#This Row],[Mf/Quota]]*Dati17_18[[#This Row],[Pg]]/38,0)</f>
        <v>0</v>
      </c>
      <c r="G621" s="15">
        <f>IF(Dati17_18[[#This Row],[Mf]]*Dati17_18[[#This Row],[Pg]]=0,0,Dati17_18[[#This Row],[Mf]]*Dati17_18[[#This Row],[Pg]])</f>
        <v>0</v>
      </c>
      <c r="H621" s="20">
        <f>IFERROR(Dati17_18[[#This Row],[Tot. punti]]/Dati17_18[[#This Row],[Quota]],0)</f>
        <v>0</v>
      </c>
      <c r="I621" s="12">
        <f>IFERROR(VLOOKUP(Dati17_18[[#This Row],[Nome]]&amp;"*",Gazzetta17_18[],2,FALSE),0)</f>
        <v>1</v>
      </c>
      <c r="J621" t="s">
        <v>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2331</v>
      </c>
      <c r="B622" t="s">
        <v>28</v>
      </c>
      <c r="C622" t="s">
        <v>917</v>
      </c>
      <c r="D622" s="17" t="str">
        <f>IFERROR(VLOOKUP(Dati17_18[[#This Row],[Nome]]&amp;"*",Gazzetta17_18[Giocatore],1,FALSE),"")</f>
        <v>Borsellini D.</v>
      </c>
      <c r="E622" s="13">
        <f>IFERROR(IF(Dati17_18[[#This Row],[Mf]]/Dati17_18[[#This Row],[Quota]]=0,0,Dati17_18[[#This Row],[Mf]]/Dati17_18[[#This Row],[Quota]]),0)</f>
        <v>0</v>
      </c>
      <c r="F622" s="13">
        <f>IFERROR(Dati17_18[[#This Row],[Mf/Quota]]*Dati17_18[[#This Row],[Pg]]/38,0)</f>
        <v>0</v>
      </c>
      <c r="G622" s="15">
        <f>IF(Dati17_18[[#This Row],[Mf]]*Dati17_18[[#This Row],[Pg]]=0,0,Dati17_18[[#This Row],[Mf]]*Dati17_18[[#This Row],[Pg]])</f>
        <v>0</v>
      </c>
      <c r="H622" s="20">
        <f>IFERROR(Dati17_18[[#This Row],[Tot. punti]]/Dati17_18[[#This Row],[Quota]],0)</f>
        <v>0</v>
      </c>
      <c r="I622" s="12">
        <f>IFERROR(VLOOKUP(Dati17_18[[#This Row],[Nome]]&amp;"*",Gazzetta17_18[],2,FALSE),0)</f>
        <v>1</v>
      </c>
      <c r="J622" t="s">
        <v>30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2294</v>
      </c>
      <c r="B623" t="s">
        <v>28</v>
      </c>
      <c r="C623" t="s">
        <v>883</v>
      </c>
      <c r="D623" s="17" t="str">
        <f>IFERROR(VLOOKUP(Dati17_18[[#This Row],[Nome]]&amp;"*",Gazzetta17_18[Giocatore],1,FALSE),"")</f>
        <v>Cerofolini M.</v>
      </c>
      <c r="E623" s="13">
        <f>IFERROR(IF(Dati17_18[[#This Row],[Mf]]/Dati17_18[[#This Row],[Quota]]=0,0,Dati17_18[[#This Row],[Mf]]/Dati17_18[[#This Row],[Quota]]),0)</f>
        <v>0</v>
      </c>
      <c r="F623" s="13">
        <f>IFERROR(Dati17_18[[#This Row],[Mf/Quota]]*Dati17_18[[#This Row],[Pg]]/38,0)</f>
        <v>0</v>
      </c>
      <c r="G623" s="15">
        <f>IF(Dati17_18[[#This Row],[Mf]]*Dati17_18[[#This Row],[Pg]]=0,0,Dati17_18[[#This Row],[Mf]]*Dati17_18[[#This Row],[Pg]])</f>
        <v>0</v>
      </c>
      <c r="H623" s="20">
        <f>IFERROR(Dati17_18[[#This Row],[Tot. punti]]/Dati17_18[[#This Row],[Quota]],0)</f>
        <v>0</v>
      </c>
      <c r="I623" s="12">
        <f>IFERROR(VLOOKUP(Dati17_18[[#This Row],[Nome]]&amp;"*",Gazzetta17_18[],2,FALSE),0)</f>
        <v>1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2295</v>
      </c>
      <c r="B624" t="s">
        <v>28</v>
      </c>
      <c r="C624" t="s">
        <v>884</v>
      </c>
      <c r="D624" s="17" t="str">
        <f>IFERROR(VLOOKUP(Dati17_18[[#This Row],[Nome]]&amp;"*",Gazzetta17_18[Giocatore],1,FALSE),"")</f>
        <v>Confente A.</v>
      </c>
      <c r="E624" s="13">
        <f>IFERROR(IF(Dati17_18[[#This Row],[Mf]]/Dati17_18[[#This Row],[Quota]]=0,0,Dati17_18[[#This Row],[Mf]]/Dati17_18[[#This Row],[Quota]]),0)</f>
        <v>0</v>
      </c>
      <c r="F624" s="13">
        <f>IFERROR(Dati17_18[[#This Row],[Mf/Quota]]*Dati17_18[[#This Row],[Pg]]/38,0)</f>
        <v>0</v>
      </c>
      <c r="G624" s="15">
        <f>IF(Dati17_18[[#This Row],[Mf]]*Dati17_18[[#This Row],[Pg]]=0,0,Dati17_18[[#This Row],[Mf]]*Dati17_18[[#This Row],[Pg]])</f>
        <v>0</v>
      </c>
      <c r="H624" s="20">
        <f>IFERROR(Dati17_18[[#This Row],[Tot. punti]]/Dati17_18[[#This Row],[Quota]],0)</f>
        <v>0</v>
      </c>
      <c r="I624" s="12">
        <f>IFERROR(VLOOKUP(Dati17_18[[#This Row],[Nome]]&amp;"*",Gazzetta17_18[],2,FALSE),0)</f>
        <v>1</v>
      </c>
      <c r="J624" t="s">
        <v>65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609</v>
      </c>
      <c r="B625" t="s">
        <v>28</v>
      </c>
      <c r="C625" t="s">
        <v>541</v>
      </c>
      <c r="D625" s="17" t="str">
        <f>IFERROR(VLOOKUP(Dati17_18[[#This Row],[Nome]]&amp;"*",Gazzetta17_18[Giocatore],1,FALSE),"")</f>
        <v>Coppola F.</v>
      </c>
      <c r="E625" s="13">
        <f>IFERROR(IF(Dati17_18[[#This Row],[Mf]]/Dati17_18[[#This Row],[Quota]]=0,0,Dati17_18[[#This Row],[Mf]]/Dati17_18[[#This Row],[Quota]]),0)</f>
        <v>0</v>
      </c>
      <c r="F625" s="13">
        <f>IFERROR(Dati17_18[[#This Row],[Mf/Quota]]*Dati17_18[[#This Row],[Pg]]/38,0)</f>
        <v>0</v>
      </c>
      <c r="G625" s="15">
        <f>IF(Dati17_18[[#This Row],[Mf]]*Dati17_18[[#This Row],[Pg]]=0,0,Dati17_18[[#This Row],[Mf]]*Dati17_18[[#This Row],[Pg]])</f>
        <v>0</v>
      </c>
      <c r="H625" s="20">
        <f>IFERROR(Dati17_18[[#This Row],[Tot. punti]]/Dati17_18[[#This Row],[Quota]],0)</f>
        <v>0</v>
      </c>
      <c r="I625" s="12">
        <f>IFERROR(VLOOKUP(Dati17_18[[#This Row],[Nome]]&amp;"*",Gazzetta17_18[],2,FALSE),0)</f>
        <v>1</v>
      </c>
      <c r="J625" t="s">
        <v>101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2276</v>
      </c>
      <c r="B626" t="s">
        <v>28</v>
      </c>
      <c r="C626" t="s">
        <v>868</v>
      </c>
      <c r="D626" s="17" t="str">
        <f>IFERROR(VLOOKUP(Dati17_18[[#This Row],[Nome]]&amp;"*",Gazzetta17_18[Giocatore],1,FALSE),"")</f>
        <v>Cotticelli A.</v>
      </c>
      <c r="E626" s="13">
        <f>IFERROR(IF(Dati17_18[[#This Row],[Mf]]/Dati17_18[[#This Row],[Quota]]=0,0,Dati17_18[[#This Row],[Mf]]/Dati17_18[[#This Row],[Quota]]),0)</f>
        <v>0</v>
      </c>
      <c r="F626" s="13">
        <f>IFERROR(Dati17_18[[#This Row],[Mf/Quota]]*Dati17_18[[#This Row],[Pg]]/38,0)</f>
        <v>0</v>
      </c>
      <c r="G626" s="15">
        <f>IF(Dati17_18[[#This Row],[Mf]]*Dati17_18[[#This Row],[Pg]]=0,0,Dati17_18[[#This Row],[Mf]]*Dati17_18[[#This Row],[Pg]])</f>
        <v>0</v>
      </c>
      <c r="H626" s="20">
        <f>IFERROR(Dati17_18[[#This Row],[Tot. punti]]/Dati17_18[[#This Row],[Quota]],0)</f>
        <v>0</v>
      </c>
      <c r="I626" s="12">
        <f>IFERROR(VLOOKUP(Dati17_18[[#This Row],[Nome]]&amp;"*",Gazzetta17_18[],2,FALSE),0)</f>
        <v>1</v>
      </c>
      <c r="J626" t="s">
        <v>655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334</v>
      </c>
      <c r="B627" t="s">
        <v>22</v>
      </c>
      <c r="C627" t="s">
        <v>589</v>
      </c>
      <c r="D627" s="17" t="str">
        <f>IFERROR(VLOOKUP(Dati17_18[[#This Row],[Nome]]&amp;"*",Gazzetta17_18[Giocatore],1,FALSE),"")</f>
        <v>Crecco L.</v>
      </c>
      <c r="E627" s="13">
        <f>IFERROR(IF(Dati17_18[[#This Row],[Mf]]/Dati17_18[[#This Row],[Quota]]=0,0,Dati17_18[[#This Row],[Mf]]/Dati17_18[[#This Row],[Quota]]),0)</f>
        <v>0</v>
      </c>
      <c r="F627" s="13">
        <f>IFERROR(Dati17_18[[#This Row],[Mf/Quota]]*Dati17_18[[#This Row],[Pg]]/38,0)</f>
        <v>0</v>
      </c>
      <c r="G627" s="15">
        <f>IF(Dati17_18[[#This Row],[Mf]]*Dati17_18[[#This Row],[Pg]]=0,0,Dati17_18[[#This Row],[Mf]]*Dati17_18[[#This Row],[Pg]])</f>
        <v>0</v>
      </c>
      <c r="H627" s="20">
        <f>IFERROR(Dati17_18[[#This Row],[Tot. punti]]/Dati17_18[[#This Row],[Quota]],0)</f>
        <v>0</v>
      </c>
      <c r="I627" s="12">
        <f>IFERROR(VLOOKUP(Dati17_18[[#This Row],[Nome]]&amp;"*",Gazzetta17_18[],2,FALSE),0)</f>
        <v>3</v>
      </c>
      <c r="J627" t="s">
        <v>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1890</v>
      </c>
      <c r="B628" t="s">
        <v>28</v>
      </c>
      <c r="C628" t="s">
        <v>680</v>
      </c>
      <c r="D628" s="17" t="str">
        <f>IFERROR(VLOOKUP(Dati17_18[[#This Row],[Nome]]&amp;"*",Gazzetta17_18[Giocatore],1,FALSE),"")</f>
        <v>Festa M.</v>
      </c>
      <c r="E628" s="13">
        <f>IFERROR(IF(Dati17_18[[#This Row],[Mf]]/Dati17_18[[#This Row],[Quota]]=0,0,Dati17_18[[#This Row],[Mf]]/Dati17_18[[#This Row],[Quota]]),0)</f>
        <v>0</v>
      </c>
      <c r="F628" s="13">
        <f>IFERROR(Dati17_18[[#This Row],[Mf/Quota]]*Dati17_18[[#This Row],[Pg]]/38,0)</f>
        <v>0</v>
      </c>
      <c r="G628" s="15">
        <f>IF(Dati17_18[[#This Row],[Mf]]*Dati17_18[[#This Row],[Pg]]=0,0,Dati17_18[[#This Row],[Mf]]*Dati17_18[[#This Row],[Pg]])</f>
        <v>0</v>
      </c>
      <c r="H628" s="20">
        <f>IFERROR(Dati17_18[[#This Row],[Tot. punti]]/Dati17_18[[#This Row],[Quota]],0)</f>
        <v>0</v>
      </c>
      <c r="I628" s="12">
        <f>IFERROR(VLOOKUP(Dati17_18[[#This Row],[Nome]]&amp;"*",Gazzetta17_18[],2,FALSE),0)</f>
        <v>1</v>
      </c>
      <c r="J628" t="s">
        <v>656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267</v>
      </c>
      <c r="B629" t="s">
        <v>22</v>
      </c>
      <c r="C629" t="s">
        <v>516</v>
      </c>
      <c r="D629" s="17" t="str">
        <f>IFERROR(VLOOKUP(Dati17_18[[#This Row],[Nome]]&amp;"*",Gazzetta17_18[Giocatore],1,FALSE),"")</f>
        <v>Gnoukouri A.</v>
      </c>
      <c r="E629" s="13">
        <f>IFERROR(IF(Dati17_18[[#This Row],[Mf]]/Dati17_18[[#This Row],[Quota]]=0,0,Dati17_18[[#This Row],[Mf]]/Dati17_18[[#This Row],[Quota]]),0)</f>
        <v>0</v>
      </c>
      <c r="F629" s="13">
        <f>IFERROR(Dati17_18[[#This Row],[Mf/Quota]]*Dati17_18[[#This Row],[Pg]]/38,0)</f>
        <v>0</v>
      </c>
      <c r="G629" s="15">
        <f>IF(Dati17_18[[#This Row],[Mf]]*Dati17_18[[#This Row],[Pg]]=0,0,Dati17_18[[#This Row],[Mf]]*Dati17_18[[#This Row],[Pg]])</f>
        <v>0</v>
      </c>
      <c r="H629" s="20">
        <f>IFERROR(Dati17_18[[#This Row],[Tot. punti]]/Dati17_18[[#This Row],[Quota]],0)</f>
        <v>0</v>
      </c>
      <c r="I629" s="12">
        <f>IFERROR(VLOOKUP(Dati17_18[[#This Row],[Nome]]&amp;"*",Gazzetta17_18[],2,FALSE),0)</f>
        <v>2</v>
      </c>
      <c r="J629" t="s">
        <v>55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2052</v>
      </c>
      <c r="B630" t="s">
        <v>31</v>
      </c>
      <c r="C630" t="s">
        <v>740</v>
      </c>
      <c r="D630" s="17" t="str">
        <f>IFERROR(VLOOKUP(Dati17_18[[#This Row],[Nome]]&amp;"*",Gazzetta17_18[Giocatore],1,FALSE),"")</f>
        <v>Gomez G.</v>
      </c>
      <c r="E630" s="13">
        <f>IFERROR(IF(Dati17_18[[#This Row],[Mf]]/Dati17_18[[#This Row],[Quota]]=0,0,Dati17_18[[#This Row],[Mf]]/Dati17_18[[#This Row],[Quota]]),0)</f>
        <v>0</v>
      </c>
      <c r="F630" s="13">
        <f>IFERROR(Dati17_18[[#This Row],[Mf/Quota]]*Dati17_18[[#This Row],[Pg]]/38,0)</f>
        <v>0</v>
      </c>
      <c r="G630" s="15">
        <f>IF(Dati17_18[[#This Row],[Mf]]*Dati17_18[[#This Row],[Pg]]=0,0,Dati17_18[[#This Row],[Mf]]*Dati17_18[[#This Row],[Pg]])</f>
        <v>0</v>
      </c>
      <c r="H630" s="20">
        <f>IFERROR(Dati17_18[[#This Row],[Tot. punti]]/Dati17_18[[#This Row],[Quota]],0)</f>
        <v>0</v>
      </c>
      <c r="I630" s="12">
        <f>IFERROR(VLOOKUP(Dati17_18[[#This Row],[Nome]]&amp;"*",Gazzetta17_18[],2,FALSE),0)</f>
        <v>3</v>
      </c>
      <c r="J630" t="s">
        <v>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317</v>
      </c>
      <c r="B631" t="s">
        <v>28</v>
      </c>
      <c r="C631" t="s">
        <v>587</v>
      </c>
      <c r="D631" s="17" t="str">
        <f>IFERROR(VLOOKUP(Dati17_18[[#This Row],[Nome]]&amp;"*",Gazzetta17_18[Giocatore],1,FALSE),"")</f>
        <v>Guerrieri G.</v>
      </c>
      <c r="E631" s="13">
        <f>IFERROR(IF(Dati17_18[[#This Row],[Mf]]/Dati17_18[[#This Row],[Quota]]=0,0,Dati17_18[[#This Row],[Mf]]/Dati17_18[[#This Row],[Quota]]),0)</f>
        <v>0</v>
      </c>
      <c r="F631" s="13">
        <f>IFERROR(Dati17_18[[#This Row],[Mf/Quota]]*Dati17_18[[#This Row],[Pg]]/38,0)</f>
        <v>0</v>
      </c>
      <c r="G631" s="15">
        <f>IF(Dati17_18[[#This Row],[Mf]]*Dati17_18[[#This Row],[Pg]]=0,0,Dati17_18[[#This Row],[Mf]]*Dati17_18[[#This Row],[Pg]])</f>
        <v>0</v>
      </c>
      <c r="H631" s="20">
        <f>IFERROR(Dati17_18[[#This Row],[Tot. punti]]/Dati17_18[[#This Row],[Quota]],0)</f>
        <v>0</v>
      </c>
      <c r="I631" s="12">
        <f>IFERROR(VLOOKUP(Dati17_18[[#This Row],[Nome]]&amp;"*",Gazzetta17_18[],2,FALSE),0)</f>
        <v>1</v>
      </c>
      <c r="J631" t="s">
        <v>74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2312</v>
      </c>
      <c r="B632" t="s">
        <v>31</v>
      </c>
      <c r="C632" t="s">
        <v>898</v>
      </c>
      <c r="D632" s="17" t="str">
        <f>IFERROR(VLOOKUP(Dati17_18[[#This Row],[Nome]]&amp;"*",Gazzetta17_18[Giocatore],1,FALSE),"")</f>
        <v>Hristov P.</v>
      </c>
      <c r="E632" s="13">
        <f>IFERROR(IF(Dati17_18[[#This Row],[Mf]]/Dati17_18[[#This Row],[Quota]]=0,0,Dati17_18[[#This Row],[Mf]]/Dati17_18[[#This Row],[Quota]]),0)</f>
        <v>0</v>
      </c>
      <c r="F632" s="13">
        <f>IFERROR(Dati17_18[[#This Row],[Mf/Quota]]*Dati17_18[[#This Row],[Pg]]/38,0)</f>
        <v>0</v>
      </c>
      <c r="G632" s="15">
        <f>IF(Dati17_18[[#This Row],[Mf]]*Dati17_18[[#This Row],[Pg]]=0,0,Dati17_18[[#This Row],[Mf]]*Dati17_18[[#This Row],[Pg]])</f>
        <v>0</v>
      </c>
      <c r="H632" s="20">
        <f>IFERROR(Dati17_18[[#This Row],[Tot. punti]]/Dati17_18[[#This Row],[Quota]],0)</f>
        <v>0</v>
      </c>
      <c r="I632" s="12">
        <f>IFERROR(VLOOKUP(Dati17_18[[#This Row],[Nome]]&amp;"*",Gazzetta17_18[],2,FALSE),0)</f>
        <v>1</v>
      </c>
      <c r="J632" t="s">
        <v>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542</v>
      </c>
      <c r="B633" t="s">
        <v>28</v>
      </c>
      <c r="C633" t="s">
        <v>508</v>
      </c>
      <c r="D633" s="17" t="str">
        <f>IFERROR(VLOOKUP(Dati17_18[[#This Row],[Nome]]&amp;"*",Gazzetta17_18[Giocatore],1,FALSE),"")</f>
        <v>Ichazo S.</v>
      </c>
      <c r="E633" s="13">
        <f>IFERROR(IF(Dati17_18[[#This Row],[Mf]]/Dati17_18[[#This Row],[Quota]]=0,0,Dati17_18[[#This Row],[Mf]]/Dati17_18[[#This Row],[Quota]]),0)</f>
        <v>0</v>
      </c>
      <c r="F633" s="13">
        <f>IFERROR(Dati17_18[[#This Row],[Mf/Quota]]*Dati17_18[[#This Row],[Pg]]/38,0)</f>
        <v>0</v>
      </c>
      <c r="G633" s="15">
        <f>IF(Dati17_18[[#This Row],[Mf]]*Dati17_18[[#This Row],[Pg]]=0,0,Dati17_18[[#This Row],[Mf]]*Dati17_18[[#This Row],[Pg]])</f>
        <v>0</v>
      </c>
      <c r="H633" s="20">
        <f>IFERROR(Dati17_18[[#This Row],[Tot. punti]]/Dati17_18[[#This Row],[Quota]],0)</f>
        <v>0</v>
      </c>
      <c r="I633" s="12">
        <f>IFERROR(VLOOKUP(Dati17_18[[#This Row],[Nome]]&amp;"*",Gazzetta17_18[],2,FALSE),0)</f>
        <v>1</v>
      </c>
      <c r="J633" t="s">
        <v>81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2216</v>
      </c>
      <c r="B634" t="s">
        <v>31</v>
      </c>
      <c r="C634" t="s">
        <v>835</v>
      </c>
      <c r="D634" s="17" t="str">
        <f>IFERROR(VLOOKUP(Dati17_18[[#This Row],[Nome]]&amp;"*",Gazzetta17_18[Giocatore],1,FALSE),"")</f>
        <v>Konate P.</v>
      </c>
      <c r="E634" s="13">
        <f>IFERROR(IF(Dati17_18[[#This Row],[Mf]]/Dati17_18[[#This Row],[Quota]]=0,0,Dati17_18[[#This Row],[Mf]]/Dati17_18[[#This Row],[Quota]]),0)</f>
        <v>0</v>
      </c>
      <c r="F634" s="13">
        <f>IFERROR(Dati17_18[[#This Row],[Mf/Quota]]*Dati17_18[[#This Row],[Pg]]/38,0)</f>
        <v>0</v>
      </c>
      <c r="G634" s="15">
        <f>IF(Dati17_18[[#This Row],[Mf]]*Dati17_18[[#This Row],[Pg]]=0,0,Dati17_18[[#This Row],[Mf]]*Dati17_18[[#This Row],[Pg]])</f>
        <v>0</v>
      </c>
      <c r="H634" s="20">
        <f>IFERROR(Dati17_18[[#This Row],[Tot. punti]]/Dati17_18[[#This Row],[Quota]],0)</f>
        <v>0</v>
      </c>
      <c r="I634" s="12">
        <f>IFERROR(VLOOKUP(Dati17_18[[#This Row],[Nome]]&amp;"*",Gazzetta17_18[],2,FALSE),0)</f>
        <v>4</v>
      </c>
      <c r="J634" t="s">
        <v>653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629</v>
      </c>
      <c r="B635" t="s">
        <v>22</v>
      </c>
      <c r="C635" t="s">
        <v>625</v>
      </c>
      <c r="D635" s="17" t="str">
        <f>IFERROR(VLOOKUP(Dati17_18[[#This Row],[Nome]]&amp;"*",Gazzetta17_18[Giocatore],1,FALSE),"")</f>
        <v>Laner S.</v>
      </c>
      <c r="E635" s="13">
        <f>IFERROR(IF(Dati17_18[[#This Row],[Mf]]/Dati17_18[[#This Row],[Quota]]=0,0,Dati17_18[[#This Row],[Mf]]/Dati17_18[[#This Row],[Quota]]),0)</f>
        <v>0</v>
      </c>
      <c r="F635" s="13">
        <f>IFERROR(Dati17_18[[#This Row],[Mf/Quota]]*Dati17_18[[#This Row],[Pg]]/38,0)</f>
        <v>0</v>
      </c>
      <c r="G635" s="15">
        <f>IF(Dati17_18[[#This Row],[Mf]]*Dati17_18[[#This Row],[Pg]]=0,0,Dati17_18[[#This Row],[Mf]]*Dati17_18[[#This Row],[Pg]])</f>
        <v>0</v>
      </c>
      <c r="H635" s="20">
        <f>IFERROR(Dati17_18[[#This Row],[Tot. punti]]/Dati17_18[[#This Row],[Quota]],0)</f>
        <v>0</v>
      </c>
      <c r="I635" s="12">
        <f>IFERROR(VLOOKUP(Dati17_18[[#This Row],[Nome]]&amp;"*",Gazzetta17_18[],2,FALSE),0)</f>
        <v>1</v>
      </c>
      <c r="J635" t="s">
        <v>101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451</v>
      </c>
      <c r="B636" t="s">
        <v>28</v>
      </c>
      <c r="C636" t="s">
        <v>605</v>
      </c>
      <c r="D636" s="17" t="str">
        <f>IFERROR(VLOOKUP(Dati17_18[[#This Row],[Nome]]&amp;"*",Gazzetta17_18[Giocatore],1,FALSE),"")</f>
        <v>Lobont B.</v>
      </c>
      <c r="E636" s="13">
        <f>IFERROR(IF(Dati17_18[[#This Row],[Mf]]/Dati17_18[[#This Row],[Quota]]=0,0,Dati17_18[[#This Row],[Mf]]/Dati17_18[[#This Row],[Quota]]),0)</f>
        <v>0</v>
      </c>
      <c r="F636" s="13">
        <f>IFERROR(Dati17_18[[#This Row],[Mf/Quota]]*Dati17_18[[#This Row],[Pg]]/38,0)</f>
        <v>0</v>
      </c>
      <c r="G636" s="15">
        <f>IF(Dati17_18[[#This Row],[Mf]]*Dati17_18[[#This Row],[Pg]]=0,0,Dati17_18[[#This Row],[Mf]]*Dati17_18[[#This Row],[Pg]])</f>
        <v>0</v>
      </c>
      <c r="H636" s="20">
        <f>IFERROR(Dati17_18[[#This Row],[Tot. punti]]/Dati17_18[[#This Row],[Quota]],0)</f>
        <v>0</v>
      </c>
      <c r="I636" s="12">
        <f>IFERROR(VLOOKUP(Dati17_18[[#This Row],[Nome]]&amp;"*",Gazzetta17_18[],2,FALSE),0)</f>
        <v>1</v>
      </c>
      <c r="J636" t="s">
        <v>42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2648</v>
      </c>
      <c r="B637" t="s">
        <v>22</v>
      </c>
      <c r="C637" t="s">
        <v>929</v>
      </c>
      <c r="D637" s="17" t="str">
        <f>IFERROR(VLOOKUP(Dati17_18[[#This Row],[Nome]]&amp;"*",Gazzetta17_18[Giocatore],1,FALSE),"")</f>
        <v>Machach Z.</v>
      </c>
      <c r="E637" s="13">
        <f>IFERROR(IF(Dati17_18[[#This Row],[Mf]]/Dati17_18[[#This Row],[Quota]]=0,0,Dati17_18[[#This Row],[Mf]]/Dati17_18[[#This Row],[Quota]]),0)</f>
        <v>0</v>
      </c>
      <c r="F637" s="13">
        <f>IFERROR(Dati17_18[[#This Row],[Mf/Quota]]*Dati17_18[[#This Row],[Pg]]/38,0)</f>
        <v>0</v>
      </c>
      <c r="G637" s="15">
        <f>IF(Dati17_18[[#This Row],[Mf]]*Dati17_18[[#This Row],[Pg]]=0,0,Dati17_18[[#This Row],[Mf]]*Dati17_18[[#This Row],[Pg]])</f>
        <v>0</v>
      </c>
      <c r="H637" s="20">
        <f>IFERROR(Dati17_18[[#This Row],[Tot. punti]]/Dati17_18[[#This Row],[Quota]],0)</f>
        <v>0</v>
      </c>
      <c r="I637" s="12">
        <f>IFERROR(VLOOKUP(Dati17_18[[#This Row],[Nome]]&amp;"*",Gazzetta17_18[],2,FALSE),0)</f>
        <v>4</v>
      </c>
      <c r="J637" t="s">
        <v>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821</v>
      </c>
      <c r="B638" t="s">
        <v>28</v>
      </c>
      <c r="C638" t="s">
        <v>650</v>
      </c>
      <c r="D638" s="17" t="str">
        <f>IFERROR(VLOOKUP(Dati17_18[[#This Row],[Nome]]&amp;"*",Gazzetta17_18[Giocatore],1,FALSE),"")</f>
        <v>Marson L.</v>
      </c>
      <c r="E638" s="13">
        <f>IFERROR(IF(Dati17_18[[#This Row],[Mf]]/Dati17_18[[#This Row],[Quota]]=0,0,Dati17_18[[#This Row],[Mf]]/Dati17_18[[#This Row],[Quota]]),0)</f>
        <v>0</v>
      </c>
      <c r="F638" s="13">
        <f>IFERROR(Dati17_18[[#This Row],[Mf/Quota]]*Dati17_18[[#This Row],[Pg]]/38,0)</f>
        <v>0</v>
      </c>
      <c r="G638" s="15">
        <f>IF(Dati17_18[[#This Row],[Mf]]*Dati17_18[[#This Row],[Pg]]=0,0,Dati17_18[[#This Row],[Mf]]*Dati17_18[[#This Row],[Pg]])</f>
        <v>0</v>
      </c>
      <c r="H638" s="20">
        <f>IFERROR(Dati17_18[[#This Row],[Tot. punti]]/Dati17_18[[#This Row],[Quota]],0)</f>
        <v>0</v>
      </c>
      <c r="I638" s="12">
        <f>IFERROR(VLOOKUP(Dati17_18[[#This Row],[Nome]]&amp;"*",Gazzetta17_18[],2,FALSE),0)</f>
        <v>1</v>
      </c>
      <c r="J638" t="s">
        <v>46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2121</v>
      </c>
      <c r="B639" t="s">
        <v>22</v>
      </c>
      <c r="C639" t="s">
        <v>769</v>
      </c>
      <c r="D639" s="17" t="str">
        <f>IFERROR(VLOOKUP(Dati17_18[[#This Row],[Nome]]&amp;"*",Gazzetta17_18[Giocatore],1,FALSE),"")</f>
        <v>Melegoni F.</v>
      </c>
      <c r="E639" s="13">
        <f>IFERROR(IF(Dati17_18[[#This Row],[Mf]]/Dati17_18[[#This Row],[Quota]]=0,0,Dati17_18[[#This Row],[Mf]]/Dati17_18[[#This Row],[Quota]]),0)</f>
        <v>0</v>
      </c>
      <c r="F639" s="13">
        <f>IFERROR(Dati17_18[[#This Row],[Mf/Quota]]*Dati17_18[[#This Row],[Pg]]/38,0)</f>
        <v>0</v>
      </c>
      <c r="G639" s="15">
        <f>IF(Dati17_18[[#This Row],[Mf]]*Dati17_18[[#This Row],[Pg]]=0,0,Dati17_18[[#This Row],[Mf]]*Dati17_18[[#This Row],[Pg]])</f>
        <v>0</v>
      </c>
      <c r="H639" s="20">
        <f>IFERROR(Dati17_18[[#This Row],[Tot. punti]]/Dati17_18[[#This Row],[Quota]],0)</f>
        <v>0</v>
      </c>
      <c r="I639" s="12">
        <f>IFERROR(VLOOKUP(Dati17_18[[#This Row],[Nome]]&amp;"*",Gazzetta17_18[],2,FALSE),0)</f>
        <v>2</v>
      </c>
      <c r="J639" t="s">
        <v>49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2060</v>
      </c>
      <c r="B640" t="s">
        <v>31</v>
      </c>
      <c r="C640" t="s">
        <v>743</v>
      </c>
      <c r="D640" s="17" t="str">
        <f>IFERROR(VLOOKUP(Dati17_18[[#This Row],[Nome]]&amp;"*",Gazzetta17_18[Giocatore],1,FALSE),"")</f>
        <v>Milic H.</v>
      </c>
      <c r="E640" s="13">
        <f>IFERROR(IF(Dati17_18[[#This Row],[Mf]]/Dati17_18[[#This Row],[Quota]]=0,0,Dati17_18[[#This Row],[Mf]]/Dati17_18[[#This Row],[Quota]]),0)</f>
        <v>0</v>
      </c>
      <c r="F640" s="13">
        <f>IFERROR(Dati17_18[[#This Row],[Mf/Quota]]*Dati17_18[[#This Row],[Pg]]/38,0)</f>
        <v>0</v>
      </c>
      <c r="G640" s="15">
        <f>IF(Dati17_18[[#This Row],[Mf]]*Dati17_18[[#This Row],[Pg]]=0,0,Dati17_18[[#This Row],[Mf]]*Dati17_18[[#This Row],[Pg]])</f>
        <v>0</v>
      </c>
      <c r="H640" s="20">
        <f>IFERROR(Dati17_18[[#This Row],[Tot. punti]]/Dati17_18[[#This Row],[Quota]],0)</f>
        <v>0</v>
      </c>
      <c r="I640" s="12">
        <f>IFERROR(VLOOKUP(Dati17_18[[#This Row],[Nome]]&amp;"*",Gazzetta17_18[],2,FALSE),0)</f>
        <v>4</v>
      </c>
      <c r="J640" t="s">
        <v>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543</v>
      </c>
      <c r="B641" t="s">
        <v>28</v>
      </c>
      <c r="C641" t="s">
        <v>84</v>
      </c>
      <c r="D641" s="17" t="str">
        <f>IFERROR(VLOOKUP(Dati17_18[[#This Row],[Nome]]&amp;"*",Gazzetta17_18[Giocatore],1,FALSE),"")</f>
        <v>Padelli D.</v>
      </c>
      <c r="E641" s="13">
        <f>IFERROR(IF(Dati17_18[[#This Row],[Mf]]/Dati17_18[[#This Row],[Quota]]=0,0,Dati17_18[[#This Row],[Mf]]/Dati17_18[[#This Row],[Quota]]),0)</f>
        <v>0</v>
      </c>
      <c r="F641" s="13">
        <f>IFERROR(Dati17_18[[#This Row],[Mf/Quota]]*Dati17_18[[#This Row],[Pg]]/38,0)</f>
        <v>0</v>
      </c>
      <c r="G641" s="15">
        <f>IF(Dati17_18[[#This Row],[Mf]]*Dati17_18[[#This Row],[Pg]]=0,0,Dati17_18[[#This Row],[Mf]]*Dati17_18[[#This Row],[Pg]])</f>
        <v>0</v>
      </c>
      <c r="H641" s="20">
        <f>IFERROR(Dati17_18[[#This Row],[Tot. punti]]/Dati17_18[[#This Row],[Quota]],0)</f>
        <v>0</v>
      </c>
      <c r="I641" s="12">
        <f>IFERROR(VLOOKUP(Dati17_18[[#This Row],[Nome]]&amp;"*",Gazzetta17_18[],2,FALSE),0)</f>
        <v>1</v>
      </c>
      <c r="J641" t="s">
        <v>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2305</v>
      </c>
      <c r="B642" t="s">
        <v>28</v>
      </c>
      <c r="C642" t="s">
        <v>894</v>
      </c>
      <c r="D642" s="17" t="str">
        <f>IFERROR(VLOOKUP(Dati17_18[[#This Row],[Nome]]&amp;"*",Gazzetta17_18[Giocatore],1,FALSE),"")</f>
        <v>Piscitelli R.</v>
      </c>
      <c r="E642" s="13">
        <f>IFERROR(IF(Dati17_18[[#This Row],[Mf]]/Dati17_18[[#This Row],[Quota]]=0,0,Dati17_18[[#This Row],[Mf]]/Dati17_18[[#This Row],[Quota]]),0)</f>
        <v>0</v>
      </c>
      <c r="F642" s="13">
        <f>IFERROR(Dati17_18[[#This Row],[Mf/Quota]]*Dati17_18[[#This Row],[Pg]]/38,0)</f>
        <v>0</v>
      </c>
      <c r="G642" s="15">
        <f>IF(Dati17_18[[#This Row],[Mf]]*Dati17_18[[#This Row],[Pg]]=0,0,Dati17_18[[#This Row],[Mf]]*Dati17_18[[#This Row],[Pg]])</f>
        <v>0</v>
      </c>
      <c r="H642" s="20">
        <f>IFERROR(Dati17_18[[#This Row],[Tot. punti]]/Dati17_18[[#This Row],[Quota]],0)</f>
        <v>0</v>
      </c>
      <c r="I642" s="12">
        <f>IFERROR(VLOOKUP(Dati17_18[[#This Row],[Nome]]&amp;"*",Gazzetta17_18[],2,FALSE),0)</f>
        <v>1</v>
      </c>
      <c r="J642" t="s">
        <v>655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2722</v>
      </c>
      <c r="B643" t="s">
        <v>28</v>
      </c>
      <c r="C643" t="s">
        <v>950</v>
      </c>
      <c r="D643" s="17" t="str">
        <f>IFERROR(VLOOKUP(Dati17_18[[#This Row],[Nome]]&amp;"*",Gazzetta17_18[Giocatore],1,FALSE),"")</f>
        <v>Ravaglia F.</v>
      </c>
      <c r="E643" s="13">
        <f>IFERROR(IF(Dati17_18[[#This Row],[Mf]]/Dati17_18[[#This Row],[Quota]]=0,0,Dati17_18[[#This Row],[Mf]]/Dati17_18[[#This Row],[Quota]]),0)</f>
        <v>0</v>
      </c>
      <c r="F643" s="13">
        <f>IFERROR(Dati17_18[[#This Row],[Mf/Quota]]*Dati17_18[[#This Row],[Pg]]/38,0)</f>
        <v>0</v>
      </c>
      <c r="G643" s="15">
        <f>IF(Dati17_18[[#This Row],[Mf]]*Dati17_18[[#This Row],[Pg]]=0,0,Dati17_18[[#This Row],[Mf]]*Dati17_18[[#This Row],[Pg]])</f>
        <v>0</v>
      </c>
      <c r="H643" s="20">
        <f>IFERROR(Dati17_18[[#This Row],[Tot. punti]]/Dati17_18[[#This Row],[Quota]],0)</f>
        <v>0</v>
      </c>
      <c r="I643" s="12">
        <f>IFERROR(VLOOKUP(Dati17_18[[#This Row],[Nome]]&amp;"*",Gazzetta17_18[],2,FALSE),0)</f>
        <v>1</v>
      </c>
      <c r="J643" t="s">
        <v>89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97</v>
      </c>
      <c r="B644" t="s">
        <v>28</v>
      </c>
      <c r="C644" t="s">
        <v>503</v>
      </c>
      <c r="D644" s="17" t="str">
        <f>IFERROR(VLOOKUP(Dati17_18[[#This Row],[Nome]]&amp;"*",Gazzetta17_18[Giocatore],1,FALSE),"")</f>
        <v>Seculin A.</v>
      </c>
      <c r="E644" s="13">
        <f>IFERROR(IF(Dati17_18[[#This Row],[Mf]]/Dati17_18[[#This Row],[Quota]]=0,0,Dati17_18[[#This Row],[Mf]]/Dati17_18[[#This Row],[Quota]]),0)</f>
        <v>0</v>
      </c>
      <c r="F644" s="13">
        <f>IFERROR(Dati17_18[[#This Row],[Mf/Quota]]*Dati17_18[[#This Row],[Pg]]/38,0)</f>
        <v>0</v>
      </c>
      <c r="G644" s="15">
        <f>IF(Dati17_18[[#This Row],[Mf]]*Dati17_18[[#This Row],[Pg]]=0,0,Dati17_18[[#This Row],[Mf]]*Dati17_18[[#This Row],[Pg]])</f>
        <v>0</v>
      </c>
      <c r="H644" s="20">
        <f>IFERROR(Dati17_18[[#This Row],[Tot. punti]]/Dati17_18[[#This Row],[Quota]],0)</f>
        <v>0</v>
      </c>
      <c r="I644" s="12">
        <f>IFERROR(VLOOKUP(Dati17_18[[#This Row],[Nome]]&amp;"*",Gazzetta17_18[],2,FALSE),0)</f>
        <v>1</v>
      </c>
      <c r="J644" t="s">
        <v>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1863</v>
      </c>
      <c r="B645" t="s">
        <v>28</v>
      </c>
      <c r="C645" t="s">
        <v>664</v>
      </c>
      <c r="D645" s="17" t="str">
        <f>IFERROR(VLOOKUP(Dati17_18[[#This Row],[Nome]]&amp;"*",Gazzetta17_18[Giocatore],1,FALSE),"")</f>
        <v>Storari M.</v>
      </c>
      <c r="E645" s="13">
        <f>IFERROR(IF(Dati17_18[[#This Row],[Mf]]/Dati17_18[[#This Row],[Quota]]=0,0,Dati17_18[[#This Row],[Mf]]/Dati17_18[[#This Row],[Quota]]),0)</f>
        <v>0</v>
      </c>
      <c r="F645" s="13">
        <f>IFERROR(Dati17_18[[#This Row],[Mf/Quota]]*Dati17_18[[#This Row],[Pg]]/38,0)</f>
        <v>0</v>
      </c>
      <c r="G645" s="15">
        <f>IF(Dati17_18[[#This Row],[Mf]]*Dati17_18[[#This Row],[Pg]]=0,0,Dati17_18[[#This Row],[Mf]]*Dati17_18[[#This Row],[Pg]])</f>
        <v>0</v>
      </c>
      <c r="H645" s="20">
        <f>IFERROR(Dati17_18[[#This Row],[Tot. punti]]/Dati17_18[[#This Row],[Quota]],0)</f>
        <v>0</v>
      </c>
      <c r="I645" s="12">
        <f>IFERROR(VLOOKUP(Dati17_18[[#This Row],[Nome]]&amp;"*",Gazzetta17_18[],2,FALSE),0)</f>
        <v>1</v>
      </c>
      <c r="J645" t="s">
        <v>21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2663</v>
      </c>
      <c r="B646" t="s">
        <v>31</v>
      </c>
      <c r="C646" t="s">
        <v>944</v>
      </c>
      <c r="D646" s="17" t="str">
        <f>IFERROR(VLOOKUP(Dati17_18[[#This Row],[Nome]]&amp;"*",Gazzetta17_18[Giocatore],1,FALSE),"")</f>
        <v>Tanasijevic S.</v>
      </c>
      <c r="E646" s="13">
        <f>IFERROR(IF(Dati17_18[[#This Row],[Mf]]/Dati17_18[[#This Row],[Quota]]=0,0,Dati17_18[[#This Row],[Mf]]/Dati17_18[[#This Row],[Quota]]),0)</f>
        <v>0</v>
      </c>
      <c r="F646" s="13">
        <f>IFERROR(Dati17_18[[#This Row],[Mf/Quota]]*Dati17_18[[#This Row],[Pg]]/38,0)</f>
        <v>0</v>
      </c>
      <c r="G646" s="15">
        <f>IF(Dati17_18[[#This Row],[Mf]]*Dati17_18[[#This Row],[Pg]]=0,0,Dati17_18[[#This Row],[Mf]]*Dati17_18[[#This Row],[Pg]])</f>
        <v>0</v>
      </c>
      <c r="H646" s="20">
        <f>IFERROR(Dati17_18[[#This Row],[Tot. punti]]/Dati17_18[[#This Row],[Quota]],0)</f>
        <v>0</v>
      </c>
      <c r="I646" s="12">
        <f>IFERROR(VLOOKUP(Dati17_18[[#This Row],[Nome]]&amp;"*",Gazzetta17_18[],2,FALSE),0)</f>
        <v>2</v>
      </c>
      <c r="J646" t="s">
        <v>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2313</v>
      </c>
      <c r="B647" t="s">
        <v>31</v>
      </c>
      <c r="C647" t="s">
        <v>899</v>
      </c>
      <c r="D647" s="17" t="str">
        <f>IFERROR(VLOOKUP(Dati17_18[[#This Row],[Nome]]&amp;"*",Gazzetta17_18[Giocatore],1,FALSE),"")</f>
        <v>Tomic M.</v>
      </c>
      <c r="E647" s="13">
        <f>IFERROR(IF(Dati17_18[[#This Row],[Mf]]/Dati17_18[[#This Row],[Quota]]=0,0,Dati17_18[[#This Row],[Mf]]/Dati17_18[[#This Row],[Quota]]),0)</f>
        <v>0</v>
      </c>
      <c r="F647" s="13">
        <f>IFERROR(Dati17_18[[#This Row],[Mf/Quota]]*Dati17_18[[#This Row],[Pg]]/38,0)</f>
        <v>0</v>
      </c>
      <c r="G647" s="15">
        <f>IF(Dati17_18[[#This Row],[Mf]]*Dati17_18[[#This Row],[Pg]]=0,0,Dati17_18[[#This Row],[Mf]]*Dati17_18[[#This Row],[Pg]])</f>
        <v>0</v>
      </c>
      <c r="H647" s="20">
        <f>IFERROR(Dati17_18[[#This Row],[Tot. punti]]/Dati17_18[[#This Row],[Quota]],0)</f>
        <v>0</v>
      </c>
      <c r="I647" s="12">
        <f>IFERROR(VLOOKUP(Dati17_18[[#This Row],[Nome]]&amp;"*",Gazzetta17_18[],2,FALSE),0)</f>
        <v>1</v>
      </c>
      <c r="J647" t="s">
        <v>44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1970</v>
      </c>
      <c r="B648" t="s">
        <v>28</v>
      </c>
      <c r="C648" t="s">
        <v>702</v>
      </c>
      <c r="D648" s="17" t="str">
        <f>IFERROR(VLOOKUP(Dati17_18[[#This Row],[Nome]]&amp;"*",Gazzetta17_18[Giocatore],1,FALSE),"")</f>
        <v>Tozzo A.</v>
      </c>
      <c r="E648" s="13">
        <f>IFERROR(IF(Dati17_18[[#This Row],[Mf]]/Dati17_18[[#This Row],[Quota]]=0,0,Dati17_18[[#This Row],[Mf]]/Dati17_18[[#This Row],[Quota]]),0)</f>
        <v>0</v>
      </c>
      <c r="F648" s="13">
        <f>IFERROR(Dati17_18[[#This Row],[Mf/Quota]]*Dati17_18[[#This Row],[Pg]]/38,0)</f>
        <v>0</v>
      </c>
      <c r="G648" s="15">
        <f>IF(Dati17_18[[#This Row],[Mf]]*Dati17_18[[#This Row],[Pg]]=0,0,Dati17_18[[#This Row],[Mf]]*Dati17_18[[#This Row],[Pg]])</f>
        <v>0</v>
      </c>
      <c r="H648" s="20">
        <f>IFERROR(Dati17_18[[#This Row],[Tot. punti]]/Dati17_18[[#This Row],[Quota]],0)</f>
        <v>0</v>
      </c>
      <c r="I648" s="12">
        <f>IFERROR(VLOOKUP(Dati17_18[[#This Row],[Nome]]&amp;"*",Gazzetta17_18[],2,FALSE),0)</f>
        <v>1</v>
      </c>
      <c r="J648" t="s">
        <v>44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1935</v>
      </c>
      <c r="B649" t="s">
        <v>28</v>
      </c>
      <c r="C649" t="s">
        <v>695</v>
      </c>
      <c r="D649" s="17" t="str">
        <f>IFERROR(VLOOKUP(Dati17_18[[#This Row],[Nome]]&amp;"*",Gazzetta17_18[Giocatore],1,FALSE),"")</f>
        <v>Vargic I.</v>
      </c>
      <c r="E649" s="13">
        <f>IFERROR(IF(Dati17_18[[#This Row],[Mf]]/Dati17_18[[#This Row],[Quota]]=0,0,Dati17_18[[#This Row],[Mf]]/Dati17_18[[#This Row],[Quota]]),0)</f>
        <v>0</v>
      </c>
      <c r="F649" s="13">
        <f>IFERROR(Dati17_18[[#This Row],[Mf/Quota]]*Dati17_18[[#This Row],[Pg]]/38,0)</f>
        <v>0</v>
      </c>
      <c r="G649" s="15">
        <f>IF(Dati17_18[[#This Row],[Mf]]*Dati17_18[[#This Row],[Pg]]=0,0,Dati17_18[[#This Row],[Mf]]*Dati17_18[[#This Row],[Pg]])</f>
        <v>0</v>
      </c>
      <c r="H649" s="20">
        <f>IFERROR(Dati17_18[[#This Row],[Tot. punti]]/Dati17_18[[#This Row],[Quota]],0)</f>
        <v>0</v>
      </c>
      <c r="I649" s="12">
        <f>IFERROR(VLOOKUP(Dati17_18[[#This Row],[Nome]]&amp;"*",Gazzetta17_18[],2,FALSE),0)</f>
        <v>1</v>
      </c>
      <c r="J649" t="s">
        <v>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2251</v>
      </c>
      <c r="B650" t="s">
        <v>28</v>
      </c>
      <c r="C650" t="s">
        <v>847</v>
      </c>
      <c r="D650" s="17" t="str">
        <f>IFERROR(VLOOKUP(Dati17_18[[#This Row],[Nome]]&amp;"*",Gazzetta17_18[Giocatore],1,FALSE),"")</f>
        <v>Viscovo A.</v>
      </c>
      <c r="E650" s="13">
        <f>IFERROR(IF(Dati17_18[[#This Row],[Mf]]/Dati17_18[[#This Row],[Quota]]=0,0,Dati17_18[[#This Row],[Mf]]/Dati17_18[[#This Row],[Quota]]),0)</f>
        <v>0</v>
      </c>
      <c r="F650" s="13">
        <f>IFERROR(Dati17_18[[#This Row],[Mf/Quota]]*Dati17_18[[#This Row],[Pg]]/38,0)</f>
        <v>0</v>
      </c>
      <c r="G650" s="15">
        <f>IF(Dati17_18[[#This Row],[Mf]]*Dati17_18[[#This Row],[Pg]]=0,0,Dati17_18[[#This Row],[Mf]]*Dati17_18[[#This Row],[Pg]])</f>
        <v>0</v>
      </c>
      <c r="H650" s="20">
        <f>IFERROR(Dati17_18[[#This Row],[Tot. punti]]/Dati17_18[[#This Row],[Quota]],0)</f>
        <v>0</v>
      </c>
      <c r="I650" s="12">
        <f>IFERROR(VLOOKUP(Dati17_18[[#This Row],[Nome]]&amp;"*",Gazzetta17_18[],2,FALSE),0)</f>
        <v>1</v>
      </c>
      <c r="J650" t="s">
        <v>656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1921</v>
      </c>
      <c r="B651" t="s">
        <v>28</v>
      </c>
      <c r="C651" t="s">
        <v>690</v>
      </c>
      <c r="D651" s="17" t="str">
        <f>IFERROR(VLOOKUP(Dati17_18[[#This Row],[Nome]]&amp;"*",Gazzetta17_18[Giocatore],1,FALSE),"")</f>
        <v>Zima L.</v>
      </c>
      <c r="E651" s="13">
        <f>IFERROR(IF(Dati17_18[[#This Row],[Mf]]/Dati17_18[[#This Row],[Quota]]=0,0,Dati17_18[[#This Row],[Mf]]/Dati17_18[[#This Row],[Quota]]),0)</f>
        <v>0</v>
      </c>
      <c r="F651" s="13">
        <f>IFERROR(Dati17_18[[#This Row],[Mf/Quota]]*Dati17_18[[#This Row],[Pg]]/38,0)</f>
        <v>0</v>
      </c>
      <c r="G651" s="15">
        <f>IF(Dati17_18[[#This Row],[Mf]]*Dati17_18[[#This Row],[Pg]]=0,0,Dati17_18[[#This Row],[Mf]]*Dati17_18[[#This Row],[Pg]])</f>
        <v>0</v>
      </c>
      <c r="H651" s="20">
        <f>IFERROR(Dati17_18[[#This Row],[Tot. punti]]/Dati17_18[[#This Row],[Quota]],0)</f>
        <v>0</v>
      </c>
      <c r="I651" s="12">
        <f>IFERROR(VLOOKUP(Dati17_18[[#This Row],[Nome]]&amp;"*",Gazzetta17_18[],2,FALSE),0)</f>
        <v>1</v>
      </c>
      <c r="J651" t="s">
        <v>70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0"/>
  </sheetPr>
  <dimension ref="A1:Z800"/>
  <sheetViews>
    <sheetView zoomScale="54" zoomScaleNormal="54" workbookViewId="0">
      <selection activeCell="Y1" sqref="Y1:Z1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customWidth="1"/>
    <col min="5" max="5" width="11.26953125" customWidth="1"/>
    <col min="6" max="6" width="20.6328125" customWidth="1"/>
    <col min="7" max="7" width="11.08984375" customWidth="1"/>
    <col min="8" max="8" width="13.36328125" customWidth="1"/>
    <col min="10" max="10" width="12" customWidth="1"/>
    <col min="11" max="23" width="8" customWidth="1"/>
    <col min="31" max="31" width="19.1796875" bestFit="1" customWidth="1"/>
    <col min="32" max="32" width="4.453125" bestFit="1" customWidth="1"/>
  </cols>
  <sheetData>
    <row r="1" spans="1:26">
      <c r="A1" s="1" t="s">
        <v>0</v>
      </c>
      <c r="B1" s="1" t="s">
        <v>1</v>
      </c>
      <c r="C1" s="1" t="s">
        <v>2</v>
      </c>
      <c r="D1" s="24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24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29" t="s">
        <v>2208</v>
      </c>
      <c r="Z1" s="30" t="s">
        <v>2187</v>
      </c>
    </row>
    <row r="2" spans="1:26">
      <c r="A2">
        <v>226</v>
      </c>
      <c r="B2" t="s">
        <v>31</v>
      </c>
      <c r="C2" t="s">
        <v>109</v>
      </c>
      <c r="D2" s="17" t="str">
        <f>IFERROR(VLOOKUP(Dati18_19[[#This Row],[Nome]]&amp;"*",Gazzetta18_19[Giocatore],1,FALSE),0)</f>
        <v>Izzo A.</v>
      </c>
      <c r="E2" s="13">
        <f>IFERROR(IF(Dati18_19[[#This Row],[Mf]]/Dati18_19[[#This Row],[Quota]]=0,0,Dati18_19[[#This Row],[Mf]]/Dati18_19[[#This Row],[Quota]]),0)</f>
        <v>0.29863636363636364</v>
      </c>
      <c r="F2" s="13">
        <f>IFERROR(Dati18_19[[#This Row],[Mf/Quota]]*Dati18_19[[#This Row],[Pg]]/38,0)</f>
        <v>0.29077751196172252</v>
      </c>
      <c r="G2" s="15">
        <f>IF(Dati18_19[[#This Row],[Mf]]*Dati18_19[[#This Row],[Pg]]=0,0,Dati18_19[[#This Row],[Mf]]*Dati18_19[[#This Row],[Pg]])</f>
        <v>243.09</v>
      </c>
      <c r="H2" s="20">
        <f>IFERROR(Dati18_19[[#This Row],[Tot. punti]]/Dati18_19[[#This Row],[Quota]],0)</f>
        <v>11.049545454545454</v>
      </c>
      <c r="I2" s="12">
        <f>IFERROR(VLOOKUP(Dati18_19[[#This Row],[Nome]]&amp;"*",Gazzetta18_19[],2,FALSE),0)</f>
        <v>22</v>
      </c>
      <c r="J2" t="s">
        <v>81</v>
      </c>
      <c r="K2">
        <v>37</v>
      </c>
      <c r="L2">
        <v>6.3</v>
      </c>
      <c r="M2">
        <v>6.57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0</v>
      </c>
      <c r="W2">
        <v>0</v>
      </c>
      <c r="Y2" s="18" t="s">
        <v>1646</v>
      </c>
      <c r="Z2">
        <v>7</v>
      </c>
    </row>
    <row r="3" spans="1:26">
      <c r="A3">
        <v>2816</v>
      </c>
      <c r="B3" t="s">
        <v>31</v>
      </c>
      <c r="C3" t="s">
        <v>1167</v>
      </c>
      <c r="D3" s="17" t="str">
        <f>IFERROR(VLOOKUP(Dati18_19[[#This Row],[Nome]]&amp;"*",Gazzetta18_19[Giocatore],1,FALSE),0)</f>
        <v>Di Lorenzo G.</v>
      </c>
      <c r="E3" s="13">
        <f>IFERROR(IF(Dati18_19[[#This Row],[Mf]]/Dati18_19[[#This Row],[Quota]]=0,0,Dati18_19[[#This Row],[Mf]]/Dati18_19[[#This Row],[Quota]]),0)</f>
        <v>0.318</v>
      </c>
      <c r="F3" s="13">
        <f>IFERROR(Dati18_19[[#This Row],[Mf/Quota]]*Dati18_19[[#This Row],[Pg]]/38,0)</f>
        <v>0.30963157894736842</v>
      </c>
      <c r="G3" s="15">
        <f>IF(Dati18_19[[#This Row],[Mf]]*Dati18_19[[#This Row],[Pg]]=0,0,Dati18_19[[#This Row],[Mf]]*Dati18_19[[#This Row],[Pg]])</f>
        <v>235.32000000000002</v>
      </c>
      <c r="H3" s="20">
        <f>IFERROR(Dati18_19[[#This Row],[Tot. punti]]/Dati18_19[[#This Row],[Quota]],0)</f>
        <v>11.766000000000002</v>
      </c>
      <c r="I3" s="12">
        <f>IFERROR(VLOOKUP(Dati18_19[[#This Row],[Nome]]&amp;"*",Gazzetta18_19[],2,FALSE),0)</f>
        <v>20</v>
      </c>
      <c r="J3" t="s">
        <v>19</v>
      </c>
      <c r="K3">
        <v>37</v>
      </c>
      <c r="L3">
        <v>5.99</v>
      </c>
      <c r="M3">
        <v>6.36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8</v>
      </c>
      <c r="V3">
        <v>0</v>
      </c>
      <c r="W3">
        <v>0</v>
      </c>
      <c r="Y3" s="18" t="s">
        <v>1648</v>
      </c>
      <c r="Z3">
        <v>16</v>
      </c>
    </row>
    <row r="4" spans="1:26">
      <c r="A4">
        <v>513</v>
      </c>
      <c r="B4" t="s">
        <v>31</v>
      </c>
      <c r="C4" t="s">
        <v>60</v>
      </c>
      <c r="D4" s="17" t="str">
        <f>IFERROR(VLOOKUP(Dati18_19[[#This Row],[Nome]]&amp;"*",Gazzetta18_19[Giocatore],1,FALSE),0)</f>
        <v>Acerbi F.</v>
      </c>
      <c r="E4" s="13">
        <f>IFERROR(IF(Dati18_19[[#This Row],[Mf]]/Dati18_19[[#This Row],[Quota]]=0,0,Dati18_19[[#This Row],[Mf]]/Dati18_19[[#This Row],[Quota]]),0)</f>
        <v>0.39437499999999998</v>
      </c>
      <c r="F4" s="13">
        <f>IFERROR(Dati18_19[[#This Row],[Mf/Quota]]*Dati18_19[[#This Row],[Pg]]/38,0)</f>
        <v>0.38399671052631579</v>
      </c>
      <c r="G4" s="15">
        <f>IF(Dati18_19[[#This Row],[Mf]]*Dati18_19[[#This Row],[Pg]]=0,0,Dati18_19[[#This Row],[Mf]]*Dati18_19[[#This Row],[Pg]])</f>
        <v>233.47</v>
      </c>
      <c r="H4" s="20">
        <f>IFERROR(Dati18_19[[#This Row],[Tot. punti]]/Dati18_19[[#This Row],[Quota]],0)</f>
        <v>14.591875</v>
      </c>
      <c r="I4" s="12">
        <f>IFERROR(VLOOKUP(Dati18_19[[#This Row],[Nome]]&amp;"*",Gazzetta18_19[],2,FALSE),0)</f>
        <v>16</v>
      </c>
      <c r="J4" t="s">
        <v>74</v>
      </c>
      <c r="K4">
        <v>37</v>
      </c>
      <c r="L4">
        <v>6.14</v>
      </c>
      <c r="M4">
        <v>6.31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Y4" s="18" t="s">
        <v>1650</v>
      </c>
      <c r="Z4">
        <v>12</v>
      </c>
    </row>
    <row r="5" spans="1:26">
      <c r="A5">
        <v>2130</v>
      </c>
      <c r="B5" t="s">
        <v>31</v>
      </c>
      <c r="C5" t="s">
        <v>772</v>
      </c>
      <c r="D5" s="17" t="str">
        <f>IFERROR(VLOOKUP(Dati18_19[[#This Row],[Nome]]&amp;"*",Gazzetta18_19[Giocatore],1,FALSE),0)</f>
        <v>Hateboer H.</v>
      </c>
      <c r="E5" s="13">
        <f>IFERROR(IF(Dati18_19[[#This Row],[Mf]]/Dati18_19[[#This Row],[Quota]]=0,0,Dati18_19[[#This Row],[Mf]]/Dati18_19[[#This Row],[Quota]]),0)</f>
        <v>0.34842105263157896</v>
      </c>
      <c r="F5" s="13">
        <f>IFERROR(Dati18_19[[#This Row],[Mf/Quota]]*Dati18_19[[#This Row],[Pg]]/38,0)</f>
        <v>0.32091412742382275</v>
      </c>
      <c r="G5" s="15">
        <f>IF(Dati18_19[[#This Row],[Mf]]*Dati18_19[[#This Row],[Pg]]=0,0,Dati18_19[[#This Row],[Mf]]*Dati18_19[[#This Row],[Pg]])</f>
        <v>231.70000000000002</v>
      </c>
      <c r="H5" s="20">
        <f>IFERROR(Dati18_19[[#This Row],[Tot. punti]]/Dati18_19[[#This Row],[Quota]],0)</f>
        <v>12.194736842105264</v>
      </c>
      <c r="I5" s="12">
        <f>IFERROR(VLOOKUP(Dati18_19[[#This Row],[Nome]]&amp;"*",Gazzetta18_19[],2,FALSE),0)</f>
        <v>19</v>
      </c>
      <c r="J5" t="s">
        <v>49</v>
      </c>
      <c r="K5">
        <v>35</v>
      </c>
      <c r="L5">
        <v>6.1</v>
      </c>
      <c r="M5">
        <v>6.62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0</v>
      </c>
      <c r="W5">
        <v>0</v>
      </c>
      <c r="Y5" s="18" t="s">
        <v>2216</v>
      </c>
      <c r="Z5">
        <v>7</v>
      </c>
    </row>
    <row r="6" spans="1:26">
      <c r="A6">
        <v>2288</v>
      </c>
      <c r="B6" t="s">
        <v>31</v>
      </c>
      <c r="C6" t="s">
        <v>877</v>
      </c>
      <c r="D6" s="17">
        <f>IFERROR(VLOOKUP(Dati18_19[[#This Row],[Nome]]&amp;"*",Gazzetta18_19[Giocatore],1,FALSE),0)</f>
        <v>0</v>
      </c>
      <c r="E6" s="13">
        <f>IFERROR(IF(Dati18_19[[#This Row],[Mf]]/Dati18_19[[#This Row],[Quota]]=0,0,Dati18_19[[#This Row],[Mf]]/Dati18_19[[#This Row],[Quota]]),0)</f>
        <v>0</v>
      </c>
      <c r="F6" s="13">
        <f>IFERROR(Dati18_19[[#This Row],[Mf/Quota]]*Dati18_19[[#This Row],[Pg]]/38,0)</f>
        <v>0</v>
      </c>
      <c r="G6" s="15">
        <f>IF(Dati18_19[[#This Row],[Mf]]*Dati18_19[[#This Row],[Pg]]=0,0,Dati18_19[[#This Row],[Mf]]*Dati18_19[[#This Row],[Pg]])</f>
        <v>226.08</v>
      </c>
      <c r="H6" s="20">
        <f>IFERROR(Dati18_19[[#This Row],[Tot. punti]]/Dati18_19[[#This Row],[Quota]],0)</f>
        <v>0</v>
      </c>
      <c r="I6" s="12">
        <f>IFERROR(VLOOKUP(Dati18_19[[#This Row],[Nome]]&amp;"*",Gazzetta18_19[],2,FALSE),0)</f>
        <v>0</v>
      </c>
      <c r="J6" t="s">
        <v>81</v>
      </c>
      <c r="K6">
        <v>36</v>
      </c>
      <c r="L6">
        <v>6.22</v>
      </c>
      <c r="M6">
        <v>6.28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</v>
      </c>
      <c r="W6">
        <v>0</v>
      </c>
      <c r="Y6" s="18" t="s">
        <v>2626</v>
      </c>
      <c r="Z6">
        <v>1</v>
      </c>
    </row>
    <row r="7" spans="1:26">
      <c r="A7">
        <v>392</v>
      </c>
      <c r="B7" t="s">
        <v>31</v>
      </c>
      <c r="C7" t="s">
        <v>113</v>
      </c>
      <c r="D7" s="17" t="str">
        <f>IFERROR(VLOOKUP(Dati18_19[[#This Row],[Nome]]&amp;"*",Gazzetta18_19[Giocatore],1,FALSE),0)</f>
        <v>Koulibaly K.</v>
      </c>
      <c r="E7" s="13">
        <f>IFERROR(IF(Dati18_19[[#This Row],[Mf]]/Dati18_19[[#This Row],[Quota]]=0,0,Dati18_19[[#This Row],[Mf]]/Dati18_19[[#This Row],[Quota]]),0)</f>
        <v>0.28772727272727272</v>
      </c>
      <c r="F7" s="13">
        <f>IFERROR(Dati18_19[[#This Row],[Mf/Quota]]*Dati18_19[[#This Row],[Pg]]/38,0)</f>
        <v>0.26501196172248803</v>
      </c>
      <c r="G7" s="15">
        <f>IF(Dati18_19[[#This Row],[Mf]]*Dati18_19[[#This Row],[Pg]]=0,0,Dati18_19[[#This Row],[Mf]]*Dati18_19[[#This Row],[Pg]])</f>
        <v>221.55</v>
      </c>
      <c r="H7" s="20">
        <f>IFERROR(Dati18_19[[#This Row],[Tot. punti]]/Dati18_19[[#This Row],[Quota]],0)</f>
        <v>10.070454545454545</v>
      </c>
      <c r="I7" s="12">
        <f>IFERROR(VLOOKUP(Dati18_19[[#This Row],[Nome]]&amp;"*",Gazzetta18_19[],2,FALSE),0)</f>
        <v>22</v>
      </c>
      <c r="J7" t="s">
        <v>24</v>
      </c>
      <c r="K7">
        <v>35</v>
      </c>
      <c r="L7">
        <v>6.29</v>
      </c>
      <c r="M7">
        <v>6.33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9</v>
      </c>
      <c r="V7">
        <v>1</v>
      </c>
      <c r="W7">
        <v>0</v>
      </c>
      <c r="Y7" s="18" t="s">
        <v>2627</v>
      </c>
      <c r="Z7">
        <v>10</v>
      </c>
    </row>
    <row r="8" spans="1:26" hidden="1">
      <c r="A8">
        <v>119</v>
      </c>
      <c r="B8" t="s">
        <v>22</v>
      </c>
      <c r="C8" t="s">
        <v>179</v>
      </c>
      <c r="D8" s="17" t="str">
        <f>IFERROR(VLOOKUP(Dati18_19[[#This Row],[Nome]]&amp;"*",Gazzetta18_19[Giocatore],1,FALSE),0)</f>
        <v>Rigoni N.</v>
      </c>
      <c r="E8" s="13">
        <f>IFERROR(IF(Dati18_19[[#This Row],[Mf]]/Dati18_19[[#This Row],[Quota]]=0,0,Dati18_19[[#This Row],[Mf]]/Dati18_19[[#This Row],[Quota]]),0)</f>
        <v>1.08</v>
      </c>
      <c r="F8" s="13">
        <f>IFERROR(Dati18_19[[#This Row],[Mf/Quota]]*Dati18_19[[#This Row],[Pg]]/38,0)</f>
        <v>0.68210526315789477</v>
      </c>
      <c r="G8" s="15">
        <f>IF(Dati18_19[[#This Row],[Mf]]*Dati18_19[[#This Row],[Pg]]=0,0,Dati18_19[[#This Row],[Mf]]*Dati18_19[[#This Row],[Pg]])</f>
        <v>129.60000000000002</v>
      </c>
      <c r="H8" s="20">
        <f>IFERROR(Dati18_19[[#This Row],[Tot. punti]]/Dati18_19[[#This Row],[Quota]],0)</f>
        <v>25.920000000000005</v>
      </c>
      <c r="I8" s="12">
        <f>IFERROR(VLOOKUP(Dati18_19[[#This Row],[Nome]]&amp;"*",Gazzetta18_19[],2,FALSE),0)</f>
        <v>5</v>
      </c>
      <c r="J8" t="s">
        <v>65</v>
      </c>
      <c r="K8">
        <v>24</v>
      </c>
      <c r="L8">
        <v>5.56</v>
      </c>
      <c r="M8">
        <v>5.4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</v>
      </c>
      <c r="V8">
        <v>1</v>
      </c>
      <c r="W8">
        <v>0</v>
      </c>
      <c r="Y8" s="18" t="s">
        <v>1655</v>
      </c>
      <c r="Z8">
        <v>14</v>
      </c>
    </row>
    <row r="9" spans="1:26">
      <c r="A9">
        <v>2214</v>
      </c>
      <c r="B9" t="s">
        <v>31</v>
      </c>
      <c r="C9" t="s">
        <v>833</v>
      </c>
      <c r="D9" s="17" t="str">
        <f>IFERROR(VLOOKUP(Dati18_19[[#This Row],[Nome]]&amp;"*",Gazzetta18_19[Giocatore],1,FALSE),0)</f>
        <v>Kolarov A.</v>
      </c>
      <c r="E9" s="13">
        <f>IFERROR(IF(Dati18_19[[#This Row],[Mf]]/Dati18_19[[#This Row],[Quota]]=0,0,Dati18_19[[#This Row],[Mf]]/Dati18_19[[#This Row],[Quota]]),0)</f>
        <v>0.27791666666666665</v>
      </c>
      <c r="F9" s="13">
        <f>IFERROR(Dati18_19[[#This Row],[Mf/Quota]]*Dati18_19[[#This Row],[Pg]]/38,0)</f>
        <v>0.24134868421052627</v>
      </c>
      <c r="G9" s="15">
        <f>IF(Dati18_19[[#This Row],[Mf]]*Dati18_19[[#This Row],[Pg]]=0,0,Dati18_19[[#This Row],[Mf]]*Dati18_19[[#This Row],[Pg]])</f>
        <v>220.10999999999999</v>
      </c>
      <c r="H9" s="20">
        <f>IFERROR(Dati18_19[[#This Row],[Tot. punti]]/Dati18_19[[#This Row],[Quota]],0)</f>
        <v>9.1712499999999988</v>
      </c>
      <c r="I9" s="12">
        <f>IFERROR(VLOOKUP(Dati18_19[[#This Row],[Nome]]&amp;"*",Gazzetta18_19[],2,FALSE),0)</f>
        <v>24</v>
      </c>
      <c r="J9" t="s">
        <v>42</v>
      </c>
      <c r="K9">
        <v>33</v>
      </c>
      <c r="L9">
        <v>6.03</v>
      </c>
      <c r="M9">
        <v>6.67</v>
      </c>
      <c r="N9">
        <v>5</v>
      </c>
      <c r="O9">
        <v>0</v>
      </c>
      <c r="P9">
        <v>0</v>
      </c>
      <c r="Q9">
        <v>3</v>
      </c>
      <c r="R9">
        <v>3</v>
      </c>
      <c r="S9">
        <v>0</v>
      </c>
      <c r="T9">
        <v>1</v>
      </c>
      <c r="U9">
        <v>6</v>
      </c>
      <c r="V9">
        <v>1</v>
      </c>
      <c r="W9">
        <v>0</v>
      </c>
      <c r="Y9" s="18" t="s">
        <v>2628</v>
      </c>
      <c r="Z9">
        <v>17</v>
      </c>
    </row>
    <row r="10" spans="1:26">
      <c r="A10">
        <v>2006</v>
      </c>
      <c r="B10" t="s">
        <v>31</v>
      </c>
      <c r="C10" t="s">
        <v>725</v>
      </c>
      <c r="D10" s="17" t="str">
        <f>IFERROR(VLOOKUP(Dati18_19[[#This Row],[Nome]]&amp;"*",Gazzetta18_19[Giocatore],1,FALSE),0)</f>
        <v>Lirola P.</v>
      </c>
      <c r="E10" s="13">
        <f>IFERROR(IF(Dati18_19[[#This Row],[Mf]]/Dati18_19[[#This Row],[Quota]]=0,0,Dati18_19[[#This Row],[Mf]]/Dati18_19[[#This Row],[Quota]]),0)</f>
        <v>0.41333333333333333</v>
      </c>
      <c r="F10" s="13">
        <f>IFERROR(Dati18_19[[#This Row],[Mf/Quota]]*Dati18_19[[#This Row],[Pg]]/38,0)</f>
        <v>0.38070175438596493</v>
      </c>
      <c r="G10" s="15">
        <f>IF(Dati18_19[[#This Row],[Mf]]*Dati18_19[[#This Row],[Pg]]=0,0,Dati18_19[[#This Row],[Mf]]*Dati18_19[[#This Row],[Pg]])</f>
        <v>217</v>
      </c>
      <c r="H10" s="20">
        <f>IFERROR(Dati18_19[[#This Row],[Tot. punti]]/Dati18_19[[#This Row],[Quota]],0)</f>
        <v>14.466666666666667</v>
      </c>
      <c r="I10" s="12">
        <f>IFERROR(VLOOKUP(Dati18_19[[#This Row],[Nome]]&amp;"*",Gazzetta18_19[],2,FALSE),0)</f>
        <v>15</v>
      </c>
      <c r="J10" t="s">
        <v>46</v>
      </c>
      <c r="K10">
        <v>35</v>
      </c>
      <c r="L10">
        <v>5.97</v>
      </c>
      <c r="M10">
        <v>6.2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2</v>
      </c>
      <c r="V10">
        <v>0</v>
      </c>
      <c r="W10">
        <v>2</v>
      </c>
      <c r="Y10" s="18" t="s">
        <v>1658</v>
      </c>
      <c r="Z10">
        <v>18</v>
      </c>
    </row>
    <row r="11" spans="1:26">
      <c r="A11">
        <v>252</v>
      </c>
      <c r="B11" t="s">
        <v>31</v>
      </c>
      <c r="C11" t="s">
        <v>579</v>
      </c>
      <c r="D11" s="17" t="str">
        <f>IFERROR(VLOOKUP(Dati18_19[[#This Row],[Nome]]&amp;"*",Gazzetta18_19[Giocatore],1,FALSE),0)</f>
        <v>Biraghi C.</v>
      </c>
      <c r="E11" s="13">
        <f>IFERROR(IF(Dati18_19[[#This Row],[Mf]]/Dati18_19[[#This Row],[Quota]]=0,0,Dati18_19[[#This Row],[Mf]]/Dati18_19[[#This Row],[Quota]]),0)</f>
        <v>0.59699999999999998</v>
      </c>
      <c r="F11" s="13">
        <f>IFERROR(Dati18_19[[#This Row],[Mf/Quota]]*Dati18_19[[#This Row],[Pg]]/38,0)</f>
        <v>0.56557894736842096</v>
      </c>
      <c r="G11" s="15">
        <f>IF(Dati18_19[[#This Row],[Mf]]*Dati18_19[[#This Row],[Pg]]=0,0,Dati18_19[[#This Row],[Mf]]*Dati18_19[[#This Row],[Pg]])</f>
        <v>214.92</v>
      </c>
      <c r="H11" s="20">
        <f>IFERROR(Dati18_19[[#This Row],[Tot. punti]]/Dati18_19[[#This Row],[Quota]],0)</f>
        <v>21.491999999999997</v>
      </c>
      <c r="I11" s="12">
        <f>IFERROR(VLOOKUP(Dati18_19[[#This Row],[Nome]]&amp;"*",Gazzetta18_19[],2,FALSE),0)</f>
        <v>10</v>
      </c>
      <c r="J11" t="s">
        <v>35</v>
      </c>
      <c r="K11">
        <v>36</v>
      </c>
      <c r="L11">
        <v>5.86</v>
      </c>
      <c r="M11">
        <v>5.97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8</v>
      </c>
      <c r="V11">
        <v>0</v>
      </c>
      <c r="W11">
        <v>0</v>
      </c>
      <c r="Y11" s="18" t="s">
        <v>2220</v>
      </c>
      <c r="Z11">
        <v>15</v>
      </c>
    </row>
    <row r="12" spans="1:26" hidden="1">
      <c r="A12">
        <v>2141</v>
      </c>
      <c r="B12" t="s">
        <v>22</v>
      </c>
      <c r="C12" t="s">
        <v>777</v>
      </c>
      <c r="D12" s="17" t="str">
        <f>IFERROR(VLOOKUP(Dati18_19[[#This Row],[Nome]]&amp;"*",Gazzetta18_19[Giocatore],1,FALSE),0)</f>
        <v>Depaoli F.</v>
      </c>
      <c r="E12" s="13">
        <f>IFERROR(IF(Dati18_19[[#This Row],[Mf]]/Dati18_19[[#This Row],[Quota]]=0,0,Dati18_19[[#This Row],[Mf]]/Dati18_19[[#This Row],[Quota]]),0)</f>
        <v>0.70874999999999999</v>
      </c>
      <c r="F12" s="13">
        <f>IFERROR(Dati18_19[[#This Row],[Mf/Quota]]*Dati18_19[[#This Row],[Pg]]/38,0)</f>
        <v>0.6154934210526315</v>
      </c>
      <c r="G12" s="15">
        <f>IF(Dati18_19[[#This Row],[Mf]]*Dati18_19[[#This Row],[Pg]]=0,0,Dati18_19[[#This Row],[Mf]]*Dati18_19[[#This Row],[Pg]])</f>
        <v>187.10999999999999</v>
      </c>
      <c r="H12" s="20">
        <f>IFERROR(Dati18_19[[#This Row],[Tot. punti]]/Dati18_19[[#This Row],[Quota]],0)</f>
        <v>23.388749999999998</v>
      </c>
      <c r="I12" s="12">
        <f>IFERROR(VLOOKUP(Dati18_19[[#This Row],[Nome]]&amp;"*",Gazzetta18_19[],2,FALSE),0)</f>
        <v>8</v>
      </c>
      <c r="J12" t="s">
        <v>65</v>
      </c>
      <c r="K12">
        <v>33</v>
      </c>
      <c r="L12">
        <v>5.77</v>
      </c>
      <c r="M12">
        <v>5.67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10</v>
      </c>
      <c r="V12">
        <v>2</v>
      </c>
      <c r="W12">
        <v>0</v>
      </c>
      <c r="Y12" s="18" t="s">
        <v>2457</v>
      </c>
      <c r="Z12">
        <v>10</v>
      </c>
    </row>
    <row r="13" spans="1:26">
      <c r="A13">
        <v>2315</v>
      </c>
      <c r="B13" t="s">
        <v>31</v>
      </c>
      <c r="C13" t="s">
        <v>901</v>
      </c>
      <c r="D13" s="17">
        <f>IFERROR(VLOOKUP(Dati18_19[[#This Row],[Nome]]&amp;"*",Gazzetta18_19[Giocatore],1,FALSE),0)</f>
        <v>0</v>
      </c>
      <c r="E13" s="13">
        <f>IFERROR(IF(Dati18_19[[#This Row],[Mf]]/Dati18_19[[#This Row],[Quota]]=0,0,Dati18_19[[#This Row],[Mf]]/Dati18_19[[#This Row],[Quota]]),0)</f>
        <v>0</v>
      </c>
      <c r="F13" s="13">
        <f>IFERROR(Dati18_19[[#This Row],[Mf/Quota]]*Dati18_19[[#This Row],[Pg]]/38,0)</f>
        <v>0</v>
      </c>
      <c r="G13" s="15">
        <f>IF(Dati18_19[[#This Row],[Mf]]*Dati18_19[[#This Row],[Pg]]=0,0,Dati18_19[[#This Row],[Mf]]*Dati18_19[[#This Row],[Pg]])</f>
        <v>214.92</v>
      </c>
      <c r="H13" s="20">
        <f>IFERROR(Dati18_19[[#This Row],[Tot. punti]]/Dati18_19[[#This Row],[Quota]],0)</f>
        <v>0</v>
      </c>
      <c r="I13" s="12">
        <f>IFERROR(VLOOKUP(Dati18_19[[#This Row],[Nome]]&amp;"*",Gazzetta18_19[],2,FALSE),0)</f>
        <v>0</v>
      </c>
      <c r="J13" t="s">
        <v>30</v>
      </c>
      <c r="K13">
        <v>36</v>
      </c>
      <c r="L13">
        <v>5.86</v>
      </c>
      <c r="M13">
        <v>5.97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6</v>
      </c>
      <c r="V13">
        <v>0</v>
      </c>
      <c r="W13">
        <v>0</v>
      </c>
      <c r="Y13" s="18" t="s">
        <v>2223</v>
      </c>
      <c r="Z13">
        <v>3</v>
      </c>
    </row>
    <row r="14" spans="1:26">
      <c r="A14">
        <v>2801</v>
      </c>
      <c r="B14" t="s">
        <v>31</v>
      </c>
      <c r="C14" t="s">
        <v>1154</v>
      </c>
      <c r="D14" s="17" t="str">
        <f>IFERROR(VLOOKUP(Dati18_19[[#This Row],[Nome]]&amp;"*",Gazzetta18_19[Giocatore],1,FALSE),0)</f>
        <v>Iacoponi S.</v>
      </c>
      <c r="E14" s="13">
        <f>IFERROR(IF(Dati18_19[[#This Row],[Mf]]/Dati18_19[[#This Row],[Quota]]=0,0,Dati18_19[[#This Row],[Mf]]/Dati18_19[[#This Row],[Quota]]),0)</f>
        <v>0.62666666666666659</v>
      </c>
      <c r="F14" s="13">
        <f>IFERROR(Dati18_19[[#This Row],[Mf/Quota]]*Dati18_19[[#This Row],[Pg]]/38,0)</f>
        <v>0.62666666666666659</v>
      </c>
      <c r="G14" s="15">
        <f>IF(Dati18_19[[#This Row],[Mf]]*Dati18_19[[#This Row],[Pg]]=0,0,Dati18_19[[#This Row],[Mf]]*Dati18_19[[#This Row],[Pg]])</f>
        <v>214.32</v>
      </c>
      <c r="H14" s="20">
        <f>IFERROR(Dati18_19[[#This Row],[Tot. punti]]/Dati18_19[[#This Row],[Quota]],0)</f>
        <v>23.813333333333333</v>
      </c>
      <c r="I14" s="12">
        <f>IFERROR(VLOOKUP(Dati18_19[[#This Row],[Nome]]&amp;"*",Gazzetta18_19[],2,FALSE),0)</f>
        <v>9</v>
      </c>
      <c r="J14" t="s">
        <v>1086</v>
      </c>
      <c r="K14">
        <v>38</v>
      </c>
      <c r="L14">
        <v>5.7</v>
      </c>
      <c r="M14">
        <v>5.64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Y14" s="18" t="s">
        <v>1663</v>
      </c>
      <c r="Z14">
        <v>17</v>
      </c>
    </row>
    <row r="15" spans="1:26">
      <c r="A15">
        <v>2759</v>
      </c>
      <c r="B15" t="s">
        <v>31</v>
      </c>
      <c r="C15" t="s">
        <v>1118</v>
      </c>
      <c r="D15" s="17" t="str">
        <f>IFERROR(VLOOKUP(Dati18_19[[#This Row],[Nome]]&amp;"*",Gazzetta18_19[Giocatore],1,FALSE),0)</f>
        <v>Criscito D.</v>
      </c>
      <c r="E15" s="13">
        <f>IFERROR(IF(Dati18_19[[#This Row],[Mf]]/Dati18_19[[#This Row],[Quota]]=0,0,Dati18_19[[#This Row],[Mf]]/Dati18_19[[#This Row],[Quota]]),0)</f>
        <v>0.38187500000000002</v>
      </c>
      <c r="F15" s="13">
        <f>IFERROR(Dati18_19[[#This Row],[Mf/Quota]]*Dati18_19[[#This Row],[Pg]]/38,0)</f>
        <v>0.35172697368421058</v>
      </c>
      <c r="G15" s="15">
        <f>IF(Dati18_19[[#This Row],[Mf]]*Dati18_19[[#This Row],[Pg]]=0,0,Dati18_19[[#This Row],[Mf]]*Dati18_19[[#This Row],[Pg]])</f>
        <v>213.85000000000002</v>
      </c>
      <c r="H15" s="20">
        <f>IFERROR(Dati18_19[[#This Row],[Tot. punti]]/Dati18_19[[#This Row],[Quota]],0)</f>
        <v>13.365625000000001</v>
      </c>
      <c r="I15" s="12">
        <f>IFERROR(VLOOKUP(Dati18_19[[#This Row],[Nome]]&amp;"*",Gazzetta18_19[],2,FALSE),0)</f>
        <v>16</v>
      </c>
      <c r="J15" t="s">
        <v>70</v>
      </c>
      <c r="K15">
        <v>35</v>
      </c>
      <c r="L15">
        <v>6.03</v>
      </c>
      <c r="M15">
        <v>6.11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4</v>
      </c>
      <c r="U15">
        <v>12</v>
      </c>
      <c r="V15">
        <v>1</v>
      </c>
      <c r="W15">
        <v>0</v>
      </c>
      <c r="Y15" s="18" t="s">
        <v>2458</v>
      </c>
      <c r="Z15">
        <v>18</v>
      </c>
    </row>
    <row r="16" spans="1:26" hidden="1">
      <c r="A16">
        <v>1871</v>
      </c>
      <c r="B16" t="s">
        <v>22</v>
      </c>
      <c r="C16" t="s">
        <v>670</v>
      </c>
      <c r="D16" s="17" t="str">
        <f>IFERROR(VLOOKUP(Dati18_19[[#This Row],[Nome]]&amp;"*",Gazzetta18_19[Giocatore],1,FALSE),0)</f>
        <v>Deiola A.</v>
      </c>
      <c r="E16" s="13">
        <f>IFERROR(IF(Dati18_19[[#This Row],[Mf]]/Dati18_19[[#This Row],[Quota]]=0,0,Dati18_19[[#This Row],[Mf]]/Dati18_19[[#This Row],[Quota]]),0)</f>
        <v>1.1240000000000001</v>
      </c>
      <c r="F16" s="13">
        <f>IFERROR(Dati18_19[[#This Row],[Mf/Quota]]*Dati18_19[[#This Row],[Pg]]/38,0)</f>
        <v>0.5915789473684212</v>
      </c>
      <c r="G16" s="15">
        <f>IF(Dati18_19[[#This Row],[Mf]]*Dati18_19[[#This Row],[Pg]]=0,0,Dati18_19[[#This Row],[Mf]]*Dati18_19[[#This Row],[Pg]])</f>
        <v>112.4</v>
      </c>
      <c r="H16" s="20">
        <f>IFERROR(Dati18_19[[#This Row],[Tot. punti]]/Dati18_19[[#This Row],[Quota]],0)</f>
        <v>22.48</v>
      </c>
      <c r="I16" s="12">
        <f>IFERROR(VLOOKUP(Dati18_19[[#This Row],[Nome]]&amp;"*",Gazzetta18_19[],2,FALSE),0)</f>
        <v>5</v>
      </c>
      <c r="J16" t="s">
        <v>654</v>
      </c>
      <c r="K16">
        <v>20</v>
      </c>
      <c r="L16">
        <v>5.71</v>
      </c>
      <c r="M16">
        <v>5.62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0</v>
      </c>
      <c r="W16">
        <v>0</v>
      </c>
      <c r="Y16" s="18" t="s">
        <v>1665</v>
      </c>
      <c r="Z16">
        <v>6</v>
      </c>
    </row>
    <row r="17" spans="1:26" hidden="1">
      <c r="A17">
        <v>2744</v>
      </c>
      <c r="B17" t="s">
        <v>22</v>
      </c>
      <c r="C17" t="s">
        <v>1105</v>
      </c>
      <c r="D17" s="17" t="str">
        <f>IFERROR(VLOOKUP(Dati18_19[[#This Row],[Nome]]&amp;"*",Gazzetta18_19[Giocatore],1,FALSE),0)</f>
        <v>Svanberg M.</v>
      </c>
      <c r="E17" s="13">
        <f>IFERROR(IF(Dati18_19[[#This Row],[Mf]]/Dati18_19[[#This Row],[Quota]]=0,0,Dati18_19[[#This Row],[Mf]]/Dati18_19[[#This Row],[Quota]]),0)</f>
        <v>0.96499999999999997</v>
      </c>
      <c r="F17" s="13">
        <f>IFERROR(Dati18_19[[#This Row],[Mf/Quota]]*Dati18_19[[#This Row],[Pg]]/38,0)</f>
        <v>0.58407894736842103</v>
      </c>
      <c r="G17" s="15">
        <f>IF(Dati18_19[[#This Row],[Mf]]*Dati18_19[[#This Row],[Pg]]=0,0,Dati18_19[[#This Row],[Mf]]*Dati18_19[[#This Row],[Pg]])</f>
        <v>133.16999999999999</v>
      </c>
      <c r="H17" s="20">
        <f>IFERROR(Dati18_19[[#This Row],[Tot. punti]]/Dati18_19[[#This Row],[Quota]],0)</f>
        <v>22.194999999999997</v>
      </c>
      <c r="I17" s="12">
        <f>IFERROR(VLOOKUP(Dati18_19[[#This Row],[Nome]]&amp;"*",Gazzetta18_19[],2,FALSE),0)</f>
        <v>6</v>
      </c>
      <c r="J17" t="s">
        <v>89</v>
      </c>
      <c r="K17">
        <v>23</v>
      </c>
      <c r="L17">
        <v>5.74</v>
      </c>
      <c r="M17">
        <v>5.79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Y17" s="18" t="s">
        <v>2629</v>
      </c>
      <c r="Z17">
        <v>1</v>
      </c>
    </row>
    <row r="18" spans="1:26">
      <c r="A18">
        <v>578</v>
      </c>
      <c r="B18" t="s">
        <v>31</v>
      </c>
      <c r="C18" t="s">
        <v>100</v>
      </c>
      <c r="D18" s="17">
        <f>IFERROR(VLOOKUP(Dati18_19[[#This Row],[Nome]]&amp;"*",Gazzetta18_19[Giocatore],1,FALSE),0)</f>
        <v>0</v>
      </c>
      <c r="E18" s="13">
        <f>IFERROR(IF(Dati18_19[[#This Row],[Mf]]/Dati18_19[[#This Row],[Quota]]=0,0,Dati18_19[[#This Row],[Mf]]/Dati18_19[[#This Row],[Quota]]),0)</f>
        <v>0</v>
      </c>
      <c r="F18" s="13">
        <f>IFERROR(Dati18_19[[#This Row],[Mf/Quota]]*Dati18_19[[#This Row],[Pg]]/38,0)</f>
        <v>0</v>
      </c>
      <c r="G18" s="15">
        <f>IF(Dati18_19[[#This Row],[Mf]]*Dati18_19[[#This Row],[Pg]]=0,0,Dati18_19[[#This Row],[Mf]]*Dati18_19[[#This Row],[Pg]])</f>
        <v>211.4</v>
      </c>
      <c r="H18" s="20">
        <f>IFERROR(Dati18_19[[#This Row],[Tot. punti]]/Dati18_19[[#This Row],[Quota]],0)</f>
        <v>0</v>
      </c>
      <c r="I18" s="12">
        <f>IFERROR(VLOOKUP(Dati18_19[[#This Row],[Nome]]&amp;"*",Gazzetta18_19[],2,FALSE),0)</f>
        <v>0</v>
      </c>
      <c r="J18" t="s">
        <v>89</v>
      </c>
      <c r="K18">
        <v>35</v>
      </c>
      <c r="L18">
        <v>6.01</v>
      </c>
      <c r="M18">
        <v>6.04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Y18" s="18" t="s">
        <v>1666</v>
      </c>
      <c r="Z18">
        <v>6</v>
      </c>
    </row>
    <row r="19" spans="1:26">
      <c r="A19">
        <v>2016</v>
      </c>
      <c r="B19" t="s">
        <v>31</v>
      </c>
      <c r="C19" t="s">
        <v>734</v>
      </c>
      <c r="D19" s="17" t="str">
        <f>IFERROR(VLOOKUP(Dati18_19[[#This Row],[Nome]]&amp;"*",Gazzetta18_19[Giocatore],1,FALSE),0)</f>
        <v>Fazio F.</v>
      </c>
      <c r="E19" s="13">
        <f>IFERROR(IF(Dati18_19[[#This Row],[Mf]]/Dati18_19[[#This Row],[Quota]]=0,0,Dati18_19[[#This Row],[Mf]]/Dati18_19[[#This Row],[Quota]]),0)</f>
        <v>0.3242105263157895</v>
      </c>
      <c r="F19" s="13">
        <f>IFERROR(Dati18_19[[#This Row],[Mf/Quota]]*Dati18_19[[#This Row],[Pg]]/38,0)</f>
        <v>0.29008310249307484</v>
      </c>
      <c r="G19" s="15">
        <f>IF(Dati18_19[[#This Row],[Mf]]*Dati18_19[[#This Row],[Pg]]=0,0,Dati18_19[[#This Row],[Mf]]*Dati18_19[[#This Row],[Pg]])</f>
        <v>209.44</v>
      </c>
      <c r="H19" s="20">
        <f>IFERROR(Dati18_19[[#This Row],[Tot. punti]]/Dati18_19[[#This Row],[Quota]],0)</f>
        <v>11.023157894736842</v>
      </c>
      <c r="I19" s="12">
        <f>IFERROR(VLOOKUP(Dati18_19[[#This Row],[Nome]]&amp;"*",Gazzetta18_19[],2,FALSE),0)</f>
        <v>19</v>
      </c>
      <c r="J19" t="s">
        <v>42</v>
      </c>
      <c r="K19">
        <v>34</v>
      </c>
      <c r="L19">
        <v>5.81</v>
      </c>
      <c r="M19">
        <v>6.16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Y19" s="18" t="s">
        <v>1668</v>
      </c>
      <c r="Z19">
        <v>11</v>
      </c>
    </row>
    <row r="20" spans="1:26">
      <c r="A20">
        <v>798</v>
      </c>
      <c r="B20" t="s">
        <v>31</v>
      </c>
      <c r="C20" t="s">
        <v>512</v>
      </c>
      <c r="D20" s="17" t="str">
        <f>IFERROR(VLOOKUP(Dati18_19[[#This Row],[Nome]]&amp;"*",Gazzetta18_19[Giocatore],1,FALSE),0)</f>
        <v>Skriniar M.</v>
      </c>
      <c r="E20" s="13">
        <f>IFERROR(IF(Dati18_19[[#This Row],[Mf]]/Dati18_19[[#This Row],[Quota]]=0,0,Dati18_19[[#This Row],[Mf]]/Dati18_19[[#This Row],[Quota]]),0)</f>
        <v>0.42642857142857143</v>
      </c>
      <c r="F20" s="13">
        <f>IFERROR(Dati18_19[[#This Row],[Mf/Quota]]*Dati18_19[[#This Row],[Pg]]/38,0)</f>
        <v>0.39276315789473687</v>
      </c>
      <c r="G20" s="15">
        <f>IF(Dati18_19[[#This Row],[Mf]]*Dati18_19[[#This Row],[Pg]]=0,0,Dati18_19[[#This Row],[Mf]]*Dati18_19[[#This Row],[Pg]])</f>
        <v>208.95</v>
      </c>
      <c r="H20" s="20">
        <f>IFERROR(Dati18_19[[#This Row],[Tot. punti]]/Dati18_19[[#This Row],[Quota]],0)</f>
        <v>14.924999999999999</v>
      </c>
      <c r="I20" s="12">
        <f>IFERROR(VLOOKUP(Dati18_19[[#This Row],[Nome]]&amp;"*",Gazzetta18_19[],2,FALSE),0)</f>
        <v>14</v>
      </c>
      <c r="J20" t="s">
        <v>55</v>
      </c>
      <c r="K20">
        <v>35</v>
      </c>
      <c r="L20">
        <v>6.09</v>
      </c>
      <c r="M20">
        <v>5.97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1</v>
      </c>
      <c r="Y20" s="18" t="s">
        <v>1671</v>
      </c>
      <c r="Z20">
        <v>16</v>
      </c>
    </row>
    <row r="21" spans="1:26">
      <c r="A21">
        <v>2169</v>
      </c>
      <c r="B21" t="s">
        <v>31</v>
      </c>
      <c r="C21" t="s">
        <v>790</v>
      </c>
      <c r="D21" s="17" t="str">
        <f>IFERROR(VLOOKUP(Dati18_19[[#This Row],[Nome]]&amp;"*",Gazzetta18_19[Giocatore],1,FALSE),0)</f>
        <v>Rodriguez R.</v>
      </c>
      <c r="E21" s="13">
        <f>IFERROR(IF(Dati18_19[[#This Row],[Mf]]/Dati18_19[[#This Row],[Quota]]=0,0,Dati18_19[[#This Row],[Mf]]/Dati18_19[[#This Row],[Quota]]),0)</f>
        <v>0.53636363636363638</v>
      </c>
      <c r="F21" s="13">
        <f>IFERROR(Dati18_19[[#This Row],[Mf/Quota]]*Dati18_19[[#This Row],[Pg]]/38,0)</f>
        <v>0.49401913875598086</v>
      </c>
      <c r="G21" s="15">
        <f>IF(Dati18_19[[#This Row],[Mf]]*Dati18_19[[#This Row],[Pg]]=0,0,Dati18_19[[#This Row],[Mf]]*Dati18_19[[#This Row],[Pg]])</f>
        <v>206.5</v>
      </c>
      <c r="H21" s="20">
        <f>IFERROR(Dati18_19[[#This Row],[Tot. punti]]/Dati18_19[[#This Row],[Quota]],0)</f>
        <v>18.772727272727273</v>
      </c>
      <c r="I21" s="12">
        <f>IFERROR(VLOOKUP(Dati18_19[[#This Row],[Nome]]&amp;"*",Gazzetta18_19[],2,FALSE),0)</f>
        <v>11</v>
      </c>
      <c r="J21" t="s">
        <v>21</v>
      </c>
      <c r="K21">
        <v>35</v>
      </c>
      <c r="L21">
        <v>5.91</v>
      </c>
      <c r="M21">
        <v>5.9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</v>
      </c>
      <c r="V21">
        <v>0</v>
      </c>
      <c r="W21">
        <v>0</v>
      </c>
      <c r="Y21" s="18" t="s">
        <v>1673</v>
      </c>
      <c r="Z21">
        <v>19</v>
      </c>
    </row>
    <row r="22" spans="1:26">
      <c r="A22">
        <v>2164</v>
      </c>
      <c r="B22" t="s">
        <v>31</v>
      </c>
      <c r="C22" t="s">
        <v>785</v>
      </c>
      <c r="D22" s="17" t="str">
        <f>IFERROR(VLOOKUP(Dati18_19[[#This Row],[Nome]]&amp;"*",Gazzetta18_19[Giocatore],1,FALSE),0)</f>
        <v>Milenkovic N.</v>
      </c>
      <c r="E22" s="13">
        <f>IFERROR(IF(Dati18_19[[#This Row],[Mf]]/Dati18_19[[#This Row],[Quota]]=0,0,Dati18_19[[#This Row],[Mf]]/Dati18_19[[#This Row],[Quota]]),0)</f>
        <v>0.46692307692307694</v>
      </c>
      <c r="F22" s="13">
        <f>IFERROR(Dati18_19[[#This Row],[Mf/Quota]]*Dati18_19[[#This Row],[Pg]]/38,0)</f>
        <v>0.41777327935222675</v>
      </c>
      <c r="G22" s="15">
        <f>IF(Dati18_19[[#This Row],[Mf]]*Dati18_19[[#This Row],[Pg]]=0,0,Dati18_19[[#This Row],[Mf]]*Dati18_19[[#This Row],[Pg]])</f>
        <v>206.38</v>
      </c>
      <c r="H22" s="20">
        <f>IFERROR(Dati18_19[[#This Row],[Tot. punti]]/Dati18_19[[#This Row],[Quota]],0)</f>
        <v>15.875384615384615</v>
      </c>
      <c r="I22" s="12">
        <f>IFERROR(VLOOKUP(Dati18_19[[#This Row],[Nome]]&amp;"*",Gazzetta18_19[],2,FALSE),0)</f>
        <v>13</v>
      </c>
      <c r="J22" t="s">
        <v>35</v>
      </c>
      <c r="K22">
        <v>34</v>
      </c>
      <c r="L22">
        <v>5.94</v>
      </c>
      <c r="M22">
        <v>6.07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1</v>
      </c>
      <c r="W22">
        <v>0</v>
      </c>
      <c r="Y22" s="18" t="s">
        <v>1675</v>
      </c>
      <c r="Z22">
        <v>11</v>
      </c>
    </row>
    <row r="23" spans="1:26">
      <c r="A23">
        <v>1864</v>
      </c>
      <c r="B23" t="s">
        <v>31</v>
      </c>
      <c r="C23" t="s">
        <v>966</v>
      </c>
      <c r="D23" s="17">
        <f>IFERROR(VLOOKUP(Dati18_19[[#This Row],[Nome]]&amp;"*",Gazzetta18_19[Giocatore],1,FALSE),0)</f>
        <v>0</v>
      </c>
      <c r="E23" s="13">
        <f>IFERROR(IF(Dati18_19[[#This Row],[Mf]]/Dati18_19[[#This Row],[Quota]]=0,0,Dati18_19[[#This Row],[Mf]]/Dati18_19[[#This Row],[Quota]]),0)</f>
        <v>0</v>
      </c>
      <c r="F23" s="13">
        <f>IFERROR(Dati18_19[[#This Row],[Mf/Quota]]*Dati18_19[[#This Row],[Pg]]/38,0)</f>
        <v>0</v>
      </c>
      <c r="G23" s="15">
        <f>IF(Dati18_19[[#This Row],[Mf]]*Dati18_19[[#This Row],[Pg]]=0,0,Dati18_19[[#This Row],[Mf]]*Dati18_19[[#This Row],[Pg]])</f>
        <v>204.6</v>
      </c>
      <c r="H23" s="20">
        <f>IFERROR(Dati18_19[[#This Row],[Tot. punti]]/Dati18_19[[#This Row],[Quota]],0)</f>
        <v>0</v>
      </c>
      <c r="I23" s="12">
        <f>IFERROR(VLOOKUP(Dati18_19[[#This Row],[Nome]]&amp;"*",Gazzetta18_19[],2,FALSE),0)</f>
        <v>0</v>
      </c>
      <c r="J23" t="s">
        <v>1086</v>
      </c>
      <c r="K23">
        <v>33</v>
      </c>
      <c r="L23">
        <v>6.02</v>
      </c>
      <c r="M23">
        <v>6.2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</v>
      </c>
      <c r="V23">
        <v>1</v>
      </c>
      <c r="W23">
        <v>1</v>
      </c>
      <c r="Y23" s="18" t="s">
        <v>1676</v>
      </c>
      <c r="Z23">
        <v>4</v>
      </c>
    </row>
    <row r="24" spans="1:26" hidden="1">
      <c r="A24">
        <v>2856</v>
      </c>
      <c r="B24" t="s">
        <v>22</v>
      </c>
      <c r="C24" t="s">
        <v>1200</v>
      </c>
      <c r="D24" s="17" t="str">
        <f>IFERROR(VLOOKUP(Dati18_19[[#This Row],[Nome]]&amp;"*",Gazzetta18_19[Giocatore],1,FALSE),0)</f>
        <v>Rolon E.</v>
      </c>
      <c r="E24" s="13">
        <f>IFERROR(IF(Dati18_19[[#This Row],[Mf]]/Dati18_19[[#This Row],[Quota]]=0,0,Dati18_19[[#This Row],[Mf]]/Dati18_19[[#This Row],[Quota]]),0)</f>
        <v>1.0939999999999999</v>
      </c>
      <c r="F24" s="13">
        <f>IFERROR(Dati18_19[[#This Row],[Mf/Quota]]*Dati18_19[[#This Row],[Pg]]/38,0)</f>
        <v>0.54699999999999993</v>
      </c>
      <c r="G24" s="15">
        <f>IF(Dati18_19[[#This Row],[Mf]]*Dati18_19[[#This Row],[Pg]]=0,0,Dati18_19[[#This Row],[Mf]]*Dati18_19[[#This Row],[Pg]])</f>
        <v>103.92999999999999</v>
      </c>
      <c r="H24" s="20">
        <f>IFERROR(Dati18_19[[#This Row],[Tot. punti]]/Dati18_19[[#This Row],[Quota]],0)</f>
        <v>20.785999999999998</v>
      </c>
      <c r="I24" s="12">
        <f>IFERROR(VLOOKUP(Dati18_19[[#This Row],[Nome]]&amp;"*",Gazzetta18_19[],2,FALSE),0)</f>
        <v>5</v>
      </c>
      <c r="J24" t="s">
        <v>70</v>
      </c>
      <c r="K24">
        <v>19</v>
      </c>
      <c r="L24">
        <v>5.71</v>
      </c>
      <c r="M24">
        <v>5.47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Y24" s="18" t="s">
        <v>2630</v>
      </c>
      <c r="Z24">
        <v>1</v>
      </c>
    </row>
    <row r="25" spans="1:26" hidden="1">
      <c r="A25">
        <v>651</v>
      </c>
      <c r="B25" t="s">
        <v>22</v>
      </c>
      <c r="C25" t="s">
        <v>403</v>
      </c>
      <c r="D25" s="17" t="str">
        <f>IFERROR(VLOOKUP(Dati18_19[[#This Row],[Nome]]&amp;"*",Gazzetta18_19[Giocatore],1,FALSE),0)</f>
        <v>Maiello R.</v>
      </c>
      <c r="E25" s="13">
        <f>IFERROR(IF(Dati18_19[[#This Row],[Mf]]/Dati18_19[[#This Row],[Quota]]=0,0,Dati18_19[[#This Row],[Mf]]/Dati18_19[[#This Row],[Quota]]),0)</f>
        <v>0.71250000000000002</v>
      </c>
      <c r="F25" s="13">
        <f>IFERROR(Dati18_19[[#This Row],[Mf/Quota]]*Dati18_19[[#This Row],[Pg]]/38,0)</f>
        <v>0.54375000000000007</v>
      </c>
      <c r="G25" s="15">
        <f>IF(Dati18_19[[#This Row],[Mf]]*Dati18_19[[#This Row],[Pg]]=0,0,Dati18_19[[#This Row],[Mf]]*Dati18_19[[#This Row],[Pg]])</f>
        <v>165.3</v>
      </c>
      <c r="H25" s="20">
        <f>IFERROR(Dati18_19[[#This Row],[Tot. punti]]/Dati18_19[[#This Row],[Quota]],0)</f>
        <v>20.662500000000001</v>
      </c>
      <c r="I25" s="12">
        <f>IFERROR(VLOOKUP(Dati18_19[[#This Row],[Nome]]&amp;"*",Gazzetta18_19[],2,FALSE),0)</f>
        <v>8</v>
      </c>
      <c r="J25" t="s">
        <v>38</v>
      </c>
      <c r="K25">
        <v>29</v>
      </c>
      <c r="L25">
        <v>5.78</v>
      </c>
      <c r="M25">
        <v>5.7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Y25" s="18" t="s">
        <v>2631</v>
      </c>
      <c r="Z25">
        <v>15</v>
      </c>
    </row>
    <row r="26" spans="1:26">
      <c r="A26">
        <v>1868</v>
      </c>
      <c r="B26" t="s">
        <v>31</v>
      </c>
      <c r="C26" t="s">
        <v>667</v>
      </c>
      <c r="D26" s="17" t="str">
        <f>IFERROR(VLOOKUP(Dati18_19[[#This Row],[Nome]]&amp;"*",Gazzetta18_19[Giocatore],1,FALSE),0)</f>
        <v>Murru N.</v>
      </c>
      <c r="E26" s="13">
        <f>IFERROR(IF(Dati18_19[[#This Row],[Mf]]/Dati18_19[[#This Row],[Quota]]=0,0,Dati18_19[[#This Row],[Mf]]/Dati18_19[[#This Row],[Quota]]),0)</f>
        <v>0.64666666666666672</v>
      </c>
      <c r="F26" s="13">
        <f>IFERROR(Dati18_19[[#This Row],[Mf/Quota]]*Dati18_19[[#This Row],[Pg]]/38,0)</f>
        <v>0.59561403508771937</v>
      </c>
      <c r="G26" s="15">
        <f>IF(Dati18_19[[#This Row],[Mf]]*Dati18_19[[#This Row],[Pg]]=0,0,Dati18_19[[#This Row],[Mf]]*Dati18_19[[#This Row],[Pg]])</f>
        <v>203.70000000000002</v>
      </c>
      <c r="H26" s="20">
        <f>IFERROR(Dati18_19[[#This Row],[Tot. punti]]/Dati18_19[[#This Row],[Quota]],0)</f>
        <v>22.633333333333336</v>
      </c>
      <c r="I26" s="12">
        <f>IFERROR(VLOOKUP(Dati18_19[[#This Row],[Nome]]&amp;"*",Gazzetta18_19[],2,FALSE),0)</f>
        <v>9</v>
      </c>
      <c r="J26" t="s">
        <v>44</v>
      </c>
      <c r="K26">
        <v>35</v>
      </c>
      <c r="L26">
        <v>5.81</v>
      </c>
      <c r="M26">
        <v>5.82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9</v>
      </c>
      <c r="V26">
        <v>0</v>
      </c>
      <c r="W26">
        <v>0</v>
      </c>
      <c r="Y26" s="18" t="s">
        <v>2464</v>
      </c>
      <c r="Z26">
        <v>6</v>
      </c>
    </row>
    <row r="27" spans="1:26">
      <c r="A27">
        <v>2870</v>
      </c>
      <c r="B27" t="s">
        <v>31</v>
      </c>
      <c r="C27" t="s">
        <v>1213</v>
      </c>
      <c r="D27" s="17" t="str">
        <f>IFERROR(VLOOKUP(Dati18_19[[#This Row],[Nome]]&amp;"*",Gazzetta18_19[Giocatore],1,FALSE),0)</f>
        <v>Troost-ekong W.</v>
      </c>
      <c r="E27" s="13">
        <f>IFERROR(IF(Dati18_19[[#This Row],[Mf]]/Dati18_19[[#This Row],[Quota]]=0,0,Dati18_19[[#This Row],[Mf]]/Dati18_19[[#This Row],[Quota]]),0)</f>
        <v>0.58099999999999996</v>
      </c>
      <c r="F27" s="13">
        <f>IFERROR(Dati18_19[[#This Row],[Mf/Quota]]*Dati18_19[[#This Row],[Pg]]/38,0)</f>
        <v>0.5351315789473684</v>
      </c>
      <c r="G27" s="15">
        <f>IF(Dati18_19[[#This Row],[Mf]]*Dati18_19[[#This Row],[Pg]]=0,0,Dati18_19[[#This Row],[Mf]]*Dati18_19[[#This Row],[Pg]])</f>
        <v>203.35</v>
      </c>
      <c r="H27" s="20">
        <f>IFERROR(Dati18_19[[#This Row],[Tot. punti]]/Dati18_19[[#This Row],[Quota]],0)</f>
        <v>20.335000000000001</v>
      </c>
      <c r="I27" s="12">
        <f>IFERROR(VLOOKUP(Dati18_19[[#This Row],[Nome]]&amp;"*",Gazzetta18_19[],2,FALSE),0)</f>
        <v>10</v>
      </c>
      <c r="J27" t="s">
        <v>30</v>
      </c>
      <c r="K27">
        <v>35</v>
      </c>
      <c r="L27">
        <v>5.87</v>
      </c>
      <c r="M27">
        <v>5.81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Y27" s="18" t="s">
        <v>2465</v>
      </c>
      <c r="Z27">
        <v>14</v>
      </c>
    </row>
    <row r="28" spans="1:26" hidden="1">
      <c r="A28">
        <v>2818</v>
      </c>
      <c r="B28" t="s">
        <v>22</v>
      </c>
      <c r="C28" t="s">
        <v>1169</v>
      </c>
      <c r="D28" s="17" t="str">
        <f>IFERROR(VLOOKUP(Dati18_19[[#This Row],[Nome]]&amp;"*",Gazzetta18_19[Giocatore],1,FALSE),0)</f>
        <v>Bennacer I.</v>
      </c>
      <c r="E28" s="13">
        <f>IFERROR(IF(Dati18_19[[#This Row],[Mf]]/Dati18_19[[#This Row],[Quota]]=0,0,Dati18_19[[#This Row],[Mf]]/Dati18_19[[#This Row],[Quota]]),0)</f>
        <v>0.54272727272727272</v>
      </c>
      <c r="F28" s="13">
        <f>IFERROR(Dati18_19[[#This Row],[Mf/Quota]]*Dati18_19[[#This Row],[Pg]]/38,0)</f>
        <v>0.52844497607655505</v>
      </c>
      <c r="G28" s="15">
        <f>IF(Dati18_19[[#This Row],[Mf]]*Dati18_19[[#This Row],[Pg]]=0,0,Dati18_19[[#This Row],[Mf]]*Dati18_19[[#This Row],[Pg]])</f>
        <v>220.89</v>
      </c>
      <c r="H28" s="20">
        <f>IFERROR(Dati18_19[[#This Row],[Tot. punti]]/Dati18_19[[#This Row],[Quota]],0)</f>
        <v>20.080909090909088</v>
      </c>
      <c r="I28" s="12">
        <f>IFERROR(VLOOKUP(Dati18_19[[#This Row],[Nome]]&amp;"*",Gazzetta18_19[],2,FALSE),0)</f>
        <v>11</v>
      </c>
      <c r="J28" t="s">
        <v>19</v>
      </c>
      <c r="K28">
        <v>37</v>
      </c>
      <c r="L28">
        <v>6.01</v>
      </c>
      <c r="M28">
        <v>5.97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</v>
      </c>
      <c r="V28">
        <v>0</v>
      </c>
      <c r="W28">
        <v>0</v>
      </c>
      <c r="Y28" s="18" t="s">
        <v>2230</v>
      </c>
      <c r="Z28">
        <v>6</v>
      </c>
    </row>
    <row r="29" spans="1:26">
      <c r="A29">
        <v>487</v>
      </c>
      <c r="B29" t="s">
        <v>31</v>
      </c>
      <c r="C29" t="s">
        <v>348</v>
      </c>
      <c r="D29" s="17" t="str">
        <f>IFERROR(VLOOKUP(Dati18_19[[#This Row],[Nome]]&amp;"*",Gazzetta18_19[Giocatore],1,FALSE),0)</f>
        <v>De Silvestri L.</v>
      </c>
      <c r="E29" s="13">
        <f>IFERROR(IF(Dati18_19[[#This Row],[Mf]]/Dati18_19[[#This Row],[Quota]]=0,0,Dati18_19[[#This Row],[Mf]]/Dati18_19[[#This Row],[Quota]]),0)</f>
        <v>0.35111111111111115</v>
      </c>
      <c r="F29" s="13">
        <f>IFERROR(Dati18_19[[#This Row],[Mf/Quota]]*Dati18_19[[#This Row],[Pg]]/38,0)</f>
        <v>0.29567251461988309</v>
      </c>
      <c r="G29" s="15">
        <f>IF(Dati18_19[[#This Row],[Mf]]*Dati18_19[[#This Row],[Pg]]=0,0,Dati18_19[[#This Row],[Mf]]*Dati18_19[[#This Row],[Pg]])</f>
        <v>202.24</v>
      </c>
      <c r="H29" s="20">
        <f>IFERROR(Dati18_19[[#This Row],[Tot. punti]]/Dati18_19[[#This Row],[Quota]],0)</f>
        <v>11.235555555555557</v>
      </c>
      <c r="I29" s="12">
        <f>IFERROR(VLOOKUP(Dati18_19[[#This Row],[Nome]]&amp;"*",Gazzetta18_19[],2,FALSE),0)</f>
        <v>18</v>
      </c>
      <c r="J29" t="s">
        <v>81</v>
      </c>
      <c r="K29">
        <v>32</v>
      </c>
      <c r="L29">
        <v>6.03</v>
      </c>
      <c r="M29">
        <v>6.32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2</v>
      </c>
      <c r="V29">
        <v>0</v>
      </c>
      <c r="W29">
        <v>0</v>
      </c>
      <c r="Y29" s="18" t="s">
        <v>1680</v>
      </c>
      <c r="Z29">
        <v>1</v>
      </c>
    </row>
    <row r="30" spans="1:26">
      <c r="A30">
        <v>2296</v>
      </c>
      <c r="B30" t="s">
        <v>31</v>
      </c>
      <c r="C30" t="s">
        <v>885</v>
      </c>
      <c r="D30" s="17" t="str">
        <f>IFERROR(VLOOKUP(Dati18_19[[#This Row],[Nome]]&amp;"*",Gazzetta18_19[Giocatore],1,FALSE),0)</f>
        <v>Mancini G.</v>
      </c>
      <c r="E30" s="13">
        <f>IFERROR(IF(Dati18_19[[#This Row],[Mf]]/Dati18_19[[#This Row],[Quota]]=0,0,Dati18_19[[#This Row],[Mf]]/Dati18_19[[#This Row],[Quota]]),0)</f>
        <v>0.37055555555555553</v>
      </c>
      <c r="F30" s="13">
        <f>IFERROR(Dati18_19[[#This Row],[Mf/Quota]]*Dati18_19[[#This Row],[Pg]]/38,0)</f>
        <v>0.29254385964912277</v>
      </c>
      <c r="G30" s="15">
        <f>IF(Dati18_19[[#This Row],[Mf]]*Dati18_19[[#This Row],[Pg]]=0,0,Dati18_19[[#This Row],[Mf]]*Dati18_19[[#This Row],[Pg]])</f>
        <v>200.1</v>
      </c>
      <c r="H30" s="20">
        <f>IFERROR(Dati18_19[[#This Row],[Tot. punti]]/Dati18_19[[#This Row],[Quota]],0)</f>
        <v>11.116666666666667</v>
      </c>
      <c r="I30" s="12">
        <f>IFERROR(VLOOKUP(Dati18_19[[#This Row],[Nome]]&amp;"*",Gazzetta18_19[],2,FALSE),0)</f>
        <v>18</v>
      </c>
      <c r="J30" t="s">
        <v>49</v>
      </c>
      <c r="K30">
        <v>30</v>
      </c>
      <c r="L30">
        <v>6.21</v>
      </c>
      <c r="M30">
        <v>6.67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</v>
      </c>
      <c r="V30">
        <v>0</v>
      </c>
      <c r="W30">
        <v>0</v>
      </c>
      <c r="Y30" s="18" t="s">
        <v>2232</v>
      </c>
      <c r="Z30">
        <v>16</v>
      </c>
    </row>
    <row r="31" spans="1:26" hidden="1">
      <c r="A31">
        <v>2105</v>
      </c>
      <c r="B31" t="s">
        <v>22</v>
      </c>
      <c r="C31" t="s">
        <v>1057</v>
      </c>
      <c r="D31" s="17" t="str">
        <f>IFERROR(VLOOKUP(Dati18_19[[#This Row],[Nome]]&amp;"*",Gazzetta18_19[Giocatore],1,FALSE),0)</f>
        <v>Beghetto A.</v>
      </c>
      <c r="E31" s="13">
        <f>IFERROR(IF(Dati18_19[[#This Row],[Mf]]/Dati18_19[[#This Row],[Quota]]=0,0,Dati18_19[[#This Row],[Mf]]/Dati18_19[[#This Row],[Quota]]),0)</f>
        <v>0.74</v>
      </c>
      <c r="F31" s="13">
        <f>IFERROR(Dati18_19[[#This Row],[Mf/Quota]]*Dati18_19[[#This Row],[Pg]]/38,0)</f>
        <v>0.52578947368421058</v>
      </c>
      <c r="G31" s="15">
        <f>IF(Dati18_19[[#This Row],[Mf]]*Dati18_19[[#This Row],[Pg]]=0,0,Dati18_19[[#This Row],[Mf]]*Dati18_19[[#This Row],[Pg]])</f>
        <v>159.84</v>
      </c>
      <c r="H31" s="20">
        <f>IFERROR(Dati18_19[[#This Row],[Tot. punti]]/Dati18_19[[#This Row],[Quota]],0)</f>
        <v>19.98</v>
      </c>
      <c r="I31" s="12">
        <f>IFERROR(VLOOKUP(Dati18_19[[#This Row],[Nome]]&amp;"*",Gazzetta18_19[],2,FALSE),0)</f>
        <v>8</v>
      </c>
      <c r="J31" t="s">
        <v>38</v>
      </c>
      <c r="K31">
        <v>27</v>
      </c>
      <c r="L31">
        <v>5.87</v>
      </c>
      <c r="M31">
        <v>5.92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  <c r="V31">
        <v>0</v>
      </c>
      <c r="W31">
        <v>0</v>
      </c>
      <c r="Y31" s="18" t="s">
        <v>2632</v>
      </c>
      <c r="Z31">
        <v>14</v>
      </c>
    </row>
    <row r="32" spans="1:26" hidden="1">
      <c r="A32">
        <v>118</v>
      </c>
      <c r="B32" t="s">
        <v>22</v>
      </c>
      <c r="C32" t="s">
        <v>221</v>
      </c>
      <c r="D32" s="17" t="str">
        <f>IFERROR(VLOOKUP(Dati18_19[[#This Row],[Nome]]&amp;"*",Gazzetta18_19[Giocatore],1,FALSE),0)</f>
        <v>Radovanovic I.</v>
      </c>
      <c r="E32" s="13">
        <f>IFERROR(IF(Dati18_19[[#This Row],[Mf]]/Dati18_19[[#This Row],[Quota]]=0,0,Dati18_19[[#This Row],[Mf]]/Dati18_19[[#This Row],[Quota]]),0)</f>
        <v>0.56299999999999994</v>
      </c>
      <c r="F32" s="13">
        <f>IFERROR(Dati18_19[[#This Row],[Mf/Quota]]*Dati18_19[[#This Row],[Pg]]/38,0)</f>
        <v>0.51855263157894738</v>
      </c>
      <c r="G32" s="15">
        <f>IF(Dati18_19[[#This Row],[Mf]]*Dati18_19[[#This Row],[Pg]]=0,0,Dati18_19[[#This Row],[Mf]]*Dati18_19[[#This Row],[Pg]])</f>
        <v>197.04999999999998</v>
      </c>
      <c r="H32" s="20">
        <f>IFERROR(Dati18_19[[#This Row],[Tot. punti]]/Dati18_19[[#This Row],[Quota]],0)</f>
        <v>19.704999999999998</v>
      </c>
      <c r="I32" s="12">
        <f>IFERROR(VLOOKUP(Dati18_19[[#This Row],[Nome]]&amp;"*",Gazzetta18_19[],2,FALSE),0)</f>
        <v>10</v>
      </c>
      <c r="J32" t="s">
        <v>70</v>
      </c>
      <c r="K32">
        <v>35</v>
      </c>
      <c r="L32">
        <v>5.76</v>
      </c>
      <c r="M32">
        <v>5.63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Y32" s="18" t="s">
        <v>1681</v>
      </c>
      <c r="Z32">
        <v>7</v>
      </c>
    </row>
    <row r="33" spans="1:26">
      <c r="A33">
        <v>492</v>
      </c>
      <c r="B33" t="s">
        <v>31</v>
      </c>
      <c r="C33" t="s">
        <v>246</v>
      </c>
      <c r="D33" s="17" t="str">
        <f>IFERROR(VLOOKUP(Dati18_19[[#This Row],[Nome]]&amp;"*",Gazzetta18_19[Giocatore],1,FALSE),0)</f>
        <v>Silvestre M.</v>
      </c>
      <c r="E33" s="13">
        <f>IFERROR(IF(Dati18_19[[#This Row],[Mf]]/Dati18_19[[#This Row],[Quota]]=0,0,Dati18_19[[#This Row],[Mf]]/Dati18_19[[#This Row],[Quota]]),0)</f>
        <v>0.49</v>
      </c>
      <c r="F33" s="13">
        <f>IFERROR(Dati18_19[[#This Row],[Mf/Quota]]*Dati18_19[[#This Row],[Pg]]/38,0)</f>
        <v>0.43842105263157893</v>
      </c>
      <c r="G33" s="15">
        <f>IF(Dati18_19[[#This Row],[Mf]]*Dati18_19[[#This Row],[Pg]]=0,0,Dati18_19[[#This Row],[Mf]]*Dati18_19[[#This Row],[Pg]])</f>
        <v>199.92</v>
      </c>
      <c r="H33" s="20">
        <f>IFERROR(Dati18_19[[#This Row],[Tot. punti]]/Dati18_19[[#This Row],[Quota]],0)</f>
        <v>16.66</v>
      </c>
      <c r="I33" s="12">
        <f>IFERROR(VLOOKUP(Dati18_19[[#This Row],[Nome]]&amp;"*",Gazzetta18_19[],2,FALSE),0)</f>
        <v>12</v>
      </c>
      <c r="J33" t="s">
        <v>19</v>
      </c>
      <c r="K33">
        <v>34</v>
      </c>
      <c r="L33">
        <v>5.85</v>
      </c>
      <c r="M33">
        <v>5.88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1</v>
      </c>
      <c r="Y33" s="18" t="s">
        <v>2466</v>
      </c>
      <c r="Z33">
        <v>13</v>
      </c>
    </row>
    <row r="34" spans="1:26" hidden="1">
      <c r="A34">
        <v>1967</v>
      </c>
      <c r="B34" t="s">
        <v>22</v>
      </c>
      <c r="C34" t="s">
        <v>701</v>
      </c>
      <c r="D34" s="17" t="str">
        <f>IFERROR(VLOOKUP(Dati18_19[[#This Row],[Nome]]&amp;"*",Gazzetta18_19[Giocatore],1,FALSE),0)</f>
        <v>Gerson S.</v>
      </c>
      <c r="E34" s="13">
        <f>IFERROR(IF(Dati18_19[[#This Row],[Mf]]/Dati18_19[[#This Row],[Quota]]=0,0,Dati18_19[[#This Row],[Mf]]/Dati18_19[[#This Row],[Quota]]),0)</f>
        <v>0.54545454545454541</v>
      </c>
      <c r="F34" s="13">
        <f>IFERROR(Dati18_19[[#This Row],[Mf/Quota]]*Dati18_19[[#This Row],[Pg]]/38,0)</f>
        <v>0.51674641148325351</v>
      </c>
      <c r="G34" s="15">
        <f>IF(Dati18_19[[#This Row],[Mf]]*Dati18_19[[#This Row],[Pg]]=0,0,Dati18_19[[#This Row],[Mf]]*Dati18_19[[#This Row],[Pg]])</f>
        <v>216</v>
      </c>
      <c r="H34" s="20">
        <f>IFERROR(Dati18_19[[#This Row],[Tot. punti]]/Dati18_19[[#This Row],[Quota]],0)</f>
        <v>19.636363636363637</v>
      </c>
      <c r="I34" s="12">
        <f>IFERROR(VLOOKUP(Dati18_19[[#This Row],[Nome]]&amp;"*",Gazzetta18_19[],2,FALSE),0)</f>
        <v>11</v>
      </c>
      <c r="J34" t="s">
        <v>35</v>
      </c>
      <c r="K34">
        <v>36</v>
      </c>
      <c r="L34">
        <v>5.83</v>
      </c>
      <c r="M34">
        <v>6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8</v>
      </c>
      <c r="V34">
        <v>0</v>
      </c>
      <c r="W34">
        <v>1</v>
      </c>
      <c r="Y34" s="18" t="s">
        <v>1682</v>
      </c>
      <c r="Z34">
        <v>5</v>
      </c>
    </row>
    <row r="35" spans="1:26" hidden="1">
      <c r="A35">
        <v>301</v>
      </c>
      <c r="B35" t="s">
        <v>22</v>
      </c>
      <c r="C35" t="s">
        <v>399</v>
      </c>
      <c r="D35" s="17" t="str">
        <f>IFERROR(VLOOKUP(Dati18_19[[#This Row],[Nome]]&amp;"*",Gazzetta18_19[Giocatore],1,FALSE),0)</f>
        <v>Padoin S.</v>
      </c>
      <c r="E35" s="13">
        <f>IFERROR(IF(Dati18_19[[#This Row],[Mf]]/Dati18_19[[#This Row],[Quota]]=0,0,Dati18_19[[#This Row],[Mf]]/Dati18_19[[#This Row],[Quota]]),0)</f>
        <v>0.64333333333333331</v>
      </c>
      <c r="F35" s="13">
        <f>IFERROR(Dati18_19[[#This Row],[Mf/Quota]]*Dati18_19[[#This Row],[Pg]]/38,0)</f>
        <v>0.50789473684210529</v>
      </c>
      <c r="G35" s="15">
        <f>IF(Dati18_19[[#This Row],[Mf]]*Dati18_19[[#This Row],[Pg]]=0,0,Dati18_19[[#This Row],[Mf]]*Dati18_19[[#This Row],[Pg]])</f>
        <v>173.7</v>
      </c>
      <c r="H35" s="20">
        <f>IFERROR(Dati18_19[[#This Row],[Tot. punti]]/Dati18_19[[#This Row],[Quota]],0)</f>
        <v>19.299999999999997</v>
      </c>
      <c r="I35" s="12">
        <f>IFERROR(VLOOKUP(Dati18_19[[#This Row],[Nome]]&amp;"*",Gazzetta18_19[],2,FALSE),0)</f>
        <v>9</v>
      </c>
      <c r="J35" t="s">
        <v>654</v>
      </c>
      <c r="K35">
        <v>30</v>
      </c>
      <c r="L35">
        <v>5.79</v>
      </c>
      <c r="M35">
        <v>5.79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Y35" s="18" t="s">
        <v>1683</v>
      </c>
      <c r="Z35">
        <v>18</v>
      </c>
    </row>
    <row r="36" spans="1:26">
      <c r="A36">
        <v>460</v>
      </c>
      <c r="B36" t="s">
        <v>31</v>
      </c>
      <c r="C36" t="s">
        <v>97</v>
      </c>
      <c r="D36" s="17" t="str">
        <f>IFERROR(VLOOKUP(Dati18_19[[#This Row],[Nome]]&amp;"*",Gazzetta18_19[Giocatore],1,FALSE),0)</f>
        <v>Romagnoli A.</v>
      </c>
      <c r="E36" s="13">
        <f>IFERROR(IF(Dati18_19[[#This Row],[Mf]]/Dati18_19[[#This Row],[Quota]]=0,0,Dati18_19[[#This Row],[Mf]]/Dati18_19[[#This Row],[Quota]]),0)</f>
        <v>0.44500000000000001</v>
      </c>
      <c r="F36" s="13">
        <f>IFERROR(Dati18_19[[#This Row],[Mf/Quota]]*Dati18_19[[#This Row],[Pg]]/38,0)</f>
        <v>0.37473684210526315</v>
      </c>
      <c r="G36" s="15">
        <f>IF(Dati18_19[[#This Row],[Mf]]*Dati18_19[[#This Row],[Pg]]=0,0,Dati18_19[[#This Row],[Mf]]*Dati18_19[[#This Row],[Pg]])</f>
        <v>199.36</v>
      </c>
      <c r="H36" s="20">
        <f>IFERROR(Dati18_19[[#This Row],[Tot. punti]]/Dati18_19[[#This Row],[Quota]],0)</f>
        <v>14.24</v>
      </c>
      <c r="I36" s="12">
        <f>IFERROR(VLOOKUP(Dati18_19[[#This Row],[Nome]]&amp;"*",Gazzetta18_19[],2,FALSE),0)</f>
        <v>14</v>
      </c>
      <c r="J36" t="s">
        <v>21</v>
      </c>
      <c r="K36">
        <v>32</v>
      </c>
      <c r="L36">
        <v>6.22</v>
      </c>
      <c r="M36">
        <v>6.23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1</v>
      </c>
      <c r="W36">
        <v>1</v>
      </c>
      <c r="Y36" s="18" t="s">
        <v>1685</v>
      </c>
      <c r="Z36">
        <v>4</v>
      </c>
    </row>
    <row r="37" spans="1:26">
      <c r="A37">
        <v>2309</v>
      </c>
      <c r="B37" t="s">
        <v>31</v>
      </c>
      <c r="C37" t="s">
        <v>896</v>
      </c>
      <c r="D37" s="17">
        <f>IFERROR(VLOOKUP(Dati18_19[[#This Row],[Nome]]&amp;"*",Gazzetta18_19[Giocatore],1,FALSE),0)</f>
        <v>0</v>
      </c>
      <c r="E37" s="13">
        <f>IFERROR(IF(Dati18_19[[#This Row],[Mf]]/Dati18_19[[#This Row],[Quota]]=0,0,Dati18_19[[#This Row],[Mf]]/Dati18_19[[#This Row],[Quota]]),0)</f>
        <v>0</v>
      </c>
      <c r="F37" s="13">
        <f>IFERROR(Dati18_19[[#This Row],[Mf/Quota]]*Dati18_19[[#This Row],[Pg]]/38,0)</f>
        <v>0</v>
      </c>
      <c r="G37" s="15">
        <f>IF(Dati18_19[[#This Row],[Mf]]*Dati18_19[[#This Row],[Pg]]=0,0,Dati18_19[[#This Row],[Mf]]*Dati18_19[[#This Row],[Pg]])</f>
        <v>197.12</v>
      </c>
      <c r="H37" s="20">
        <f>IFERROR(Dati18_19[[#This Row],[Tot. punti]]/Dati18_19[[#This Row],[Quota]],0)</f>
        <v>0</v>
      </c>
      <c r="I37" s="12">
        <f>IFERROR(VLOOKUP(Dati18_19[[#This Row],[Nome]]&amp;"*",Gazzetta18_19[],2,FALSE),0)</f>
        <v>0</v>
      </c>
      <c r="J37" t="s">
        <v>35</v>
      </c>
      <c r="K37">
        <v>32</v>
      </c>
      <c r="L37">
        <v>6.09</v>
      </c>
      <c r="M37">
        <v>6.16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6</v>
      </c>
      <c r="V37">
        <v>0</v>
      </c>
      <c r="W37">
        <v>1</v>
      </c>
      <c r="Y37" s="18" t="s">
        <v>2235</v>
      </c>
      <c r="Z37">
        <v>10</v>
      </c>
    </row>
    <row r="38" spans="1:26" hidden="1">
      <c r="A38">
        <v>2841</v>
      </c>
      <c r="B38" t="s">
        <v>17</v>
      </c>
      <c r="C38" t="s">
        <v>1186</v>
      </c>
      <c r="D38" s="17" t="str">
        <f>IFERROR(VLOOKUP(Dati18_19[[#This Row],[Nome]]&amp;"*",Gazzetta18_19[Giocatore],1,FALSE),0)</f>
        <v>Vlahovic D.</v>
      </c>
      <c r="E38" s="13">
        <f>IFERROR(IF(Dati18_19[[#This Row],[Mf]]/Dati18_19[[#This Row],[Quota]]=0,0,Dati18_19[[#This Row],[Mf]]/Dati18_19[[#This Row],[Quota]]),0)</f>
        <v>1.9166666666666667</v>
      </c>
      <c r="F38" s="13">
        <f>IFERROR(Dati18_19[[#This Row],[Mf/Quota]]*Dati18_19[[#This Row],[Pg]]/38,0)</f>
        <v>0.50438596491228072</v>
      </c>
      <c r="G38" s="15">
        <f>IF(Dati18_19[[#This Row],[Mf]]*Dati18_19[[#This Row],[Pg]]=0,0,Dati18_19[[#This Row],[Mf]]*Dati18_19[[#This Row],[Pg]])</f>
        <v>57.5</v>
      </c>
      <c r="H38" s="20">
        <f>IFERROR(Dati18_19[[#This Row],[Tot. punti]]/Dati18_19[[#This Row],[Quota]],0)</f>
        <v>19.166666666666668</v>
      </c>
      <c r="I38" s="12">
        <f>IFERROR(VLOOKUP(Dati18_19[[#This Row],[Nome]]&amp;"*",Gazzetta18_19[],2,FALSE),0)</f>
        <v>3</v>
      </c>
      <c r="J38" t="s">
        <v>35</v>
      </c>
      <c r="K38">
        <v>10</v>
      </c>
      <c r="L38">
        <v>5.75</v>
      </c>
      <c r="M38">
        <v>5.75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s="18" t="s">
        <v>2633</v>
      </c>
      <c r="Z38">
        <v>10</v>
      </c>
    </row>
    <row r="39" spans="1:26">
      <c r="A39">
        <v>2083</v>
      </c>
      <c r="B39" t="s">
        <v>31</v>
      </c>
      <c r="C39" t="s">
        <v>755</v>
      </c>
      <c r="D39" s="17" t="str">
        <f>IFERROR(VLOOKUP(Dati18_19[[#This Row],[Nome]]&amp;"*",Gazzetta18_19[Giocatore],1,FALSE),0)</f>
        <v>Biraschi D.</v>
      </c>
      <c r="E39" s="13">
        <f>IFERROR(IF(Dati18_19[[#This Row],[Mf]]/Dati18_19[[#This Row],[Quota]]=0,0,Dati18_19[[#This Row],[Mf]]/Dati18_19[[#This Row],[Quota]]),0)</f>
        <v>0.63777777777777778</v>
      </c>
      <c r="F39" s="13">
        <f>IFERROR(Dati18_19[[#This Row],[Mf/Quota]]*Dati18_19[[#This Row],[Pg]]/38,0)</f>
        <v>0.57064327485380117</v>
      </c>
      <c r="G39" s="15">
        <f>IF(Dati18_19[[#This Row],[Mf]]*Dati18_19[[#This Row],[Pg]]=0,0,Dati18_19[[#This Row],[Mf]]*Dati18_19[[#This Row],[Pg]])</f>
        <v>195.16</v>
      </c>
      <c r="H39" s="20">
        <f>IFERROR(Dati18_19[[#This Row],[Tot. punti]]/Dati18_19[[#This Row],[Quota]],0)</f>
        <v>21.684444444444445</v>
      </c>
      <c r="I39" s="12">
        <f>IFERROR(VLOOKUP(Dati18_19[[#This Row],[Nome]]&amp;"*",Gazzetta18_19[],2,FALSE),0)</f>
        <v>9</v>
      </c>
      <c r="J39" t="s">
        <v>70</v>
      </c>
      <c r="K39">
        <v>34</v>
      </c>
      <c r="L39">
        <v>5.87</v>
      </c>
      <c r="M39">
        <v>5.74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1</v>
      </c>
      <c r="Y39" s="18" t="s">
        <v>2237</v>
      </c>
      <c r="Z39">
        <v>8</v>
      </c>
    </row>
    <row r="40" spans="1:26">
      <c r="A40">
        <v>73</v>
      </c>
      <c r="B40" t="s">
        <v>31</v>
      </c>
      <c r="C40" t="s">
        <v>135</v>
      </c>
      <c r="D40" s="17" t="str">
        <f>IFERROR(VLOOKUP(Dati18_19[[#This Row],[Nome]]&amp;"*",Gazzetta18_19[Giocatore],1,FALSE),0)</f>
        <v>Gagliolo R.</v>
      </c>
      <c r="E40" s="13">
        <f>IFERROR(IF(Dati18_19[[#This Row],[Mf]]/Dati18_19[[#This Row],[Quota]]=0,0,Dati18_19[[#This Row],[Mf]]/Dati18_19[[#This Row],[Quota]]),0)</f>
        <v>0.63555555555555554</v>
      </c>
      <c r="F40" s="13">
        <f>IFERROR(Dati18_19[[#This Row],[Mf/Quota]]*Dati18_19[[#This Row],[Pg]]/38,0)</f>
        <v>0.56865497076023386</v>
      </c>
      <c r="G40" s="15">
        <f>IF(Dati18_19[[#This Row],[Mf]]*Dati18_19[[#This Row],[Pg]]=0,0,Dati18_19[[#This Row],[Mf]]*Dati18_19[[#This Row],[Pg]])</f>
        <v>194.48</v>
      </c>
      <c r="H40" s="20">
        <f>IFERROR(Dati18_19[[#This Row],[Tot. punti]]/Dati18_19[[#This Row],[Quota]],0)</f>
        <v>21.608888888888888</v>
      </c>
      <c r="I40" s="12">
        <f>IFERROR(VLOOKUP(Dati18_19[[#This Row],[Nome]]&amp;"*",Gazzetta18_19[],2,FALSE),0)</f>
        <v>9</v>
      </c>
      <c r="J40" t="s">
        <v>1086</v>
      </c>
      <c r="K40">
        <v>34</v>
      </c>
      <c r="L40">
        <v>5.91</v>
      </c>
      <c r="M40">
        <v>5.72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7</v>
      </c>
      <c r="V40">
        <v>0</v>
      </c>
      <c r="W40">
        <v>2</v>
      </c>
      <c r="Y40" s="18" t="s">
        <v>2468</v>
      </c>
      <c r="Z40">
        <v>10</v>
      </c>
    </row>
    <row r="41" spans="1:26">
      <c r="A41">
        <v>1895</v>
      </c>
      <c r="B41" t="s">
        <v>31</v>
      </c>
      <c r="C41" t="s">
        <v>683</v>
      </c>
      <c r="D41" s="17" t="str">
        <f>IFERROR(VLOOKUP(Dati18_19[[#This Row],[Nome]]&amp;"*",Gazzetta18_19[Giocatore],1,FALSE),0)</f>
        <v>Ferrari G.</v>
      </c>
      <c r="E41" s="13">
        <f>IFERROR(IF(Dati18_19[[#This Row],[Mf]]/Dati18_19[[#This Row],[Quota]]=0,0,Dati18_19[[#This Row],[Mf]]/Dati18_19[[#This Row],[Quota]]),0)</f>
        <v>0.388125</v>
      </c>
      <c r="F41" s="13">
        <f>IFERROR(Dati18_19[[#This Row],[Mf/Quota]]*Dati18_19[[#This Row],[Pg]]/38,0)</f>
        <v>0.31662828947368421</v>
      </c>
      <c r="G41" s="15">
        <f>IF(Dati18_19[[#This Row],[Mf]]*Dati18_19[[#This Row],[Pg]]=0,0,Dati18_19[[#This Row],[Mf]]*Dati18_19[[#This Row],[Pg]])</f>
        <v>192.51</v>
      </c>
      <c r="H41" s="20">
        <f>IFERROR(Dati18_19[[#This Row],[Tot. punti]]/Dati18_19[[#This Row],[Quota]],0)</f>
        <v>12.031874999999999</v>
      </c>
      <c r="I41" s="12">
        <f>IFERROR(VLOOKUP(Dati18_19[[#This Row],[Nome]]&amp;"*",Gazzetta18_19[],2,FALSE),0)</f>
        <v>16</v>
      </c>
      <c r="J41" t="s">
        <v>46</v>
      </c>
      <c r="K41">
        <v>31</v>
      </c>
      <c r="L41">
        <v>5.97</v>
      </c>
      <c r="M41">
        <v>6.21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Y41" s="18" t="s">
        <v>1686</v>
      </c>
      <c r="Z41">
        <v>1</v>
      </c>
    </row>
    <row r="42" spans="1:26">
      <c r="A42">
        <v>662</v>
      </c>
      <c r="B42" t="s">
        <v>31</v>
      </c>
      <c r="C42" t="s">
        <v>294</v>
      </c>
      <c r="D42" s="17" t="str">
        <f>IFERROR(VLOOKUP(Dati18_19[[#This Row],[Nome]]&amp;"*",Gazzetta18_19[Giocatore],1,FALSE),0)</f>
        <v>Alex Sandro L.</v>
      </c>
      <c r="E42" s="13">
        <f>IFERROR(IF(Dati18_19[[#This Row],[Mf]]/Dati18_19[[#This Row],[Quota]]=0,0,Dati18_19[[#This Row],[Mf]]/Dati18_19[[#This Row],[Quota]]),0)</f>
        <v>0.36529411764705882</v>
      </c>
      <c r="F42" s="13">
        <f>IFERROR(Dati18_19[[#This Row],[Mf/Quota]]*Dati18_19[[#This Row],[Pg]]/38,0)</f>
        <v>0.29800309597523222</v>
      </c>
      <c r="G42" s="15">
        <f>IF(Dati18_19[[#This Row],[Mf]]*Dati18_19[[#This Row],[Pg]]=0,0,Dati18_19[[#This Row],[Mf]]*Dati18_19[[#This Row],[Pg]])</f>
        <v>192.51</v>
      </c>
      <c r="H42" s="20">
        <f>IFERROR(Dati18_19[[#This Row],[Tot. punti]]/Dati18_19[[#This Row],[Quota]],0)</f>
        <v>11.324117647058824</v>
      </c>
      <c r="I42" s="12">
        <f>IFERROR(VLOOKUP(Dati18_19[[#This Row],[Nome]]&amp;"*",Gazzetta18_19[],2,FALSE),0)</f>
        <v>17</v>
      </c>
      <c r="J42" t="s">
        <v>57</v>
      </c>
      <c r="K42">
        <v>31</v>
      </c>
      <c r="L42">
        <v>6.12</v>
      </c>
      <c r="M42">
        <v>6.21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7</v>
      </c>
      <c r="V42">
        <v>0</v>
      </c>
      <c r="W42">
        <v>0</v>
      </c>
      <c r="Y42" s="18" t="s">
        <v>2634</v>
      </c>
      <c r="Z42">
        <v>1</v>
      </c>
    </row>
    <row r="43" spans="1:26" hidden="1">
      <c r="A43">
        <v>2854</v>
      </c>
      <c r="B43" t="s">
        <v>22</v>
      </c>
      <c r="C43" t="s">
        <v>1198</v>
      </c>
      <c r="D43" s="17" t="str">
        <f>IFERROR(VLOOKUP(Dati18_19[[#This Row],[Nome]]&amp;"*",Gazzetta18_19[Giocatore],1,FALSE),0)</f>
        <v>Bradaric F.</v>
      </c>
      <c r="E43" s="13">
        <f>IFERROR(IF(Dati18_19[[#This Row],[Mf]]/Dati18_19[[#This Row],[Quota]]=0,0,Dati18_19[[#This Row],[Mf]]/Dati18_19[[#This Row],[Quota]]),0)</f>
        <v>0.70125000000000004</v>
      </c>
      <c r="F43" s="13">
        <f>IFERROR(Dati18_19[[#This Row],[Mf/Quota]]*Dati18_19[[#This Row],[Pg]]/38,0)</f>
        <v>0.49825657894736841</v>
      </c>
      <c r="G43" s="15">
        <f>IF(Dati18_19[[#This Row],[Mf]]*Dati18_19[[#This Row],[Pg]]=0,0,Dati18_19[[#This Row],[Mf]]*Dati18_19[[#This Row],[Pg]])</f>
        <v>151.47</v>
      </c>
      <c r="H43" s="20">
        <f>IFERROR(Dati18_19[[#This Row],[Tot. punti]]/Dati18_19[[#This Row],[Quota]],0)</f>
        <v>18.93375</v>
      </c>
      <c r="I43" s="12">
        <f>IFERROR(VLOOKUP(Dati18_19[[#This Row],[Nome]]&amp;"*",Gazzetta18_19[],2,FALSE),0)</f>
        <v>8</v>
      </c>
      <c r="J43" t="s">
        <v>654</v>
      </c>
      <c r="K43">
        <v>27</v>
      </c>
      <c r="L43">
        <v>5.76</v>
      </c>
      <c r="M43">
        <v>5.61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</v>
      </c>
      <c r="V43">
        <v>0</v>
      </c>
      <c r="W43">
        <v>1</v>
      </c>
      <c r="Y43" s="18" t="s">
        <v>1688</v>
      </c>
      <c r="Z43">
        <v>34</v>
      </c>
    </row>
    <row r="44" spans="1:26">
      <c r="A44">
        <v>295</v>
      </c>
      <c r="B44" t="s">
        <v>31</v>
      </c>
      <c r="C44" t="s">
        <v>408</v>
      </c>
      <c r="D44" s="17" t="str">
        <f>IFERROR(VLOOKUP(Dati18_19[[#This Row],[Nome]]&amp;"*",Gazzetta18_19[Giocatore],1,FALSE),0)</f>
        <v>Asamoah K.</v>
      </c>
      <c r="E44" s="13">
        <f>IFERROR(IF(Dati18_19[[#This Row],[Mf]]/Dati18_19[[#This Row],[Quota]]=0,0,Dati18_19[[#This Row],[Mf]]/Dati18_19[[#This Row],[Quota]]),0)</f>
        <v>0.54</v>
      </c>
      <c r="F44" s="13">
        <f>IFERROR(Dati18_19[[#This Row],[Mf/Quota]]*Dati18_19[[#This Row],[Pg]]/38,0)</f>
        <v>0.45473684210526316</v>
      </c>
      <c r="G44" s="15">
        <f>IF(Dati18_19[[#This Row],[Mf]]*Dati18_19[[#This Row],[Pg]]=0,0,Dati18_19[[#This Row],[Mf]]*Dati18_19[[#This Row],[Pg]])</f>
        <v>190.08</v>
      </c>
      <c r="H44" s="20">
        <f>IFERROR(Dati18_19[[#This Row],[Tot. punti]]/Dati18_19[[#This Row],[Quota]],0)</f>
        <v>17.28</v>
      </c>
      <c r="I44" s="12">
        <f>IFERROR(VLOOKUP(Dati18_19[[#This Row],[Nome]]&amp;"*",Gazzetta18_19[],2,FALSE),0)</f>
        <v>11</v>
      </c>
      <c r="J44" t="s">
        <v>55</v>
      </c>
      <c r="K44">
        <v>32</v>
      </c>
      <c r="L44">
        <v>6</v>
      </c>
      <c r="M44">
        <v>5.94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6</v>
      </c>
      <c r="V44">
        <v>0</v>
      </c>
      <c r="W44">
        <v>0</v>
      </c>
      <c r="Y44" s="18" t="s">
        <v>1690</v>
      </c>
      <c r="Z44">
        <v>18</v>
      </c>
    </row>
    <row r="45" spans="1:26" hidden="1">
      <c r="A45">
        <v>1859</v>
      </c>
      <c r="B45" t="s">
        <v>22</v>
      </c>
      <c r="C45" t="s">
        <v>663</v>
      </c>
      <c r="D45" s="17" t="str">
        <f>IFERROR(VLOOKUP(Dati18_19[[#This Row],[Nome]]&amp;"*",Gazzetta18_19[Giocatore],1,FALSE),0)</f>
        <v>Nagy A.</v>
      </c>
      <c r="E45" s="13">
        <f>IFERROR(IF(Dati18_19[[#This Row],[Mf]]/Dati18_19[[#This Row],[Quota]]=0,0,Dati18_19[[#This Row],[Mf]]/Dati18_19[[#This Row],[Quota]]),0)</f>
        <v>1.345</v>
      </c>
      <c r="F45" s="13">
        <f>IFERROR(Dati18_19[[#This Row],[Mf/Quota]]*Dati18_19[[#This Row],[Pg]]/38,0)</f>
        <v>0.49552631578947365</v>
      </c>
      <c r="G45" s="15">
        <f>IF(Dati18_19[[#This Row],[Mf]]*Dati18_19[[#This Row],[Pg]]=0,0,Dati18_19[[#This Row],[Mf]]*Dati18_19[[#This Row],[Pg]])</f>
        <v>75.319999999999993</v>
      </c>
      <c r="H45" s="20">
        <f>IFERROR(Dati18_19[[#This Row],[Tot. punti]]/Dati18_19[[#This Row],[Quota]],0)</f>
        <v>18.829999999999998</v>
      </c>
      <c r="I45" s="12">
        <f>IFERROR(VLOOKUP(Dati18_19[[#This Row],[Nome]]&amp;"*",Gazzetta18_19[],2,FALSE),0)</f>
        <v>4</v>
      </c>
      <c r="J45" t="s">
        <v>89</v>
      </c>
      <c r="K45">
        <v>14</v>
      </c>
      <c r="L45">
        <v>5.54</v>
      </c>
      <c r="M45">
        <v>5.38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1</v>
      </c>
      <c r="W45">
        <v>0</v>
      </c>
      <c r="Y45" s="18" t="s">
        <v>2635</v>
      </c>
      <c r="Z45">
        <v>11</v>
      </c>
    </row>
    <row r="46" spans="1:26">
      <c r="A46">
        <v>2320</v>
      </c>
      <c r="B46" t="s">
        <v>31</v>
      </c>
      <c r="C46" t="s">
        <v>906</v>
      </c>
      <c r="D46" s="17" t="str">
        <f>IFERROR(VLOOKUP(Dati18_19[[#This Row],[Nome]]&amp;"*",Gazzetta18_19[Giocatore],1,FALSE),0)</f>
        <v>Andersen J.</v>
      </c>
      <c r="E46" s="13">
        <f>IFERROR(IF(Dati18_19[[#This Row],[Mf]]/Dati18_19[[#This Row],[Quota]]=0,0,Dati18_19[[#This Row],[Mf]]/Dati18_19[[#This Row],[Quota]]),0)</f>
        <v>0.59099999999999997</v>
      </c>
      <c r="F46" s="13">
        <f>IFERROR(Dati18_19[[#This Row],[Mf/Quota]]*Dati18_19[[#This Row],[Pg]]/38,0)</f>
        <v>0.49768421052631578</v>
      </c>
      <c r="G46" s="15">
        <f>IF(Dati18_19[[#This Row],[Mf]]*Dati18_19[[#This Row],[Pg]]=0,0,Dati18_19[[#This Row],[Mf]]*Dati18_19[[#This Row],[Pg]])</f>
        <v>189.12</v>
      </c>
      <c r="H46" s="20">
        <f>IFERROR(Dati18_19[[#This Row],[Tot. punti]]/Dati18_19[[#This Row],[Quota]],0)</f>
        <v>18.911999999999999</v>
      </c>
      <c r="I46" s="12">
        <f>IFERROR(VLOOKUP(Dati18_19[[#This Row],[Nome]]&amp;"*",Gazzetta18_19[],2,FALSE),0)</f>
        <v>10</v>
      </c>
      <c r="J46" t="s">
        <v>44</v>
      </c>
      <c r="K46">
        <v>32</v>
      </c>
      <c r="L46">
        <v>6.02</v>
      </c>
      <c r="M46">
        <v>5.91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Y46" s="18" t="s">
        <v>2469</v>
      </c>
      <c r="Z46">
        <v>12</v>
      </c>
    </row>
    <row r="47" spans="1:26" hidden="1">
      <c r="A47">
        <v>2107</v>
      </c>
      <c r="B47" t="s">
        <v>22</v>
      </c>
      <c r="C47" t="s">
        <v>764</v>
      </c>
      <c r="D47" s="17" t="str">
        <f>IFERROR(VLOOKUP(Dati18_19[[#This Row],[Nome]]&amp;"*",Gazzetta18_19[Giocatore],1,FALSE),0)</f>
        <v>Kiyine S.</v>
      </c>
      <c r="E47" s="13">
        <f>IFERROR(IF(Dati18_19[[#This Row],[Mf]]/Dati18_19[[#This Row],[Quota]]=0,0,Dati18_19[[#This Row],[Mf]]/Dati18_19[[#This Row],[Quota]]),0)</f>
        <v>0.81285714285714294</v>
      </c>
      <c r="F47" s="13">
        <f>IFERROR(Dati18_19[[#This Row],[Mf/Quota]]*Dati18_19[[#This Row],[Pg]]/38,0)</f>
        <v>0.49199248120300759</v>
      </c>
      <c r="G47" s="15">
        <f>IF(Dati18_19[[#This Row],[Mf]]*Dati18_19[[#This Row],[Pg]]=0,0,Dati18_19[[#This Row],[Mf]]*Dati18_19[[#This Row],[Pg]])</f>
        <v>130.87</v>
      </c>
      <c r="H47" s="20">
        <f>IFERROR(Dati18_19[[#This Row],[Tot. punti]]/Dati18_19[[#This Row],[Quota]],0)</f>
        <v>18.695714285714285</v>
      </c>
      <c r="I47" s="12">
        <f>IFERROR(VLOOKUP(Dati18_19[[#This Row],[Nome]]&amp;"*",Gazzetta18_19[],2,FALSE),0)</f>
        <v>7</v>
      </c>
      <c r="J47" t="s">
        <v>65</v>
      </c>
      <c r="K47">
        <v>23</v>
      </c>
      <c r="L47">
        <v>5.81</v>
      </c>
      <c r="M47">
        <v>5.69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7</v>
      </c>
      <c r="V47">
        <v>0</v>
      </c>
      <c r="W47">
        <v>0</v>
      </c>
      <c r="Y47" s="18" t="s">
        <v>1692</v>
      </c>
      <c r="Z47">
        <v>24</v>
      </c>
    </row>
    <row r="48" spans="1:26" hidden="1">
      <c r="A48">
        <v>202</v>
      </c>
      <c r="B48" t="s">
        <v>22</v>
      </c>
      <c r="C48" t="s">
        <v>285</v>
      </c>
      <c r="D48" s="17" t="str">
        <f>IFERROR(VLOOKUP(Dati18_19[[#This Row],[Nome]]&amp;"*",Gazzetta18_19[Giocatore],1,FALSE),0)</f>
        <v>Chibsah R.</v>
      </c>
      <c r="E48" s="13">
        <f>IFERROR(IF(Dati18_19[[#This Row],[Mf]]/Dati18_19[[#This Row],[Quota]]=0,0,Dati18_19[[#This Row],[Mf]]/Dati18_19[[#This Row],[Quota]]),0)</f>
        <v>0.58399999999999996</v>
      </c>
      <c r="F48" s="13">
        <f>IFERROR(Dati18_19[[#This Row],[Mf/Quota]]*Dati18_19[[#This Row],[Pg]]/38,0)</f>
        <v>0.4917894736842105</v>
      </c>
      <c r="G48" s="15">
        <f>IF(Dati18_19[[#This Row],[Mf]]*Dati18_19[[#This Row],[Pg]]=0,0,Dati18_19[[#This Row],[Mf]]*Dati18_19[[#This Row],[Pg]])</f>
        <v>186.88</v>
      </c>
      <c r="H48" s="20">
        <f>IFERROR(Dati18_19[[#This Row],[Tot. punti]]/Dati18_19[[#This Row],[Quota]],0)</f>
        <v>18.687999999999999</v>
      </c>
      <c r="I48" s="12">
        <f>IFERROR(VLOOKUP(Dati18_19[[#This Row],[Nome]]&amp;"*",Gazzetta18_19[],2,FALSE),0)</f>
        <v>10</v>
      </c>
      <c r="J48" t="s">
        <v>38</v>
      </c>
      <c r="K48">
        <v>32</v>
      </c>
      <c r="L48">
        <v>5.82</v>
      </c>
      <c r="M48">
        <v>5.84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Y48" s="18" t="s">
        <v>2470</v>
      </c>
      <c r="Z48">
        <v>13</v>
      </c>
    </row>
    <row r="49" spans="1:26" hidden="1">
      <c r="A49">
        <v>2334</v>
      </c>
      <c r="B49" t="s">
        <v>17</v>
      </c>
      <c r="C49" t="s">
        <v>920</v>
      </c>
      <c r="D49" s="17" t="str">
        <f>IFERROR(VLOOKUP(Dati18_19[[#This Row],[Nome]]&amp;"*",Gazzetta18_19[Giocatore],1,FALSE),0)</f>
        <v>Leris M.</v>
      </c>
      <c r="E49" s="13">
        <f>IFERROR(IF(Dati18_19[[#This Row],[Mf]]/Dati18_19[[#This Row],[Quota]]=0,0,Dati18_19[[#This Row],[Mf]]/Dati18_19[[#This Row],[Quota]]),0)</f>
        <v>0.81142857142857139</v>
      </c>
      <c r="F49" s="13">
        <f>IFERROR(Dati18_19[[#This Row],[Mf/Quota]]*Dati18_19[[#This Row],[Pg]]/38,0)</f>
        <v>0.49112781954887214</v>
      </c>
      <c r="G49" s="15">
        <f>IF(Dati18_19[[#This Row],[Mf]]*Dati18_19[[#This Row],[Pg]]=0,0,Dati18_19[[#This Row],[Mf]]*Dati18_19[[#This Row],[Pg]])</f>
        <v>130.63999999999999</v>
      </c>
      <c r="H49" s="20">
        <f>IFERROR(Dati18_19[[#This Row],[Tot. punti]]/Dati18_19[[#This Row],[Quota]],0)</f>
        <v>18.662857142857142</v>
      </c>
      <c r="I49" s="12">
        <f>IFERROR(VLOOKUP(Dati18_19[[#This Row],[Nome]]&amp;"*",Gazzetta18_19[],2,FALSE),0)</f>
        <v>7</v>
      </c>
      <c r="J49" t="s">
        <v>65</v>
      </c>
      <c r="K49">
        <v>23</v>
      </c>
      <c r="L49">
        <v>5.75</v>
      </c>
      <c r="M49">
        <v>5.68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5</v>
      </c>
      <c r="V49">
        <v>0</v>
      </c>
      <c r="W49">
        <v>0</v>
      </c>
      <c r="Y49" s="18" t="s">
        <v>2241</v>
      </c>
      <c r="Z49">
        <v>8</v>
      </c>
    </row>
    <row r="50" spans="1:26">
      <c r="A50">
        <v>2318</v>
      </c>
      <c r="B50" t="s">
        <v>31</v>
      </c>
      <c r="C50" t="s">
        <v>904</v>
      </c>
      <c r="D50" s="17" t="str">
        <f>IFERROR(VLOOKUP(Dati18_19[[#This Row],[Nome]]&amp;"*",Gazzetta18_19[Giocatore],1,FALSE),0)</f>
        <v>Rogerio O.</v>
      </c>
      <c r="E50" s="13">
        <f>IFERROR(IF(Dati18_19[[#This Row],[Mf]]/Dati18_19[[#This Row],[Quota]]=0,0,Dati18_19[[#This Row],[Mf]]/Dati18_19[[#This Row],[Quota]]),0)</f>
        <v>0.63</v>
      </c>
      <c r="F50" s="13">
        <f>IFERROR(Dati18_19[[#This Row],[Mf/Quota]]*Dati18_19[[#This Row],[Pg]]/38,0)</f>
        <v>0.54710526315789476</v>
      </c>
      <c r="G50" s="15">
        <f>IF(Dati18_19[[#This Row],[Mf]]*Dati18_19[[#This Row],[Pg]]=0,0,Dati18_19[[#This Row],[Mf]]*Dati18_19[[#This Row],[Pg]])</f>
        <v>187.10999999999999</v>
      </c>
      <c r="H50" s="20">
        <f>IFERROR(Dati18_19[[#This Row],[Tot. punti]]/Dati18_19[[#This Row],[Quota]],0)</f>
        <v>20.79</v>
      </c>
      <c r="I50" s="12">
        <f>IFERROR(VLOOKUP(Dati18_19[[#This Row],[Nome]]&amp;"*",Gazzetta18_19[],2,FALSE),0)</f>
        <v>9</v>
      </c>
      <c r="J50" t="s">
        <v>46</v>
      </c>
      <c r="K50">
        <v>33</v>
      </c>
      <c r="L50">
        <v>5.72</v>
      </c>
      <c r="M50">
        <v>5.67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9</v>
      </c>
      <c r="V50">
        <v>1</v>
      </c>
      <c r="W50">
        <v>0</v>
      </c>
      <c r="Y50" s="18" t="s">
        <v>1693</v>
      </c>
      <c r="Z50">
        <v>15</v>
      </c>
    </row>
    <row r="51" spans="1:26" hidden="1">
      <c r="A51">
        <v>2863</v>
      </c>
      <c r="B51" t="s">
        <v>22</v>
      </c>
      <c r="C51" t="s">
        <v>1207</v>
      </c>
      <c r="D51" s="17" t="str">
        <f>IFERROR(VLOOKUP(Dati18_19[[#This Row],[Nome]]&amp;"*",Gazzetta18_19[Giocatore],1,FALSE),0)</f>
        <v>Fernandes E.</v>
      </c>
      <c r="E51" s="13">
        <f>IFERROR(IF(Dati18_19[[#This Row],[Mf]]/Dati18_19[[#This Row],[Quota]]=0,0,Dati18_19[[#This Row],[Mf]]/Dati18_19[[#This Row],[Quota]]),0)</f>
        <v>0.62666666666666659</v>
      </c>
      <c r="F51" s="13">
        <f>IFERROR(Dati18_19[[#This Row],[Mf/Quota]]*Dati18_19[[#This Row],[Pg]]/38,0)</f>
        <v>0.4782456140350877</v>
      </c>
      <c r="G51" s="15">
        <f>IF(Dati18_19[[#This Row],[Mf]]*Dati18_19[[#This Row],[Pg]]=0,0,Dati18_19[[#This Row],[Mf]]*Dati18_19[[#This Row],[Pg]])</f>
        <v>163.56</v>
      </c>
      <c r="H51" s="20">
        <f>IFERROR(Dati18_19[[#This Row],[Tot. punti]]/Dati18_19[[#This Row],[Quota]],0)</f>
        <v>18.173333333333332</v>
      </c>
      <c r="I51" s="12">
        <f>IFERROR(VLOOKUP(Dati18_19[[#This Row],[Nome]]&amp;"*",Gazzetta18_19[],2,FALSE),0)</f>
        <v>9</v>
      </c>
      <c r="J51" t="s">
        <v>35</v>
      </c>
      <c r="K51">
        <v>29</v>
      </c>
      <c r="L51">
        <v>5.61</v>
      </c>
      <c r="M51">
        <v>5.64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1</v>
      </c>
      <c r="W51">
        <v>0</v>
      </c>
      <c r="Y51" s="18" t="s">
        <v>2636</v>
      </c>
      <c r="Z51">
        <v>9</v>
      </c>
    </row>
    <row r="52" spans="1:26" hidden="1">
      <c r="A52">
        <v>529</v>
      </c>
      <c r="B52" t="s">
        <v>22</v>
      </c>
      <c r="C52" t="s">
        <v>265</v>
      </c>
      <c r="D52" s="17" t="str">
        <f>IFERROR(VLOOKUP(Dati18_19[[#This Row],[Nome]]&amp;"*",Gazzetta18_19[Giocatore],1,FALSE),0)</f>
        <v>Missiroli S.</v>
      </c>
      <c r="E52" s="13">
        <f>IFERROR(IF(Dati18_19[[#This Row],[Mf]]/Dati18_19[[#This Row],[Quota]]=0,0,Dati18_19[[#This Row],[Mf]]/Dati18_19[[#This Row],[Quota]]),0)</f>
        <v>0.53181818181818175</v>
      </c>
      <c r="F52" s="13">
        <f>IFERROR(Dati18_19[[#This Row],[Mf/Quota]]*Dati18_19[[#This Row],[Pg]]/38,0)</f>
        <v>0.47583732057416261</v>
      </c>
      <c r="G52" s="15">
        <f>IF(Dati18_19[[#This Row],[Mf]]*Dati18_19[[#This Row],[Pg]]=0,0,Dati18_19[[#This Row],[Mf]]*Dati18_19[[#This Row],[Pg]])</f>
        <v>198.89999999999998</v>
      </c>
      <c r="H52" s="20">
        <f>IFERROR(Dati18_19[[#This Row],[Tot. punti]]/Dati18_19[[#This Row],[Quota]],0)</f>
        <v>18.081818181818178</v>
      </c>
      <c r="I52" s="12">
        <f>IFERROR(VLOOKUP(Dati18_19[[#This Row],[Nome]]&amp;"*",Gazzetta18_19[],2,FALSE),0)</f>
        <v>11</v>
      </c>
      <c r="J52" t="s">
        <v>653</v>
      </c>
      <c r="K52">
        <v>34</v>
      </c>
      <c r="L52">
        <v>5.99</v>
      </c>
      <c r="M52">
        <v>5.85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Y52" s="18" t="s">
        <v>1694</v>
      </c>
      <c r="Z52">
        <v>17</v>
      </c>
    </row>
    <row r="53" spans="1:26">
      <c r="A53">
        <v>2197</v>
      </c>
      <c r="B53" t="s">
        <v>31</v>
      </c>
      <c r="C53" t="s">
        <v>816</v>
      </c>
      <c r="D53" s="17" t="str">
        <f>IFERROR(VLOOKUP(Dati18_19[[#This Row],[Nome]]&amp;"*",Gazzetta18_19[Giocatore],1,FALSE),0)</f>
        <v>Castagne T.</v>
      </c>
      <c r="E53" s="13">
        <f>IFERROR(IF(Dati18_19[[#This Row],[Mf]]/Dati18_19[[#This Row],[Quota]]=0,0,Dati18_19[[#This Row],[Mf]]/Dati18_19[[#This Row],[Quota]]),0)</f>
        <v>0.3468421052631579</v>
      </c>
      <c r="F53" s="13">
        <f>IFERROR(Dati18_19[[#This Row],[Mf/Quota]]*Dati18_19[[#This Row],[Pg]]/38,0)</f>
        <v>0.25556786703601109</v>
      </c>
      <c r="G53" s="15">
        <f>IF(Dati18_19[[#This Row],[Mf]]*Dati18_19[[#This Row],[Pg]]=0,0,Dati18_19[[#This Row],[Mf]]*Dati18_19[[#This Row],[Pg]])</f>
        <v>184.51999999999998</v>
      </c>
      <c r="H53" s="20">
        <f>IFERROR(Dati18_19[[#This Row],[Tot. punti]]/Dati18_19[[#This Row],[Quota]],0)</f>
        <v>9.7115789473684195</v>
      </c>
      <c r="I53" s="12">
        <f>IFERROR(VLOOKUP(Dati18_19[[#This Row],[Nome]]&amp;"*",Gazzetta18_19[],2,FALSE),0)</f>
        <v>19</v>
      </c>
      <c r="J53" t="s">
        <v>49</v>
      </c>
      <c r="K53">
        <v>28</v>
      </c>
      <c r="L53">
        <v>6.13</v>
      </c>
      <c r="M53">
        <v>6.59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  <c r="V53">
        <v>0</v>
      </c>
      <c r="W53">
        <v>0</v>
      </c>
      <c r="Y53" s="18" t="s">
        <v>1695</v>
      </c>
      <c r="Z53">
        <v>1</v>
      </c>
    </row>
    <row r="54" spans="1:26" hidden="1">
      <c r="A54">
        <v>2327</v>
      </c>
      <c r="B54" t="s">
        <v>17</v>
      </c>
      <c r="C54" t="s">
        <v>913</v>
      </c>
      <c r="D54" s="17" t="str">
        <f>IFERROR(VLOOKUP(Dati18_19[[#This Row],[Nome]]&amp;"*",Gazzetta18_19[Giocatore],1,FALSE),0)</f>
        <v>Stepinski M.</v>
      </c>
      <c r="E54" s="13">
        <f>IFERROR(IF(Dati18_19[[#This Row],[Mf]]/Dati18_19[[#This Row],[Quota]]=0,0,Dati18_19[[#This Row],[Mf]]/Dati18_19[[#This Row],[Quota]]),0)</f>
        <v>0.50916666666666666</v>
      </c>
      <c r="F54" s="13">
        <f>IFERROR(Dati18_19[[#This Row],[Mf/Quota]]*Dati18_19[[#This Row],[Pg]]/38,0)</f>
        <v>0.46896929824561401</v>
      </c>
      <c r="G54" s="15">
        <f>IF(Dati18_19[[#This Row],[Mf]]*Dati18_19[[#This Row],[Pg]]=0,0,Dati18_19[[#This Row],[Mf]]*Dati18_19[[#This Row],[Pg]])</f>
        <v>213.85000000000002</v>
      </c>
      <c r="H54" s="20">
        <f>IFERROR(Dati18_19[[#This Row],[Tot. punti]]/Dati18_19[[#This Row],[Quota]],0)</f>
        <v>17.820833333333336</v>
      </c>
      <c r="I54" s="12">
        <f>IFERROR(VLOOKUP(Dati18_19[[#This Row],[Nome]]&amp;"*",Gazzetta18_19[],2,FALSE),0)</f>
        <v>12</v>
      </c>
      <c r="J54" t="s">
        <v>65</v>
      </c>
      <c r="K54">
        <v>35</v>
      </c>
      <c r="L54">
        <v>5.64</v>
      </c>
      <c r="M54">
        <v>6.11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</v>
      </c>
      <c r="V54">
        <v>0</v>
      </c>
      <c r="W54">
        <v>0</v>
      </c>
      <c r="Y54" s="18" t="s">
        <v>1696</v>
      </c>
      <c r="Z54">
        <v>4</v>
      </c>
    </row>
    <row r="55" spans="1:26">
      <c r="A55">
        <v>253</v>
      </c>
      <c r="B55" t="s">
        <v>31</v>
      </c>
      <c r="C55" t="s">
        <v>311</v>
      </c>
      <c r="D55" s="17">
        <f>IFERROR(VLOOKUP(Dati18_19[[#This Row],[Nome]]&amp;"*",Gazzetta18_19[Giocatore],1,FALSE),0)</f>
        <v>0</v>
      </c>
      <c r="E55" s="13">
        <f>IFERROR(IF(Dati18_19[[#This Row],[Mf]]/Dati18_19[[#This Row],[Quota]]=0,0,Dati18_19[[#This Row],[Mf]]/Dati18_19[[#This Row],[Quota]]),0)</f>
        <v>0</v>
      </c>
      <c r="F55" s="13">
        <f>IFERROR(Dati18_19[[#This Row],[Mf/Quota]]*Dati18_19[[#This Row],[Pg]]/38,0)</f>
        <v>0</v>
      </c>
      <c r="G55" s="15">
        <f>IF(Dati18_19[[#This Row],[Mf]]*Dati18_19[[#This Row],[Pg]]=0,0,Dati18_19[[#This Row],[Mf]]*Dati18_19[[#This Row],[Pg]])</f>
        <v>183.6</v>
      </c>
      <c r="H55" s="20">
        <f>IFERROR(Dati18_19[[#This Row],[Tot. punti]]/Dati18_19[[#This Row],[Quota]],0)</f>
        <v>0</v>
      </c>
      <c r="I55" s="12">
        <f>IFERROR(VLOOKUP(Dati18_19[[#This Row],[Nome]]&amp;"*",Gazzetta18_19[],2,FALSE),0)</f>
        <v>0</v>
      </c>
      <c r="J55" t="s">
        <v>55</v>
      </c>
      <c r="K55">
        <v>30</v>
      </c>
      <c r="L55">
        <v>5.88</v>
      </c>
      <c r="M55">
        <v>6.12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6</v>
      </c>
      <c r="V55">
        <v>0</v>
      </c>
      <c r="W55">
        <v>0</v>
      </c>
      <c r="Y55" s="18" t="s">
        <v>2471</v>
      </c>
      <c r="Z55">
        <v>14</v>
      </c>
    </row>
    <row r="56" spans="1:26" hidden="1">
      <c r="A56">
        <v>637</v>
      </c>
      <c r="B56" t="s">
        <v>17</v>
      </c>
      <c r="C56" t="s">
        <v>195</v>
      </c>
      <c r="D56" s="17" t="str">
        <f>IFERROR(VLOOKUP(Dati18_19[[#This Row],[Nome]]&amp;"*",Gazzetta18_19[Giocatore],1,FALSE),0)</f>
        <v>Siligardi L.</v>
      </c>
      <c r="E56" s="13">
        <f>IFERROR(IF(Dati18_19[[#This Row],[Mf]]/Dati18_19[[#This Row],[Quota]]=0,0,Dati18_19[[#This Row],[Mf]]/Dati18_19[[#This Row],[Quota]]),0)</f>
        <v>0.60699999999999998</v>
      </c>
      <c r="F56" s="13">
        <f>IFERROR(Dati18_19[[#This Row],[Mf/Quota]]*Dati18_19[[#This Row],[Pg]]/38,0)</f>
        <v>0.46323684210526311</v>
      </c>
      <c r="G56" s="15">
        <f>IF(Dati18_19[[#This Row],[Mf]]*Dati18_19[[#This Row],[Pg]]=0,0,Dati18_19[[#This Row],[Mf]]*Dati18_19[[#This Row],[Pg]])</f>
        <v>176.03</v>
      </c>
      <c r="H56" s="20">
        <f>IFERROR(Dati18_19[[#This Row],[Tot. punti]]/Dati18_19[[#This Row],[Quota]],0)</f>
        <v>17.603000000000002</v>
      </c>
      <c r="I56" s="12">
        <f>IFERROR(VLOOKUP(Dati18_19[[#This Row],[Nome]]&amp;"*",Gazzetta18_19[],2,FALSE),0)</f>
        <v>10</v>
      </c>
      <c r="J56" t="s">
        <v>1086</v>
      </c>
      <c r="K56">
        <v>29</v>
      </c>
      <c r="L56">
        <v>5.93</v>
      </c>
      <c r="M56">
        <v>6.07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0</v>
      </c>
      <c r="Y56" s="18" t="s">
        <v>1697</v>
      </c>
      <c r="Z56">
        <v>8</v>
      </c>
    </row>
    <row r="57" spans="1:26">
      <c r="A57">
        <v>2181</v>
      </c>
      <c r="B57" t="s">
        <v>31</v>
      </c>
      <c r="C57" t="s">
        <v>802</v>
      </c>
      <c r="D57" s="17" t="str">
        <f>IFERROR(VLOOKUP(Dati18_19[[#This Row],[Nome]]&amp;"*",Gazzetta18_19[Giocatore],1,FALSE),0)</f>
        <v>Palomino J.</v>
      </c>
      <c r="E57" s="13">
        <f>IFERROR(IF(Dati18_19[[#This Row],[Mf]]/Dati18_19[[#This Row],[Quota]]=0,0,Dati18_19[[#This Row],[Mf]]/Dati18_19[[#This Row],[Quota]]),0)</f>
        <v>0.50916666666666666</v>
      </c>
      <c r="F57" s="13">
        <f>IFERROR(Dati18_19[[#This Row],[Mf/Quota]]*Dati18_19[[#This Row],[Pg]]/38,0)</f>
        <v>0.40197368421052632</v>
      </c>
      <c r="G57" s="15">
        <f>IF(Dati18_19[[#This Row],[Mf]]*Dati18_19[[#This Row],[Pg]]=0,0,Dati18_19[[#This Row],[Mf]]*Dati18_19[[#This Row],[Pg]])</f>
        <v>183.3</v>
      </c>
      <c r="H57" s="20">
        <f>IFERROR(Dati18_19[[#This Row],[Tot. punti]]/Dati18_19[[#This Row],[Quota]],0)</f>
        <v>15.275</v>
      </c>
      <c r="I57" s="12">
        <f>IFERROR(VLOOKUP(Dati18_19[[#This Row],[Nome]]&amp;"*",Gazzetta18_19[],2,FALSE),0)</f>
        <v>12</v>
      </c>
      <c r="J57" t="s">
        <v>49</v>
      </c>
      <c r="K57">
        <v>30</v>
      </c>
      <c r="L57">
        <v>6.09</v>
      </c>
      <c r="M57">
        <v>6.11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5</v>
      </c>
      <c r="V57">
        <v>1</v>
      </c>
      <c r="W57">
        <v>0</v>
      </c>
      <c r="Y57" s="18" t="s">
        <v>2637</v>
      </c>
      <c r="Z57">
        <v>2</v>
      </c>
    </row>
    <row r="58" spans="1:26" hidden="1">
      <c r="A58">
        <v>633</v>
      </c>
      <c r="B58" t="s">
        <v>22</v>
      </c>
      <c r="C58" t="s">
        <v>414</v>
      </c>
      <c r="D58" s="17" t="str">
        <f>IFERROR(VLOOKUP(Dati18_19[[#This Row],[Nome]]&amp;"*",Gazzetta18_19[Giocatore],1,FALSE),0)</f>
        <v>Fares M.</v>
      </c>
      <c r="E58" s="13">
        <f>IFERROR(IF(Dati18_19[[#This Row],[Mf]]/Dati18_19[[#This Row],[Quota]]=0,0,Dati18_19[[#This Row],[Mf]]/Dati18_19[[#This Row],[Quota]]),0)</f>
        <v>0.5</v>
      </c>
      <c r="F58" s="13">
        <f>IFERROR(Dati18_19[[#This Row],[Mf/Quota]]*Dati18_19[[#This Row],[Pg]]/38,0)</f>
        <v>0.46052631578947367</v>
      </c>
      <c r="G58" s="15">
        <f>IF(Dati18_19[[#This Row],[Mf]]*Dati18_19[[#This Row],[Pg]]=0,0,Dati18_19[[#This Row],[Mf]]*Dati18_19[[#This Row],[Pg]])</f>
        <v>210</v>
      </c>
      <c r="H58" s="20">
        <f>IFERROR(Dati18_19[[#This Row],[Tot. punti]]/Dati18_19[[#This Row],[Quota]],0)</f>
        <v>17.5</v>
      </c>
      <c r="I58" s="12">
        <f>IFERROR(VLOOKUP(Dati18_19[[#This Row],[Nome]]&amp;"*",Gazzetta18_19[],2,FALSE),0)</f>
        <v>12</v>
      </c>
      <c r="J58" t="s">
        <v>653</v>
      </c>
      <c r="K58">
        <v>35</v>
      </c>
      <c r="L58">
        <v>5.89</v>
      </c>
      <c r="M58">
        <v>6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12</v>
      </c>
      <c r="V58">
        <v>0</v>
      </c>
      <c r="W58">
        <v>0</v>
      </c>
      <c r="Y58" s="18" t="s">
        <v>1700</v>
      </c>
      <c r="Z58">
        <v>13</v>
      </c>
    </row>
    <row r="59" spans="1:26">
      <c r="A59">
        <v>464</v>
      </c>
      <c r="B59" t="s">
        <v>31</v>
      </c>
      <c r="C59" t="s">
        <v>115</v>
      </c>
      <c r="D59" s="17" t="str">
        <f>IFERROR(VLOOKUP(Dati18_19[[#This Row],[Nome]]&amp;"*",Gazzetta18_19[Giocatore],1,FALSE),0)</f>
        <v>Florenzi A.</v>
      </c>
      <c r="E59" s="13">
        <f>IFERROR(IF(Dati18_19[[#This Row],[Mf]]/Dati18_19[[#This Row],[Quota]]=0,0,Dati18_19[[#This Row],[Mf]]/Dati18_19[[#This Row],[Quota]]),0)</f>
        <v>0.35055555555555551</v>
      </c>
      <c r="F59" s="13">
        <f>IFERROR(Dati18_19[[#This Row],[Mf/Quota]]*Dati18_19[[#This Row],[Pg]]/38,0)</f>
        <v>0.26752923976608184</v>
      </c>
      <c r="G59" s="15">
        <f>IF(Dati18_19[[#This Row],[Mf]]*Dati18_19[[#This Row],[Pg]]=0,0,Dati18_19[[#This Row],[Mf]]*Dati18_19[[#This Row],[Pg]])</f>
        <v>182.98999999999998</v>
      </c>
      <c r="H59" s="20">
        <f>IFERROR(Dati18_19[[#This Row],[Tot. punti]]/Dati18_19[[#This Row],[Quota]],0)</f>
        <v>10.16611111111111</v>
      </c>
      <c r="I59" s="12">
        <f>IFERROR(VLOOKUP(Dati18_19[[#This Row],[Nome]]&amp;"*",Gazzetta18_19[],2,FALSE),0)</f>
        <v>18</v>
      </c>
      <c r="J59" t="s">
        <v>42</v>
      </c>
      <c r="K59">
        <v>29</v>
      </c>
      <c r="L59">
        <v>6.03</v>
      </c>
      <c r="M59">
        <v>6.31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4</v>
      </c>
      <c r="V59">
        <v>1</v>
      </c>
      <c r="W59">
        <v>0</v>
      </c>
      <c r="Y59" s="18" t="s">
        <v>2242</v>
      </c>
      <c r="Z59">
        <v>10</v>
      </c>
    </row>
    <row r="60" spans="1:26">
      <c r="A60">
        <v>2160</v>
      </c>
      <c r="B60" t="s">
        <v>31</v>
      </c>
      <c r="C60" t="s">
        <v>781</v>
      </c>
      <c r="D60" s="17" t="str">
        <f>IFERROR(VLOOKUP(Dati18_19[[#This Row],[Nome]]&amp;"*",Gazzetta18_19[Giocatore],1,FALSE),0)</f>
        <v>Gosens R.</v>
      </c>
      <c r="E60" s="13">
        <f>IFERROR(IF(Dati18_19[[#This Row],[Mf]]/Dati18_19[[#This Row],[Quota]]=0,0,Dati18_19[[#This Row],[Mf]]/Dati18_19[[#This Row],[Quota]]),0)</f>
        <v>0.43333333333333335</v>
      </c>
      <c r="F60" s="13">
        <f>IFERROR(Dati18_19[[#This Row],[Mf/Quota]]*Dati18_19[[#This Row],[Pg]]/38,0)</f>
        <v>0.31929824561403508</v>
      </c>
      <c r="G60" s="15">
        <f>IF(Dati18_19[[#This Row],[Mf]]*Dati18_19[[#This Row],[Pg]]=0,0,Dati18_19[[#This Row],[Mf]]*Dati18_19[[#This Row],[Pg]])</f>
        <v>182</v>
      </c>
      <c r="H60" s="20">
        <f>IFERROR(Dati18_19[[#This Row],[Tot. punti]]/Dati18_19[[#This Row],[Quota]],0)</f>
        <v>12.133333333333333</v>
      </c>
      <c r="I60" s="12">
        <f>IFERROR(VLOOKUP(Dati18_19[[#This Row],[Nome]]&amp;"*",Gazzetta18_19[],2,FALSE),0)</f>
        <v>15</v>
      </c>
      <c r="J60" t="s">
        <v>49</v>
      </c>
      <c r="K60">
        <v>28</v>
      </c>
      <c r="L60">
        <v>6.14</v>
      </c>
      <c r="M60">
        <v>6.5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0</v>
      </c>
      <c r="W60">
        <v>0</v>
      </c>
      <c r="Y60" s="18" t="s">
        <v>2243</v>
      </c>
      <c r="Z60">
        <v>9</v>
      </c>
    </row>
    <row r="61" spans="1:26">
      <c r="A61">
        <v>286</v>
      </c>
      <c r="B61" t="s">
        <v>31</v>
      </c>
      <c r="C61" t="s">
        <v>56</v>
      </c>
      <c r="D61" s="17" t="str">
        <f>IFERROR(VLOOKUP(Dati18_19[[#This Row],[Nome]]&amp;"*",Gazzetta18_19[Giocatore],1,FALSE),0)</f>
        <v>Bonucci L.</v>
      </c>
      <c r="E61" s="13">
        <f>IFERROR(IF(Dati18_19[[#This Row],[Mf]]/Dati18_19[[#This Row],[Quota]]=0,0,Dati18_19[[#This Row],[Mf]]/Dati18_19[[#This Row],[Quota]]),0)</f>
        <v>0.34666666666666668</v>
      </c>
      <c r="F61" s="13">
        <f>IFERROR(Dati18_19[[#This Row],[Mf/Quota]]*Dati18_19[[#This Row],[Pg]]/38,0)</f>
        <v>0.26456140350877194</v>
      </c>
      <c r="G61" s="15">
        <f>IF(Dati18_19[[#This Row],[Mf]]*Dati18_19[[#This Row],[Pg]]=0,0,Dati18_19[[#This Row],[Mf]]*Dati18_19[[#This Row],[Pg]])</f>
        <v>180.96</v>
      </c>
      <c r="H61" s="20">
        <f>IFERROR(Dati18_19[[#This Row],[Tot. punti]]/Dati18_19[[#This Row],[Quota]],0)</f>
        <v>10.053333333333335</v>
      </c>
      <c r="I61" s="12">
        <f>IFERROR(VLOOKUP(Dati18_19[[#This Row],[Nome]]&amp;"*",Gazzetta18_19[],2,FALSE),0)</f>
        <v>18</v>
      </c>
      <c r="J61" t="s">
        <v>57</v>
      </c>
      <c r="K61">
        <v>29</v>
      </c>
      <c r="L61">
        <v>5.97</v>
      </c>
      <c r="M61">
        <v>6.24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Y61" s="18" t="s">
        <v>1702</v>
      </c>
      <c r="Z61">
        <v>15</v>
      </c>
    </row>
    <row r="62" spans="1:26" hidden="1">
      <c r="A62">
        <v>4349</v>
      </c>
      <c r="B62" t="s">
        <v>22</v>
      </c>
      <c r="C62" t="s">
        <v>1245</v>
      </c>
      <c r="D62" s="17" t="str">
        <f>IFERROR(VLOOKUP(Dati18_19[[#This Row],[Nome]]&amp;"*",Gazzetta18_19[Giocatore],1,FALSE),0)</f>
        <v>Nicolussi Caviglia H.</v>
      </c>
      <c r="E62" s="13">
        <f>IFERROR(IF(Dati18_19[[#This Row],[Mf]]/Dati18_19[[#This Row],[Quota]]=0,0,Dati18_19[[#This Row],[Mf]]/Dati18_19[[#This Row],[Quota]]),0)</f>
        <v>5.75</v>
      </c>
      <c r="F62" s="13">
        <f>IFERROR(Dati18_19[[#This Row],[Mf/Quota]]*Dati18_19[[#This Row],[Pg]]/38,0)</f>
        <v>0.45394736842105265</v>
      </c>
      <c r="G62" s="15">
        <f>IF(Dati18_19[[#This Row],[Mf]]*Dati18_19[[#This Row],[Pg]]=0,0,Dati18_19[[#This Row],[Mf]]*Dati18_19[[#This Row],[Pg]])</f>
        <v>17.25</v>
      </c>
      <c r="H62" s="20">
        <f>IFERROR(Dati18_19[[#This Row],[Tot. punti]]/Dati18_19[[#This Row],[Quota]],0)</f>
        <v>17.25</v>
      </c>
      <c r="I62" s="12">
        <f>IFERROR(VLOOKUP(Dati18_19[[#This Row],[Nome]]&amp;"*",Gazzetta18_19[],2,FALSE),0)</f>
        <v>1</v>
      </c>
      <c r="J62" t="s">
        <v>57</v>
      </c>
      <c r="K62">
        <v>3</v>
      </c>
      <c r="L62">
        <v>5.75</v>
      </c>
      <c r="M62">
        <v>5.75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s="18" t="s">
        <v>2638</v>
      </c>
      <c r="Z62">
        <v>18</v>
      </c>
    </row>
    <row r="63" spans="1:26" hidden="1">
      <c r="A63">
        <v>2825</v>
      </c>
      <c r="B63" t="s">
        <v>22</v>
      </c>
      <c r="C63" t="s">
        <v>1171</v>
      </c>
      <c r="D63" s="17" t="str">
        <f>IFERROR(VLOOKUP(Dati18_19[[#This Row],[Nome]]&amp;"*",Gazzetta18_19[Giocatore],1,FALSE),0)</f>
        <v>Bourabia M.</v>
      </c>
      <c r="E63" s="13">
        <f>IFERROR(IF(Dati18_19[[#This Row],[Mf]]/Dati18_19[[#This Row],[Quota]]=0,0,Dati18_19[[#This Row],[Mf]]/Dati18_19[[#This Row],[Quota]]),0)</f>
        <v>0.5281818181818182</v>
      </c>
      <c r="F63" s="13">
        <f>IFERROR(Dati18_19[[#This Row],[Mf/Quota]]*Dati18_19[[#This Row],[Pg]]/38,0)</f>
        <v>0.44478468899521534</v>
      </c>
      <c r="G63" s="15">
        <f>IF(Dati18_19[[#This Row],[Mf]]*Dati18_19[[#This Row],[Pg]]=0,0,Dati18_19[[#This Row],[Mf]]*Dati18_19[[#This Row],[Pg]])</f>
        <v>185.92</v>
      </c>
      <c r="H63" s="20">
        <f>IFERROR(Dati18_19[[#This Row],[Tot. punti]]/Dati18_19[[#This Row],[Quota]],0)</f>
        <v>16.901818181818182</v>
      </c>
      <c r="I63" s="12">
        <f>IFERROR(VLOOKUP(Dati18_19[[#This Row],[Nome]]&amp;"*",Gazzetta18_19[],2,FALSE),0)</f>
        <v>11</v>
      </c>
      <c r="J63" t="s">
        <v>46</v>
      </c>
      <c r="K63">
        <v>32</v>
      </c>
      <c r="L63">
        <v>5.85</v>
      </c>
      <c r="M63">
        <v>5.81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1</v>
      </c>
      <c r="W63">
        <v>0</v>
      </c>
      <c r="Y63" s="18" t="s">
        <v>1709</v>
      </c>
      <c r="Z63">
        <v>23</v>
      </c>
    </row>
    <row r="64" spans="1:26">
      <c r="A64">
        <v>2865</v>
      </c>
      <c r="B64" t="s">
        <v>31</v>
      </c>
      <c r="C64" t="s">
        <v>1208</v>
      </c>
      <c r="D64" s="17" t="str">
        <f>IFERROR(VLOOKUP(Dati18_19[[#This Row],[Nome]]&amp;"*",Gazzetta18_19[Giocatore],1,FALSE),0)</f>
        <v>Aina O.</v>
      </c>
      <c r="E64" s="13">
        <f>IFERROR(IF(Dati18_19[[#This Row],[Mf]]/Dati18_19[[#This Row],[Quota]]=0,0,Dati18_19[[#This Row],[Mf]]/Dati18_19[[#This Row],[Quota]]),0)</f>
        <v>0.59699999999999998</v>
      </c>
      <c r="F64" s="13">
        <f>IFERROR(Dati18_19[[#This Row],[Mf/Quota]]*Dati18_19[[#This Row],[Pg]]/38,0)</f>
        <v>0.47131578947368419</v>
      </c>
      <c r="G64" s="15">
        <f>IF(Dati18_19[[#This Row],[Mf]]*Dati18_19[[#This Row],[Pg]]=0,0,Dati18_19[[#This Row],[Mf]]*Dati18_19[[#This Row],[Pg]])</f>
        <v>179.1</v>
      </c>
      <c r="H64" s="20">
        <f>IFERROR(Dati18_19[[#This Row],[Tot. punti]]/Dati18_19[[#This Row],[Quota]],0)</f>
        <v>17.91</v>
      </c>
      <c r="I64" s="12">
        <f>IFERROR(VLOOKUP(Dati18_19[[#This Row],[Nome]]&amp;"*",Gazzetta18_19[],2,FALSE),0)</f>
        <v>10</v>
      </c>
      <c r="J64" t="s">
        <v>81</v>
      </c>
      <c r="K64">
        <v>30</v>
      </c>
      <c r="L64">
        <v>5.86</v>
      </c>
      <c r="M64">
        <v>5.97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1</v>
      </c>
      <c r="W64">
        <v>0</v>
      </c>
      <c r="Y64" s="18" t="s">
        <v>2476</v>
      </c>
      <c r="Z64">
        <v>12</v>
      </c>
    </row>
    <row r="65" spans="1:26">
      <c r="A65">
        <v>708</v>
      </c>
      <c r="B65" t="s">
        <v>31</v>
      </c>
      <c r="C65" t="s">
        <v>235</v>
      </c>
      <c r="D65" s="17" t="str">
        <f>IFERROR(VLOOKUP(Dati18_19[[#This Row],[Nome]]&amp;"*",Gazzetta18_19[Giocatore],1,FALSE),0)</f>
        <v>Felipe D.</v>
      </c>
      <c r="E65" s="13">
        <f>IFERROR(IF(Dati18_19[[#This Row],[Mf]]/Dati18_19[[#This Row],[Quota]]=0,0,Dati18_19[[#This Row],[Mf]]/Dati18_19[[#This Row],[Quota]]),0)</f>
        <v>0.39733333333333332</v>
      </c>
      <c r="F65" s="13">
        <f>IFERROR(Dati18_19[[#This Row],[Mf/Quota]]*Dati18_19[[#This Row],[Pg]]/38,0)</f>
        <v>0.31368421052631579</v>
      </c>
      <c r="G65" s="15">
        <f>IF(Dati18_19[[#This Row],[Mf]]*Dati18_19[[#This Row],[Pg]]=0,0,Dati18_19[[#This Row],[Mf]]*Dati18_19[[#This Row],[Pg]])</f>
        <v>178.8</v>
      </c>
      <c r="H65" s="20">
        <f>IFERROR(Dati18_19[[#This Row],[Tot. punti]]/Dati18_19[[#This Row],[Quota]],0)</f>
        <v>11.92</v>
      </c>
      <c r="I65" s="12">
        <f>IFERROR(VLOOKUP(Dati18_19[[#This Row],[Nome]]&amp;"*",Gazzetta18_19[],2,FALSE),0)</f>
        <v>15</v>
      </c>
      <c r="J65" t="s">
        <v>653</v>
      </c>
      <c r="K65">
        <v>30</v>
      </c>
      <c r="L65">
        <v>5.84</v>
      </c>
      <c r="M65">
        <v>5.96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13</v>
      </c>
      <c r="V65">
        <v>0</v>
      </c>
      <c r="W65">
        <v>0</v>
      </c>
      <c r="Y65" s="18" t="s">
        <v>1710</v>
      </c>
      <c r="Z65">
        <v>18</v>
      </c>
    </row>
    <row r="66" spans="1:26" hidden="1">
      <c r="A66">
        <v>2833</v>
      </c>
      <c r="B66" t="s">
        <v>22</v>
      </c>
      <c r="C66" t="s">
        <v>1179</v>
      </c>
      <c r="D66" s="17" t="str">
        <f>IFERROR(VLOOKUP(Dati18_19[[#This Row],[Nome]]&amp;"*",Gazzetta18_19[Giocatore],1,FALSE),0)</f>
        <v>Kulusevski D.</v>
      </c>
      <c r="E66" s="13">
        <f>IFERROR(IF(Dati18_19[[#This Row],[Mf]]/Dati18_19[[#This Row],[Quota]]=0,0,Dati18_19[[#This Row],[Mf]]/Dati18_19[[#This Row],[Quota]]),0)</f>
        <v>5.5</v>
      </c>
      <c r="F66" s="13">
        <f>IFERROR(Dati18_19[[#This Row],[Mf/Quota]]*Dati18_19[[#This Row],[Pg]]/38,0)</f>
        <v>0.43421052631578949</v>
      </c>
      <c r="G66" s="15">
        <f>IF(Dati18_19[[#This Row],[Mf]]*Dati18_19[[#This Row],[Pg]]=0,0,Dati18_19[[#This Row],[Mf]]*Dati18_19[[#This Row],[Pg]])</f>
        <v>16.5</v>
      </c>
      <c r="H66" s="20">
        <f>IFERROR(Dati18_19[[#This Row],[Tot. punti]]/Dati18_19[[#This Row],[Quota]],0)</f>
        <v>16.5</v>
      </c>
      <c r="I66" s="12">
        <f>IFERROR(VLOOKUP(Dati18_19[[#This Row],[Nome]]&amp;"*",Gazzetta18_19[],2,FALSE),0)</f>
        <v>1</v>
      </c>
      <c r="J66" t="s">
        <v>49</v>
      </c>
      <c r="K66">
        <v>3</v>
      </c>
      <c r="L66">
        <v>5.5</v>
      </c>
      <c r="M66">
        <v>5.5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s="18" t="s">
        <v>2478</v>
      </c>
      <c r="Z66">
        <v>13</v>
      </c>
    </row>
    <row r="67" spans="1:26">
      <c r="A67">
        <v>2168</v>
      </c>
      <c r="B67" t="s">
        <v>31</v>
      </c>
      <c r="C67" t="s">
        <v>789</v>
      </c>
      <c r="D67" s="17" t="str">
        <f>IFERROR(VLOOKUP(Dati18_19[[#This Row],[Nome]]&amp;"*",Gazzetta18_19[Giocatore],1,FALSE),0)</f>
        <v>Musacchio M.</v>
      </c>
      <c r="E67" s="13">
        <f>IFERROR(IF(Dati18_19[[#This Row],[Mf]]/Dati18_19[[#This Row],[Quota]]=0,0,Dati18_19[[#This Row],[Mf]]/Dati18_19[[#This Row],[Quota]]),0)</f>
        <v>0.54545454545454541</v>
      </c>
      <c r="F67" s="13">
        <f>IFERROR(Dati18_19[[#This Row],[Mf/Quota]]*Dati18_19[[#This Row],[Pg]]/38,0)</f>
        <v>0.41626794258373201</v>
      </c>
      <c r="G67" s="15">
        <f>IF(Dati18_19[[#This Row],[Mf]]*Dati18_19[[#This Row],[Pg]]=0,0,Dati18_19[[#This Row],[Mf]]*Dati18_19[[#This Row],[Pg]])</f>
        <v>174</v>
      </c>
      <c r="H67" s="20">
        <f>IFERROR(Dati18_19[[#This Row],[Tot. punti]]/Dati18_19[[#This Row],[Quota]],0)</f>
        <v>15.818181818181818</v>
      </c>
      <c r="I67" s="12">
        <f>IFERROR(VLOOKUP(Dati18_19[[#This Row],[Nome]]&amp;"*",Gazzetta18_19[],2,FALSE),0)</f>
        <v>11</v>
      </c>
      <c r="J67" t="s">
        <v>21</v>
      </c>
      <c r="K67">
        <v>29</v>
      </c>
      <c r="L67">
        <v>5.93</v>
      </c>
      <c r="M67">
        <v>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Y67" s="18" t="s">
        <v>2639</v>
      </c>
      <c r="Z67">
        <v>10</v>
      </c>
    </row>
    <row r="68" spans="1:26">
      <c r="A68">
        <v>322</v>
      </c>
      <c r="B68" t="s">
        <v>31</v>
      </c>
      <c r="C68" t="s">
        <v>517</v>
      </c>
      <c r="D68" s="17" t="str">
        <f>IFERROR(VLOOKUP(Dati18_19[[#This Row],[Nome]]&amp;"*",Gazzetta18_19[Giocatore],1,FALSE),0)</f>
        <v>De Vrij S.</v>
      </c>
      <c r="E68" s="13">
        <f>IFERROR(IF(Dati18_19[[#This Row],[Mf]]/Dati18_19[[#This Row],[Quota]]=0,0,Dati18_19[[#This Row],[Mf]]/Dati18_19[[#This Row],[Quota]]),0)</f>
        <v>0.31</v>
      </c>
      <c r="F68" s="13">
        <f>IFERROR(Dati18_19[[#This Row],[Mf/Quota]]*Dati18_19[[#This Row],[Pg]]/38,0)</f>
        <v>0.22842105263157894</v>
      </c>
      <c r="G68" s="15">
        <f>IF(Dati18_19[[#This Row],[Mf]]*Dati18_19[[#This Row],[Pg]]=0,0,Dati18_19[[#This Row],[Mf]]*Dati18_19[[#This Row],[Pg]])</f>
        <v>173.6</v>
      </c>
      <c r="H68" s="20">
        <f>IFERROR(Dati18_19[[#This Row],[Tot. punti]]/Dati18_19[[#This Row],[Quota]],0)</f>
        <v>8.68</v>
      </c>
      <c r="I68" s="12">
        <f>IFERROR(VLOOKUP(Dati18_19[[#This Row],[Nome]]&amp;"*",Gazzetta18_19[],2,FALSE),0)</f>
        <v>20</v>
      </c>
      <c r="J68" t="s">
        <v>55</v>
      </c>
      <c r="K68">
        <v>28</v>
      </c>
      <c r="L68">
        <v>6.09</v>
      </c>
      <c r="M68">
        <v>6.2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Y68" s="18" t="s">
        <v>2640</v>
      </c>
      <c r="Z68">
        <v>11</v>
      </c>
    </row>
    <row r="69" spans="1:26" hidden="1">
      <c r="A69">
        <v>2804</v>
      </c>
      <c r="B69" t="s">
        <v>22</v>
      </c>
      <c r="C69" t="s">
        <v>1157</v>
      </c>
      <c r="D69" s="17" t="str">
        <f>IFERROR(VLOOKUP(Dati18_19[[#This Row],[Nome]]&amp;"*",Gazzetta18_19[Giocatore],1,FALSE),0)</f>
        <v>Scozzarella M.</v>
      </c>
      <c r="E69" s="13">
        <f>IFERROR(IF(Dati18_19[[#This Row],[Mf]]/Dati18_19[[#This Row],[Quota]]=0,0,Dati18_19[[#This Row],[Mf]]/Dati18_19[[#This Row],[Quota]]),0)</f>
        <v>0.73624999999999996</v>
      </c>
      <c r="F69" s="13">
        <f>IFERROR(Dati18_19[[#This Row],[Mf/Quota]]*Dati18_19[[#This Row],[Pg]]/38,0)</f>
        <v>0.42624999999999996</v>
      </c>
      <c r="G69" s="15">
        <f>IF(Dati18_19[[#This Row],[Mf]]*Dati18_19[[#This Row],[Pg]]=0,0,Dati18_19[[#This Row],[Mf]]*Dati18_19[[#This Row],[Pg]])</f>
        <v>129.57999999999998</v>
      </c>
      <c r="H69" s="20">
        <f>IFERROR(Dati18_19[[#This Row],[Tot. punti]]/Dati18_19[[#This Row],[Quota]],0)</f>
        <v>16.197499999999998</v>
      </c>
      <c r="I69" s="12">
        <f>IFERROR(VLOOKUP(Dati18_19[[#This Row],[Nome]]&amp;"*",Gazzetta18_19[],2,FALSE),0)</f>
        <v>8</v>
      </c>
      <c r="J69" t="s">
        <v>1086</v>
      </c>
      <c r="K69">
        <v>22</v>
      </c>
      <c r="L69">
        <v>5.95</v>
      </c>
      <c r="M69">
        <v>5.89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8</v>
      </c>
      <c r="V69">
        <v>0</v>
      </c>
      <c r="W69">
        <v>0</v>
      </c>
      <c r="Y69" s="18" t="s">
        <v>2641</v>
      </c>
      <c r="Z69">
        <v>8</v>
      </c>
    </row>
    <row r="70" spans="1:26">
      <c r="A70">
        <v>2165</v>
      </c>
      <c r="B70" t="s">
        <v>31</v>
      </c>
      <c r="C70" t="s">
        <v>786</v>
      </c>
      <c r="D70" s="17" t="str">
        <f>IFERROR(VLOOKUP(Dati18_19[[#This Row],[Nome]]&amp;"*",Gazzetta18_19[Giocatore],1,FALSE),0)</f>
        <v>Vitor Hugo F.</v>
      </c>
      <c r="E70" s="13">
        <f>IFERROR(IF(Dati18_19[[#This Row],[Mf]]/Dati18_19[[#This Row],[Quota]]=0,0,Dati18_19[[#This Row],[Mf]]/Dati18_19[[#This Row],[Quota]]),0)</f>
        <v>0.64222222222222225</v>
      </c>
      <c r="F70" s="13">
        <f>IFERROR(Dati18_19[[#This Row],[Mf/Quota]]*Dati18_19[[#This Row],[Pg]]/38,0)</f>
        <v>0.50701754385964914</v>
      </c>
      <c r="G70" s="15">
        <f>IF(Dati18_19[[#This Row],[Mf]]*Dati18_19[[#This Row],[Pg]]=0,0,Dati18_19[[#This Row],[Mf]]*Dati18_19[[#This Row],[Pg]])</f>
        <v>173.4</v>
      </c>
      <c r="H70" s="20">
        <f>IFERROR(Dati18_19[[#This Row],[Tot. punti]]/Dati18_19[[#This Row],[Quota]],0)</f>
        <v>19.266666666666666</v>
      </c>
      <c r="I70" s="12">
        <f>IFERROR(VLOOKUP(Dati18_19[[#This Row],[Nome]]&amp;"*",Gazzetta18_19[],2,FALSE),0)</f>
        <v>9</v>
      </c>
      <c r="J70" t="s">
        <v>35</v>
      </c>
      <c r="K70">
        <v>30</v>
      </c>
      <c r="L70">
        <v>5.9</v>
      </c>
      <c r="M70">
        <v>5.78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7</v>
      </c>
      <c r="V70">
        <v>1</v>
      </c>
      <c r="W70">
        <v>0</v>
      </c>
      <c r="Y70" s="18" t="s">
        <v>2642</v>
      </c>
      <c r="Z70">
        <v>1</v>
      </c>
    </row>
    <row r="71" spans="1:26">
      <c r="A71">
        <v>780</v>
      </c>
      <c r="B71" t="s">
        <v>31</v>
      </c>
      <c r="C71" t="s">
        <v>489</v>
      </c>
      <c r="D71" s="17" t="str">
        <f>IFERROR(VLOOKUP(Dati18_19[[#This Row],[Nome]]&amp;"*",Gazzetta18_19[Giocatore],1,FALSE),0)</f>
        <v>Cionek T.</v>
      </c>
      <c r="E71" s="13">
        <f>IFERROR(IF(Dati18_19[[#This Row],[Mf]]/Dati18_19[[#This Row],[Quota]]=0,0,Dati18_19[[#This Row],[Mf]]/Dati18_19[[#This Row],[Quota]]),0)</f>
        <v>0.79571428571428571</v>
      </c>
      <c r="F71" s="13">
        <f>IFERROR(Dati18_19[[#This Row],[Mf/Quota]]*Dati18_19[[#This Row],[Pg]]/38,0)</f>
        <v>0.64913533834586468</v>
      </c>
      <c r="G71" s="15">
        <f>IF(Dati18_19[[#This Row],[Mf]]*Dati18_19[[#This Row],[Pg]]=0,0,Dati18_19[[#This Row],[Mf]]*Dati18_19[[#This Row],[Pg]])</f>
        <v>172.67000000000002</v>
      </c>
      <c r="H71" s="20">
        <f>IFERROR(Dati18_19[[#This Row],[Tot. punti]]/Dati18_19[[#This Row],[Quota]],0)</f>
        <v>24.66714285714286</v>
      </c>
      <c r="I71" s="12">
        <f>IFERROR(VLOOKUP(Dati18_19[[#This Row],[Nome]]&amp;"*",Gazzetta18_19[],2,FALSE),0)</f>
        <v>7</v>
      </c>
      <c r="J71" t="s">
        <v>653</v>
      </c>
      <c r="K71">
        <v>31</v>
      </c>
      <c r="L71">
        <v>5.75</v>
      </c>
      <c r="M71">
        <v>5.57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12</v>
      </c>
      <c r="V71">
        <v>2</v>
      </c>
      <c r="W71">
        <v>0</v>
      </c>
      <c r="Y71" s="18" t="s">
        <v>2643</v>
      </c>
      <c r="Z71">
        <v>3</v>
      </c>
    </row>
    <row r="72" spans="1:26" hidden="1">
      <c r="A72">
        <v>1933</v>
      </c>
      <c r="B72" t="s">
        <v>22</v>
      </c>
      <c r="C72" t="s">
        <v>693</v>
      </c>
      <c r="D72" s="17" t="str">
        <f>IFERROR(VLOOKUP(Dati18_19[[#This Row],[Nome]]&amp;"*",Gazzetta18_19[Giocatore],1,FALSE),0)</f>
        <v>Mandragora R.</v>
      </c>
      <c r="E72" s="13">
        <f>IFERROR(IF(Dati18_19[[#This Row],[Mf]]/Dati18_19[[#This Row],[Quota]]=0,0,Dati18_19[[#This Row],[Mf]]/Dati18_19[[#This Row],[Quota]]),0)</f>
        <v>0.45692307692307693</v>
      </c>
      <c r="F72" s="13">
        <f>IFERROR(Dati18_19[[#This Row],[Mf/Quota]]*Dati18_19[[#This Row],[Pg]]/38,0)</f>
        <v>0.42085020242914978</v>
      </c>
      <c r="G72" s="15">
        <f>IF(Dati18_19[[#This Row],[Mf]]*Dati18_19[[#This Row],[Pg]]=0,0,Dati18_19[[#This Row],[Mf]]*Dati18_19[[#This Row],[Pg]])</f>
        <v>207.9</v>
      </c>
      <c r="H72" s="20">
        <f>IFERROR(Dati18_19[[#This Row],[Tot. punti]]/Dati18_19[[#This Row],[Quota]],0)</f>
        <v>15.992307692307692</v>
      </c>
      <c r="I72" s="12">
        <f>IFERROR(VLOOKUP(Dati18_19[[#This Row],[Nome]]&amp;"*",Gazzetta18_19[],2,FALSE),0)</f>
        <v>13</v>
      </c>
      <c r="J72" t="s">
        <v>30</v>
      </c>
      <c r="K72">
        <v>35</v>
      </c>
      <c r="L72">
        <v>5.79</v>
      </c>
      <c r="M72">
        <v>5.94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8</v>
      </c>
      <c r="V72">
        <v>1</v>
      </c>
      <c r="W72">
        <v>0</v>
      </c>
      <c r="Y72" s="18" t="s">
        <v>2644</v>
      </c>
      <c r="Z72">
        <v>3</v>
      </c>
    </row>
    <row r="73" spans="1:26" hidden="1">
      <c r="A73">
        <v>2391</v>
      </c>
      <c r="B73" t="s">
        <v>22</v>
      </c>
      <c r="C73" t="s">
        <v>1090</v>
      </c>
      <c r="D73" s="17" t="str">
        <f>IFERROR(VLOOKUP(Dati18_19[[#This Row],[Nome]]&amp;"*",Gazzetta18_19[Giocatore],1,FALSE),0)</f>
        <v>Ekdal A.</v>
      </c>
      <c r="E73" s="13">
        <f>IFERROR(IF(Dati18_19[[#This Row],[Mf]]/Dati18_19[[#This Row],[Quota]]=0,0,Dati18_19[[#This Row],[Mf]]/Dati18_19[[#This Row],[Quota]]),0)</f>
        <v>0.4975</v>
      </c>
      <c r="F73" s="13">
        <f>IFERROR(Dati18_19[[#This Row],[Mf/Quota]]*Dati18_19[[#This Row],[Pg]]/38,0)</f>
        <v>0.41894736842105262</v>
      </c>
      <c r="G73" s="15">
        <f>IF(Dati18_19[[#This Row],[Mf]]*Dati18_19[[#This Row],[Pg]]=0,0,Dati18_19[[#This Row],[Mf]]*Dati18_19[[#This Row],[Pg]])</f>
        <v>191.04</v>
      </c>
      <c r="H73" s="20">
        <f>IFERROR(Dati18_19[[#This Row],[Tot. punti]]/Dati18_19[[#This Row],[Quota]],0)</f>
        <v>15.92</v>
      </c>
      <c r="I73" s="12">
        <f>IFERROR(VLOOKUP(Dati18_19[[#This Row],[Nome]]&amp;"*",Gazzetta18_19[],2,FALSE),0)</f>
        <v>12</v>
      </c>
      <c r="J73" t="s">
        <v>44</v>
      </c>
      <c r="K73">
        <v>32</v>
      </c>
      <c r="L73">
        <v>6.06</v>
      </c>
      <c r="M73">
        <v>5.97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Y73" s="18" t="s">
        <v>1717</v>
      </c>
      <c r="Z73">
        <v>7</v>
      </c>
    </row>
    <row r="74" spans="1:26" hidden="1">
      <c r="A74">
        <v>172</v>
      </c>
      <c r="B74" t="s">
        <v>22</v>
      </c>
      <c r="C74" t="s">
        <v>36</v>
      </c>
      <c r="D74" s="17" t="str">
        <f>IFERROR(VLOOKUP(Dati18_19[[#This Row],[Nome]]&amp;"*",Gazzetta18_19[Giocatore],1,FALSE),0)</f>
        <v>Borja Valero I.</v>
      </c>
      <c r="E74" s="13">
        <f>IFERROR(IF(Dati18_19[[#This Row],[Mf]]/Dati18_19[[#This Row],[Quota]]=0,0,Dati18_19[[#This Row],[Mf]]/Dati18_19[[#This Row],[Quota]]),0)</f>
        <v>0.58899999999999997</v>
      </c>
      <c r="F74" s="13">
        <f>IFERROR(Dati18_19[[#This Row],[Mf/Quota]]*Dati18_19[[#This Row],[Pg]]/38,0)</f>
        <v>0.41849999999999998</v>
      </c>
      <c r="G74" s="15">
        <f>IF(Dati18_19[[#This Row],[Mf]]*Dati18_19[[#This Row],[Pg]]=0,0,Dati18_19[[#This Row],[Mf]]*Dati18_19[[#This Row],[Pg]])</f>
        <v>159.03</v>
      </c>
      <c r="H74" s="20">
        <f>IFERROR(Dati18_19[[#This Row],[Tot. punti]]/Dati18_19[[#This Row],[Quota]],0)</f>
        <v>15.903</v>
      </c>
      <c r="I74" s="12">
        <f>IFERROR(VLOOKUP(Dati18_19[[#This Row],[Nome]]&amp;"*",Gazzetta18_19[],2,FALSE),0)</f>
        <v>10</v>
      </c>
      <c r="J74" t="s">
        <v>55</v>
      </c>
      <c r="K74">
        <v>27</v>
      </c>
      <c r="L74">
        <v>5.96</v>
      </c>
      <c r="M74">
        <v>5.89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Y74" s="18" t="s">
        <v>2481</v>
      </c>
      <c r="Z74">
        <v>8</v>
      </c>
    </row>
    <row r="75" spans="1:26" hidden="1">
      <c r="A75">
        <v>173</v>
      </c>
      <c r="B75" t="s">
        <v>22</v>
      </c>
      <c r="C75" t="s">
        <v>568</v>
      </c>
      <c r="D75" s="17" t="str">
        <f>IFERROR(VLOOKUP(Dati18_19[[#This Row],[Nome]]&amp;"*",Gazzetta18_19[Giocatore],1,FALSE),0)</f>
        <v>Capezzi L.</v>
      </c>
      <c r="E75" s="13">
        <f>IFERROR(IF(Dati18_19[[#This Row],[Mf]]/Dati18_19[[#This Row],[Quota]]=0,0,Dati18_19[[#This Row],[Mf]]/Dati18_19[[#This Row],[Quota]]),0)</f>
        <v>1.325</v>
      </c>
      <c r="F75" s="13">
        <f>IFERROR(Dati18_19[[#This Row],[Mf/Quota]]*Dati18_19[[#This Row],[Pg]]/38,0)</f>
        <v>0.41842105263157892</v>
      </c>
      <c r="G75" s="15">
        <f>IF(Dati18_19[[#This Row],[Mf]]*Dati18_19[[#This Row],[Pg]]=0,0,Dati18_19[[#This Row],[Mf]]*Dati18_19[[#This Row],[Pg]])</f>
        <v>63.599999999999994</v>
      </c>
      <c r="H75" s="20">
        <f>IFERROR(Dati18_19[[#This Row],[Tot. punti]]/Dati18_19[[#This Row],[Quota]],0)</f>
        <v>15.899999999999999</v>
      </c>
      <c r="I75" s="12">
        <f>IFERROR(VLOOKUP(Dati18_19[[#This Row],[Nome]]&amp;"*",Gazzetta18_19[],2,FALSE),0)</f>
        <v>4</v>
      </c>
      <c r="J75" t="s">
        <v>19</v>
      </c>
      <c r="K75">
        <v>12</v>
      </c>
      <c r="L75">
        <v>5.65</v>
      </c>
      <c r="M75">
        <v>5.3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1</v>
      </c>
      <c r="Y75" s="18" t="s">
        <v>1722</v>
      </c>
      <c r="Z75">
        <v>14</v>
      </c>
    </row>
    <row r="76" spans="1:26">
      <c r="A76">
        <v>2261</v>
      </c>
      <c r="B76" t="s">
        <v>31</v>
      </c>
      <c r="C76" t="s">
        <v>854</v>
      </c>
      <c r="D76" s="17" t="str">
        <f>IFERROR(VLOOKUP(Dati18_19[[#This Row],[Nome]]&amp;"*",Gazzetta18_19[Giocatore],1,FALSE),0)</f>
        <v>Vicari F.</v>
      </c>
      <c r="E76" s="13">
        <f>IFERROR(IF(Dati18_19[[#This Row],[Mf]]/Dati18_19[[#This Row],[Quota]]=0,0,Dati18_19[[#This Row],[Mf]]/Dati18_19[[#This Row],[Quota]]),0)</f>
        <v>0.55363636363636359</v>
      </c>
      <c r="F76" s="13">
        <f>IFERROR(Dati18_19[[#This Row],[Mf/Quota]]*Dati18_19[[#This Row],[Pg]]/38,0)</f>
        <v>0.40794258373205738</v>
      </c>
      <c r="G76" s="15">
        <f>IF(Dati18_19[[#This Row],[Mf]]*Dati18_19[[#This Row],[Pg]]=0,0,Dati18_19[[#This Row],[Mf]]*Dati18_19[[#This Row],[Pg]])</f>
        <v>170.51999999999998</v>
      </c>
      <c r="H76" s="20">
        <f>IFERROR(Dati18_19[[#This Row],[Tot. punti]]/Dati18_19[[#This Row],[Quota]],0)</f>
        <v>15.50181818181818</v>
      </c>
      <c r="I76" s="12">
        <f>IFERROR(VLOOKUP(Dati18_19[[#This Row],[Nome]]&amp;"*",Gazzetta18_19[],2,FALSE),0)</f>
        <v>11</v>
      </c>
      <c r="J76" t="s">
        <v>653</v>
      </c>
      <c r="K76">
        <v>28</v>
      </c>
      <c r="L76">
        <v>5.95</v>
      </c>
      <c r="M76">
        <v>6.09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6</v>
      </c>
      <c r="V76">
        <v>0</v>
      </c>
      <c r="W76">
        <v>0</v>
      </c>
      <c r="Y76" s="18" t="s">
        <v>2645</v>
      </c>
      <c r="Z76">
        <v>1</v>
      </c>
    </row>
    <row r="77" spans="1:26">
      <c r="A77">
        <v>2064</v>
      </c>
      <c r="B77" t="s">
        <v>31</v>
      </c>
      <c r="C77" t="s">
        <v>1038</v>
      </c>
      <c r="D77" s="17" t="str">
        <f>IFERROR(VLOOKUP(Dati18_19[[#This Row],[Nome]]&amp;"*",Gazzetta18_19[Giocatore],1,FALSE),0)</f>
        <v>Veseli F.</v>
      </c>
      <c r="E77" s="13">
        <f>IFERROR(IF(Dati18_19[[#This Row],[Mf]]/Dati18_19[[#This Row],[Quota]]=0,0,Dati18_19[[#This Row],[Mf]]/Dati18_19[[#This Row],[Quota]]),0)</f>
        <v>1.1000000000000001</v>
      </c>
      <c r="F77" s="13">
        <f>IFERROR(Dati18_19[[#This Row],[Mf/Quota]]*Dati18_19[[#This Row],[Pg]]/38,0)</f>
        <v>0.89736842105263159</v>
      </c>
      <c r="G77" s="15">
        <f>IF(Dati18_19[[#This Row],[Mf]]*Dati18_19[[#This Row],[Pg]]=0,0,Dati18_19[[#This Row],[Mf]]*Dati18_19[[#This Row],[Pg]])</f>
        <v>170.5</v>
      </c>
      <c r="H77" s="20">
        <f>IFERROR(Dati18_19[[#This Row],[Tot. punti]]/Dati18_19[[#This Row],[Quota]],0)</f>
        <v>34.1</v>
      </c>
      <c r="I77" s="12">
        <f>IFERROR(VLOOKUP(Dati18_19[[#This Row],[Nome]]&amp;"*",Gazzetta18_19[],2,FALSE),0)</f>
        <v>5</v>
      </c>
      <c r="J77" t="s">
        <v>19</v>
      </c>
      <c r="K77">
        <v>31</v>
      </c>
      <c r="L77">
        <v>5.57</v>
      </c>
      <c r="M77">
        <v>5.5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Y77" s="18" t="s">
        <v>1728</v>
      </c>
      <c r="Z77">
        <v>9</v>
      </c>
    </row>
    <row r="78" spans="1:26" hidden="1">
      <c r="A78">
        <v>627</v>
      </c>
      <c r="B78" t="s">
        <v>22</v>
      </c>
      <c r="C78" t="s">
        <v>148</v>
      </c>
      <c r="D78" s="17" t="str">
        <f>IFERROR(VLOOKUP(Dati18_19[[#This Row],[Nome]]&amp;"*",Gazzetta18_19[Giocatore],1,FALSE),0)</f>
        <v>Ionita A.</v>
      </c>
      <c r="E78" s="13">
        <f>IFERROR(IF(Dati18_19[[#This Row],[Mf]]/Dati18_19[[#This Row],[Quota]]=0,0,Dati18_19[[#This Row],[Mf]]/Dati18_19[[#This Row],[Quota]]),0)</f>
        <v>0.42785714285714288</v>
      </c>
      <c r="F78" s="13">
        <f>IFERROR(Dati18_19[[#This Row],[Mf/Quota]]*Dati18_19[[#This Row],[Pg]]/38,0)</f>
        <v>0.4165977443609023</v>
      </c>
      <c r="G78" s="15">
        <f>IF(Dati18_19[[#This Row],[Mf]]*Dati18_19[[#This Row],[Pg]]=0,0,Dati18_19[[#This Row],[Mf]]*Dati18_19[[#This Row],[Pg]])</f>
        <v>221.63</v>
      </c>
      <c r="H78" s="20">
        <f>IFERROR(Dati18_19[[#This Row],[Tot. punti]]/Dati18_19[[#This Row],[Quota]],0)</f>
        <v>15.830714285714285</v>
      </c>
      <c r="I78" s="12">
        <f>IFERROR(VLOOKUP(Dati18_19[[#This Row],[Nome]]&amp;"*",Gazzetta18_19[],2,FALSE),0)</f>
        <v>14</v>
      </c>
      <c r="J78" t="s">
        <v>654</v>
      </c>
      <c r="K78">
        <v>37</v>
      </c>
      <c r="L78">
        <v>5.77</v>
      </c>
      <c r="M78">
        <v>5.99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4</v>
      </c>
      <c r="V78">
        <v>1</v>
      </c>
      <c r="W78">
        <v>0</v>
      </c>
      <c r="Y78" s="18" t="s">
        <v>1729</v>
      </c>
      <c r="Z78">
        <v>9</v>
      </c>
    </row>
    <row r="79" spans="1:26">
      <c r="A79">
        <v>134</v>
      </c>
      <c r="B79" t="s">
        <v>31</v>
      </c>
      <c r="C79" t="s">
        <v>419</v>
      </c>
      <c r="D79" s="17" t="str">
        <f>IFERROR(VLOOKUP(Dati18_19[[#This Row],[Nome]]&amp;"*",Gazzetta18_19[Giocatore],1,FALSE),0)</f>
        <v>Barba F.</v>
      </c>
      <c r="E79" s="13">
        <f>IFERROR(IF(Dati18_19[[#This Row],[Mf]]/Dati18_19[[#This Row],[Quota]]=0,0,Dati18_19[[#This Row],[Mf]]/Dati18_19[[#This Row],[Quota]]),0)</f>
        <v>0.92499999999999993</v>
      </c>
      <c r="F79" s="13">
        <f>IFERROR(Dati18_19[[#This Row],[Mf/Quota]]*Dati18_19[[#This Row],[Pg]]/38,0)</f>
        <v>0.73026315789473673</v>
      </c>
      <c r="G79" s="15">
        <f>IF(Dati18_19[[#This Row],[Mf]]*Dati18_19[[#This Row],[Pg]]=0,0,Dati18_19[[#This Row],[Mf]]*Dati18_19[[#This Row],[Pg]])</f>
        <v>166.5</v>
      </c>
      <c r="H79" s="20">
        <f>IFERROR(Dati18_19[[#This Row],[Tot. punti]]/Dati18_19[[#This Row],[Quota]],0)</f>
        <v>27.75</v>
      </c>
      <c r="I79" s="12">
        <f>IFERROR(VLOOKUP(Dati18_19[[#This Row],[Nome]]&amp;"*",Gazzetta18_19[],2,FALSE),0)</f>
        <v>6</v>
      </c>
      <c r="J79" t="s">
        <v>65</v>
      </c>
      <c r="K79">
        <v>30</v>
      </c>
      <c r="L79">
        <v>5.7</v>
      </c>
      <c r="M79">
        <v>5.55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2</v>
      </c>
      <c r="W79">
        <v>0</v>
      </c>
      <c r="Y79" s="18" t="s">
        <v>2482</v>
      </c>
      <c r="Z79">
        <v>19</v>
      </c>
    </row>
    <row r="80" spans="1:26">
      <c r="A80">
        <v>2192</v>
      </c>
      <c r="B80" t="s">
        <v>31</v>
      </c>
      <c r="C80" t="s">
        <v>811</v>
      </c>
      <c r="D80" s="17" t="str">
        <f>IFERROR(VLOOKUP(Dati18_19[[#This Row],[Nome]]&amp;"*",Gazzetta18_19[Giocatore],1,FALSE),0)</f>
        <v>Bonifazi K.</v>
      </c>
      <c r="E80" s="13">
        <f>IFERROR(IF(Dati18_19[[#This Row],[Mf]]/Dati18_19[[#This Row],[Quota]]=0,0,Dati18_19[[#This Row],[Mf]]/Dati18_19[[#This Row],[Quota]]),0)</f>
        <v>0.51083333333333336</v>
      </c>
      <c r="F80" s="13">
        <f>IFERROR(Dati18_19[[#This Row],[Mf/Quota]]*Dati18_19[[#This Row],[Pg]]/38,0)</f>
        <v>0.36296052631578951</v>
      </c>
      <c r="G80" s="15">
        <f>IF(Dati18_19[[#This Row],[Mf]]*Dati18_19[[#This Row],[Pg]]=0,0,Dati18_19[[#This Row],[Mf]]*Dati18_19[[#This Row],[Pg]])</f>
        <v>165.51</v>
      </c>
      <c r="H80" s="20">
        <f>IFERROR(Dati18_19[[#This Row],[Tot. punti]]/Dati18_19[[#This Row],[Quota]],0)</f>
        <v>13.792499999999999</v>
      </c>
      <c r="I80" s="12">
        <f>IFERROR(VLOOKUP(Dati18_19[[#This Row],[Nome]]&amp;"*",Gazzetta18_19[],2,FALSE),0)</f>
        <v>12</v>
      </c>
      <c r="J80" t="s">
        <v>653</v>
      </c>
      <c r="K80">
        <v>27</v>
      </c>
      <c r="L80">
        <v>5.94</v>
      </c>
      <c r="M80">
        <v>6.13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Y80" s="18" t="s">
        <v>2646</v>
      </c>
      <c r="Z80">
        <v>5</v>
      </c>
    </row>
    <row r="81" spans="1:26" hidden="1">
      <c r="A81">
        <v>2166</v>
      </c>
      <c r="B81" t="s">
        <v>22</v>
      </c>
      <c r="C81" t="s">
        <v>787</v>
      </c>
      <c r="D81" s="17" t="str">
        <f>IFERROR(VLOOKUP(Dati18_19[[#This Row],[Nome]]&amp;"*",Gazzetta18_19[Giocatore],1,FALSE),0)</f>
        <v>Bentancur R.</v>
      </c>
      <c r="E81" s="13">
        <f>IFERROR(IF(Dati18_19[[#This Row],[Mf]]/Dati18_19[[#This Row],[Quota]]=0,0,Dati18_19[[#This Row],[Mf]]/Dati18_19[[#This Row],[Quota]]),0)</f>
        <v>0.50416666666666665</v>
      </c>
      <c r="F81" s="13">
        <f>IFERROR(Dati18_19[[#This Row],[Mf/Quota]]*Dati18_19[[#This Row],[Pg]]/38,0)</f>
        <v>0.41129385964912279</v>
      </c>
      <c r="G81" s="15">
        <f>IF(Dati18_19[[#This Row],[Mf]]*Dati18_19[[#This Row],[Pg]]=0,0,Dati18_19[[#This Row],[Mf]]*Dati18_19[[#This Row],[Pg]])</f>
        <v>187.54999999999998</v>
      </c>
      <c r="H81" s="20">
        <f>IFERROR(Dati18_19[[#This Row],[Tot. punti]]/Dati18_19[[#This Row],[Quota]],0)</f>
        <v>15.629166666666665</v>
      </c>
      <c r="I81" s="12">
        <f>IFERROR(VLOOKUP(Dati18_19[[#This Row],[Nome]]&amp;"*",Gazzetta18_19[],2,FALSE),0)</f>
        <v>12</v>
      </c>
      <c r="J81" t="s">
        <v>57</v>
      </c>
      <c r="K81">
        <v>31</v>
      </c>
      <c r="L81">
        <v>5.93</v>
      </c>
      <c r="M81">
        <v>6.05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7</v>
      </c>
      <c r="V81">
        <v>1</v>
      </c>
      <c r="W81">
        <v>0</v>
      </c>
      <c r="Y81" s="18" t="s">
        <v>1730</v>
      </c>
      <c r="Z81">
        <v>11</v>
      </c>
    </row>
    <row r="82" spans="1:26">
      <c r="A82">
        <v>459</v>
      </c>
      <c r="B82" t="s">
        <v>31</v>
      </c>
      <c r="C82" t="s">
        <v>41</v>
      </c>
      <c r="D82" s="17" t="str">
        <f>IFERROR(VLOOKUP(Dati18_19[[#This Row],[Nome]]&amp;"*",Gazzetta18_19[Giocatore],1,FALSE),0)</f>
        <v>Manolas K.</v>
      </c>
      <c r="E82" s="13">
        <f>IFERROR(IF(Dati18_19[[#This Row],[Mf]]/Dati18_19[[#This Row],[Quota]]=0,0,Dati18_19[[#This Row],[Mf]]/Dati18_19[[#This Row],[Quota]]),0)</f>
        <v>0.38312499999999999</v>
      </c>
      <c r="F82" s="13">
        <f>IFERROR(Dati18_19[[#This Row],[Mf/Quota]]*Dati18_19[[#This Row],[Pg]]/38,0)</f>
        <v>0.27222039473684206</v>
      </c>
      <c r="G82" s="15">
        <f>IF(Dati18_19[[#This Row],[Mf]]*Dati18_19[[#This Row],[Pg]]=0,0,Dati18_19[[#This Row],[Mf]]*Dati18_19[[#This Row],[Pg]])</f>
        <v>165.51</v>
      </c>
      <c r="H82" s="20">
        <f>IFERROR(Dati18_19[[#This Row],[Tot. punti]]/Dati18_19[[#This Row],[Quota]],0)</f>
        <v>10.344374999999999</v>
      </c>
      <c r="I82" s="12">
        <f>IFERROR(VLOOKUP(Dati18_19[[#This Row],[Nome]]&amp;"*",Gazzetta18_19[],2,FALSE),0)</f>
        <v>16</v>
      </c>
      <c r="J82" t="s">
        <v>42</v>
      </c>
      <c r="K82">
        <v>27</v>
      </c>
      <c r="L82">
        <v>6.13</v>
      </c>
      <c r="M82">
        <v>6.13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>
        <v>0</v>
      </c>
      <c r="Y82" s="18" t="s">
        <v>2248</v>
      </c>
      <c r="Z82">
        <v>7</v>
      </c>
    </row>
    <row r="83" spans="1:26">
      <c r="A83">
        <v>2285</v>
      </c>
      <c r="B83" t="s">
        <v>31</v>
      </c>
      <c r="C83" t="s">
        <v>874</v>
      </c>
      <c r="D83" s="17" t="str">
        <f>IFERROR(VLOOKUP(Dati18_19[[#This Row],[Nome]]&amp;"*",Gazzetta18_19[Giocatore],1,FALSE),0)</f>
        <v>Bani M.</v>
      </c>
      <c r="E83" s="13">
        <f>IFERROR(IF(Dati18_19[[#This Row],[Mf]]/Dati18_19[[#This Row],[Quota]]=0,0,Dati18_19[[#This Row],[Mf]]/Dati18_19[[#This Row],[Quota]]),0)</f>
        <v>0.91666666666666663</v>
      </c>
      <c r="F83" s="13">
        <f>IFERROR(Dati18_19[[#This Row],[Mf/Quota]]*Dati18_19[[#This Row],[Pg]]/38,0)</f>
        <v>0.72368421052631582</v>
      </c>
      <c r="G83" s="15">
        <f>IF(Dati18_19[[#This Row],[Mf]]*Dati18_19[[#This Row],[Pg]]=0,0,Dati18_19[[#This Row],[Mf]]*Dati18_19[[#This Row],[Pg]])</f>
        <v>165</v>
      </c>
      <c r="H83" s="20">
        <f>IFERROR(Dati18_19[[#This Row],[Tot. punti]]/Dati18_19[[#This Row],[Quota]],0)</f>
        <v>27.5</v>
      </c>
      <c r="I83" s="12">
        <f>IFERROR(VLOOKUP(Dati18_19[[#This Row],[Nome]]&amp;"*",Gazzetta18_19[],2,FALSE),0)</f>
        <v>6</v>
      </c>
      <c r="J83" t="s">
        <v>65</v>
      </c>
      <c r="K83">
        <v>30</v>
      </c>
      <c r="L83">
        <v>5.72</v>
      </c>
      <c r="M83">
        <v>5.5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>
        <v>1</v>
      </c>
      <c r="Y83" s="18" t="s">
        <v>2483</v>
      </c>
      <c r="Z83">
        <v>18</v>
      </c>
    </row>
    <row r="84" spans="1:26">
      <c r="A84">
        <v>4307</v>
      </c>
      <c r="B84" t="s">
        <v>31</v>
      </c>
      <c r="C84" t="s">
        <v>1224</v>
      </c>
      <c r="D84" s="17" t="str">
        <f>IFERROR(VLOOKUP(Dati18_19[[#This Row],[Nome]]&amp;"*",Gazzetta18_19[Giocatore],1,FALSE),0)</f>
        <v>Romero C.</v>
      </c>
      <c r="E84" s="13">
        <f>IFERROR(IF(Dati18_19[[#This Row],[Mf]]/Dati18_19[[#This Row],[Quota]]=0,0,Dati18_19[[#This Row],[Mf]]/Dati18_19[[#This Row],[Quota]]),0)</f>
        <v>0.505</v>
      </c>
      <c r="F84" s="13">
        <f>IFERROR(Dati18_19[[#This Row],[Mf/Quota]]*Dati18_19[[#This Row],[Pg]]/38,0)</f>
        <v>0.3588157894736842</v>
      </c>
      <c r="G84" s="15">
        <f>IF(Dati18_19[[#This Row],[Mf]]*Dati18_19[[#This Row],[Pg]]=0,0,Dati18_19[[#This Row],[Mf]]*Dati18_19[[#This Row],[Pg]])</f>
        <v>163.61999999999998</v>
      </c>
      <c r="H84" s="20">
        <f>IFERROR(Dati18_19[[#This Row],[Tot. punti]]/Dati18_19[[#This Row],[Quota]],0)</f>
        <v>13.634999999999998</v>
      </c>
      <c r="I84" s="12">
        <f>IFERROR(VLOOKUP(Dati18_19[[#This Row],[Nome]]&amp;"*",Gazzetta18_19[],2,FALSE),0)</f>
        <v>12</v>
      </c>
      <c r="J84" t="s">
        <v>70</v>
      </c>
      <c r="K84">
        <v>27</v>
      </c>
      <c r="L84">
        <v>6.06</v>
      </c>
      <c r="M84">
        <v>6.06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10</v>
      </c>
      <c r="V84">
        <v>2</v>
      </c>
      <c r="W84">
        <v>0</v>
      </c>
      <c r="Y84" s="18" t="s">
        <v>1731</v>
      </c>
      <c r="Z84">
        <v>26</v>
      </c>
    </row>
    <row r="85" spans="1:26">
      <c r="A85">
        <v>418</v>
      </c>
      <c r="B85" t="s">
        <v>31</v>
      </c>
      <c r="C85" t="s">
        <v>347</v>
      </c>
      <c r="D85" s="17" t="str">
        <f>IFERROR(VLOOKUP(Dati18_19[[#This Row],[Nome]]&amp;"*",Gazzetta18_19[Giocatore],1,FALSE),0)</f>
        <v>Goldaniga E.</v>
      </c>
      <c r="E85" s="13">
        <f>IFERROR(IF(Dati18_19[[#This Row],[Mf]]/Dati18_19[[#This Row],[Quota]]=0,0,Dati18_19[[#This Row],[Mf]]/Dati18_19[[#This Row],[Quota]]),0)</f>
        <v>0.80285714285714282</v>
      </c>
      <c r="F85" s="13">
        <f>IFERROR(Dati18_19[[#This Row],[Mf/Quota]]*Dati18_19[[#This Row],[Pg]]/38,0)</f>
        <v>0.6127067669172932</v>
      </c>
      <c r="G85" s="15">
        <f>IF(Dati18_19[[#This Row],[Mf]]*Dati18_19[[#This Row],[Pg]]=0,0,Dati18_19[[#This Row],[Mf]]*Dati18_19[[#This Row],[Pg]])</f>
        <v>162.97999999999999</v>
      </c>
      <c r="H85" s="20">
        <f>IFERROR(Dati18_19[[#This Row],[Tot. punti]]/Dati18_19[[#This Row],[Quota]],0)</f>
        <v>23.282857142857143</v>
      </c>
      <c r="I85" s="12">
        <f>IFERROR(VLOOKUP(Dati18_19[[#This Row],[Nome]]&amp;"*",Gazzetta18_19[],2,FALSE),0)</f>
        <v>7</v>
      </c>
      <c r="J85" t="s">
        <v>38</v>
      </c>
      <c r="K85">
        <v>29</v>
      </c>
      <c r="L85">
        <v>5.59</v>
      </c>
      <c r="M85">
        <v>5.62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</v>
      </c>
      <c r="V85">
        <v>0</v>
      </c>
      <c r="W85">
        <v>0</v>
      </c>
      <c r="Y85" s="18" t="s">
        <v>2647</v>
      </c>
      <c r="Z85">
        <v>20</v>
      </c>
    </row>
    <row r="86" spans="1:26">
      <c r="A86">
        <v>706</v>
      </c>
      <c r="B86" t="s">
        <v>31</v>
      </c>
      <c r="C86" t="s">
        <v>269</v>
      </c>
      <c r="D86" s="17" t="str">
        <f>IFERROR(VLOOKUP(Dati18_19[[#This Row],[Nome]]&amp;"*",Gazzetta18_19[Giocatore],1,FALSE),0)</f>
        <v>Ansaldi C.</v>
      </c>
      <c r="E86" s="13">
        <f>IFERROR(IF(Dati18_19[[#This Row],[Mf]]/Dati18_19[[#This Row],[Quota]]=0,0,Dati18_19[[#This Row],[Mf]]/Dati18_19[[#This Row],[Quota]]),0)</f>
        <v>0.39705882352941174</v>
      </c>
      <c r="F86" s="13">
        <f>IFERROR(Dati18_19[[#This Row],[Mf/Quota]]*Dati18_19[[#This Row],[Pg]]/38,0)</f>
        <v>0.25077399380804954</v>
      </c>
      <c r="G86" s="15">
        <f>IF(Dati18_19[[#This Row],[Mf]]*Dati18_19[[#This Row],[Pg]]=0,0,Dati18_19[[#This Row],[Mf]]*Dati18_19[[#This Row],[Pg]])</f>
        <v>162</v>
      </c>
      <c r="H86" s="20">
        <f>IFERROR(Dati18_19[[#This Row],[Tot. punti]]/Dati18_19[[#This Row],[Quota]],0)</f>
        <v>9.5294117647058822</v>
      </c>
      <c r="I86" s="12">
        <f>IFERROR(VLOOKUP(Dati18_19[[#This Row],[Nome]]&amp;"*",Gazzetta18_19[],2,FALSE),0)</f>
        <v>17</v>
      </c>
      <c r="J86" t="s">
        <v>81</v>
      </c>
      <c r="K86">
        <v>24</v>
      </c>
      <c r="L86">
        <v>6.35</v>
      </c>
      <c r="M86">
        <v>6.75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3</v>
      </c>
      <c r="V86">
        <v>0</v>
      </c>
      <c r="W86">
        <v>0</v>
      </c>
      <c r="Y86" s="18" t="s">
        <v>2486</v>
      </c>
      <c r="Z86">
        <v>16</v>
      </c>
    </row>
    <row r="87" spans="1:26" hidden="1">
      <c r="A87">
        <v>2246</v>
      </c>
      <c r="B87" t="s">
        <v>17</v>
      </c>
      <c r="C87" t="s">
        <v>843</v>
      </c>
      <c r="D87" s="17" t="str">
        <f>IFERROR(VLOOKUP(Dati18_19[[#This Row],[Nome]]&amp;"*",Gazzetta18_19[Giocatore],1,FALSE),0)</f>
        <v>Ceravolo F.</v>
      </c>
      <c r="E87" s="13">
        <f>IFERROR(IF(Dati18_19[[#This Row],[Mf]]/Dati18_19[[#This Row],[Quota]]=0,0,Dati18_19[[#This Row],[Mf]]/Dati18_19[[#This Row],[Quota]]),0)</f>
        <v>0.61333333333333329</v>
      </c>
      <c r="F87" s="13">
        <f>IFERROR(Dati18_19[[#This Row],[Mf/Quota]]*Dati18_19[[#This Row],[Pg]]/38,0)</f>
        <v>0.40350877192982454</v>
      </c>
      <c r="G87" s="15">
        <f>IF(Dati18_19[[#This Row],[Mf]]*Dati18_19[[#This Row],[Pg]]=0,0,Dati18_19[[#This Row],[Mf]]*Dati18_19[[#This Row],[Pg]])</f>
        <v>138</v>
      </c>
      <c r="H87" s="20">
        <f>IFERROR(Dati18_19[[#This Row],[Tot. punti]]/Dati18_19[[#This Row],[Quota]],0)</f>
        <v>15.333333333333334</v>
      </c>
      <c r="I87" s="12">
        <f>IFERROR(VLOOKUP(Dati18_19[[#This Row],[Nome]]&amp;"*",Gazzetta18_19[],2,FALSE),0)</f>
        <v>9</v>
      </c>
      <c r="J87" t="s">
        <v>1086</v>
      </c>
      <c r="K87">
        <v>25</v>
      </c>
      <c r="L87">
        <v>5.41</v>
      </c>
      <c r="M87">
        <v>5.52</v>
      </c>
      <c r="N87">
        <v>1</v>
      </c>
      <c r="O87">
        <v>0</v>
      </c>
      <c r="P87">
        <v>0</v>
      </c>
      <c r="Q87">
        <v>2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Y87" s="18" t="s">
        <v>1733</v>
      </c>
      <c r="Z87">
        <v>14</v>
      </c>
    </row>
    <row r="88" spans="1:26">
      <c r="A88">
        <v>288</v>
      </c>
      <c r="B88" t="s">
        <v>31</v>
      </c>
      <c r="C88" t="s">
        <v>259</v>
      </c>
      <c r="D88" s="17" t="str">
        <f>IFERROR(VLOOKUP(Dati18_19[[#This Row],[Nome]]&amp;"*",Gazzetta18_19[Giocatore],1,FALSE),0)</f>
        <v>Chiellini G.</v>
      </c>
      <c r="E88" s="13">
        <f>IFERROR(IF(Dati18_19[[#This Row],[Mf]]/Dati18_19[[#This Row],[Quota]]=0,0,Dati18_19[[#This Row],[Mf]]/Dati18_19[[#This Row],[Quota]]),0)</f>
        <v>0.38117647058823534</v>
      </c>
      <c r="F88" s="13">
        <f>IFERROR(Dati18_19[[#This Row],[Mf/Quota]]*Dati18_19[[#This Row],[Pg]]/38,0)</f>
        <v>0.2507739938080496</v>
      </c>
      <c r="G88" s="15">
        <f>IF(Dati18_19[[#This Row],[Mf]]*Dati18_19[[#This Row],[Pg]]=0,0,Dati18_19[[#This Row],[Mf]]*Dati18_19[[#This Row],[Pg]])</f>
        <v>162</v>
      </c>
      <c r="H88" s="20">
        <f>IFERROR(Dati18_19[[#This Row],[Tot. punti]]/Dati18_19[[#This Row],[Quota]],0)</f>
        <v>9.5294117647058822</v>
      </c>
      <c r="I88" s="12">
        <f>IFERROR(VLOOKUP(Dati18_19[[#This Row],[Nome]]&amp;"*",Gazzetta18_19[],2,FALSE),0)</f>
        <v>17</v>
      </c>
      <c r="J88" t="s">
        <v>57</v>
      </c>
      <c r="K88">
        <v>25</v>
      </c>
      <c r="L88">
        <v>6.37</v>
      </c>
      <c r="M88">
        <v>6.48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0</v>
      </c>
      <c r="W88">
        <v>0</v>
      </c>
      <c r="Y88" s="18" t="s">
        <v>2250</v>
      </c>
      <c r="Z88">
        <v>4</v>
      </c>
    </row>
    <row r="89" spans="1:26">
      <c r="A89">
        <v>329</v>
      </c>
      <c r="B89" t="s">
        <v>31</v>
      </c>
      <c r="C89" t="s">
        <v>394</v>
      </c>
      <c r="D89" s="17" t="str">
        <f>IFERROR(VLOOKUP(Dati18_19[[#This Row],[Nome]]&amp;"*",Gazzetta18_19[Giocatore],1,FALSE),0)</f>
        <v>Radu I.</v>
      </c>
      <c r="E89" s="13">
        <f>IFERROR(IF(Dati18_19[[#This Row],[Mf]]/Dati18_19[[#This Row],[Quota]]=0,0,Dati18_19[[#This Row],[Mf]]/Dati18_19[[#This Row],[Quota]]),0)</f>
        <v>0.35812500000000003</v>
      </c>
      <c r="F89" s="13">
        <f>IFERROR(Dati18_19[[#This Row],[Mf/Quota]]*Dati18_19[[#This Row],[Pg]]/38,0)</f>
        <v>0.26388157894736841</v>
      </c>
      <c r="G89" s="15">
        <f>IF(Dati18_19[[#This Row],[Mf]]*Dati18_19[[#This Row],[Pg]]=0,0,Dati18_19[[#This Row],[Mf]]*Dati18_19[[#This Row],[Pg]])</f>
        <v>160.44</v>
      </c>
      <c r="H89" s="20">
        <f>IFERROR(Dati18_19[[#This Row],[Tot. punti]]/Dati18_19[[#This Row],[Quota]],0)</f>
        <v>10.0275</v>
      </c>
      <c r="I89" s="12">
        <f>IFERROR(VLOOKUP(Dati18_19[[#This Row],[Nome]]&amp;"*",Gazzetta18_19[],2,FALSE),0)</f>
        <v>16</v>
      </c>
      <c r="J89" t="s">
        <v>74</v>
      </c>
      <c r="K89">
        <v>28</v>
      </c>
      <c r="L89">
        <v>5.79</v>
      </c>
      <c r="M89">
        <v>5.73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0</v>
      </c>
      <c r="Y89" s="18" t="s">
        <v>2251</v>
      </c>
      <c r="Z89">
        <v>16</v>
      </c>
    </row>
    <row r="90" spans="1:26" hidden="1">
      <c r="A90">
        <v>528</v>
      </c>
      <c r="B90" t="s">
        <v>22</v>
      </c>
      <c r="C90" t="s">
        <v>99</v>
      </c>
      <c r="D90" s="17" t="str">
        <f>IFERROR(VLOOKUP(Dati18_19[[#This Row],[Nome]]&amp;"*",Gazzetta18_19[Giocatore],1,FALSE),0)</f>
        <v>Magnanelli F.</v>
      </c>
      <c r="E90" s="13">
        <f>IFERROR(IF(Dati18_19[[#This Row],[Mf]]/Dati18_19[[#This Row],[Quota]]=0,0,Dati18_19[[#This Row],[Mf]]/Dati18_19[[#This Row],[Quota]]),0)</f>
        <v>0.58499999999999996</v>
      </c>
      <c r="F90" s="13">
        <f>IFERROR(Dati18_19[[#This Row],[Mf/Quota]]*Dati18_19[[#This Row],[Pg]]/38,0)</f>
        <v>0.40026315789473682</v>
      </c>
      <c r="G90" s="15">
        <f>IF(Dati18_19[[#This Row],[Mf]]*Dati18_19[[#This Row],[Pg]]=0,0,Dati18_19[[#This Row],[Mf]]*Dati18_19[[#This Row],[Pg]])</f>
        <v>152.1</v>
      </c>
      <c r="H90" s="20">
        <f>IFERROR(Dati18_19[[#This Row],[Tot. punti]]/Dati18_19[[#This Row],[Quota]],0)</f>
        <v>15.209999999999999</v>
      </c>
      <c r="I90" s="12">
        <f>IFERROR(VLOOKUP(Dati18_19[[#This Row],[Nome]]&amp;"*",Gazzetta18_19[],2,FALSE),0)</f>
        <v>10</v>
      </c>
      <c r="J90" t="s">
        <v>46</v>
      </c>
      <c r="K90">
        <v>26</v>
      </c>
      <c r="L90">
        <v>5.96</v>
      </c>
      <c r="M90">
        <v>5.85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1</v>
      </c>
      <c r="W90">
        <v>0</v>
      </c>
      <c r="Y90" s="18" t="s">
        <v>2252</v>
      </c>
      <c r="Z90">
        <v>6</v>
      </c>
    </row>
    <row r="91" spans="1:26" hidden="1">
      <c r="A91">
        <v>2205</v>
      </c>
      <c r="B91" t="s">
        <v>22</v>
      </c>
      <c r="C91" t="s">
        <v>824</v>
      </c>
      <c r="D91" s="17" t="str">
        <f>IFERROR(VLOOKUP(Dati18_19[[#This Row],[Nome]]&amp;"*",Gazzetta18_19[Giocatore],1,FALSE),0)</f>
        <v>Berenguer A.</v>
      </c>
      <c r="E91" s="13">
        <f>IFERROR(IF(Dati18_19[[#This Row],[Mf]]/Dati18_19[[#This Row],[Quota]]=0,0,Dati18_19[[#This Row],[Mf]]/Dati18_19[[#This Row],[Quota]]),0)</f>
        <v>0.48923076923076925</v>
      </c>
      <c r="F91" s="13">
        <f>IFERROR(Dati18_19[[#This Row],[Mf/Quota]]*Dati18_19[[#This Row],[Pg]]/38,0)</f>
        <v>0.3991093117408907</v>
      </c>
      <c r="G91" s="15">
        <f>IF(Dati18_19[[#This Row],[Mf]]*Dati18_19[[#This Row],[Pg]]=0,0,Dati18_19[[#This Row],[Mf]]*Dati18_19[[#This Row],[Pg]])</f>
        <v>197.16</v>
      </c>
      <c r="H91" s="20">
        <f>IFERROR(Dati18_19[[#This Row],[Tot. punti]]/Dati18_19[[#This Row],[Quota]],0)</f>
        <v>15.166153846153845</v>
      </c>
      <c r="I91" s="12">
        <f>IFERROR(VLOOKUP(Dati18_19[[#This Row],[Nome]]&amp;"*",Gazzetta18_19[],2,FALSE),0)</f>
        <v>13</v>
      </c>
      <c r="J91" t="s">
        <v>81</v>
      </c>
      <c r="K91">
        <v>31</v>
      </c>
      <c r="L91">
        <v>6.02</v>
      </c>
      <c r="M91">
        <v>6.36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4</v>
      </c>
      <c r="V91">
        <v>0</v>
      </c>
      <c r="W91">
        <v>0</v>
      </c>
      <c r="Y91" s="18" t="s">
        <v>2648</v>
      </c>
      <c r="Z91">
        <v>26</v>
      </c>
    </row>
    <row r="92" spans="1:26" hidden="1">
      <c r="A92">
        <v>2009</v>
      </c>
      <c r="B92" t="s">
        <v>22</v>
      </c>
      <c r="C92" t="s">
        <v>728</v>
      </c>
      <c r="D92" s="17" t="str">
        <f>IFERROR(VLOOKUP(Dati18_19[[#This Row],[Nome]]&amp;"*",Gazzetta18_19[Giocatore],1,FALSE),0)</f>
        <v>Lukic S.</v>
      </c>
      <c r="E92" s="13">
        <f>IFERROR(IF(Dati18_19[[#This Row],[Mf]]/Dati18_19[[#This Row],[Quota]]=0,0,Dati18_19[[#This Row],[Mf]]/Dati18_19[[#This Row],[Quota]]),0)</f>
        <v>0.626</v>
      </c>
      <c r="F92" s="13">
        <f>IFERROR(Dati18_19[[#This Row],[Mf/Quota]]*Dati18_19[[#This Row],[Pg]]/38,0)</f>
        <v>0.39536842105263159</v>
      </c>
      <c r="G92" s="15">
        <f>IF(Dati18_19[[#This Row],[Mf]]*Dati18_19[[#This Row],[Pg]]=0,0,Dati18_19[[#This Row],[Mf]]*Dati18_19[[#This Row],[Pg]])</f>
        <v>150.24</v>
      </c>
      <c r="H92" s="20">
        <f>IFERROR(Dati18_19[[#This Row],[Tot. punti]]/Dati18_19[[#This Row],[Quota]],0)</f>
        <v>15.024000000000001</v>
      </c>
      <c r="I92" s="12">
        <f>IFERROR(VLOOKUP(Dati18_19[[#This Row],[Nome]]&amp;"*",Gazzetta18_19[],2,FALSE),0)</f>
        <v>10</v>
      </c>
      <c r="J92" t="s">
        <v>81</v>
      </c>
      <c r="K92">
        <v>24</v>
      </c>
      <c r="L92">
        <v>6.06</v>
      </c>
      <c r="M92">
        <v>6.26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Y92" s="18" t="s">
        <v>2489</v>
      </c>
      <c r="Z92">
        <v>8</v>
      </c>
    </row>
    <row r="93" spans="1:26" hidden="1">
      <c r="A93">
        <v>2265</v>
      </c>
      <c r="B93" t="s">
        <v>22</v>
      </c>
      <c r="C93" t="s">
        <v>858</v>
      </c>
      <c r="D93" s="17" t="str">
        <f>IFERROR(VLOOKUP(Dati18_19[[#This Row],[Nome]]&amp;"*",Gazzetta18_19[Giocatore],1,FALSE),0)</f>
        <v>Schiattarella P.</v>
      </c>
      <c r="E93" s="13">
        <f>IFERROR(IF(Dati18_19[[#This Row],[Mf]]/Dati18_19[[#This Row],[Quota]]=0,0,Dati18_19[[#This Row],[Mf]]/Dati18_19[[#This Row],[Quota]]),0)</f>
        <v>0.53636363636363638</v>
      </c>
      <c r="F93" s="13">
        <f>IFERROR(Dati18_19[[#This Row],[Mf/Quota]]*Dati18_19[[#This Row],[Pg]]/38,0)</f>
        <v>0.39521531100478474</v>
      </c>
      <c r="G93" s="15">
        <f>IF(Dati18_19[[#This Row],[Mf]]*Dati18_19[[#This Row],[Pg]]=0,0,Dati18_19[[#This Row],[Mf]]*Dati18_19[[#This Row],[Pg]])</f>
        <v>165.20000000000002</v>
      </c>
      <c r="H93" s="20">
        <f>IFERROR(Dati18_19[[#This Row],[Tot. punti]]/Dati18_19[[#This Row],[Quota]],0)</f>
        <v>15.018181818181819</v>
      </c>
      <c r="I93" s="12">
        <f>IFERROR(VLOOKUP(Dati18_19[[#This Row],[Nome]]&amp;"*",Gazzetta18_19[],2,FALSE),0)</f>
        <v>11</v>
      </c>
      <c r="J93" t="s">
        <v>653</v>
      </c>
      <c r="K93">
        <v>28</v>
      </c>
      <c r="L93">
        <v>5.94</v>
      </c>
      <c r="M93">
        <v>5.9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10</v>
      </c>
      <c r="V93">
        <v>0</v>
      </c>
      <c r="W93">
        <v>0</v>
      </c>
      <c r="Y93" s="18" t="s">
        <v>2490</v>
      </c>
      <c r="Z93">
        <v>19</v>
      </c>
    </row>
    <row r="94" spans="1:26" hidden="1">
      <c r="A94">
        <v>827</v>
      </c>
      <c r="B94" t="s">
        <v>22</v>
      </c>
      <c r="C94" t="s">
        <v>524</v>
      </c>
      <c r="D94" s="17" t="str">
        <f>IFERROR(VLOOKUP(Dati18_19[[#This Row],[Nome]]&amp;"*",Gazzetta18_19[Giocatore],1,FALSE),0)</f>
        <v>Locatelli M.</v>
      </c>
      <c r="E94" s="13">
        <f>IFERROR(IF(Dati18_19[[#This Row],[Mf]]/Dati18_19[[#This Row],[Quota]]=0,0,Dati18_19[[#This Row],[Mf]]/Dati18_19[[#This Row],[Quota]]),0)</f>
        <v>0.51749999999999996</v>
      </c>
      <c r="F94" s="13">
        <f>IFERROR(Dati18_19[[#This Row],[Mf/Quota]]*Dati18_19[[#This Row],[Pg]]/38,0)</f>
        <v>0.39493421052631578</v>
      </c>
      <c r="G94" s="15">
        <f>IF(Dati18_19[[#This Row],[Mf]]*Dati18_19[[#This Row],[Pg]]=0,0,Dati18_19[[#This Row],[Mf]]*Dati18_19[[#This Row],[Pg]])</f>
        <v>180.09</v>
      </c>
      <c r="H94" s="20">
        <f>IFERROR(Dati18_19[[#This Row],[Tot. punti]]/Dati18_19[[#This Row],[Quota]],0)</f>
        <v>15.0075</v>
      </c>
      <c r="I94" s="12">
        <f>IFERROR(VLOOKUP(Dati18_19[[#This Row],[Nome]]&amp;"*",Gazzetta18_19[],2,FALSE),0)</f>
        <v>12</v>
      </c>
      <c r="J94" t="s">
        <v>46</v>
      </c>
      <c r="K94">
        <v>29</v>
      </c>
      <c r="L94">
        <v>5.94</v>
      </c>
      <c r="M94">
        <v>6.21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7</v>
      </c>
      <c r="V94">
        <v>0</v>
      </c>
      <c r="W94">
        <v>0</v>
      </c>
      <c r="Y94" s="18" t="s">
        <v>2649</v>
      </c>
      <c r="Z94">
        <v>19</v>
      </c>
    </row>
    <row r="95" spans="1:26" hidden="1">
      <c r="A95">
        <v>471</v>
      </c>
      <c r="B95" t="s">
        <v>22</v>
      </c>
      <c r="C95" t="s">
        <v>507</v>
      </c>
      <c r="D95" s="17" t="str">
        <f>IFERROR(VLOOKUP(Dati18_19[[#This Row],[Nome]]&amp;"*",Gazzetta18_19[Giocatore],1,FALSE),0)</f>
        <v>Ucan S.</v>
      </c>
      <c r="E95" s="13">
        <f>IFERROR(IF(Dati18_19[[#This Row],[Mf]]/Dati18_19[[#This Row],[Quota]]=0,0,Dati18_19[[#This Row],[Mf]]/Dati18_19[[#This Row],[Quota]]),0)</f>
        <v>1.0716666666666665</v>
      </c>
      <c r="F95" s="13">
        <f>IFERROR(Dati18_19[[#This Row],[Mf/Quota]]*Dati18_19[[#This Row],[Pg]]/38,0)</f>
        <v>0.39482456140350874</v>
      </c>
      <c r="G95" s="15">
        <f>IF(Dati18_19[[#This Row],[Mf]]*Dati18_19[[#This Row],[Pg]]=0,0,Dati18_19[[#This Row],[Mf]]*Dati18_19[[#This Row],[Pg]])</f>
        <v>90.02</v>
      </c>
      <c r="H95" s="20">
        <f>IFERROR(Dati18_19[[#This Row],[Tot. punti]]/Dati18_19[[#This Row],[Quota]],0)</f>
        <v>15.003333333333332</v>
      </c>
      <c r="I95" s="12">
        <f>IFERROR(VLOOKUP(Dati18_19[[#This Row],[Nome]]&amp;"*",Gazzetta18_19[],2,FALSE),0)</f>
        <v>6</v>
      </c>
      <c r="J95" t="s">
        <v>19</v>
      </c>
      <c r="K95">
        <v>14</v>
      </c>
      <c r="L95">
        <v>5.93</v>
      </c>
      <c r="M95">
        <v>6.43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Y95" s="18" t="s">
        <v>1745</v>
      </c>
      <c r="Z95">
        <v>17</v>
      </c>
    </row>
    <row r="96" spans="1:26" hidden="1">
      <c r="A96">
        <v>2617</v>
      </c>
      <c r="B96" t="s">
        <v>22</v>
      </c>
      <c r="C96" t="s">
        <v>1095</v>
      </c>
      <c r="D96" s="17" t="str">
        <f>IFERROR(VLOOKUP(Dati18_19[[#This Row],[Nome]]&amp;"*",Gazzetta18_19[Giocatore],1,FALSE),0)</f>
        <v>Nzonzi S.</v>
      </c>
      <c r="E96" s="13">
        <f>IFERROR(IF(Dati18_19[[#This Row],[Mf]]/Dati18_19[[#This Row],[Quota]]=0,0,Dati18_19[[#This Row],[Mf]]/Dati18_19[[#This Row],[Quota]]),0)</f>
        <v>0.5</v>
      </c>
      <c r="F96" s="13">
        <f>IFERROR(Dati18_19[[#This Row],[Mf/Quota]]*Dati18_19[[#This Row],[Pg]]/38,0)</f>
        <v>0.39473684210526316</v>
      </c>
      <c r="G96" s="15">
        <f>IF(Dati18_19[[#This Row],[Mf]]*Dati18_19[[#This Row],[Pg]]=0,0,Dati18_19[[#This Row],[Mf]]*Dati18_19[[#This Row],[Pg]])</f>
        <v>180</v>
      </c>
      <c r="H96" s="20">
        <f>IFERROR(Dati18_19[[#This Row],[Tot. punti]]/Dati18_19[[#This Row],[Quota]],0)</f>
        <v>15</v>
      </c>
      <c r="I96" s="12">
        <f>IFERROR(VLOOKUP(Dati18_19[[#This Row],[Nome]]&amp;"*",Gazzetta18_19[],2,FALSE),0)</f>
        <v>12</v>
      </c>
      <c r="J96" t="s">
        <v>42</v>
      </c>
      <c r="K96">
        <v>30</v>
      </c>
      <c r="L96">
        <v>5.95</v>
      </c>
      <c r="M96">
        <v>6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7</v>
      </c>
      <c r="V96">
        <v>0</v>
      </c>
      <c r="W96">
        <v>0</v>
      </c>
      <c r="Y96" s="18" t="s">
        <v>1746</v>
      </c>
      <c r="Z96">
        <v>11</v>
      </c>
    </row>
    <row r="97" spans="1:26" hidden="1">
      <c r="A97">
        <v>713</v>
      </c>
      <c r="B97" t="s">
        <v>22</v>
      </c>
      <c r="C97" t="s">
        <v>216</v>
      </c>
      <c r="D97" s="17" t="str">
        <f>IFERROR(VLOOKUP(Dati18_19[[#This Row],[Nome]]&amp;"*",Gazzetta18_19[Giocatore],1,FALSE),0)</f>
        <v>Dzemaili B.</v>
      </c>
      <c r="E97" s="13">
        <f>IFERROR(IF(Dati18_19[[#This Row],[Mf]]/Dati18_19[[#This Row],[Quota]]=0,0,Dati18_19[[#This Row],[Mf]]/Dati18_19[[#This Row],[Quota]]),0)</f>
        <v>0.53363636363636369</v>
      </c>
      <c r="F97" s="13">
        <f>IFERROR(Dati18_19[[#This Row],[Mf/Quota]]*Dati18_19[[#This Row],[Pg]]/38,0)</f>
        <v>0.39320574162679428</v>
      </c>
      <c r="G97" s="15">
        <f>IF(Dati18_19[[#This Row],[Mf]]*Dati18_19[[#This Row],[Pg]]=0,0,Dati18_19[[#This Row],[Mf]]*Dati18_19[[#This Row],[Pg]])</f>
        <v>164.36</v>
      </c>
      <c r="H97" s="20">
        <f>IFERROR(Dati18_19[[#This Row],[Tot. punti]]/Dati18_19[[#This Row],[Quota]],0)</f>
        <v>14.941818181818183</v>
      </c>
      <c r="I97" s="12">
        <f>IFERROR(VLOOKUP(Dati18_19[[#This Row],[Nome]]&amp;"*",Gazzetta18_19[],2,FALSE),0)</f>
        <v>11</v>
      </c>
      <c r="J97" t="s">
        <v>89</v>
      </c>
      <c r="K97">
        <v>28</v>
      </c>
      <c r="L97">
        <v>5.8</v>
      </c>
      <c r="M97">
        <v>5.87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</v>
      </c>
      <c r="V97">
        <v>0</v>
      </c>
      <c r="W97">
        <v>0</v>
      </c>
      <c r="Y97" s="18" t="s">
        <v>2255</v>
      </c>
      <c r="Z97">
        <v>7</v>
      </c>
    </row>
    <row r="98" spans="1:26">
      <c r="A98">
        <v>1869</v>
      </c>
      <c r="B98" t="s">
        <v>31</v>
      </c>
      <c r="C98" t="s">
        <v>668</v>
      </c>
      <c r="D98" s="17" t="str">
        <f>IFERROR(VLOOKUP(Dati18_19[[#This Row],[Nome]]&amp;"*",Gazzetta18_19[Giocatore],1,FALSE),0)</f>
        <v>Pisacane F.</v>
      </c>
      <c r="E98" s="13">
        <f>IFERROR(IF(Dati18_19[[#This Row],[Mf]]/Dati18_19[[#This Row],[Quota]]=0,0,Dati18_19[[#This Row],[Mf]]/Dati18_19[[#This Row],[Quota]]),0)</f>
        <v>0.54</v>
      </c>
      <c r="F98" s="13">
        <f>IFERROR(Dati18_19[[#This Row],[Mf/Quota]]*Dati18_19[[#This Row],[Pg]]/38,0)</f>
        <v>0.38368421052631585</v>
      </c>
      <c r="G98" s="15">
        <f>IF(Dati18_19[[#This Row],[Mf]]*Dati18_19[[#This Row],[Pg]]=0,0,Dati18_19[[#This Row],[Mf]]*Dati18_19[[#This Row],[Pg]])</f>
        <v>160.38000000000002</v>
      </c>
      <c r="H98" s="20">
        <f>IFERROR(Dati18_19[[#This Row],[Tot. punti]]/Dati18_19[[#This Row],[Quota]],0)</f>
        <v>14.580000000000002</v>
      </c>
      <c r="I98" s="12">
        <f>IFERROR(VLOOKUP(Dati18_19[[#This Row],[Nome]]&amp;"*",Gazzetta18_19[],2,FALSE),0)</f>
        <v>11</v>
      </c>
      <c r="J98" t="s">
        <v>654</v>
      </c>
      <c r="K98">
        <v>27</v>
      </c>
      <c r="L98">
        <v>5.9</v>
      </c>
      <c r="M98">
        <v>5.94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6</v>
      </c>
      <c r="V98">
        <v>0</v>
      </c>
      <c r="W98">
        <v>0</v>
      </c>
      <c r="Y98" s="18" t="s">
        <v>2650</v>
      </c>
      <c r="Z98">
        <v>9</v>
      </c>
    </row>
    <row r="99" spans="1:26" hidden="1">
      <c r="A99">
        <v>2741</v>
      </c>
      <c r="B99" t="s">
        <v>22</v>
      </c>
      <c r="C99" t="s">
        <v>1102</v>
      </c>
      <c r="D99" s="17" t="str">
        <f>IFERROR(VLOOKUP(Dati18_19[[#This Row],[Nome]]&amp;"*",Gazzetta18_19[Giocatore],1,FALSE),0)</f>
        <v>Pessina M.</v>
      </c>
      <c r="E99" s="13">
        <f>IFERROR(IF(Dati18_19[[#This Row],[Mf]]/Dati18_19[[#This Row],[Quota]]=0,0,Dati18_19[[#This Row],[Mf]]/Dati18_19[[#This Row],[Quota]]),0)</f>
        <v>1.24</v>
      </c>
      <c r="F99" s="13">
        <f>IFERROR(Dati18_19[[#This Row],[Mf/Quota]]*Dati18_19[[#This Row],[Pg]]/38,0)</f>
        <v>0.39157894736842103</v>
      </c>
      <c r="G99" s="15">
        <f>IF(Dati18_19[[#This Row],[Mf]]*Dati18_19[[#This Row],[Pg]]=0,0,Dati18_19[[#This Row],[Mf]]*Dati18_19[[#This Row],[Pg]])</f>
        <v>74.400000000000006</v>
      </c>
      <c r="H99" s="20">
        <f>IFERROR(Dati18_19[[#This Row],[Tot. punti]]/Dati18_19[[#This Row],[Quota]],0)</f>
        <v>14.88</v>
      </c>
      <c r="I99" s="12">
        <f>IFERROR(VLOOKUP(Dati18_19[[#This Row],[Nome]]&amp;"*",Gazzetta18_19[],2,FALSE),0)</f>
        <v>5</v>
      </c>
      <c r="J99" t="s">
        <v>49</v>
      </c>
      <c r="K99">
        <v>12</v>
      </c>
      <c r="L99">
        <v>6</v>
      </c>
      <c r="M99">
        <v>6.2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 s="18" t="s">
        <v>2651</v>
      </c>
      <c r="Z99">
        <v>1</v>
      </c>
    </row>
    <row r="100" spans="1:26" hidden="1">
      <c r="A100">
        <v>238</v>
      </c>
      <c r="B100" t="s">
        <v>22</v>
      </c>
      <c r="C100" t="s">
        <v>110</v>
      </c>
      <c r="D100" s="17" t="str">
        <f>IFERROR(VLOOKUP(Dati18_19[[#This Row],[Nome]]&amp;"*",Gazzetta18_19[Giocatore],1,FALSE),0)</f>
        <v>Rincon T.</v>
      </c>
      <c r="E100" s="13">
        <f>IFERROR(IF(Dati18_19[[#This Row],[Mf]]/Dati18_19[[#This Row],[Quota]]=0,0,Dati18_19[[#This Row],[Mf]]/Dati18_19[[#This Row],[Quota]]),0)</f>
        <v>0.43642857142857144</v>
      </c>
      <c r="F100" s="13">
        <f>IFERROR(Dati18_19[[#This Row],[Mf/Quota]]*Dati18_19[[#This Row],[Pg]]/38,0)</f>
        <v>0.39048872180451127</v>
      </c>
      <c r="G100" s="15">
        <f>IF(Dati18_19[[#This Row],[Mf]]*Dati18_19[[#This Row],[Pg]]=0,0,Dati18_19[[#This Row],[Mf]]*Dati18_19[[#This Row],[Pg]])</f>
        <v>207.74</v>
      </c>
      <c r="H100" s="20">
        <f>IFERROR(Dati18_19[[#This Row],[Tot. punti]]/Dati18_19[[#This Row],[Quota]],0)</f>
        <v>14.838571428571429</v>
      </c>
      <c r="I100" s="12">
        <f>IFERROR(VLOOKUP(Dati18_19[[#This Row],[Nome]]&amp;"*",Gazzetta18_19[],2,FALSE),0)</f>
        <v>14</v>
      </c>
      <c r="J100" t="s">
        <v>81</v>
      </c>
      <c r="K100">
        <v>34</v>
      </c>
      <c r="L100">
        <v>6.06</v>
      </c>
      <c r="M100">
        <v>6.11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0</v>
      </c>
      <c r="W100">
        <v>0</v>
      </c>
      <c r="Y100" s="18" t="s">
        <v>2256</v>
      </c>
      <c r="Z100">
        <v>9</v>
      </c>
    </row>
    <row r="101" spans="1:26">
      <c r="A101">
        <v>2310</v>
      </c>
      <c r="B101" t="s">
        <v>31</v>
      </c>
      <c r="C101" t="s">
        <v>897</v>
      </c>
      <c r="D101" s="17" t="str">
        <f>IFERROR(VLOOKUP(Dati18_19[[#This Row],[Nome]]&amp;"*",Gazzetta18_19[Giocatore],1,FALSE),0)</f>
        <v>Cancelo J.</v>
      </c>
      <c r="E101" s="13">
        <f>IFERROR(IF(Dati18_19[[#This Row],[Mf]]/Dati18_19[[#This Row],[Quota]]=0,0,Dati18_19[[#This Row],[Mf]]/Dati18_19[[#This Row],[Quota]]),0)</f>
        <v>0.38937500000000003</v>
      </c>
      <c r="F101" s="13">
        <f>IFERROR(Dati18_19[[#This Row],[Mf/Quota]]*Dati18_19[[#This Row],[Pg]]/38,0)</f>
        <v>0.25616776315789475</v>
      </c>
      <c r="G101" s="15">
        <f>IF(Dati18_19[[#This Row],[Mf]]*Dati18_19[[#This Row],[Pg]]=0,0,Dati18_19[[#This Row],[Mf]]*Dati18_19[[#This Row],[Pg]])</f>
        <v>155.75</v>
      </c>
      <c r="H101" s="20">
        <f>IFERROR(Dati18_19[[#This Row],[Tot. punti]]/Dati18_19[[#This Row],[Quota]],0)</f>
        <v>9.734375</v>
      </c>
      <c r="I101" s="12">
        <f>IFERROR(VLOOKUP(Dati18_19[[#This Row],[Nome]]&amp;"*",Gazzetta18_19[],2,FALSE),0)</f>
        <v>16</v>
      </c>
      <c r="J101" t="s">
        <v>57</v>
      </c>
      <c r="K101">
        <v>25</v>
      </c>
      <c r="L101">
        <v>6.15</v>
      </c>
      <c r="M101">
        <v>6.23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6</v>
      </c>
      <c r="V101">
        <v>0</v>
      </c>
      <c r="W101">
        <v>0</v>
      </c>
      <c r="Y101" s="18" t="s">
        <v>2652</v>
      </c>
      <c r="Z101">
        <v>9</v>
      </c>
    </row>
    <row r="102" spans="1:26" hidden="1">
      <c r="A102">
        <v>1858</v>
      </c>
      <c r="B102" t="s">
        <v>22</v>
      </c>
      <c r="C102" t="s">
        <v>662</v>
      </c>
      <c r="D102" s="17" t="str">
        <f>IFERROR(VLOOKUP(Dati18_19[[#This Row],[Nome]]&amp;"*",Gazzetta18_19[Giocatore],1,FALSE),0)</f>
        <v>Krejci L.</v>
      </c>
      <c r="E102" s="13">
        <f>IFERROR(IF(Dati18_19[[#This Row],[Mf]]/Dati18_19[[#This Row],[Quota]]=0,0,Dati18_19[[#This Row],[Mf]]/Dati18_19[[#This Row],[Quota]]),0)</f>
        <v>0.81714285714285706</v>
      </c>
      <c r="F102" s="13">
        <f>IFERROR(Dati18_19[[#This Row],[Mf/Quota]]*Dati18_19[[#This Row],[Pg]]/38,0)</f>
        <v>0.38706766917293228</v>
      </c>
      <c r="G102" s="15">
        <f>IF(Dati18_19[[#This Row],[Mf]]*Dati18_19[[#This Row],[Pg]]=0,0,Dati18_19[[#This Row],[Mf]]*Dati18_19[[#This Row],[Pg]])</f>
        <v>102.96</v>
      </c>
      <c r="H102" s="20">
        <f>IFERROR(Dati18_19[[#This Row],[Tot. punti]]/Dati18_19[[#This Row],[Quota]],0)</f>
        <v>14.708571428571428</v>
      </c>
      <c r="I102" s="12">
        <f>IFERROR(VLOOKUP(Dati18_19[[#This Row],[Nome]]&amp;"*",Gazzetta18_19[],2,FALSE),0)</f>
        <v>7</v>
      </c>
      <c r="J102" t="s">
        <v>89</v>
      </c>
      <c r="K102">
        <v>18</v>
      </c>
      <c r="L102">
        <v>5.59</v>
      </c>
      <c r="M102">
        <v>5.72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2</v>
      </c>
      <c r="V102">
        <v>0</v>
      </c>
      <c r="W102">
        <v>0</v>
      </c>
      <c r="Y102" s="18" t="s">
        <v>2257</v>
      </c>
      <c r="Z102">
        <v>10</v>
      </c>
    </row>
    <row r="103" spans="1:26">
      <c r="A103">
        <v>2280</v>
      </c>
      <c r="B103" t="s">
        <v>31</v>
      </c>
      <c r="C103" t="s">
        <v>870</v>
      </c>
      <c r="D103" s="17" t="str">
        <f>IFERROR(VLOOKUP(Dati18_19[[#This Row],[Nome]]&amp;"*",Gazzetta18_19[Giocatore],1,FALSE),0)</f>
        <v>Nuytinck B.</v>
      </c>
      <c r="E103" s="13">
        <f>IFERROR(IF(Dati18_19[[#This Row],[Mf]]/Dati18_19[[#This Row],[Quota]]=0,0,Dati18_19[[#This Row],[Mf]]/Dati18_19[[#This Row],[Quota]]),0)</f>
        <v>0.64</v>
      </c>
      <c r="F103" s="13">
        <f>IFERROR(Dati18_19[[#This Row],[Mf/Quota]]*Dati18_19[[#This Row],[Pg]]/38,0)</f>
        <v>0.45473684210526316</v>
      </c>
      <c r="G103" s="15">
        <f>IF(Dati18_19[[#This Row],[Mf]]*Dati18_19[[#This Row],[Pg]]=0,0,Dati18_19[[#This Row],[Mf]]*Dati18_19[[#This Row],[Pg]])</f>
        <v>155.51999999999998</v>
      </c>
      <c r="H103" s="20">
        <f>IFERROR(Dati18_19[[#This Row],[Tot. punti]]/Dati18_19[[#This Row],[Quota]],0)</f>
        <v>17.279999999999998</v>
      </c>
      <c r="I103" s="12">
        <f>IFERROR(VLOOKUP(Dati18_19[[#This Row],[Nome]]&amp;"*",Gazzetta18_19[],2,FALSE),0)</f>
        <v>9</v>
      </c>
      <c r="J103" t="s">
        <v>30</v>
      </c>
      <c r="K103">
        <v>27</v>
      </c>
      <c r="L103">
        <v>5.87</v>
      </c>
      <c r="M103">
        <v>5.76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</v>
      </c>
      <c r="W103">
        <v>0</v>
      </c>
      <c r="Y103" s="18" t="s">
        <v>1748</v>
      </c>
      <c r="Z103">
        <v>7</v>
      </c>
    </row>
    <row r="104" spans="1:26" hidden="1">
      <c r="A104">
        <v>2766</v>
      </c>
      <c r="B104" t="s">
        <v>22</v>
      </c>
      <c r="C104" t="s">
        <v>1124</v>
      </c>
      <c r="D104" s="17" t="str">
        <f>IFERROR(VLOOKUP(Dati18_19[[#This Row],[Nome]]&amp;"*",Gazzetta18_19[Giocatore],1,FALSE),0)</f>
        <v>Zaniolo N.</v>
      </c>
      <c r="E104" s="13">
        <f>IFERROR(IF(Dati18_19[[#This Row],[Mf]]/Dati18_19[[#This Row],[Quota]]=0,0,Dati18_19[[#This Row],[Mf]]/Dati18_19[[#This Row],[Quota]]),0)</f>
        <v>0.54166666666666663</v>
      </c>
      <c r="F104" s="13">
        <f>IFERROR(Dati18_19[[#This Row],[Mf/Quota]]*Dati18_19[[#This Row],[Pg]]/38,0)</f>
        <v>0.38486842105263153</v>
      </c>
      <c r="G104" s="15">
        <f>IF(Dati18_19[[#This Row],[Mf]]*Dati18_19[[#This Row],[Pg]]=0,0,Dati18_19[[#This Row],[Mf]]*Dati18_19[[#This Row],[Pg]])</f>
        <v>175.5</v>
      </c>
      <c r="H104" s="20">
        <f>IFERROR(Dati18_19[[#This Row],[Tot. punti]]/Dati18_19[[#This Row],[Quota]],0)</f>
        <v>14.625</v>
      </c>
      <c r="I104" s="12">
        <f>IFERROR(VLOOKUP(Dati18_19[[#This Row],[Nome]]&amp;"*",Gazzetta18_19[],2,FALSE),0)</f>
        <v>12</v>
      </c>
      <c r="J104" t="s">
        <v>42</v>
      </c>
      <c r="K104">
        <v>27</v>
      </c>
      <c r="L104">
        <v>6.12</v>
      </c>
      <c r="M104">
        <v>6.5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8</v>
      </c>
      <c r="V104">
        <v>0</v>
      </c>
      <c r="W104">
        <v>0</v>
      </c>
      <c r="Y104" s="18" t="s">
        <v>1752</v>
      </c>
      <c r="Z104">
        <v>10</v>
      </c>
    </row>
    <row r="105" spans="1:26">
      <c r="A105">
        <v>357</v>
      </c>
      <c r="B105" t="s">
        <v>31</v>
      </c>
      <c r="C105" t="s">
        <v>461</v>
      </c>
      <c r="D105" s="17" t="str">
        <f>IFERROR(VLOOKUP(Dati18_19[[#This Row],[Nome]]&amp;"*",Gazzetta18_19[Giocatore],1,FALSE),0)</f>
        <v>Calabria D.</v>
      </c>
      <c r="E105" s="13">
        <f>IFERROR(IF(Dati18_19[[#This Row],[Mf]]/Dati18_19[[#This Row],[Quota]]=0,0,Dati18_19[[#This Row],[Mf]]/Dati18_19[[#This Row],[Quota]]),0)</f>
        <v>0.5436363636363637</v>
      </c>
      <c r="F105" s="13">
        <f>IFERROR(Dati18_19[[#This Row],[Mf/Quota]]*Dati18_19[[#This Row],[Pg]]/38,0)</f>
        <v>0.37196172248803833</v>
      </c>
      <c r="G105" s="15">
        <f>IF(Dati18_19[[#This Row],[Mf]]*Dati18_19[[#This Row],[Pg]]=0,0,Dati18_19[[#This Row],[Mf]]*Dati18_19[[#This Row],[Pg]])</f>
        <v>155.48000000000002</v>
      </c>
      <c r="H105" s="20">
        <f>IFERROR(Dati18_19[[#This Row],[Tot. punti]]/Dati18_19[[#This Row],[Quota]],0)</f>
        <v>14.134545454545457</v>
      </c>
      <c r="I105" s="12">
        <f>IFERROR(VLOOKUP(Dati18_19[[#This Row],[Nome]]&amp;"*",Gazzetta18_19[],2,FALSE),0)</f>
        <v>11</v>
      </c>
      <c r="J105" t="s">
        <v>21</v>
      </c>
      <c r="K105">
        <v>26</v>
      </c>
      <c r="L105">
        <v>5.92</v>
      </c>
      <c r="M105">
        <v>5.98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</v>
      </c>
      <c r="V105">
        <v>0</v>
      </c>
      <c r="W105">
        <v>0</v>
      </c>
      <c r="Y105" s="18" t="s">
        <v>1753</v>
      </c>
      <c r="Z105">
        <v>17</v>
      </c>
    </row>
    <row r="106" spans="1:26">
      <c r="A106">
        <v>140</v>
      </c>
      <c r="B106" t="s">
        <v>31</v>
      </c>
      <c r="C106" t="s">
        <v>32</v>
      </c>
      <c r="D106" s="17" t="str">
        <f>IFERROR(VLOOKUP(Dati18_19[[#This Row],[Nome]]&amp;"*",Gazzetta18_19[Giocatore],1,FALSE),0)</f>
        <v>Hysaj E.</v>
      </c>
      <c r="E106" s="13">
        <f>IFERROR(IF(Dati18_19[[#This Row],[Mf]]/Dati18_19[[#This Row],[Quota]]=0,0,Dati18_19[[#This Row],[Mf]]/Dati18_19[[#This Row],[Quota]]),0)</f>
        <v>0.57400000000000007</v>
      </c>
      <c r="F106" s="13">
        <f>IFERROR(Dati18_19[[#This Row],[Mf/Quota]]*Dati18_19[[#This Row],[Pg]]/38,0)</f>
        <v>0.40784210526315795</v>
      </c>
      <c r="G106" s="15">
        <f>IF(Dati18_19[[#This Row],[Mf]]*Dati18_19[[#This Row],[Pg]]=0,0,Dati18_19[[#This Row],[Mf]]*Dati18_19[[#This Row],[Pg]])</f>
        <v>154.98000000000002</v>
      </c>
      <c r="H106" s="20">
        <f>IFERROR(Dati18_19[[#This Row],[Tot. punti]]/Dati18_19[[#This Row],[Quota]],0)</f>
        <v>15.498000000000001</v>
      </c>
      <c r="I106" s="12">
        <f>IFERROR(VLOOKUP(Dati18_19[[#This Row],[Nome]]&amp;"*",Gazzetta18_19[],2,FALSE),0)</f>
        <v>10</v>
      </c>
      <c r="J106" t="s">
        <v>24</v>
      </c>
      <c r="K106">
        <v>27</v>
      </c>
      <c r="L106">
        <v>5.74</v>
      </c>
      <c r="M106">
        <v>5.74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4</v>
      </c>
      <c r="V106">
        <v>0</v>
      </c>
      <c r="W106">
        <v>0</v>
      </c>
      <c r="Y106" s="18" t="s">
        <v>2258</v>
      </c>
      <c r="Z106">
        <v>25</v>
      </c>
    </row>
    <row r="107" spans="1:26">
      <c r="A107">
        <v>2749</v>
      </c>
      <c r="B107" t="s">
        <v>31</v>
      </c>
      <c r="C107" t="s">
        <v>1109</v>
      </c>
      <c r="D107" s="17" t="str">
        <f>IFERROR(VLOOKUP(Dati18_19[[#This Row],[Nome]]&amp;"*",Gazzetta18_19[Giocatore],1,FALSE),0)</f>
        <v>Srna D.</v>
      </c>
      <c r="E107" s="13">
        <f>IFERROR(IF(Dati18_19[[#This Row],[Mf]]/Dati18_19[[#This Row],[Quota]]=0,0,Dati18_19[[#This Row],[Mf]]/Dati18_19[[#This Row],[Quota]]),0)</f>
        <v>0.54181818181818187</v>
      </c>
      <c r="F107" s="13">
        <f>IFERROR(Dati18_19[[#This Row],[Mf/Quota]]*Dati18_19[[#This Row],[Pg]]/38,0)</f>
        <v>0.37071770334928233</v>
      </c>
      <c r="G107" s="15">
        <f>IF(Dati18_19[[#This Row],[Mf]]*Dati18_19[[#This Row],[Pg]]=0,0,Dati18_19[[#This Row],[Mf]]*Dati18_19[[#This Row],[Pg]])</f>
        <v>154.96</v>
      </c>
      <c r="H107" s="20">
        <f>IFERROR(Dati18_19[[#This Row],[Tot. punti]]/Dati18_19[[#This Row],[Quota]],0)</f>
        <v>14.087272727272728</v>
      </c>
      <c r="I107" s="12">
        <f>IFERROR(VLOOKUP(Dati18_19[[#This Row],[Nome]]&amp;"*",Gazzetta18_19[],2,FALSE),0)</f>
        <v>11</v>
      </c>
      <c r="J107" t="s">
        <v>654</v>
      </c>
      <c r="K107">
        <v>26</v>
      </c>
      <c r="L107">
        <v>5.94</v>
      </c>
      <c r="M107">
        <v>5.96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5</v>
      </c>
      <c r="V107">
        <v>1</v>
      </c>
      <c r="W107">
        <v>0</v>
      </c>
      <c r="Y107" s="18" t="s">
        <v>1754</v>
      </c>
      <c r="Z107">
        <v>5</v>
      </c>
    </row>
    <row r="108" spans="1:26" hidden="1">
      <c r="A108">
        <v>20</v>
      </c>
      <c r="B108" t="s">
        <v>22</v>
      </c>
      <c r="C108" t="s">
        <v>238</v>
      </c>
      <c r="D108" s="17" t="str">
        <f>IFERROR(VLOOKUP(Dati18_19[[#This Row],[Nome]]&amp;"*",Gazzetta18_19[Giocatore],1,FALSE),0)</f>
        <v>Cigarini L.</v>
      </c>
      <c r="E108" s="13">
        <f>IFERROR(IF(Dati18_19[[#This Row],[Mf]]/Dati18_19[[#This Row],[Quota]]=0,0,Dati18_19[[#This Row],[Mf]]/Dati18_19[[#This Row],[Quota]]),0)</f>
        <v>0.57800000000000007</v>
      </c>
      <c r="F108" s="13">
        <f>IFERROR(Dati18_19[[#This Row],[Mf/Quota]]*Dati18_19[[#This Row],[Pg]]/38,0)</f>
        <v>0.38026315789473686</v>
      </c>
      <c r="G108" s="15">
        <f>IF(Dati18_19[[#This Row],[Mf]]*Dati18_19[[#This Row],[Pg]]=0,0,Dati18_19[[#This Row],[Mf]]*Dati18_19[[#This Row],[Pg]])</f>
        <v>144.5</v>
      </c>
      <c r="H108" s="20">
        <f>IFERROR(Dati18_19[[#This Row],[Tot. punti]]/Dati18_19[[#This Row],[Quota]],0)</f>
        <v>14.45</v>
      </c>
      <c r="I108" s="12">
        <f>IFERROR(VLOOKUP(Dati18_19[[#This Row],[Nome]]&amp;"*",Gazzetta18_19[],2,FALSE),0)</f>
        <v>10</v>
      </c>
      <c r="J108" t="s">
        <v>654</v>
      </c>
      <c r="K108">
        <v>25</v>
      </c>
      <c r="L108">
        <v>5.93</v>
      </c>
      <c r="M108">
        <v>5.78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9</v>
      </c>
      <c r="V108">
        <v>0</v>
      </c>
      <c r="W108">
        <v>0</v>
      </c>
      <c r="Y108" s="18" t="s">
        <v>2653</v>
      </c>
      <c r="Z108">
        <v>18</v>
      </c>
    </row>
    <row r="109" spans="1:26" hidden="1">
      <c r="A109">
        <v>405</v>
      </c>
      <c r="B109" t="s">
        <v>22</v>
      </c>
      <c r="C109" t="s">
        <v>462</v>
      </c>
      <c r="D109" s="17" t="str">
        <f>IFERROR(VLOOKUP(Dati18_19[[#This Row],[Nome]]&amp;"*",Gazzetta18_19[Giocatore],1,FALSE),0)</f>
        <v>Valdifiori M.</v>
      </c>
      <c r="E109" s="13">
        <f>IFERROR(IF(Dati18_19[[#This Row],[Mf]]/Dati18_19[[#This Row],[Quota]]=0,0,Dati18_19[[#This Row],[Mf]]/Dati18_19[[#This Row],[Quota]]),0)</f>
        <v>0.96166666666666656</v>
      </c>
      <c r="F109" s="13">
        <f>IFERROR(Dati18_19[[#This Row],[Mf/Quota]]*Dati18_19[[#This Row],[Pg]]/38,0)</f>
        <v>0.37960526315789472</v>
      </c>
      <c r="G109" s="15">
        <f>IF(Dati18_19[[#This Row],[Mf]]*Dati18_19[[#This Row],[Pg]]=0,0,Dati18_19[[#This Row],[Mf]]*Dati18_19[[#This Row],[Pg]])</f>
        <v>86.55</v>
      </c>
      <c r="H109" s="20">
        <f>IFERROR(Dati18_19[[#This Row],[Tot. punti]]/Dati18_19[[#This Row],[Quota]],0)</f>
        <v>14.424999999999999</v>
      </c>
      <c r="I109" s="12">
        <f>IFERROR(VLOOKUP(Dati18_19[[#This Row],[Nome]]&amp;"*",Gazzetta18_19[],2,FALSE),0)</f>
        <v>6</v>
      </c>
      <c r="J109" t="s">
        <v>653</v>
      </c>
      <c r="K109">
        <v>15</v>
      </c>
      <c r="L109">
        <v>5.81</v>
      </c>
      <c r="M109">
        <v>5.77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Y109" s="18" t="s">
        <v>1757</v>
      </c>
      <c r="Z109">
        <v>10</v>
      </c>
    </row>
    <row r="110" spans="1:26" hidden="1">
      <c r="A110">
        <v>264</v>
      </c>
      <c r="B110" t="s">
        <v>22</v>
      </c>
      <c r="C110" t="s">
        <v>581</v>
      </c>
      <c r="D110" s="17" t="str">
        <f>IFERROR(VLOOKUP(Dati18_19[[#This Row],[Nome]]&amp;"*",Gazzetta18_19[Giocatore],1,FALSE),0)</f>
        <v>Bessa D.</v>
      </c>
      <c r="E110" s="13">
        <f>IFERROR(IF(Dati18_19[[#This Row],[Mf]]/Dati18_19[[#This Row],[Quota]]=0,0,Dati18_19[[#This Row],[Mf]]/Dati18_19[[#This Row],[Quota]]),0)</f>
        <v>0.42285714285714288</v>
      </c>
      <c r="F110" s="13">
        <f>IFERROR(Dati18_19[[#This Row],[Mf/Quota]]*Dati18_19[[#This Row],[Pg]]/38,0)</f>
        <v>0.37834586466165415</v>
      </c>
      <c r="G110" s="15">
        <f>IF(Dati18_19[[#This Row],[Mf]]*Dati18_19[[#This Row],[Pg]]=0,0,Dati18_19[[#This Row],[Mf]]*Dati18_19[[#This Row],[Pg]])</f>
        <v>201.28</v>
      </c>
      <c r="H110" s="20">
        <f>IFERROR(Dati18_19[[#This Row],[Tot. punti]]/Dati18_19[[#This Row],[Quota]],0)</f>
        <v>14.377142857142857</v>
      </c>
      <c r="I110" s="12">
        <f>IFERROR(VLOOKUP(Dati18_19[[#This Row],[Nome]]&amp;"*",Gazzetta18_19[],2,FALSE),0)</f>
        <v>14</v>
      </c>
      <c r="J110" t="s">
        <v>70</v>
      </c>
      <c r="K110">
        <v>34</v>
      </c>
      <c r="L110">
        <v>5.89</v>
      </c>
      <c r="M110">
        <v>5.92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8</v>
      </c>
      <c r="V110">
        <v>0</v>
      </c>
      <c r="W110">
        <v>0</v>
      </c>
      <c r="Y110" s="18" t="s">
        <v>1758</v>
      </c>
      <c r="Z110">
        <v>16</v>
      </c>
    </row>
    <row r="111" spans="1:26">
      <c r="A111">
        <v>2104</v>
      </c>
      <c r="B111" t="s">
        <v>31</v>
      </c>
      <c r="C111" t="s">
        <v>762</v>
      </c>
      <c r="D111" s="17" t="str">
        <f>IFERROR(VLOOKUP(Dati18_19[[#This Row],[Nome]]&amp;"*",Gazzetta18_19[Giocatore],1,FALSE),0)</f>
        <v>Bereszynski B.</v>
      </c>
      <c r="E111" s="13">
        <f>IFERROR(IF(Dati18_19[[#This Row],[Mf]]/Dati18_19[[#This Row],[Quota]]=0,0,Dati18_19[[#This Row],[Mf]]/Dati18_19[[#This Row],[Quota]]),0)</f>
        <v>0.71</v>
      </c>
      <c r="F111" s="13">
        <f>IFERROR(Dati18_19[[#This Row],[Mf/Quota]]*Dati18_19[[#This Row],[Pg]]/38,0)</f>
        <v>0.5044736842105263</v>
      </c>
      <c r="G111" s="15">
        <f>IF(Dati18_19[[#This Row],[Mf]]*Dati18_19[[#This Row],[Pg]]=0,0,Dati18_19[[#This Row],[Mf]]*Dati18_19[[#This Row],[Pg]])</f>
        <v>153.35999999999999</v>
      </c>
      <c r="H111" s="20">
        <f>IFERROR(Dati18_19[[#This Row],[Tot. punti]]/Dati18_19[[#This Row],[Quota]],0)</f>
        <v>19.169999999999998</v>
      </c>
      <c r="I111" s="12">
        <f>IFERROR(VLOOKUP(Dati18_19[[#This Row],[Nome]]&amp;"*",Gazzetta18_19[],2,FALSE),0)</f>
        <v>8</v>
      </c>
      <c r="J111" t="s">
        <v>44</v>
      </c>
      <c r="K111">
        <v>27</v>
      </c>
      <c r="L111">
        <v>5.74</v>
      </c>
      <c r="M111">
        <v>5.68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</v>
      </c>
      <c r="V111">
        <v>1</v>
      </c>
      <c r="W111">
        <v>0</v>
      </c>
      <c r="Y111" s="18" t="s">
        <v>1760</v>
      </c>
      <c r="Z111">
        <v>7</v>
      </c>
    </row>
    <row r="112" spans="1:26">
      <c r="A112">
        <v>1952</v>
      </c>
      <c r="B112" t="s">
        <v>31</v>
      </c>
      <c r="C112" t="s">
        <v>697</v>
      </c>
      <c r="D112" s="17" t="str">
        <f>IFERROR(VLOOKUP(Dati18_19[[#This Row],[Nome]]&amp;"*",Gazzetta18_19[Giocatore],1,FALSE),0)</f>
        <v>Zampano F.</v>
      </c>
      <c r="E112" s="13">
        <f>IFERROR(IF(Dati18_19[[#This Row],[Mf]]/Dati18_19[[#This Row],[Quota]]=0,0,Dati18_19[[#This Row],[Mf]]/Dati18_19[[#This Row],[Quota]]),0)</f>
        <v>0.70874999999999999</v>
      </c>
      <c r="F112" s="13">
        <f>IFERROR(Dati18_19[[#This Row],[Mf/Quota]]*Dati18_19[[#This Row],[Pg]]/38,0)</f>
        <v>0.50358552631578946</v>
      </c>
      <c r="G112" s="15">
        <f>IF(Dati18_19[[#This Row],[Mf]]*Dati18_19[[#This Row],[Pg]]=0,0,Dati18_19[[#This Row],[Mf]]*Dati18_19[[#This Row],[Pg]])</f>
        <v>153.09</v>
      </c>
      <c r="H112" s="20">
        <f>IFERROR(Dati18_19[[#This Row],[Tot. punti]]/Dati18_19[[#This Row],[Quota]],0)</f>
        <v>19.13625</v>
      </c>
      <c r="I112" s="12">
        <f>IFERROR(VLOOKUP(Dati18_19[[#This Row],[Nome]]&amp;"*",Gazzetta18_19[],2,FALSE),0)</f>
        <v>8</v>
      </c>
      <c r="J112" t="s">
        <v>38</v>
      </c>
      <c r="K112">
        <v>27</v>
      </c>
      <c r="L112">
        <v>5.65</v>
      </c>
      <c r="M112">
        <v>5.67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Y112" s="18" t="s">
        <v>2654</v>
      </c>
      <c r="Z112">
        <v>1</v>
      </c>
    </row>
    <row r="113" spans="1:26">
      <c r="A113">
        <v>2116</v>
      </c>
      <c r="B113" t="s">
        <v>31</v>
      </c>
      <c r="C113" t="s">
        <v>767</v>
      </c>
      <c r="D113" s="17">
        <f>IFERROR(VLOOKUP(Dati18_19[[#This Row],[Nome]]&amp;"*",Gazzetta18_19[Giocatore],1,FALSE),0)</f>
        <v>0</v>
      </c>
      <c r="E113" s="13">
        <f>IFERROR(IF(Dati18_19[[#This Row],[Mf]]/Dati18_19[[#This Row],[Quota]]=0,0,Dati18_19[[#This Row],[Mf]]/Dati18_19[[#This Row],[Quota]]),0)</f>
        <v>0</v>
      </c>
      <c r="F113" s="13">
        <f>IFERROR(Dati18_19[[#This Row],[Mf/Quota]]*Dati18_19[[#This Row],[Pg]]/38,0)</f>
        <v>0</v>
      </c>
      <c r="G113" s="15">
        <f>IF(Dati18_19[[#This Row],[Mf]]*Dati18_19[[#This Row],[Pg]]=0,0,Dati18_19[[#This Row],[Mf]]*Dati18_19[[#This Row],[Pg]])</f>
        <v>151.06</v>
      </c>
      <c r="H113" s="20">
        <f>IFERROR(Dati18_19[[#This Row],[Tot. punti]]/Dati18_19[[#This Row],[Quota]],0)</f>
        <v>0</v>
      </c>
      <c r="I113" s="12">
        <f>IFERROR(VLOOKUP(Dati18_19[[#This Row],[Nome]]&amp;"*",Gazzetta18_19[],2,FALSE),0)</f>
        <v>0</v>
      </c>
      <c r="J113" t="s">
        <v>654</v>
      </c>
      <c r="K113">
        <v>26</v>
      </c>
      <c r="L113">
        <v>5.83</v>
      </c>
      <c r="M113">
        <v>5.81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7</v>
      </c>
      <c r="V113">
        <v>1</v>
      </c>
      <c r="W113">
        <v>0</v>
      </c>
      <c r="Y113" s="18" t="s">
        <v>2655</v>
      </c>
      <c r="Z113">
        <v>1</v>
      </c>
    </row>
    <row r="114" spans="1:26" hidden="1">
      <c r="A114">
        <v>115</v>
      </c>
      <c r="B114" t="s">
        <v>22</v>
      </c>
      <c r="C114" t="s">
        <v>178</v>
      </c>
      <c r="D114" s="17" t="str">
        <f>IFERROR(VLOOKUP(Dati18_19[[#This Row],[Nome]]&amp;"*",Gazzetta18_19[Giocatore],1,FALSE),0)</f>
        <v>Hetemaj P.</v>
      </c>
      <c r="E114" s="13">
        <f>IFERROR(IF(Dati18_19[[#This Row],[Mf]]/Dati18_19[[#This Row],[Quota]]=0,0,Dati18_19[[#This Row],[Mf]]/Dati18_19[[#This Row],[Quota]]),0)</f>
        <v>0.47750000000000004</v>
      </c>
      <c r="F114" s="13">
        <f>IFERROR(Dati18_19[[#This Row],[Mf/Quota]]*Dati18_19[[#This Row],[Pg]]/38,0)</f>
        <v>0.37697368421052635</v>
      </c>
      <c r="G114" s="15">
        <f>IF(Dati18_19[[#This Row],[Mf]]*Dati18_19[[#This Row],[Pg]]=0,0,Dati18_19[[#This Row],[Mf]]*Dati18_19[[#This Row],[Pg]])</f>
        <v>171.9</v>
      </c>
      <c r="H114" s="20">
        <f>IFERROR(Dati18_19[[#This Row],[Tot. punti]]/Dati18_19[[#This Row],[Quota]],0)</f>
        <v>14.325000000000001</v>
      </c>
      <c r="I114" s="12">
        <f>IFERROR(VLOOKUP(Dati18_19[[#This Row],[Nome]]&amp;"*",Gazzetta18_19[],2,FALSE),0)</f>
        <v>12</v>
      </c>
      <c r="J114" t="s">
        <v>65</v>
      </c>
      <c r="K114">
        <v>30</v>
      </c>
      <c r="L114">
        <v>5.68</v>
      </c>
      <c r="M114">
        <v>5.73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0</v>
      </c>
      <c r="W114">
        <v>0</v>
      </c>
      <c r="Y114" s="18" t="s">
        <v>2656</v>
      </c>
      <c r="Z114">
        <v>9</v>
      </c>
    </row>
    <row r="115" spans="1:26">
      <c r="A115">
        <v>1865</v>
      </c>
      <c r="B115" t="s">
        <v>31</v>
      </c>
      <c r="C115" t="s">
        <v>665</v>
      </c>
      <c r="D115" s="17" t="str">
        <f>IFERROR(VLOOKUP(Dati18_19[[#This Row],[Nome]]&amp;"*",Gazzetta18_19[Giocatore],1,FALSE),0)</f>
        <v>Capuano M.</v>
      </c>
      <c r="E115" s="13">
        <f>IFERROR(IF(Dati18_19[[#This Row],[Mf]]/Dati18_19[[#This Row],[Quota]]=0,0,Dati18_19[[#This Row],[Mf]]/Dati18_19[[#This Row],[Quota]]),0)</f>
        <v>0.92333333333333334</v>
      </c>
      <c r="F115" s="13">
        <f>IFERROR(Dati18_19[[#This Row],[Mf/Quota]]*Dati18_19[[#This Row],[Pg]]/38,0)</f>
        <v>0.65605263157894733</v>
      </c>
      <c r="G115" s="15">
        <f>IF(Dati18_19[[#This Row],[Mf]]*Dati18_19[[#This Row],[Pg]]=0,0,Dati18_19[[#This Row],[Mf]]*Dati18_19[[#This Row],[Pg]])</f>
        <v>149.58000000000001</v>
      </c>
      <c r="H115" s="20">
        <f>IFERROR(Dati18_19[[#This Row],[Tot. punti]]/Dati18_19[[#This Row],[Quota]],0)</f>
        <v>24.930000000000003</v>
      </c>
      <c r="I115" s="12">
        <f>IFERROR(VLOOKUP(Dati18_19[[#This Row],[Nome]]&amp;"*",Gazzetta18_19[],2,FALSE),0)</f>
        <v>6</v>
      </c>
      <c r="J115" t="s">
        <v>38</v>
      </c>
      <c r="K115">
        <v>27</v>
      </c>
      <c r="L115">
        <v>5.67</v>
      </c>
      <c r="M115">
        <v>5.54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1</v>
      </c>
      <c r="W115">
        <v>0</v>
      </c>
      <c r="Y115" s="18" t="s">
        <v>2657</v>
      </c>
      <c r="Z115">
        <v>1</v>
      </c>
    </row>
    <row r="116" spans="1:26" hidden="1">
      <c r="A116">
        <v>555</v>
      </c>
      <c r="B116" t="s">
        <v>22</v>
      </c>
      <c r="C116" t="s">
        <v>176</v>
      </c>
      <c r="D116" s="17" t="str">
        <f>IFERROR(VLOOKUP(Dati18_19[[#This Row],[Nome]]&amp;"*",Gazzetta18_19[Giocatore],1,FALSE),0)</f>
        <v>Acquah A.</v>
      </c>
      <c r="E116" s="13">
        <f>IFERROR(IF(Dati18_19[[#This Row],[Mf]]/Dati18_19[[#This Row],[Quota]]=0,0,Dati18_19[[#This Row],[Mf]]/Dati18_19[[#This Row],[Quota]]),0)</f>
        <v>0.50583333333333336</v>
      </c>
      <c r="F116" s="13">
        <f>IFERROR(Dati18_19[[#This Row],[Mf/Quota]]*Dati18_19[[#This Row],[Pg]]/38,0)</f>
        <v>0.37271929824561406</v>
      </c>
      <c r="G116" s="15">
        <f>IF(Dati18_19[[#This Row],[Mf]]*Dati18_19[[#This Row],[Pg]]=0,0,Dati18_19[[#This Row],[Mf]]*Dati18_19[[#This Row],[Pg]])</f>
        <v>169.96</v>
      </c>
      <c r="H116" s="20">
        <f>IFERROR(Dati18_19[[#This Row],[Tot. punti]]/Dati18_19[[#This Row],[Quota]],0)</f>
        <v>14.163333333333334</v>
      </c>
      <c r="I116" s="12">
        <f>IFERROR(VLOOKUP(Dati18_19[[#This Row],[Nome]]&amp;"*",Gazzetta18_19[],2,FALSE),0)</f>
        <v>12</v>
      </c>
      <c r="J116" t="s">
        <v>19</v>
      </c>
      <c r="K116">
        <v>28</v>
      </c>
      <c r="L116">
        <v>5.89</v>
      </c>
      <c r="M116">
        <v>6.07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Y116" s="18" t="s">
        <v>1763</v>
      </c>
      <c r="Z116">
        <v>20</v>
      </c>
    </row>
    <row r="117" spans="1:26">
      <c r="A117">
        <v>2860</v>
      </c>
      <c r="B117" t="s">
        <v>31</v>
      </c>
      <c r="C117" t="s">
        <v>1204</v>
      </c>
      <c r="D117" s="17" t="str">
        <f>IFERROR(VLOOKUP(Dati18_19[[#This Row],[Nome]]&amp;"*",Gazzetta18_19[Giocatore],1,FALSE),0)</f>
        <v>Malcuit K.</v>
      </c>
      <c r="E117" s="13">
        <f>IFERROR(IF(Dati18_19[[#This Row],[Mf]]/Dati18_19[[#This Row],[Quota]]=0,0,Dati18_19[[#This Row],[Mf]]/Dati18_19[[#This Row],[Quota]]),0)</f>
        <v>0.51416666666666666</v>
      </c>
      <c r="F117" s="13">
        <f>IFERROR(Dati18_19[[#This Row],[Mf/Quota]]*Dati18_19[[#This Row],[Pg]]/38,0)</f>
        <v>0.32473684210526316</v>
      </c>
      <c r="G117" s="15">
        <f>IF(Dati18_19[[#This Row],[Mf]]*Dati18_19[[#This Row],[Pg]]=0,0,Dati18_19[[#This Row],[Mf]]*Dati18_19[[#This Row],[Pg]])</f>
        <v>148.07999999999998</v>
      </c>
      <c r="H117" s="20">
        <f>IFERROR(Dati18_19[[#This Row],[Tot. punti]]/Dati18_19[[#This Row],[Quota]],0)</f>
        <v>12.339999999999998</v>
      </c>
      <c r="I117" s="12">
        <f>IFERROR(VLOOKUP(Dati18_19[[#This Row],[Nome]]&amp;"*",Gazzetta18_19[],2,FALSE),0)</f>
        <v>12</v>
      </c>
      <c r="J117" t="s">
        <v>24</v>
      </c>
      <c r="K117">
        <v>24</v>
      </c>
      <c r="L117">
        <v>6.13</v>
      </c>
      <c r="M117">
        <v>6.17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3</v>
      </c>
      <c r="V117">
        <v>0</v>
      </c>
      <c r="W117">
        <v>0</v>
      </c>
      <c r="Y117" s="18" t="s">
        <v>1765</v>
      </c>
      <c r="Z117">
        <v>9</v>
      </c>
    </row>
    <row r="118" spans="1:26">
      <c r="A118">
        <v>2746</v>
      </c>
      <c r="B118" t="s">
        <v>31</v>
      </c>
      <c r="C118" t="s">
        <v>1107</v>
      </c>
      <c r="D118" s="17" t="str">
        <f>IFERROR(VLOOKUP(Dati18_19[[#This Row],[Nome]]&amp;"*",Gazzetta18_19[Giocatore],1,FALSE),0)</f>
        <v>Dijks M.</v>
      </c>
      <c r="E118" s="13">
        <f>IFERROR(IF(Dati18_19[[#This Row],[Mf]]/Dati18_19[[#This Row],[Quota]]=0,0,Dati18_19[[#This Row],[Mf]]/Dati18_19[[#This Row],[Quota]]),0)</f>
        <v>0.59199999999999997</v>
      </c>
      <c r="F118" s="13">
        <f>IFERROR(Dati18_19[[#This Row],[Mf/Quota]]*Dati18_19[[#This Row],[Pg]]/38,0)</f>
        <v>0.38947368421052631</v>
      </c>
      <c r="G118" s="15">
        <f>IF(Dati18_19[[#This Row],[Mf]]*Dati18_19[[#This Row],[Pg]]=0,0,Dati18_19[[#This Row],[Mf]]*Dati18_19[[#This Row],[Pg]])</f>
        <v>148</v>
      </c>
      <c r="H118" s="20">
        <f>IFERROR(Dati18_19[[#This Row],[Tot. punti]]/Dati18_19[[#This Row],[Quota]],0)</f>
        <v>14.8</v>
      </c>
      <c r="I118" s="12">
        <f>IFERROR(VLOOKUP(Dati18_19[[#This Row],[Nome]]&amp;"*",Gazzetta18_19[],2,FALSE),0)</f>
        <v>10</v>
      </c>
      <c r="J118" t="s">
        <v>89</v>
      </c>
      <c r="K118">
        <v>25</v>
      </c>
      <c r="L118">
        <v>5.94</v>
      </c>
      <c r="M118">
        <v>5.92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1</v>
      </c>
      <c r="W118">
        <v>0</v>
      </c>
      <c r="Y118" s="18" t="s">
        <v>2658</v>
      </c>
      <c r="Z118">
        <v>1</v>
      </c>
    </row>
    <row r="119" spans="1:26">
      <c r="A119">
        <v>729</v>
      </c>
      <c r="B119" t="s">
        <v>31</v>
      </c>
      <c r="C119" t="s">
        <v>439</v>
      </c>
      <c r="D119" s="17" t="str">
        <f>IFERROR(VLOOKUP(Dati18_19[[#This Row],[Nome]]&amp;"*",Gazzetta18_19[Giocatore],1,FALSE),0)</f>
        <v>Pereira P.</v>
      </c>
      <c r="E119" s="13">
        <f>IFERROR(IF(Dati18_19[[#This Row],[Mf]]/Dati18_19[[#This Row],[Quota]]=0,0,Dati18_19[[#This Row],[Mf]]/Dati18_19[[#This Row],[Quota]]),0)</f>
        <v>1.1199999999999999</v>
      </c>
      <c r="F119" s="13">
        <f>IFERROR(Dati18_19[[#This Row],[Mf/Quota]]*Dati18_19[[#This Row],[Pg]]/38,0)</f>
        <v>0.76631578947368417</v>
      </c>
      <c r="G119" s="15">
        <f>IF(Dati18_19[[#This Row],[Mf]]*Dati18_19[[#This Row],[Pg]]=0,0,Dati18_19[[#This Row],[Mf]]*Dati18_19[[#This Row],[Pg]])</f>
        <v>145.6</v>
      </c>
      <c r="H119" s="20">
        <f>IFERROR(Dati18_19[[#This Row],[Tot. punti]]/Dati18_19[[#This Row],[Quota]],0)</f>
        <v>29.119999999999997</v>
      </c>
      <c r="I119" s="12">
        <f>IFERROR(VLOOKUP(Dati18_19[[#This Row],[Nome]]&amp;"*",Gazzetta18_19[],2,FALSE),0)</f>
        <v>5</v>
      </c>
      <c r="J119" t="s">
        <v>70</v>
      </c>
      <c r="K119">
        <v>26</v>
      </c>
      <c r="L119">
        <v>5.62</v>
      </c>
      <c r="M119">
        <v>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 s="18" t="s">
        <v>2659</v>
      </c>
      <c r="Z119">
        <v>5</v>
      </c>
    </row>
    <row r="120" spans="1:26" hidden="1">
      <c r="A120">
        <v>236</v>
      </c>
      <c r="B120" t="s">
        <v>22</v>
      </c>
      <c r="C120" t="s">
        <v>365</v>
      </c>
      <c r="D120" s="17" t="str">
        <f>IFERROR(VLOOKUP(Dati18_19[[#This Row],[Nome]]&amp;"*",Gazzetta18_19[Giocatore],1,FALSE),0)</f>
        <v>Lazovic D.</v>
      </c>
      <c r="E120" s="13">
        <f>IFERROR(IF(Dati18_19[[#This Row],[Mf]]/Dati18_19[[#This Row],[Quota]]=0,0,Dati18_19[[#This Row],[Mf]]/Dati18_19[[#This Row],[Quota]]),0)</f>
        <v>0.42333333333333328</v>
      </c>
      <c r="F120" s="13">
        <f>IFERROR(Dati18_19[[#This Row],[Mf/Quota]]*Dati18_19[[#This Row],[Pg]]/38,0)</f>
        <v>0.36763157894736836</v>
      </c>
      <c r="G120" s="15">
        <f>IF(Dati18_19[[#This Row],[Mf]]*Dati18_19[[#This Row],[Pg]]=0,0,Dati18_19[[#This Row],[Mf]]*Dati18_19[[#This Row],[Pg]])</f>
        <v>209.54999999999998</v>
      </c>
      <c r="H120" s="20">
        <f>IFERROR(Dati18_19[[#This Row],[Tot. punti]]/Dati18_19[[#This Row],[Quota]],0)</f>
        <v>13.969999999999999</v>
      </c>
      <c r="I120" s="12">
        <f>IFERROR(VLOOKUP(Dati18_19[[#This Row],[Nome]]&amp;"*",Gazzetta18_19[],2,FALSE),0)</f>
        <v>15</v>
      </c>
      <c r="J120" t="s">
        <v>70</v>
      </c>
      <c r="K120">
        <v>33</v>
      </c>
      <c r="L120">
        <v>5.98</v>
      </c>
      <c r="M120">
        <v>6.35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2</v>
      </c>
      <c r="V120">
        <v>0</v>
      </c>
      <c r="W120">
        <v>0</v>
      </c>
      <c r="Y120" s="18" t="s">
        <v>2660</v>
      </c>
      <c r="Z120">
        <v>22</v>
      </c>
    </row>
    <row r="121" spans="1:26" hidden="1">
      <c r="A121">
        <v>1982</v>
      </c>
      <c r="B121" t="s">
        <v>17</v>
      </c>
      <c r="C121" t="s">
        <v>711</v>
      </c>
      <c r="D121" s="17" t="str">
        <f>IFERROR(VLOOKUP(Dati18_19[[#This Row],[Nome]]&amp;"*",Gazzetta18_19[Giocatore],1,FALSE),0)</f>
        <v>Parigini V.</v>
      </c>
      <c r="E121" s="13">
        <f>IFERROR(IF(Dati18_19[[#This Row],[Mf]]/Dati18_19[[#This Row],[Quota]]=0,0,Dati18_19[[#This Row],[Mf]]/Dati18_19[[#This Row],[Quota]]),0)</f>
        <v>0.8214285714285714</v>
      </c>
      <c r="F121" s="13">
        <f>IFERROR(Dati18_19[[#This Row],[Mf/Quota]]*Dati18_19[[#This Row],[Pg]]/38,0)</f>
        <v>0.3674812030075188</v>
      </c>
      <c r="G121" s="15">
        <f>IF(Dati18_19[[#This Row],[Mf]]*Dati18_19[[#This Row],[Pg]]=0,0,Dati18_19[[#This Row],[Mf]]*Dati18_19[[#This Row],[Pg]])</f>
        <v>97.75</v>
      </c>
      <c r="H121" s="20">
        <f>IFERROR(Dati18_19[[#This Row],[Tot. punti]]/Dati18_19[[#This Row],[Quota]],0)</f>
        <v>13.964285714285714</v>
      </c>
      <c r="I121" s="12">
        <f>IFERROR(VLOOKUP(Dati18_19[[#This Row],[Nome]]&amp;"*",Gazzetta18_19[],2,FALSE),0)</f>
        <v>7</v>
      </c>
      <c r="J121" t="s">
        <v>81</v>
      </c>
      <c r="K121">
        <v>17</v>
      </c>
      <c r="L121">
        <v>5.83</v>
      </c>
      <c r="M121">
        <v>5.75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Y121" s="18" t="s">
        <v>1770</v>
      </c>
      <c r="Z121">
        <v>7</v>
      </c>
    </row>
    <row r="122" spans="1:26" hidden="1">
      <c r="A122">
        <v>2778</v>
      </c>
      <c r="B122" t="s">
        <v>22</v>
      </c>
      <c r="C122" t="s">
        <v>1133</v>
      </c>
      <c r="D122" s="17" t="str">
        <f>IFERROR(VLOOKUP(Dati18_19[[#This Row],[Nome]]&amp;"*",Gazzetta18_19[Giocatore],1,FALSE),0)</f>
        <v>Stulac L.</v>
      </c>
      <c r="E122" s="13">
        <f>IFERROR(IF(Dati18_19[[#This Row],[Mf]]/Dati18_19[[#This Row],[Quota]]=0,0,Dati18_19[[#This Row],[Mf]]/Dati18_19[[#This Row],[Quota]]),0)</f>
        <v>0.53636363636363638</v>
      </c>
      <c r="F122" s="13">
        <f>IFERROR(Dati18_19[[#This Row],[Mf/Quota]]*Dati18_19[[#This Row],[Pg]]/38,0)</f>
        <v>0.36698564593301436</v>
      </c>
      <c r="G122" s="15">
        <f>IF(Dati18_19[[#This Row],[Mf]]*Dati18_19[[#This Row],[Pg]]=0,0,Dati18_19[[#This Row],[Mf]]*Dati18_19[[#This Row],[Pg]])</f>
        <v>153.4</v>
      </c>
      <c r="H122" s="20">
        <f>IFERROR(Dati18_19[[#This Row],[Tot. punti]]/Dati18_19[[#This Row],[Quota]],0)</f>
        <v>13.945454545454545</v>
      </c>
      <c r="I122" s="12">
        <f>IFERROR(VLOOKUP(Dati18_19[[#This Row],[Nome]]&amp;"*",Gazzetta18_19[],2,FALSE),0)</f>
        <v>11</v>
      </c>
      <c r="J122" t="s">
        <v>1086</v>
      </c>
      <c r="K122">
        <v>26</v>
      </c>
      <c r="L122">
        <v>5.98</v>
      </c>
      <c r="M122">
        <v>5.9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3</v>
      </c>
      <c r="V122">
        <v>1</v>
      </c>
      <c r="W122">
        <v>0</v>
      </c>
      <c r="Y122" s="18" t="s">
        <v>2500</v>
      </c>
      <c r="Z122">
        <v>20</v>
      </c>
    </row>
    <row r="123" spans="1:26" hidden="1">
      <c r="A123">
        <v>2213</v>
      </c>
      <c r="B123" t="s">
        <v>22</v>
      </c>
      <c r="C123" t="s">
        <v>832</v>
      </c>
      <c r="D123" s="17" t="str">
        <f>IFERROR(VLOOKUP(Dati18_19[[#This Row],[Nome]]&amp;"*",Gazzetta18_19[Giocatore],1,FALSE),0)</f>
        <v>Cassata F.</v>
      </c>
      <c r="E123" s="13">
        <f>IFERROR(IF(Dati18_19[[#This Row],[Mf]]/Dati18_19[[#This Row],[Quota]]=0,0,Dati18_19[[#This Row],[Mf]]/Dati18_19[[#This Row],[Quota]]),0)</f>
        <v>0.73250000000000004</v>
      </c>
      <c r="F123" s="13">
        <f>IFERROR(Dati18_19[[#This Row],[Mf/Quota]]*Dati18_19[[#This Row],[Pg]]/38,0)</f>
        <v>0.36625000000000002</v>
      </c>
      <c r="G123" s="15">
        <f>IF(Dati18_19[[#This Row],[Mf]]*Dati18_19[[#This Row],[Pg]]=0,0,Dati18_19[[#This Row],[Mf]]*Dati18_19[[#This Row],[Pg]])</f>
        <v>111.34</v>
      </c>
      <c r="H123" s="20">
        <f>IFERROR(Dati18_19[[#This Row],[Tot. punti]]/Dati18_19[[#This Row],[Quota]],0)</f>
        <v>13.9175</v>
      </c>
      <c r="I123" s="12">
        <f>IFERROR(VLOOKUP(Dati18_19[[#This Row],[Nome]]&amp;"*",Gazzetta18_19[],2,FALSE),0)</f>
        <v>8</v>
      </c>
      <c r="J123" t="s">
        <v>38</v>
      </c>
      <c r="K123">
        <v>19</v>
      </c>
      <c r="L123">
        <v>5.69</v>
      </c>
      <c r="M123">
        <v>5.86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8</v>
      </c>
      <c r="V123">
        <v>1</v>
      </c>
      <c r="W123">
        <v>0</v>
      </c>
      <c r="Y123" s="18" t="s">
        <v>2661</v>
      </c>
      <c r="Z123">
        <v>16</v>
      </c>
    </row>
    <row r="124" spans="1:26" hidden="1">
      <c r="A124">
        <v>2061</v>
      </c>
      <c r="B124" t="s">
        <v>17</v>
      </c>
      <c r="C124" t="s">
        <v>744</v>
      </c>
      <c r="D124" s="17" t="str">
        <f>IFERROR(VLOOKUP(Dati18_19[[#This Row],[Nome]]&amp;"*",Gazzetta18_19[Giocatore],1,FALSE),0)</f>
        <v>Simeone G.</v>
      </c>
      <c r="E124" s="13">
        <f>IFERROR(IF(Dati18_19[[#This Row],[Mf]]/Dati18_19[[#This Row],[Quota]]=0,0,Dati18_19[[#This Row],[Mf]]/Dati18_19[[#This Row],[Quota]]),0)</f>
        <v>0.38500000000000001</v>
      </c>
      <c r="F124" s="13">
        <f>IFERROR(Dati18_19[[#This Row],[Mf/Quota]]*Dati18_19[[#This Row],[Pg]]/38,0)</f>
        <v>0.36473684210526314</v>
      </c>
      <c r="G124" s="15">
        <f>IF(Dati18_19[[#This Row],[Mf]]*Dati18_19[[#This Row],[Pg]]=0,0,Dati18_19[[#This Row],[Mf]]*Dati18_19[[#This Row],[Pg]])</f>
        <v>221.76</v>
      </c>
      <c r="H124" s="20">
        <f>IFERROR(Dati18_19[[#This Row],[Tot. punti]]/Dati18_19[[#This Row],[Quota]],0)</f>
        <v>13.86</v>
      </c>
      <c r="I124" s="12">
        <f>IFERROR(VLOOKUP(Dati18_19[[#This Row],[Nome]]&amp;"*",Gazzetta18_19[],2,FALSE),0)</f>
        <v>16</v>
      </c>
      <c r="J124" t="s">
        <v>35</v>
      </c>
      <c r="K124">
        <v>36</v>
      </c>
      <c r="L124">
        <v>5.59</v>
      </c>
      <c r="M124">
        <v>6.16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2</v>
      </c>
      <c r="V124">
        <v>0</v>
      </c>
      <c r="W124">
        <v>0</v>
      </c>
      <c r="Y124" s="18" t="s">
        <v>1774</v>
      </c>
      <c r="Z124">
        <v>18</v>
      </c>
    </row>
    <row r="125" spans="1:26">
      <c r="A125">
        <v>2120</v>
      </c>
      <c r="B125" t="s">
        <v>31</v>
      </c>
      <c r="C125" t="s">
        <v>768</v>
      </c>
      <c r="D125" s="17" t="str">
        <f>IFERROR(VLOOKUP(Dati18_19[[#This Row],[Nome]]&amp;"*",Gazzetta18_19[Giocatore],1,FALSE),0)</f>
        <v>Bastoni A.</v>
      </c>
      <c r="E125" s="13">
        <f>IFERROR(IF(Dati18_19[[#This Row],[Mf]]/Dati18_19[[#This Row],[Quota]]=0,0,Dati18_19[[#This Row],[Mf]]/Dati18_19[[#This Row],[Quota]]),0)</f>
        <v>0.59800000000000009</v>
      </c>
      <c r="F125" s="13">
        <f>IFERROR(Dati18_19[[#This Row],[Mf/Quota]]*Dati18_19[[#This Row],[Pg]]/38,0)</f>
        <v>0.37768421052631584</v>
      </c>
      <c r="G125" s="15">
        <f>IF(Dati18_19[[#This Row],[Mf]]*Dati18_19[[#This Row],[Pg]]=0,0,Dati18_19[[#This Row],[Mf]]*Dati18_19[[#This Row],[Pg]])</f>
        <v>143.52000000000001</v>
      </c>
      <c r="H125" s="20">
        <f>IFERROR(Dati18_19[[#This Row],[Tot. punti]]/Dati18_19[[#This Row],[Quota]],0)</f>
        <v>14.352</v>
      </c>
      <c r="I125" s="12">
        <f>IFERROR(VLOOKUP(Dati18_19[[#This Row],[Nome]]&amp;"*",Gazzetta18_19[],2,FALSE),0)</f>
        <v>10</v>
      </c>
      <c r="J125" t="s">
        <v>1086</v>
      </c>
      <c r="K125">
        <v>24</v>
      </c>
      <c r="L125">
        <v>5.88</v>
      </c>
      <c r="M125">
        <v>5.98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Y125" s="18" t="s">
        <v>1777</v>
      </c>
      <c r="Z125">
        <v>17</v>
      </c>
    </row>
    <row r="126" spans="1:26" hidden="1">
      <c r="A126">
        <v>265</v>
      </c>
      <c r="B126" t="s">
        <v>22</v>
      </c>
      <c r="C126" t="s">
        <v>130</v>
      </c>
      <c r="D126" s="17" t="str">
        <f>IFERROR(VLOOKUP(Dati18_19[[#This Row],[Nome]]&amp;"*",Gazzetta18_19[Giocatore],1,FALSE),0)</f>
        <v>Brozovic M.</v>
      </c>
      <c r="E126" s="13">
        <f>IFERROR(IF(Dati18_19[[#This Row],[Mf]]/Dati18_19[[#This Row],[Quota]]=0,0,Dati18_19[[#This Row],[Mf]]/Dati18_19[[#This Row],[Quota]]),0)</f>
        <v>0.43</v>
      </c>
      <c r="F126" s="13">
        <f>IFERROR(Dati18_19[[#This Row],[Mf/Quota]]*Dati18_19[[#This Row],[Pg]]/38,0)</f>
        <v>0.36210526315789471</v>
      </c>
      <c r="G126" s="15">
        <f>IF(Dati18_19[[#This Row],[Mf]]*Dati18_19[[#This Row],[Pg]]=0,0,Dati18_19[[#This Row],[Mf]]*Dati18_19[[#This Row],[Pg]])</f>
        <v>192.64</v>
      </c>
      <c r="H126" s="20">
        <f>IFERROR(Dati18_19[[#This Row],[Tot. punti]]/Dati18_19[[#This Row],[Quota]],0)</f>
        <v>13.76</v>
      </c>
      <c r="I126" s="12">
        <f>IFERROR(VLOOKUP(Dati18_19[[#This Row],[Nome]]&amp;"*",Gazzetta18_19[],2,FALSE),0)</f>
        <v>14</v>
      </c>
      <c r="J126" t="s">
        <v>55</v>
      </c>
      <c r="K126">
        <v>32</v>
      </c>
      <c r="L126">
        <v>5.98</v>
      </c>
      <c r="M126">
        <v>6.02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10</v>
      </c>
      <c r="V126">
        <v>1</v>
      </c>
      <c r="W126">
        <v>0</v>
      </c>
      <c r="Y126" s="18" t="s">
        <v>2503</v>
      </c>
      <c r="Z126">
        <v>19</v>
      </c>
    </row>
    <row r="127" spans="1:26" hidden="1">
      <c r="A127">
        <v>2826</v>
      </c>
      <c r="B127" t="s">
        <v>17</v>
      </c>
      <c r="C127" t="s">
        <v>1172</v>
      </c>
      <c r="D127" s="17" t="str">
        <f>IFERROR(VLOOKUP(Dati18_19[[#This Row],[Nome]]&amp;"*",Gazzetta18_19[Giocatore],1,FALSE),0)</f>
        <v>Pussetto I.</v>
      </c>
      <c r="E127" s="13">
        <f>IFERROR(IF(Dati18_19[[#This Row],[Mf]]/Dati18_19[[#This Row],[Quota]]=0,0,Dati18_19[[#This Row],[Mf]]/Dati18_19[[#This Row],[Quota]]),0)</f>
        <v>0.39250000000000002</v>
      </c>
      <c r="F127" s="13">
        <f>IFERROR(Dati18_19[[#This Row],[Mf/Quota]]*Dati18_19[[#This Row],[Pg]]/38,0)</f>
        <v>0.36151315789473687</v>
      </c>
      <c r="G127" s="15">
        <f>IF(Dati18_19[[#This Row],[Mf]]*Dati18_19[[#This Row],[Pg]]=0,0,Dati18_19[[#This Row],[Mf]]*Dati18_19[[#This Row],[Pg]])</f>
        <v>219.8</v>
      </c>
      <c r="H127" s="20">
        <f>IFERROR(Dati18_19[[#This Row],[Tot. punti]]/Dati18_19[[#This Row],[Quota]],0)</f>
        <v>13.737500000000001</v>
      </c>
      <c r="I127" s="12">
        <f>IFERROR(VLOOKUP(Dati18_19[[#This Row],[Nome]]&amp;"*",Gazzetta18_19[],2,FALSE),0)</f>
        <v>16</v>
      </c>
      <c r="J127" t="s">
        <v>30</v>
      </c>
      <c r="K127">
        <v>35</v>
      </c>
      <c r="L127">
        <v>5.94</v>
      </c>
      <c r="M127">
        <v>6.28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8</v>
      </c>
      <c r="V127">
        <v>0</v>
      </c>
      <c r="W127">
        <v>0</v>
      </c>
      <c r="Y127" s="18" t="s">
        <v>1778</v>
      </c>
      <c r="Z127">
        <v>1</v>
      </c>
    </row>
    <row r="128" spans="1:26" hidden="1">
      <c r="A128">
        <v>2215</v>
      </c>
      <c r="B128" t="s">
        <v>22</v>
      </c>
      <c r="C128" t="s">
        <v>834</v>
      </c>
      <c r="D128" s="17" t="str">
        <f>IFERROR(VLOOKUP(Dati18_19[[#This Row],[Nome]]&amp;"*",Gazzetta18_19[Giocatore],1,FALSE),0)</f>
        <v>Veretout J.</v>
      </c>
      <c r="E128" s="13">
        <f>IFERROR(IF(Dati18_19[[#This Row],[Mf]]/Dati18_19[[#This Row],[Quota]]=0,0,Dati18_19[[#This Row],[Mf]]/Dati18_19[[#This Row],[Quota]]),0)</f>
        <v>0.41600000000000004</v>
      </c>
      <c r="F128" s="13">
        <f>IFERROR(Dati18_19[[#This Row],[Mf/Quota]]*Dati18_19[[#This Row],[Pg]]/38,0)</f>
        <v>0.3612631578947369</v>
      </c>
      <c r="G128" s="15">
        <f>IF(Dati18_19[[#This Row],[Mf]]*Dati18_19[[#This Row],[Pg]]=0,0,Dati18_19[[#This Row],[Mf]]*Dati18_19[[#This Row],[Pg]])</f>
        <v>205.92000000000002</v>
      </c>
      <c r="H128" s="20">
        <f>IFERROR(Dati18_19[[#This Row],[Tot. punti]]/Dati18_19[[#This Row],[Quota]],0)</f>
        <v>13.728000000000002</v>
      </c>
      <c r="I128" s="12">
        <f>IFERROR(VLOOKUP(Dati18_19[[#This Row],[Nome]]&amp;"*",Gazzetta18_19[],2,FALSE),0)</f>
        <v>15</v>
      </c>
      <c r="J128" t="s">
        <v>35</v>
      </c>
      <c r="K128">
        <v>33</v>
      </c>
      <c r="L128">
        <v>6.03</v>
      </c>
      <c r="M128">
        <v>6.24</v>
      </c>
      <c r="N128">
        <v>0</v>
      </c>
      <c r="O128">
        <v>0</v>
      </c>
      <c r="P128">
        <v>0</v>
      </c>
      <c r="Q128">
        <v>6</v>
      </c>
      <c r="R128">
        <v>5</v>
      </c>
      <c r="S128">
        <v>1</v>
      </c>
      <c r="T128">
        <v>2</v>
      </c>
      <c r="U128">
        <v>12</v>
      </c>
      <c r="V128">
        <v>1</v>
      </c>
      <c r="W128">
        <v>0</v>
      </c>
      <c r="Y128" s="18" t="s">
        <v>2504</v>
      </c>
      <c r="Z128">
        <v>10</v>
      </c>
    </row>
    <row r="129" spans="1:26">
      <c r="A129">
        <v>787</v>
      </c>
      <c r="B129" t="s">
        <v>31</v>
      </c>
      <c r="C129" t="s">
        <v>510</v>
      </c>
      <c r="D129" s="17" t="str">
        <f>IFERROR(VLOOKUP(Dati18_19[[#This Row],[Nome]]&amp;"*",Gazzetta18_19[Giocatore],1,FALSE),0)</f>
        <v>Djimsiti B.</v>
      </c>
      <c r="E129" s="13">
        <f>IFERROR(IF(Dati18_19[[#This Row],[Mf]]/Dati18_19[[#This Row],[Quota]]=0,0,Dati18_19[[#This Row],[Mf]]/Dati18_19[[#This Row],[Quota]]),0)</f>
        <v>0.5436363636363637</v>
      </c>
      <c r="F129" s="13">
        <f>IFERROR(Dati18_19[[#This Row],[Mf/Quota]]*Dati18_19[[#This Row],[Pg]]/38,0)</f>
        <v>0.34334928229665074</v>
      </c>
      <c r="G129" s="15">
        <f>IF(Dati18_19[[#This Row],[Mf]]*Dati18_19[[#This Row],[Pg]]=0,0,Dati18_19[[#This Row],[Mf]]*Dati18_19[[#This Row],[Pg]])</f>
        <v>143.52000000000001</v>
      </c>
      <c r="H129" s="20">
        <f>IFERROR(Dati18_19[[#This Row],[Tot. punti]]/Dati18_19[[#This Row],[Quota]],0)</f>
        <v>13.047272727272729</v>
      </c>
      <c r="I129" s="12">
        <f>IFERROR(VLOOKUP(Dati18_19[[#This Row],[Nome]]&amp;"*",Gazzetta18_19[],2,FALSE),0)</f>
        <v>11</v>
      </c>
      <c r="J129" t="s">
        <v>49</v>
      </c>
      <c r="K129">
        <v>24</v>
      </c>
      <c r="L129">
        <v>5.95</v>
      </c>
      <c r="M129">
        <v>5.98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1</v>
      </c>
      <c r="Y129" s="18" t="s">
        <v>2662</v>
      </c>
      <c r="Z129">
        <v>1</v>
      </c>
    </row>
    <row r="130" spans="1:26" hidden="1">
      <c r="A130">
        <v>2773</v>
      </c>
      <c r="B130" t="s">
        <v>17</v>
      </c>
      <c r="C130" t="s">
        <v>1129</v>
      </c>
      <c r="D130" s="17" t="str">
        <f>IFERROR(VLOOKUP(Dati18_19[[#This Row],[Nome]]&amp;"*",Gazzetta18_19[Giocatore],1,FALSE),0)</f>
        <v>Sprocati M.</v>
      </c>
      <c r="E130" s="13">
        <f>IFERROR(IF(Dati18_19[[#This Row],[Mf]]/Dati18_19[[#This Row],[Quota]]=0,0,Dati18_19[[#This Row],[Mf]]/Dati18_19[[#This Row],[Quota]]),0)</f>
        <v>0.8571428571428571</v>
      </c>
      <c r="F130" s="13">
        <f>IFERROR(Dati18_19[[#This Row],[Mf/Quota]]*Dati18_19[[#This Row],[Pg]]/38,0)</f>
        <v>0.36090225563909772</v>
      </c>
      <c r="G130" s="15">
        <f>IF(Dati18_19[[#This Row],[Mf]]*Dati18_19[[#This Row],[Pg]]=0,0,Dati18_19[[#This Row],[Mf]]*Dati18_19[[#This Row],[Pg]])</f>
        <v>96</v>
      </c>
      <c r="H130" s="20">
        <f>IFERROR(Dati18_19[[#This Row],[Tot. punti]]/Dati18_19[[#This Row],[Quota]],0)</f>
        <v>13.714285714285714</v>
      </c>
      <c r="I130" s="12">
        <f>IFERROR(VLOOKUP(Dati18_19[[#This Row],[Nome]]&amp;"*",Gazzetta18_19[],2,FALSE),0)</f>
        <v>7</v>
      </c>
      <c r="J130" t="s">
        <v>1086</v>
      </c>
      <c r="K130">
        <v>16</v>
      </c>
      <c r="L130">
        <v>5.75</v>
      </c>
      <c r="M130">
        <v>6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 s="18" t="s">
        <v>2505</v>
      </c>
      <c r="Z130">
        <v>5</v>
      </c>
    </row>
    <row r="131" spans="1:26" hidden="1">
      <c r="A131">
        <v>2646</v>
      </c>
      <c r="B131" t="s">
        <v>22</v>
      </c>
      <c r="C131" t="s">
        <v>928</v>
      </c>
      <c r="D131" s="17" t="str">
        <f>IFERROR(VLOOKUP(Dati18_19[[#This Row],[Nome]]&amp;"*",Gazzetta18_19[Giocatore],1,FALSE),0)</f>
        <v>Sandro R.</v>
      </c>
      <c r="E131" s="13">
        <f>IFERROR(IF(Dati18_19[[#This Row],[Mf]]/Dati18_19[[#This Row],[Quota]]=0,0,Dati18_19[[#This Row],[Mf]]/Dati18_19[[#This Row],[Quota]]),0)</f>
        <v>0.54800000000000004</v>
      </c>
      <c r="F131" s="13">
        <f>IFERROR(Dati18_19[[#This Row],[Mf/Quota]]*Dati18_19[[#This Row],[Pg]]/38,0)</f>
        <v>0.36052631578947369</v>
      </c>
      <c r="G131" s="15">
        <f>IF(Dati18_19[[#This Row],[Mf]]*Dati18_19[[#This Row],[Pg]]=0,0,Dati18_19[[#This Row],[Mf]]*Dati18_19[[#This Row],[Pg]])</f>
        <v>137</v>
      </c>
      <c r="H131" s="20">
        <f>IFERROR(Dati18_19[[#This Row],[Tot. punti]]/Dati18_19[[#This Row],[Quota]],0)</f>
        <v>13.7</v>
      </c>
      <c r="I131" s="12">
        <f>IFERROR(VLOOKUP(Dati18_19[[#This Row],[Nome]]&amp;"*",Gazzetta18_19[],2,FALSE),0)</f>
        <v>10</v>
      </c>
      <c r="J131" t="s">
        <v>30</v>
      </c>
      <c r="K131">
        <v>25</v>
      </c>
      <c r="L131">
        <v>5.68</v>
      </c>
      <c r="M131">
        <v>5.48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8</v>
      </c>
      <c r="V131">
        <v>0</v>
      </c>
      <c r="W131">
        <v>1</v>
      </c>
      <c r="Y131" s="18" t="s">
        <v>1780</v>
      </c>
      <c r="Z131">
        <v>8</v>
      </c>
    </row>
    <row r="132" spans="1:26">
      <c r="A132">
        <v>493</v>
      </c>
      <c r="B132" t="s">
        <v>31</v>
      </c>
      <c r="C132" t="s">
        <v>247</v>
      </c>
      <c r="D132" s="17" t="str">
        <f>IFERROR(VLOOKUP(Dati18_19[[#This Row],[Nome]]&amp;"*",Gazzetta18_19[Giocatore],1,FALSE),0)</f>
        <v>Zukanovic E.</v>
      </c>
      <c r="E132" s="13">
        <f>IFERROR(IF(Dati18_19[[#This Row],[Mf]]/Dati18_19[[#This Row],[Quota]]=0,0,Dati18_19[[#This Row],[Mf]]/Dati18_19[[#This Row],[Quota]]),0)</f>
        <v>0.80285714285714282</v>
      </c>
      <c r="F132" s="13">
        <f>IFERROR(Dati18_19[[#This Row],[Mf/Quota]]*Dati18_19[[#This Row],[Pg]]/38,0)</f>
        <v>0.52819548872180444</v>
      </c>
      <c r="G132" s="15">
        <f>IF(Dati18_19[[#This Row],[Mf]]*Dati18_19[[#This Row],[Pg]]=0,0,Dati18_19[[#This Row],[Mf]]*Dati18_19[[#This Row],[Pg]])</f>
        <v>140.5</v>
      </c>
      <c r="H132" s="20">
        <f>IFERROR(Dati18_19[[#This Row],[Tot. punti]]/Dati18_19[[#This Row],[Quota]],0)</f>
        <v>20.071428571428573</v>
      </c>
      <c r="I132" s="12">
        <f>IFERROR(VLOOKUP(Dati18_19[[#This Row],[Nome]]&amp;"*",Gazzetta18_19[],2,FALSE),0)</f>
        <v>7</v>
      </c>
      <c r="J132" t="s">
        <v>70</v>
      </c>
      <c r="K132">
        <v>25</v>
      </c>
      <c r="L132">
        <v>5.73</v>
      </c>
      <c r="M132">
        <v>5.62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Y132" s="18" t="s">
        <v>2663</v>
      </c>
      <c r="Z132">
        <v>4</v>
      </c>
    </row>
    <row r="133" spans="1:26" hidden="1">
      <c r="A133">
        <v>1986</v>
      </c>
      <c r="B133" t="s">
        <v>22</v>
      </c>
      <c r="C133" t="s">
        <v>713</v>
      </c>
      <c r="D133" s="17" t="str">
        <f>IFERROR(VLOOKUP(Dati18_19[[#This Row],[Nome]]&amp;"*",Gazzetta18_19[Giocatore],1,FALSE),0)</f>
        <v>Fofana S.</v>
      </c>
      <c r="E133" s="13">
        <f>IFERROR(IF(Dati18_19[[#This Row],[Mf]]/Dati18_19[[#This Row],[Quota]]=0,0,Dati18_19[[#This Row],[Mf]]/Dati18_19[[#This Row],[Quota]]),0)</f>
        <v>0.43928571428571433</v>
      </c>
      <c r="F133" s="13">
        <f>IFERROR(Dati18_19[[#This Row],[Mf/Quota]]*Dati18_19[[#This Row],[Pg]]/38,0)</f>
        <v>0.35836466165413539</v>
      </c>
      <c r="G133" s="15">
        <f>IF(Dati18_19[[#This Row],[Mf]]*Dati18_19[[#This Row],[Pg]]=0,0,Dati18_19[[#This Row],[Mf]]*Dati18_19[[#This Row],[Pg]])</f>
        <v>190.65</v>
      </c>
      <c r="H133" s="20">
        <f>IFERROR(Dati18_19[[#This Row],[Tot. punti]]/Dati18_19[[#This Row],[Quota]],0)</f>
        <v>13.617857142857144</v>
      </c>
      <c r="I133" s="12">
        <f>IFERROR(VLOOKUP(Dati18_19[[#This Row],[Nome]]&amp;"*",Gazzetta18_19[],2,FALSE),0)</f>
        <v>14</v>
      </c>
      <c r="J133" t="s">
        <v>30</v>
      </c>
      <c r="K133">
        <v>31</v>
      </c>
      <c r="L133">
        <v>5.94</v>
      </c>
      <c r="M133">
        <v>6.15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5</v>
      </c>
      <c r="V133">
        <v>0</v>
      </c>
      <c r="W133">
        <v>0</v>
      </c>
      <c r="Y133" s="18" t="s">
        <v>2664</v>
      </c>
      <c r="Z133">
        <v>4</v>
      </c>
    </row>
    <row r="134" spans="1:26" hidden="1">
      <c r="A134">
        <v>2659</v>
      </c>
      <c r="B134" t="s">
        <v>22</v>
      </c>
      <c r="C134" t="s">
        <v>940</v>
      </c>
      <c r="D134" s="17" t="str">
        <f>IFERROR(VLOOKUP(Dati18_19[[#This Row],[Nome]]&amp;"*",Gazzetta18_19[Giocatore],1,FALSE),0)</f>
        <v>Dabo B.</v>
      </c>
      <c r="E134" s="13">
        <f>IFERROR(IF(Dati18_19[[#This Row],[Mf]]/Dati18_19[[#This Row],[Quota]]=0,0,Dati18_19[[#This Row],[Mf]]/Dati18_19[[#This Row],[Quota]]),0)</f>
        <v>0.59099999999999997</v>
      </c>
      <c r="F134" s="13">
        <f>IFERROR(Dati18_19[[#This Row],[Mf/Quota]]*Dati18_19[[#This Row],[Pg]]/38,0)</f>
        <v>0.35771052631578948</v>
      </c>
      <c r="G134" s="15">
        <f>IF(Dati18_19[[#This Row],[Mf]]*Dati18_19[[#This Row],[Pg]]=0,0,Dati18_19[[#This Row],[Mf]]*Dati18_19[[#This Row],[Pg]])</f>
        <v>135.93</v>
      </c>
      <c r="H134" s="20">
        <f>IFERROR(Dati18_19[[#This Row],[Tot. punti]]/Dati18_19[[#This Row],[Quota]],0)</f>
        <v>13.593</v>
      </c>
      <c r="I134" s="12">
        <f>IFERROR(VLOOKUP(Dati18_19[[#This Row],[Nome]]&amp;"*",Gazzetta18_19[],2,FALSE),0)</f>
        <v>10</v>
      </c>
      <c r="J134" t="s">
        <v>35</v>
      </c>
      <c r="K134">
        <v>23</v>
      </c>
      <c r="L134">
        <v>5.79</v>
      </c>
      <c r="M134">
        <v>5.91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4</v>
      </c>
      <c r="V134">
        <v>0</v>
      </c>
      <c r="W134">
        <v>0</v>
      </c>
      <c r="Y134" s="18" t="s">
        <v>1781</v>
      </c>
      <c r="Z134">
        <v>13</v>
      </c>
    </row>
    <row r="135" spans="1:26">
      <c r="A135">
        <v>552</v>
      </c>
      <c r="B135" t="s">
        <v>31</v>
      </c>
      <c r="C135" t="s">
        <v>85</v>
      </c>
      <c r="D135" s="17" t="str">
        <f>IFERROR(VLOOKUP(Dati18_19[[#This Row],[Nome]]&amp;"*",Gazzetta18_19[Giocatore],1,FALSE),0)</f>
        <v>Moretti E.</v>
      </c>
      <c r="E135" s="13">
        <f>IFERROR(IF(Dati18_19[[#This Row],[Mf]]/Dati18_19[[#This Row],[Quota]]=0,0,Dati18_19[[#This Row],[Mf]]/Dati18_19[[#This Row],[Quota]]),0)</f>
        <v>0.58299999999999996</v>
      </c>
      <c r="F135" s="13">
        <f>IFERROR(Dati18_19[[#This Row],[Mf/Quota]]*Dati18_19[[#This Row],[Pg]]/38,0)</f>
        <v>0.36821052631578943</v>
      </c>
      <c r="G135" s="15">
        <f>IF(Dati18_19[[#This Row],[Mf]]*Dati18_19[[#This Row],[Pg]]=0,0,Dati18_19[[#This Row],[Mf]]*Dati18_19[[#This Row],[Pg]])</f>
        <v>139.92000000000002</v>
      </c>
      <c r="H135" s="20">
        <f>IFERROR(Dati18_19[[#This Row],[Tot. punti]]/Dati18_19[[#This Row],[Quota]],0)</f>
        <v>13.992000000000001</v>
      </c>
      <c r="I135" s="12">
        <f>IFERROR(VLOOKUP(Dati18_19[[#This Row],[Nome]]&amp;"*",Gazzetta18_19[],2,FALSE),0)</f>
        <v>10</v>
      </c>
      <c r="J135" t="s">
        <v>81</v>
      </c>
      <c r="K135">
        <v>24</v>
      </c>
      <c r="L135">
        <v>5.93</v>
      </c>
      <c r="M135">
        <v>5.83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Y135" s="18" t="s">
        <v>1782</v>
      </c>
      <c r="Z135">
        <v>13</v>
      </c>
    </row>
    <row r="136" spans="1:26" hidden="1">
      <c r="A136">
        <v>626</v>
      </c>
      <c r="B136" t="s">
        <v>22</v>
      </c>
      <c r="C136" t="s">
        <v>215</v>
      </c>
      <c r="D136" s="17" t="str">
        <f>IFERROR(VLOOKUP(Dati18_19[[#This Row],[Nome]]&amp;"*",Gazzetta18_19[Giocatore],1,FALSE),0)</f>
        <v>Hallfredsson E.</v>
      </c>
      <c r="E136" s="13">
        <f>IFERROR(IF(Dati18_19[[#This Row],[Mf]]/Dati18_19[[#This Row],[Quota]]=0,0,Dati18_19[[#This Row],[Mf]]/Dati18_19[[#This Row],[Quota]]),0)</f>
        <v>1.5</v>
      </c>
      <c r="F136" s="13">
        <f>IFERROR(Dati18_19[[#This Row],[Mf/Quota]]*Dati18_19[[#This Row],[Pg]]/38,0)</f>
        <v>0.35526315789473684</v>
      </c>
      <c r="G136" s="15">
        <f>IF(Dati18_19[[#This Row],[Mf]]*Dati18_19[[#This Row],[Pg]]=0,0,Dati18_19[[#This Row],[Mf]]*Dati18_19[[#This Row],[Pg]])</f>
        <v>54</v>
      </c>
      <c r="H136" s="20">
        <f>IFERROR(Dati18_19[[#This Row],[Tot. punti]]/Dati18_19[[#This Row],[Quota]],0)</f>
        <v>13.5</v>
      </c>
      <c r="I136" s="12">
        <f>IFERROR(VLOOKUP(Dati18_19[[#This Row],[Nome]]&amp;"*",Gazzetta18_19[],2,FALSE),0)</f>
        <v>4</v>
      </c>
      <c r="J136" t="s">
        <v>30</v>
      </c>
      <c r="K136">
        <v>9</v>
      </c>
      <c r="L136">
        <v>5.75</v>
      </c>
      <c r="M136">
        <v>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Y136" s="18" t="s">
        <v>2665</v>
      </c>
      <c r="Z136">
        <v>1</v>
      </c>
    </row>
    <row r="137" spans="1:26">
      <c r="A137">
        <v>15</v>
      </c>
      <c r="B137" t="s">
        <v>31</v>
      </c>
      <c r="C137" t="s">
        <v>167</v>
      </c>
      <c r="D137" s="17" t="str">
        <f>IFERROR(VLOOKUP(Dati18_19[[#This Row],[Nome]]&amp;"*",Gazzetta18_19[Giocatore],1,FALSE),0)</f>
        <v>Masiello A.</v>
      </c>
      <c r="E137" s="13">
        <f>IFERROR(IF(Dati18_19[[#This Row],[Mf]]/Dati18_19[[#This Row],[Quota]]=0,0,Dati18_19[[#This Row],[Mf]]/Dati18_19[[#This Row],[Quota]]),0)</f>
        <v>0.41642857142857143</v>
      </c>
      <c r="F137" s="13">
        <f>IFERROR(Dati18_19[[#This Row],[Mf/Quota]]*Dati18_19[[#This Row],[Pg]]/38,0)</f>
        <v>0.26300751879699247</v>
      </c>
      <c r="G137" s="15">
        <f>IF(Dati18_19[[#This Row],[Mf]]*Dati18_19[[#This Row],[Pg]]=0,0,Dati18_19[[#This Row],[Mf]]*Dati18_19[[#This Row],[Pg]])</f>
        <v>139.92000000000002</v>
      </c>
      <c r="H137" s="20">
        <f>IFERROR(Dati18_19[[#This Row],[Tot. punti]]/Dati18_19[[#This Row],[Quota]],0)</f>
        <v>9.9942857142857147</v>
      </c>
      <c r="I137" s="12">
        <f>IFERROR(VLOOKUP(Dati18_19[[#This Row],[Nome]]&amp;"*",Gazzetta18_19[],2,FALSE),0)</f>
        <v>14</v>
      </c>
      <c r="J137" t="s">
        <v>49</v>
      </c>
      <c r="K137">
        <v>24</v>
      </c>
      <c r="L137">
        <v>5.98</v>
      </c>
      <c r="M137">
        <v>5.83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5</v>
      </c>
      <c r="V137">
        <v>0</v>
      </c>
      <c r="W137">
        <v>1</v>
      </c>
      <c r="Y137" s="18" t="s">
        <v>1785</v>
      </c>
      <c r="Z137">
        <v>8</v>
      </c>
    </row>
    <row r="138" spans="1:26">
      <c r="A138">
        <v>1866</v>
      </c>
      <c r="B138" t="s">
        <v>31</v>
      </c>
      <c r="C138" t="s">
        <v>666</v>
      </c>
      <c r="D138" s="17" t="str">
        <f>IFERROR(VLOOKUP(Dati18_19[[#This Row],[Nome]]&amp;"*",Gazzetta18_19[Giocatore],1,FALSE),0)</f>
        <v>Ceppitelli L.</v>
      </c>
      <c r="E138" s="13">
        <f>IFERROR(IF(Dati18_19[[#This Row],[Mf]]/Dati18_19[[#This Row],[Quota]]=0,0,Dati18_19[[#This Row],[Mf]]/Dati18_19[[#This Row],[Quota]]),0)</f>
        <v>0.64111111111111108</v>
      </c>
      <c r="F138" s="13">
        <f>IFERROR(Dati18_19[[#This Row],[Mf/Quota]]*Dati18_19[[#This Row],[Pg]]/38,0)</f>
        <v>0.40491228070175439</v>
      </c>
      <c r="G138" s="15">
        <f>IF(Dati18_19[[#This Row],[Mf]]*Dati18_19[[#This Row],[Pg]]=0,0,Dati18_19[[#This Row],[Mf]]*Dati18_19[[#This Row],[Pg]])</f>
        <v>138.47999999999999</v>
      </c>
      <c r="H138" s="20">
        <f>IFERROR(Dati18_19[[#This Row],[Tot. punti]]/Dati18_19[[#This Row],[Quota]],0)</f>
        <v>15.386666666666665</v>
      </c>
      <c r="I138" s="12">
        <f>IFERROR(VLOOKUP(Dati18_19[[#This Row],[Nome]]&amp;"*",Gazzetta18_19[],2,FALSE),0)</f>
        <v>9</v>
      </c>
      <c r="J138" t="s">
        <v>654</v>
      </c>
      <c r="K138">
        <v>24</v>
      </c>
      <c r="L138">
        <v>5.88</v>
      </c>
      <c r="M138">
        <v>5.77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5</v>
      </c>
      <c r="V138">
        <v>2</v>
      </c>
      <c r="W138">
        <v>1</v>
      </c>
      <c r="Y138" s="18" t="s">
        <v>2269</v>
      </c>
      <c r="Z138">
        <v>23</v>
      </c>
    </row>
    <row r="139" spans="1:26">
      <c r="A139">
        <v>50</v>
      </c>
      <c r="B139" t="s">
        <v>31</v>
      </c>
      <c r="C139" t="s">
        <v>362</v>
      </c>
      <c r="D139" s="17" t="str">
        <f>IFERROR(VLOOKUP(Dati18_19[[#This Row],[Nome]]&amp;"*",Gazzetta18_19[Giocatore],1,FALSE),0)</f>
        <v>Mbaye I.</v>
      </c>
      <c r="E139" s="13">
        <f>IFERROR(IF(Dati18_19[[#This Row],[Mf]]/Dati18_19[[#This Row],[Quota]]=0,0,Dati18_19[[#This Row],[Mf]]/Dati18_19[[#This Row],[Quota]]),0)</f>
        <v>0.58899999999999997</v>
      </c>
      <c r="F139" s="13">
        <f>IFERROR(Dati18_19[[#This Row],[Mf/Quota]]*Dati18_19[[#This Row],[Pg]]/38,0)</f>
        <v>0.35649999999999998</v>
      </c>
      <c r="G139" s="15">
        <f>IF(Dati18_19[[#This Row],[Mf]]*Dati18_19[[#This Row],[Pg]]=0,0,Dati18_19[[#This Row],[Mf]]*Dati18_19[[#This Row],[Pg]])</f>
        <v>135.47</v>
      </c>
      <c r="H139" s="20">
        <f>IFERROR(Dati18_19[[#This Row],[Tot. punti]]/Dati18_19[[#This Row],[Quota]],0)</f>
        <v>13.547000000000001</v>
      </c>
      <c r="I139" s="12">
        <f>IFERROR(VLOOKUP(Dati18_19[[#This Row],[Nome]]&amp;"*",Gazzetta18_19[],2,FALSE),0)</f>
        <v>10</v>
      </c>
      <c r="J139" t="s">
        <v>89</v>
      </c>
      <c r="K139">
        <v>23</v>
      </c>
      <c r="L139">
        <v>5.74</v>
      </c>
      <c r="M139">
        <v>5.89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0</v>
      </c>
      <c r="W139">
        <v>0</v>
      </c>
      <c r="Y139" s="18" t="s">
        <v>1786</v>
      </c>
      <c r="Z139">
        <v>19</v>
      </c>
    </row>
    <row r="140" spans="1:26">
      <c r="A140">
        <v>358</v>
      </c>
      <c r="B140" t="s">
        <v>31</v>
      </c>
      <c r="C140" t="s">
        <v>287</v>
      </c>
      <c r="D140" s="17" t="str">
        <f>IFERROR(VLOOKUP(Dati18_19[[#This Row],[Nome]]&amp;"*",Gazzetta18_19[Giocatore],1,FALSE),0)</f>
        <v>De Sciglio M.</v>
      </c>
      <c r="E140" s="13">
        <f>IFERROR(IF(Dati18_19[[#This Row],[Mf]]/Dati18_19[[#This Row],[Quota]]=0,0,Dati18_19[[#This Row],[Mf]]/Dati18_19[[#This Row],[Quota]]),0)</f>
        <v>0.60499999999999998</v>
      </c>
      <c r="F140" s="13">
        <f>IFERROR(Dati18_19[[#This Row],[Mf/Quota]]*Dati18_19[[#This Row],[Pg]]/38,0)</f>
        <v>0.35026315789473683</v>
      </c>
      <c r="G140" s="15">
        <f>IF(Dati18_19[[#This Row],[Mf]]*Dati18_19[[#This Row],[Pg]]=0,0,Dati18_19[[#This Row],[Mf]]*Dati18_19[[#This Row],[Pg]])</f>
        <v>133.1</v>
      </c>
      <c r="H140" s="20">
        <f>IFERROR(Dati18_19[[#This Row],[Tot. punti]]/Dati18_19[[#This Row],[Quota]],0)</f>
        <v>13.309999999999999</v>
      </c>
      <c r="I140" s="12">
        <f>IFERROR(VLOOKUP(Dati18_19[[#This Row],[Nome]]&amp;"*",Gazzetta18_19[],2,FALSE),0)</f>
        <v>10</v>
      </c>
      <c r="J140" t="s">
        <v>57</v>
      </c>
      <c r="K140">
        <v>22</v>
      </c>
      <c r="L140">
        <v>6.05</v>
      </c>
      <c r="M140">
        <v>6.05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0</v>
      </c>
      <c r="Y140" s="18" t="s">
        <v>1787</v>
      </c>
      <c r="Z140">
        <v>14</v>
      </c>
    </row>
    <row r="141" spans="1:26">
      <c r="A141">
        <v>166</v>
      </c>
      <c r="B141" t="s">
        <v>31</v>
      </c>
      <c r="C141" t="s">
        <v>343</v>
      </c>
      <c r="D141" s="17" t="str">
        <f>IFERROR(VLOOKUP(Dati18_19[[#This Row],[Nome]]&amp;"*",Gazzetta18_19[Giocatore],1,FALSE),0)</f>
        <v>Pasqual M.</v>
      </c>
      <c r="E141" s="13">
        <f>IFERROR(IF(Dati18_19[[#This Row],[Mf]]/Dati18_19[[#This Row],[Quota]]=0,0,Dati18_19[[#This Row],[Mf]]/Dati18_19[[#This Row],[Quota]]),0)</f>
        <v>0.6</v>
      </c>
      <c r="F141" s="13">
        <f>IFERROR(Dati18_19[[#This Row],[Mf/Quota]]*Dati18_19[[#This Row],[Pg]]/38,0)</f>
        <v>0.34736842105263155</v>
      </c>
      <c r="G141" s="15">
        <f>IF(Dati18_19[[#This Row],[Mf]]*Dati18_19[[#This Row],[Pg]]=0,0,Dati18_19[[#This Row],[Mf]]*Dati18_19[[#This Row],[Pg]])</f>
        <v>132</v>
      </c>
      <c r="H141" s="20">
        <f>IFERROR(Dati18_19[[#This Row],[Tot. punti]]/Dati18_19[[#This Row],[Quota]],0)</f>
        <v>13.2</v>
      </c>
      <c r="I141" s="12">
        <f>IFERROR(VLOOKUP(Dati18_19[[#This Row],[Nome]]&amp;"*",Gazzetta18_19[],2,FALSE),0)</f>
        <v>10</v>
      </c>
      <c r="J141" t="s">
        <v>19</v>
      </c>
      <c r="K141">
        <v>22</v>
      </c>
      <c r="L141">
        <v>5.8</v>
      </c>
      <c r="M141">
        <v>6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2</v>
      </c>
      <c r="U141">
        <v>2</v>
      </c>
      <c r="V141">
        <v>0</v>
      </c>
      <c r="W141">
        <v>0</v>
      </c>
      <c r="Y141" s="18" t="s">
        <v>1789</v>
      </c>
      <c r="Z141">
        <v>10</v>
      </c>
    </row>
    <row r="142" spans="1:26">
      <c r="A142">
        <v>224</v>
      </c>
      <c r="B142" t="s">
        <v>31</v>
      </c>
      <c r="C142" t="s">
        <v>186</v>
      </c>
      <c r="D142" s="17" t="str">
        <f>IFERROR(VLOOKUP(Dati18_19[[#This Row],[Nome]]&amp;"*",Gazzetta18_19[Giocatore],1,FALSE),0)</f>
        <v>De Maio S.</v>
      </c>
      <c r="E142" s="13">
        <f>IFERROR(IF(Dati18_19[[#This Row],[Mf]]/Dati18_19[[#This Row],[Quota]]=0,0,Dati18_19[[#This Row],[Mf]]/Dati18_19[[#This Row],[Quota]]),0)</f>
        <v>0.73875000000000002</v>
      </c>
      <c r="F142" s="13">
        <f>IFERROR(Dati18_19[[#This Row],[Mf/Quota]]*Dati18_19[[#This Row],[Pg]]/38,0)</f>
        <v>0.42769736842105266</v>
      </c>
      <c r="G142" s="15">
        <f>IF(Dati18_19[[#This Row],[Mf]]*Dati18_19[[#This Row],[Pg]]=0,0,Dati18_19[[#This Row],[Mf]]*Dati18_19[[#This Row],[Pg]])</f>
        <v>130.02000000000001</v>
      </c>
      <c r="H142" s="20">
        <f>IFERROR(Dati18_19[[#This Row],[Tot. punti]]/Dati18_19[[#This Row],[Quota]],0)</f>
        <v>16.252500000000001</v>
      </c>
      <c r="I142" s="12">
        <f>IFERROR(VLOOKUP(Dati18_19[[#This Row],[Nome]]&amp;"*",Gazzetta18_19[],2,FALSE),0)</f>
        <v>8</v>
      </c>
      <c r="J142" t="s">
        <v>30</v>
      </c>
      <c r="K142">
        <v>22</v>
      </c>
      <c r="L142">
        <v>5.89</v>
      </c>
      <c r="M142">
        <v>5.91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1</v>
      </c>
      <c r="W142">
        <v>0</v>
      </c>
      <c r="Y142" s="18" t="s">
        <v>1790</v>
      </c>
      <c r="Z142">
        <v>18</v>
      </c>
    </row>
    <row r="143" spans="1:26">
      <c r="A143">
        <v>695</v>
      </c>
      <c r="B143" t="s">
        <v>31</v>
      </c>
      <c r="C143" t="s">
        <v>268</v>
      </c>
      <c r="D143" s="17" t="str">
        <f>IFERROR(VLOOKUP(Dati18_19[[#This Row],[Nome]]&amp;"*",Gazzetta18_19[Giocatore],1,FALSE),0)</f>
        <v>Toloi R.</v>
      </c>
      <c r="E143" s="13">
        <f>IFERROR(IF(Dati18_19[[#This Row],[Mf]]/Dati18_19[[#This Row],[Quota]]=0,0,Dati18_19[[#This Row],[Mf]]/Dati18_19[[#This Row],[Quota]]),0)</f>
        <v>0.47615384615384621</v>
      </c>
      <c r="F143" s="13">
        <f>IFERROR(Dati18_19[[#This Row],[Mf/Quota]]*Dati18_19[[#This Row],[Pg]]/38,0)</f>
        <v>0.26313765182186238</v>
      </c>
      <c r="G143" s="15">
        <f>IF(Dati18_19[[#This Row],[Mf]]*Dati18_19[[#This Row],[Pg]]=0,0,Dati18_19[[#This Row],[Mf]]*Dati18_19[[#This Row],[Pg]])</f>
        <v>129.99</v>
      </c>
      <c r="H143" s="20">
        <f>IFERROR(Dati18_19[[#This Row],[Tot. punti]]/Dati18_19[[#This Row],[Quota]],0)</f>
        <v>9.9992307692307705</v>
      </c>
      <c r="I143" s="12">
        <f>IFERROR(VLOOKUP(Dati18_19[[#This Row],[Nome]]&amp;"*",Gazzetta18_19[],2,FALSE),0)</f>
        <v>13</v>
      </c>
      <c r="J143" t="s">
        <v>49</v>
      </c>
      <c r="K143">
        <v>21</v>
      </c>
      <c r="L143">
        <v>6.07</v>
      </c>
      <c r="M143">
        <v>6.19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1</v>
      </c>
      <c r="W143">
        <v>1</v>
      </c>
      <c r="Y143" s="18" t="s">
        <v>1791</v>
      </c>
      <c r="Z143">
        <v>20</v>
      </c>
    </row>
    <row r="144" spans="1:26" hidden="1">
      <c r="A144">
        <v>1870</v>
      </c>
      <c r="B144" t="s">
        <v>22</v>
      </c>
      <c r="C144" t="s">
        <v>669</v>
      </c>
      <c r="D144" s="17" t="str">
        <f>IFERROR(VLOOKUP(Dati18_19[[#This Row],[Nome]]&amp;"*",Gazzetta18_19[Giocatore],1,FALSE),0)</f>
        <v>Barella N.</v>
      </c>
      <c r="E144" s="13">
        <f>IFERROR(IF(Dati18_19[[#This Row],[Mf]]/Dati18_19[[#This Row],[Quota]]=0,0,Dati18_19[[#This Row],[Mf]]/Dati18_19[[#This Row],[Quota]]),0)</f>
        <v>0.37687500000000002</v>
      </c>
      <c r="F144" s="13">
        <f>IFERROR(Dati18_19[[#This Row],[Mf/Quota]]*Dati18_19[[#This Row],[Pg]]/38,0)</f>
        <v>0.3471217105263158</v>
      </c>
      <c r="G144" s="15">
        <f>IF(Dati18_19[[#This Row],[Mf]]*Dati18_19[[#This Row],[Pg]]=0,0,Dati18_19[[#This Row],[Mf]]*Dati18_19[[#This Row],[Pg]])</f>
        <v>211.05</v>
      </c>
      <c r="H144" s="20">
        <f>IFERROR(Dati18_19[[#This Row],[Tot. punti]]/Dati18_19[[#This Row],[Quota]],0)</f>
        <v>13.190625000000001</v>
      </c>
      <c r="I144" s="12">
        <f>IFERROR(VLOOKUP(Dati18_19[[#This Row],[Nome]]&amp;"*",Gazzetta18_19[],2,FALSE),0)</f>
        <v>16</v>
      </c>
      <c r="J144" t="s">
        <v>654</v>
      </c>
      <c r="K144">
        <v>35</v>
      </c>
      <c r="L144">
        <v>6.09</v>
      </c>
      <c r="M144">
        <v>6.03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4</v>
      </c>
      <c r="U144">
        <v>8</v>
      </c>
      <c r="V144">
        <v>2</v>
      </c>
      <c r="W144">
        <v>0</v>
      </c>
      <c r="Y144" s="18" t="s">
        <v>1792</v>
      </c>
      <c r="Z144">
        <v>21</v>
      </c>
    </row>
    <row r="145" spans="1:26" hidden="1">
      <c r="A145">
        <v>2065</v>
      </c>
      <c r="B145" t="s">
        <v>22</v>
      </c>
      <c r="C145" t="s">
        <v>747</v>
      </c>
      <c r="D145" s="17" t="str">
        <f>IFERROR(VLOOKUP(Dati18_19[[#This Row],[Nome]]&amp;"*",Gazzetta18_19[Giocatore],1,FALSE),0)</f>
        <v>Praet D.</v>
      </c>
      <c r="E145" s="13">
        <f>IFERROR(IF(Dati18_19[[#This Row],[Mf]]/Dati18_19[[#This Row],[Quota]]=0,0,Dati18_19[[#This Row],[Mf]]/Dati18_19[[#This Row],[Quota]]),0)</f>
        <v>0.38624999999999998</v>
      </c>
      <c r="F145" s="13">
        <f>IFERROR(Dati18_19[[#This Row],[Mf/Quota]]*Dati18_19[[#This Row],[Pg]]/38,0)</f>
        <v>0.34559210526315792</v>
      </c>
      <c r="G145" s="15">
        <f>IF(Dati18_19[[#This Row],[Mf]]*Dati18_19[[#This Row],[Pg]]=0,0,Dati18_19[[#This Row],[Mf]]*Dati18_19[[#This Row],[Pg]])</f>
        <v>210.12</v>
      </c>
      <c r="H145" s="20">
        <f>IFERROR(Dati18_19[[#This Row],[Tot. punti]]/Dati18_19[[#This Row],[Quota]],0)</f>
        <v>13.1325</v>
      </c>
      <c r="I145" s="12">
        <f>IFERROR(VLOOKUP(Dati18_19[[#This Row],[Nome]]&amp;"*",Gazzetta18_19[],2,FALSE),0)</f>
        <v>16</v>
      </c>
      <c r="J145" t="s">
        <v>44</v>
      </c>
      <c r="K145">
        <v>34</v>
      </c>
      <c r="L145">
        <v>6</v>
      </c>
      <c r="M145">
        <v>6.18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6</v>
      </c>
      <c r="V145">
        <v>0</v>
      </c>
      <c r="W145">
        <v>0</v>
      </c>
      <c r="Y145" s="18" t="s">
        <v>2270</v>
      </c>
      <c r="Z145">
        <v>5</v>
      </c>
    </row>
    <row r="146" spans="1:26">
      <c r="A146">
        <v>790</v>
      </c>
      <c r="B146" t="s">
        <v>31</v>
      </c>
      <c r="C146" t="s">
        <v>511</v>
      </c>
      <c r="D146" s="17" t="str">
        <f>IFERROR(VLOOKUP(Dati18_19[[#This Row],[Nome]]&amp;"*",Gazzetta18_19[Giocatore],1,FALSE),0)</f>
        <v>Samir C.</v>
      </c>
      <c r="E146" s="13">
        <f>IFERROR(IF(Dati18_19[[#This Row],[Mf]]/Dati18_19[[#This Row],[Quota]]=0,0,Dati18_19[[#This Row],[Mf]]/Dati18_19[[#This Row],[Quota]]),0)</f>
        <v>0.55454545454545456</v>
      </c>
      <c r="F146" s="13">
        <f>IFERROR(Dati18_19[[#This Row],[Mf/Quota]]*Dati18_19[[#This Row],[Pg]]/38,0)</f>
        <v>0.30645933014354071</v>
      </c>
      <c r="G146" s="15">
        <f>IF(Dati18_19[[#This Row],[Mf]]*Dati18_19[[#This Row],[Pg]]=0,0,Dati18_19[[#This Row],[Mf]]*Dati18_19[[#This Row],[Pg]])</f>
        <v>128.1</v>
      </c>
      <c r="H146" s="20">
        <f>IFERROR(Dati18_19[[#This Row],[Tot. punti]]/Dati18_19[[#This Row],[Quota]],0)</f>
        <v>11.645454545454545</v>
      </c>
      <c r="I146" s="12">
        <f>IFERROR(VLOOKUP(Dati18_19[[#This Row],[Nome]]&amp;"*",Gazzetta18_19[],2,FALSE),0)</f>
        <v>11</v>
      </c>
      <c r="J146" t="s">
        <v>30</v>
      </c>
      <c r="K146">
        <v>21</v>
      </c>
      <c r="L146">
        <v>5.93</v>
      </c>
      <c r="M146">
        <v>6.1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7</v>
      </c>
      <c r="V146">
        <v>0</v>
      </c>
      <c r="W146">
        <v>0</v>
      </c>
      <c r="Y146" s="18" t="s">
        <v>2272</v>
      </c>
      <c r="Z146">
        <v>8</v>
      </c>
    </row>
    <row r="147" spans="1:26" hidden="1">
      <c r="A147">
        <v>799</v>
      </c>
      <c r="B147" t="s">
        <v>28</v>
      </c>
      <c r="C147" t="s">
        <v>522</v>
      </c>
      <c r="D147" s="17" t="str">
        <f>IFERROR(VLOOKUP(Dati18_19[[#This Row],[Nome]]&amp;"*",Gazzetta18_19[Giocatore],1,FALSE),0)</f>
        <v>Bardi F.</v>
      </c>
      <c r="E147" s="13">
        <f>IFERROR(IF(Dati18_19[[#This Row],[Mf]]/Dati18_19[[#This Row],[Quota]]=0,0,Dati18_19[[#This Row],[Mf]]/Dati18_19[[#This Row],[Quota]]),0)</f>
        <v>4.33</v>
      </c>
      <c r="F147" s="13">
        <f>IFERROR(Dati18_19[[#This Row],[Mf/Quota]]*Dati18_19[[#This Row],[Pg]]/38,0)</f>
        <v>0.34184210526315789</v>
      </c>
      <c r="G147" s="15">
        <f>IF(Dati18_19[[#This Row],[Mf]]*Dati18_19[[#This Row],[Pg]]=0,0,Dati18_19[[#This Row],[Mf]]*Dati18_19[[#This Row],[Pg]])</f>
        <v>12.99</v>
      </c>
      <c r="H147" s="20">
        <f>IFERROR(Dati18_19[[#This Row],[Tot. punti]]/Dati18_19[[#This Row],[Quota]],0)</f>
        <v>12.99</v>
      </c>
      <c r="I147" s="12">
        <f>IFERROR(VLOOKUP(Dati18_19[[#This Row],[Nome]]&amp;"*",Gazzetta18_19[],2,FALSE),0)</f>
        <v>1</v>
      </c>
      <c r="J147" t="s">
        <v>38</v>
      </c>
      <c r="K147">
        <v>3</v>
      </c>
      <c r="L147">
        <v>6</v>
      </c>
      <c r="M147">
        <v>4.33</v>
      </c>
      <c r="N147">
        <v>0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s="18" t="s">
        <v>2666</v>
      </c>
      <c r="Z147">
        <v>12</v>
      </c>
    </row>
    <row r="148" spans="1:26" hidden="1">
      <c r="A148">
        <v>2743</v>
      </c>
      <c r="B148" t="s">
        <v>17</v>
      </c>
      <c r="C148" t="s">
        <v>1104</v>
      </c>
      <c r="D148" s="17" t="str">
        <f>IFERROR(VLOOKUP(Dati18_19[[#This Row],[Nome]]&amp;"*",Gazzetta18_19[Giocatore],1,FALSE),0)</f>
        <v>Santander F.</v>
      </c>
      <c r="E148" s="13">
        <f>IFERROR(IF(Dati18_19[[#This Row],[Mf]]/Dati18_19[[#This Row],[Quota]]=0,0,Dati18_19[[#This Row],[Mf]]/Dati18_19[[#This Row],[Quota]]),0)</f>
        <v>0.40588235294117647</v>
      </c>
      <c r="F148" s="13">
        <f>IFERROR(Dati18_19[[#This Row],[Mf/Quota]]*Dati18_19[[#This Row],[Pg]]/38,0)</f>
        <v>0.34179566563467495</v>
      </c>
      <c r="G148" s="15">
        <f>IF(Dati18_19[[#This Row],[Mf]]*Dati18_19[[#This Row],[Pg]]=0,0,Dati18_19[[#This Row],[Mf]]*Dati18_19[[#This Row],[Pg]])</f>
        <v>220.8</v>
      </c>
      <c r="H148" s="20">
        <f>IFERROR(Dati18_19[[#This Row],[Tot. punti]]/Dati18_19[[#This Row],[Quota]],0)</f>
        <v>12.988235294117647</v>
      </c>
      <c r="I148" s="12">
        <f>IFERROR(VLOOKUP(Dati18_19[[#This Row],[Nome]]&amp;"*",Gazzetta18_19[],2,FALSE),0)</f>
        <v>17</v>
      </c>
      <c r="J148" t="s">
        <v>89</v>
      </c>
      <c r="K148">
        <v>32</v>
      </c>
      <c r="L148">
        <v>6.03</v>
      </c>
      <c r="M148">
        <v>6.9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5</v>
      </c>
      <c r="V148">
        <v>0</v>
      </c>
      <c r="W148">
        <v>0</v>
      </c>
      <c r="Y148" s="18" t="s">
        <v>2273</v>
      </c>
      <c r="Z148">
        <v>8</v>
      </c>
    </row>
    <row r="149" spans="1:26" hidden="1">
      <c r="A149">
        <v>212</v>
      </c>
      <c r="B149" t="s">
        <v>17</v>
      </c>
      <c r="C149" t="s">
        <v>37</v>
      </c>
      <c r="D149" s="17" t="str">
        <f>IFERROR(VLOOKUP(Dati18_19[[#This Row],[Nome]]&amp;"*",Gazzetta18_19[Giocatore],1,FALSE),0)</f>
        <v>Ciofani D.</v>
      </c>
      <c r="E149" s="13">
        <f>IFERROR(IF(Dati18_19[[#This Row],[Mf]]/Dati18_19[[#This Row],[Quota]]=0,0,Dati18_19[[#This Row],[Mf]]/Dati18_19[[#This Row],[Quota]]),0)</f>
        <v>0.40312500000000001</v>
      </c>
      <c r="F149" s="13">
        <f>IFERROR(Dati18_19[[#This Row],[Mf/Quota]]*Dati18_19[[#This Row],[Pg]]/38,0)</f>
        <v>0.33947368421052632</v>
      </c>
      <c r="G149" s="15">
        <f>IF(Dati18_19[[#This Row],[Mf]]*Dati18_19[[#This Row],[Pg]]=0,0,Dati18_19[[#This Row],[Mf]]*Dati18_19[[#This Row],[Pg]])</f>
        <v>206.4</v>
      </c>
      <c r="H149" s="20">
        <f>IFERROR(Dati18_19[[#This Row],[Tot. punti]]/Dati18_19[[#This Row],[Quota]],0)</f>
        <v>12.9</v>
      </c>
      <c r="I149" s="12">
        <f>IFERROR(VLOOKUP(Dati18_19[[#This Row],[Nome]]&amp;"*",Gazzetta18_19[],2,FALSE),0)</f>
        <v>16</v>
      </c>
      <c r="J149" t="s">
        <v>38</v>
      </c>
      <c r="K149">
        <v>32</v>
      </c>
      <c r="L149">
        <v>5.86</v>
      </c>
      <c r="M149">
        <v>6.45</v>
      </c>
      <c r="N149">
        <v>3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1</v>
      </c>
      <c r="V149">
        <v>0</v>
      </c>
      <c r="W149">
        <v>0</v>
      </c>
      <c r="Y149" s="18" t="s">
        <v>2667</v>
      </c>
      <c r="Z149">
        <v>11</v>
      </c>
    </row>
    <row r="150" spans="1:26" hidden="1">
      <c r="A150">
        <v>154</v>
      </c>
      <c r="B150" t="s">
        <v>17</v>
      </c>
      <c r="C150" t="s">
        <v>390</v>
      </c>
      <c r="D150" s="17" t="str">
        <f>IFERROR(VLOOKUP(Dati18_19[[#This Row],[Nome]]&amp;"*",Gazzetta18_19[Giocatore],1,FALSE),0)</f>
        <v>Mchedlidze L.</v>
      </c>
      <c r="E150" s="13">
        <f>IFERROR(IF(Dati18_19[[#This Row],[Mf]]/Dati18_19[[#This Row],[Quota]]=0,0,Dati18_19[[#This Row],[Mf]]/Dati18_19[[#This Row],[Quota]]),0)</f>
        <v>1.1720000000000002</v>
      </c>
      <c r="F150" s="13">
        <f>IFERROR(Dati18_19[[#This Row],[Mf/Quota]]*Dati18_19[[#This Row],[Pg]]/38,0)</f>
        <v>0.33926315789473688</v>
      </c>
      <c r="G150" s="15">
        <f>IF(Dati18_19[[#This Row],[Mf]]*Dati18_19[[#This Row],[Pg]]=0,0,Dati18_19[[#This Row],[Mf]]*Dati18_19[[#This Row],[Pg]])</f>
        <v>64.460000000000008</v>
      </c>
      <c r="H150" s="20">
        <f>IFERROR(Dati18_19[[#This Row],[Tot. punti]]/Dati18_19[[#This Row],[Quota]],0)</f>
        <v>12.892000000000001</v>
      </c>
      <c r="I150" s="12">
        <f>IFERROR(VLOOKUP(Dati18_19[[#This Row],[Nome]]&amp;"*",Gazzetta18_19[],2,FALSE),0)</f>
        <v>5</v>
      </c>
      <c r="J150" t="s">
        <v>19</v>
      </c>
      <c r="K150">
        <v>11</v>
      </c>
      <c r="L150">
        <v>5.79</v>
      </c>
      <c r="M150">
        <v>5.86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Y150" s="18" t="s">
        <v>1793</v>
      </c>
      <c r="Z150">
        <v>18</v>
      </c>
    </row>
    <row r="151" spans="1:26" hidden="1">
      <c r="A151">
        <v>124</v>
      </c>
      <c r="B151" t="s">
        <v>17</v>
      </c>
      <c r="C151" t="s">
        <v>223</v>
      </c>
      <c r="D151" s="17" t="str">
        <f>IFERROR(VLOOKUP(Dati18_19[[#This Row],[Nome]]&amp;"*",Gazzetta18_19[Giocatore],1,FALSE),0)</f>
        <v>Meggiorini R.</v>
      </c>
      <c r="E151" s="13">
        <f>IFERROR(IF(Dati18_19[[#This Row],[Mf]]/Dati18_19[[#This Row],[Quota]]=0,0,Dati18_19[[#This Row],[Mf]]/Dati18_19[[#This Row],[Quota]]),0)</f>
        <v>0.53454545454545455</v>
      </c>
      <c r="F151" s="13">
        <f>IFERROR(Dati18_19[[#This Row],[Mf/Quota]]*Dati18_19[[#This Row],[Pg]]/38,0)</f>
        <v>0.3376076555023923</v>
      </c>
      <c r="G151" s="15">
        <f>IF(Dati18_19[[#This Row],[Mf]]*Dati18_19[[#This Row],[Pg]]=0,0,Dati18_19[[#This Row],[Mf]]*Dati18_19[[#This Row],[Pg]])</f>
        <v>141.12</v>
      </c>
      <c r="H151" s="20">
        <f>IFERROR(Dati18_19[[#This Row],[Tot. punti]]/Dati18_19[[#This Row],[Quota]],0)</f>
        <v>12.82909090909091</v>
      </c>
      <c r="I151" s="12">
        <f>IFERROR(VLOOKUP(Dati18_19[[#This Row],[Nome]]&amp;"*",Gazzetta18_19[],2,FALSE),0)</f>
        <v>11</v>
      </c>
      <c r="J151" t="s">
        <v>65</v>
      </c>
      <c r="K151">
        <v>24</v>
      </c>
      <c r="L151">
        <v>5.62</v>
      </c>
      <c r="M151">
        <v>5.88</v>
      </c>
      <c r="N151">
        <v>2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6</v>
      </c>
      <c r="V151">
        <v>0</v>
      </c>
      <c r="W151">
        <v>0</v>
      </c>
      <c r="Y151" s="18" t="s">
        <v>2668</v>
      </c>
      <c r="Z151">
        <v>4</v>
      </c>
    </row>
    <row r="152" spans="1:26">
      <c r="A152">
        <v>2784</v>
      </c>
      <c r="B152" t="s">
        <v>31</v>
      </c>
      <c r="C152" t="s">
        <v>1139</v>
      </c>
      <c r="D152" s="17" t="str">
        <f>IFERROR(VLOOKUP(Dati18_19[[#This Row],[Nome]]&amp;"*",Gazzetta18_19[Giocatore],1,FALSE),0)</f>
        <v>Colley O.</v>
      </c>
      <c r="E152" s="13">
        <f>IFERROR(IF(Dati18_19[[#This Row],[Mf]]/Dati18_19[[#This Row],[Quota]]=0,0,Dati18_19[[#This Row],[Mf]]/Dati18_19[[#This Row],[Quota]]),0)</f>
        <v>0.65333333333333332</v>
      </c>
      <c r="F152" s="13">
        <f>IFERROR(Dati18_19[[#This Row],[Mf/Quota]]*Dati18_19[[#This Row],[Pg]]/38,0)</f>
        <v>0.36105263157894735</v>
      </c>
      <c r="G152" s="15">
        <f>IF(Dati18_19[[#This Row],[Mf]]*Dati18_19[[#This Row],[Pg]]=0,0,Dati18_19[[#This Row],[Mf]]*Dati18_19[[#This Row],[Pg]])</f>
        <v>123.48</v>
      </c>
      <c r="H152" s="20">
        <f>IFERROR(Dati18_19[[#This Row],[Tot. punti]]/Dati18_19[[#This Row],[Quota]],0)</f>
        <v>13.72</v>
      </c>
      <c r="I152" s="12">
        <f>IFERROR(VLOOKUP(Dati18_19[[#This Row],[Nome]]&amp;"*",Gazzetta18_19[],2,FALSE),0)</f>
        <v>9</v>
      </c>
      <c r="J152" t="s">
        <v>44</v>
      </c>
      <c r="K152">
        <v>21</v>
      </c>
      <c r="L152">
        <v>5.93</v>
      </c>
      <c r="M152">
        <v>5.88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Y152" s="18" t="s">
        <v>2276</v>
      </c>
      <c r="Z152">
        <v>13</v>
      </c>
    </row>
    <row r="153" spans="1:26" hidden="1">
      <c r="A153">
        <v>621</v>
      </c>
      <c r="B153" t="s">
        <v>22</v>
      </c>
      <c r="C153" t="s">
        <v>436</v>
      </c>
      <c r="D153" s="17" t="str">
        <f>IFERROR(VLOOKUP(Dati18_19[[#This Row],[Nome]]&amp;"*",Gazzetta18_19[Giocatore],1,FALSE),0)</f>
        <v>Romulo O.</v>
      </c>
      <c r="E153" s="13">
        <f>IFERROR(IF(Dati18_19[[#This Row],[Mf]]/Dati18_19[[#This Row],[Quota]]=0,0,Dati18_19[[#This Row],[Mf]]/Dati18_19[[#This Row],[Quota]]),0)</f>
        <v>0.47000000000000003</v>
      </c>
      <c r="F153" s="13">
        <f>IFERROR(Dati18_19[[#This Row],[Mf/Quota]]*Dati18_19[[#This Row],[Pg]]/38,0)</f>
        <v>0.33394736842105266</v>
      </c>
      <c r="G153" s="15">
        <f>IF(Dati18_19[[#This Row],[Mf]]*Dati18_19[[#This Row],[Pg]]=0,0,Dati18_19[[#This Row],[Mf]]*Dati18_19[[#This Row],[Pg]])</f>
        <v>164.97</v>
      </c>
      <c r="H153" s="20">
        <f>IFERROR(Dati18_19[[#This Row],[Tot. punti]]/Dati18_19[[#This Row],[Quota]],0)</f>
        <v>12.69</v>
      </c>
      <c r="I153" s="12">
        <f>IFERROR(VLOOKUP(Dati18_19[[#This Row],[Nome]]&amp;"*",Gazzetta18_19[],2,FALSE),0)</f>
        <v>13</v>
      </c>
      <c r="J153" t="s">
        <v>74</v>
      </c>
      <c r="K153">
        <v>27</v>
      </c>
      <c r="L153">
        <v>5.98</v>
      </c>
      <c r="M153">
        <v>6.11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1</v>
      </c>
      <c r="W153">
        <v>0</v>
      </c>
      <c r="Y153" s="18" t="s">
        <v>2669</v>
      </c>
      <c r="Z153">
        <v>1</v>
      </c>
    </row>
    <row r="154" spans="1:26" hidden="1">
      <c r="A154">
        <v>159</v>
      </c>
      <c r="B154" t="s">
        <v>28</v>
      </c>
      <c r="C154" t="s">
        <v>566</v>
      </c>
      <c r="D154" s="17" t="str">
        <f>IFERROR(VLOOKUP(Dati18_19[[#This Row],[Nome]]&amp;"*",Gazzetta18_19[Giocatore],1,FALSE),0)</f>
        <v>Sepe L.</v>
      </c>
      <c r="E154" s="13">
        <f>IFERROR(IF(Dati18_19[[#This Row],[Mf]]/Dati18_19[[#This Row],[Quota]]=0,0,Dati18_19[[#This Row],[Mf]]/Dati18_19[[#This Row],[Quota]]),0)</f>
        <v>0.34230769230769231</v>
      </c>
      <c r="F154" s="13">
        <f>IFERROR(Dati18_19[[#This Row],[Mf/Quota]]*Dati18_19[[#This Row],[Pg]]/38,0)</f>
        <v>0.33329959514170043</v>
      </c>
      <c r="G154" s="15">
        <f>IF(Dati18_19[[#This Row],[Mf]]*Dati18_19[[#This Row],[Pg]]=0,0,Dati18_19[[#This Row],[Mf]]*Dati18_19[[#This Row],[Pg]])</f>
        <v>164.65</v>
      </c>
      <c r="H154" s="20">
        <f>IFERROR(Dati18_19[[#This Row],[Tot. punti]]/Dati18_19[[#This Row],[Quota]],0)</f>
        <v>12.665384615384616</v>
      </c>
      <c r="I154" s="12">
        <f>IFERROR(VLOOKUP(Dati18_19[[#This Row],[Nome]]&amp;"*",Gazzetta18_19[],2,FALSE),0)</f>
        <v>13</v>
      </c>
      <c r="J154" t="s">
        <v>1086</v>
      </c>
      <c r="K154">
        <v>37</v>
      </c>
      <c r="L154">
        <v>6.11</v>
      </c>
      <c r="M154">
        <v>4.45</v>
      </c>
      <c r="N154">
        <v>0</v>
      </c>
      <c r="O154">
        <v>59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Y154" s="18" t="s">
        <v>2670</v>
      </c>
      <c r="Z154">
        <v>20</v>
      </c>
    </row>
    <row r="155" spans="1:26" hidden="1">
      <c r="A155">
        <v>2639</v>
      </c>
      <c r="B155" t="s">
        <v>22</v>
      </c>
      <c r="C155" t="s">
        <v>1097</v>
      </c>
      <c r="D155" s="17" t="str">
        <f>IFERROR(VLOOKUP(Dati18_19[[#This Row],[Nome]]&amp;"*",Gazzetta18_19[Giocatore],1,FALSE),0)</f>
        <v>Bakayoko T.</v>
      </c>
      <c r="E155" s="13">
        <f>IFERROR(IF(Dati18_19[[#This Row],[Mf]]/Dati18_19[[#This Row],[Quota]]=0,0,Dati18_19[[#This Row],[Mf]]/Dati18_19[[#This Row],[Quota]]),0)</f>
        <v>0.40800000000000003</v>
      </c>
      <c r="F155" s="13">
        <f>IFERROR(Dati18_19[[#This Row],[Mf/Quota]]*Dati18_19[[#This Row],[Pg]]/38,0)</f>
        <v>0.33284210526315794</v>
      </c>
      <c r="G155" s="15">
        <f>IF(Dati18_19[[#This Row],[Mf]]*Dati18_19[[#This Row],[Pg]]=0,0,Dati18_19[[#This Row],[Mf]]*Dati18_19[[#This Row],[Pg]])</f>
        <v>189.72</v>
      </c>
      <c r="H155" s="20">
        <f>IFERROR(Dati18_19[[#This Row],[Tot. punti]]/Dati18_19[[#This Row],[Quota]],0)</f>
        <v>12.648</v>
      </c>
      <c r="I155" s="12">
        <f>IFERROR(VLOOKUP(Dati18_19[[#This Row],[Nome]]&amp;"*",Gazzetta18_19[],2,FALSE),0)</f>
        <v>15</v>
      </c>
      <c r="J155" t="s">
        <v>21</v>
      </c>
      <c r="K155">
        <v>31</v>
      </c>
      <c r="L155">
        <v>6.09</v>
      </c>
      <c r="M155">
        <v>6.12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5</v>
      </c>
      <c r="V155">
        <v>1</v>
      </c>
      <c r="W155">
        <v>0</v>
      </c>
      <c r="Y155" s="18" t="s">
        <v>2671</v>
      </c>
      <c r="Z155">
        <v>1</v>
      </c>
    </row>
    <row r="156" spans="1:26" hidden="1">
      <c r="A156">
        <v>2194</v>
      </c>
      <c r="B156" t="s">
        <v>22</v>
      </c>
      <c r="C156" t="s">
        <v>813</v>
      </c>
      <c r="D156" s="17" t="str">
        <f>IFERROR(VLOOKUP(Dati18_19[[#This Row],[Nome]]&amp;"*",Gazzetta18_19[Giocatore],1,FALSE),0)</f>
        <v>Calhanoglu H.</v>
      </c>
      <c r="E156" s="13">
        <f>IFERROR(IF(Dati18_19[[#This Row],[Mf]]/Dati18_19[[#This Row],[Quota]]=0,0,Dati18_19[[#This Row],[Mf]]/Dati18_19[[#This Row],[Quota]]),0)</f>
        <v>0.35</v>
      </c>
      <c r="F156" s="13">
        <f>IFERROR(Dati18_19[[#This Row],[Mf/Quota]]*Dati18_19[[#This Row],[Pg]]/38,0)</f>
        <v>0.33157894736842103</v>
      </c>
      <c r="G156" s="15">
        <f>IF(Dati18_19[[#This Row],[Mf]]*Dati18_19[[#This Row],[Pg]]=0,0,Dati18_19[[#This Row],[Mf]]*Dati18_19[[#This Row],[Pg]])</f>
        <v>226.79999999999998</v>
      </c>
      <c r="H156" s="20">
        <f>IFERROR(Dati18_19[[#This Row],[Tot. punti]]/Dati18_19[[#This Row],[Quota]],0)</f>
        <v>12.6</v>
      </c>
      <c r="I156" s="12">
        <f>IFERROR(VLOOKUP(Dati18_19[[#This Row],[Nome]]&amp;"*",Gazzetta18_19[],2,FALSE),0)</f>
        <v>18</v>
      </c>
      <c r="J156" t="s">
        <v>21</v>
      </c>
      <c r="K156">
        <v>36</v>
      </c>
      <c r="L156">
        <v>5.94</v>
      </c>
      <c r="M156">
        <v>6.3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3</v>
      </c>
      <c r="V156">
        <v>0</v>
      </c>
      <c r="W156">
        <v>0</v>
      </c>
      <c r="Y156" s="18" t="s">
        <v>1796</v>
      </c>
      <c r="Z156">
        <v>1</v>
      </c>
    </row>
    <row r="157" spans="1:26" hidden="1">
      <c r="A157">
        <v>2038</v>
      </c>
      <c r="B157" t="s">
        <v>17</v>
      </c>
      <c r="C157" t="s">
        <v>737</v>
      </c>
      <c r="D157" s="17" t="str">
        <f>IFERROR(VLOOKUP(Dati18_19[[#This Row],[Nome]]&amp;"*",Gazzetta18_19[Giocatore],1,FALSE),0)</f>
        <v>Pinamonti A.</v>
      </c>
      <c r="E157" s="13">
        <f>IFERROR(IF(Dati18_19[[#This Row],[Mf]]/Dati18_19[[#This Row],[Quota]]=0,0,Dati18_19[[#This Row],[Mf]]/Dati18_19[[#This Row],[Quota]]),0)</f>
        <v>0.4642857142857143</v>
      </c>
      <c r="F157" s="13">
        <f>IFERROR(Dati18_19[[#This Row],[Mf/Quota]]*Dati18_19[[#This Row],[Pg]]/38,0)</f>
        <v>0.32988721804511278</v>
      </c>
      <c r="G157" s="15">
        <f>IF(Dati18_19[[#This Row],[Mf]]*Dati18_19[[#This Row],[Pg]]=0,0,Dati18_19[[#This Row],[Mf]]*Dati18_19[[#This Row],[Pg]])</f>
        <v>175.5</v>
      </c>
      <c r="H157" s="20">
        <f>IFERROR(Dati18_19[[#This Row],[Tot. punti]]/Dati18_19[[#This Row],[Quota]],0)</f>
        <v>12.535714285714286</v>
      </c>
      <c r="I157" s="12">
        <f>IFERROR(VLOOKUP(Dati18_19[[#This Row],[Nome]]&amp;"*",Gazzetta18_19[],2,FALSE),0)</f>
        <v>14</v>
      </c>
      <c r="J157" t="s">
        <v>38</v>
      </c>
      <c r="K157">
        <v>27</v>
      </c>
      <c r="L157">
        <v>5.82</v>
      </c>
      <c r="M157">
        <v>6.5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0</v>
      </c>
      <c r="W157">
        <v>0</v>
      </c>
      <c r="Y157" s="18" t="s">
        <v>1799</v>
      </c>
      <c r="Z157">
        <v>8</v>
      </c>
    </row>
    <row r="158" spans="1:26">
      <c r="A158">
        <v>630</v>
      </c>
      <c r="B158" t="s">
        <v>31</v>
      </c>
      <c r="C158" t="s">
        <v>280</v>
      </c>
      <c r="D158" s="17" t="str">
        <f>IFERROR(VLOOKUP(Dati18_19[[#This Row],[Nome]]&amp;"*",Gazzetta18_19[Giocatore],1,FALSE),0)</f>
        <v>Sala J.</v>
      </c>
      <c r="E158" s="13">
        <f>IFERROR(IF(Dati18_19[[#This Row],[Mf]]/Dati18_19[[#This Row],[Quota]]=0,0,Dati18_19[[#This Row],[Mf]]/Dati18_19[[#This Row],[Quota]]),0)</f>
        <v>0.95166666666666666</v>
      </c>
      <c r="F158" s="13">
        <f>IFERROR(Dati18_19[[#This Row],[Mf/Quota]]*Dati18_19[[#This Row],[Pg]]/38,0)</f>
        <v>0.52592105263157896</v>
      </c>
      <c r="G158" s="15">
        <f>IF(Dati18_19[[#This Row],[Mf]]*Dati18_19[[#This Row],[Pg]]=0,0,Dati18_19[[#This Row],[Mf]]*Dati18_19[[#This Row],[Pg]])</f>
        <v>119.91</v>
      </c>
      <c r="H158" s="20">
        <f>IFERROR(Dati18_19[[#This Row],[Tot. punti]]/Dati18_19[[#This Row],[Quota]],0)</f>
        <v>19.984999999999999</v>
      </c>
      <c r="I158" s="12">
        <f>IFERROR(VLOOKUP(Dati18_19[[#This Row],[Nome]]&amp;"*",Gazzetta18_19[],2,FALSE),0)</f>
        <v>6</v>
      </c>
      <c r="J158" t="s">
        <v>44</v>
      </c>
      <c r="K158">
        <v>21</v>
      </c>
      <c r="L158">
        <v>5.79</v>
      </c>
      <c r="M158">
        <v>5.71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5</v>
      </c>
      <c r="V158">
        <v>0</v>
      </c>
      <c r="W158">
        <v>0</v>
      </c>
      <c r="Y158" s="18" t="s">
        <v>2672</v>
      </c>
      <c r="Z158">
        <v>4</v>
      </c>
    </row>
    <row r="159" spans="1:26">
      <c r="A159">
        <v>142</v>
      </c>
      <c r="B159" t="s">
        <v>31</v>
      </c>
      <c r="C159" t="s">
        <v>53</v>
      </c>
      <c r="D159" s="17" t="str">
        <f>IFERROR(VLOOKUP(Dati18_19[[#This Row],[Nome]]&amp;"*",Gazzetta18_19[Giocatore],1,FALSE),0)</f>
        <v>Mario Rui S.</v>
      </c>
      <c r="E159" s="13">
        <f>IFERROR(IF(Dati18_19[[#This Row],[Mf]]/Dati18_19[[#This Row],[Quota]]=0,0,Dati18_19[[#This Row],[Mf]]/Dati18_19[[#This Row],[Quota]]),0)</f>
        <v>0.49583333333333335</v>
      </c>
      <c r="F159" s="13">
        <f>IFERROR(Dati18_19[[#This Row],[Mf/Quota]]*Dati18_19[[#This Row],[Pg]]/38,0)</f>
        <v>0.26096491228070179</v>
      </c>
      <c r="G159" s="15">
        <f>IF(Dati18_19[[#This Row],[Mf]]*Dati18_19[[#This Row],[Pg]]=0,0,Dati18_19[[#This Row],[Mf]]*Dati18_19[[#This Row],[Pg]])</f>
        <v>119</v>
      </c>
      <c r="H159" s="20">
        <f>IFERROR(Dati18_19[[#This Row],[Tot. punti]]/Dati18_19[[#This Row],[Quota]],0)</f>
        <v>9.9166666666666661</v>
      </c>
      <c r="I159" s="12">
        <f>IFERROR(VLOOKUP(Dati18_19[[#This Row],[Nome]]&amp;"*",Gazzetta18_19[],2,FALSE),0)</f>
        <v>12</v>
      </c>
      <c r="J159" t="s">
        <v>24</v>
      </c>
      <c r="K159">
        <v>20</v>
      </c>
      <c r="L159">
        <v>5.89</v>
      </c>
      <c r="M159">
        <v>5.95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4</v>
      </c>
      <c r="V159">
        <v>1</v>
      </c>
      <c r="W159">
        <v>0</v>
      </c>
      <c r="Y159" s="18" t="s">
        <v>2673</v>
      </c>
      <c r="Z159">
        <v>10</v>
      </c>
    </row>
    <row r="160" spans="1:26" hidden="1">
      <c r="A160">
        <v>2859</v>
      </c>
      <c r="B160" t="s">
        <v>17</v>
      </c>
      <c r="C160" t="s">
        <v>1203</v>
      </c>
      <c r="D160" s="17" t="str">
        <f>IFERROR(VLOOKUP(Dati18_19[[#This Row],[Nome]]&amp;"*",Gazzetta18_19[Giocatore],1,FALSE),0)</f>
        <v>Mirallas K.</v>
      </c>
      <c r="E160" s="13">
        <f>IFERROR(IF(Dati18_19[[#This Row],[Mf]]/Dati18_19[[#This Row],[Quota]]=0,0,Dati18_19[[#This Row],[Mf]]/Dati18_19[[#This Row],[Quota]]),0)</f>
        <v>0.46153846153846156</v>
      </c>
      <c r="F160" s="13">
        <f>IFERROR(Dati18_19[[#This Row],[Mf/Quota]]*Dati18_19[[#This Row],[Pg]]/38,0)</f>
        <v>0.32793522267206476</v>
      </c>
      <c r="G160" s="15">
        <f>IF(Dati18_19[[#This Row],[Mf]]*Dati18_19[[#This Row],[Pg]]=0,0,Dati18_19[[#This Row],[Mf]]*Dati18_19[[#This Row],[Pg]])</f>
        <v>162</v>
      </c>
      <c r="H160" s="20">
        <f>IFERROR(Dati18_19[[#This Row],[Tot. punti]]/Dati18_19[[#This Row],[Quota]],0)</f>
        <v>12.461538461538462</v>
      </c>
      <c r="I160" s="12">
        <f>IFERROR(VLOOKUP(Dati18_19[[#This Row],[Nome]]&amp;"*",Gazzetta18_19[],2,FALSE),0)</f>
        <v>13</v>
      </c>
      <c r="J160" t="s">
        <v>35</v>
      </c>
      <c r="K160">
        <v>27</v>
      </c>
      <c r="L160">
        <v>5.75</v>
      </c>
      <c r="M160">
        <v>6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0</v>
      </c>
      <c r="Y160" s="18" t="s">
        <v>2674</v>
      </c>
      <c r="Z160">
        <v>4</v>
      </c>
    </row>
    <row r="161" spans="1:26" hidden="1">
      <c r="A161">
        <v>276</v>
      </c>
      <c r="B161" t="s">
        <v>22</v>
      </c>
      <c r="C161" t="s">
        <v>312</v>
      </c>
      <c r="D161" s="17" t="str">
        <f>IFERROR(VLOOKUP(Dati18_19[[#This Row],[Nome]]&amp;"*",Gazzetta18_19[Giocatore],1,FALSE),0)</f>
        <v>Biabiany J.</v>
      </c>
      <c r="E161" s="13">
        <f>IFERROR(IF(Dati18_19[[#This Row],[Mf]]/Dati18_19[[#This Row],[Quota]]=0,0,Dati18_19[[#This Row],[Mf]]/Dati18_19[[#This Row],[Quota]]),0)</f>
        <v>0.69125000000000003</v>
      </c>
      <c r="F161" s="13">
        <f>IFERROR(Dati18_19[[#This Row],[Mf/Quota]]*Dati18_19[[#This Row],[Pg]]/38,0)</f>
        <v>0.32743421052631583</v>
      </c>
      <c r="G161" s="15">
        <f>IF(Dati18_19[[#This Row],[Mf]]*Dati18_19[[#This Row],[Pg]]=0,0,Dati18_19[[#This Row],[Mf]]*Dati18_19[[#This Row],[Pg]])</f>
        <v>99.54</v>
      </c>
      <c r="H161" s="20">
        <f>IFERROR(Dati18_19[[#This Row],[Tot. punti]]/Dati18_19[[#This Row],[Quota]],0)</f>
        <v>12.442500000000001</v>
      </c>
      <c r="I161" s="12">
        <f>IFERROR(VLOOKUP(Dati18_19[[#This Row],[Nome]]&amp;"*",Gazzetta18_19[],2,FALSE),0)</f>
        <v>8</v>
      </c>
      <c r="J161" t="s">
        <v>1086</v>
      </c>
      <c r="K161">
        <v>18</v>
      </c>
      <c r="L161">
        <v>5.65</v>
      </c>
      <c r="M161">
        <v>5.53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0</v>
      </c>
      <c r="W161">
        <v>0</v>
      </c>
      <c r="Y161" s="18" t="s">
        <v>2278</v>
      </c>
      <c r="Z161">
        <v>6</v>
      </c>
    </row>
    <row r="162" spans="1:26">
      <c r="A162">
        <v>519</v>
      </c>
      <c r="B162" t="s">
        <v>31</v>
      </c>
      <c r="C162" t="s">
        <v>435</v>
      </c>
      <c r="D162" s="17" t="str">
        <f>IFERROR(VLOOKUP(Dati18_19[[#This Row],[Nome]]&amp;"*",Gazzetta18_19[Giocatore],1,FALSE),0)</f>
        <v>Gazzola M.</v>
      </c>
      <c r="E162" s="13">
        <f>IFERROR(IF(Dati18_19[[#This Row],[Mf]]/Dati18_19[[#This Row],[Quota]]=0,0,Dati18_19[[#This Row],[Mf]]/Dati18_19[[#This Row],[Quota]]),0)</f>
        <v>0.73499999999999999</v>
      </c>
      <c r="F162" s="13">
        <f>IFERROR(Dati18_19[[#This Row],[Mf/Quota]]*Dati18_19[[#This Row],[Pg]]/38,0)</f>
        <v>0.38684210526315788</v>
      </c>
      <c r="G162" s="15">
        <f>IF(Dati18_19[[#This Row],[Mf]]*Dati18_19[[#This Row],[Pg]]=0,0,Dati18_19[[#This Row],[Mf]]*Dati18_19[[#This Row],[Pg]])</f>
        <v>117.6</v>
      </c>
      <c r="H162" s="20">
        <f>IFERROR(Dati18_19[[#This Row],[Tot. punti]]/Dati18_19[[#This Row],[Quota]],0)</f>
        <v>14.7</v>
      </c>
      <c r="I162" s="12">
        <f>IFERROR(VLOOKUP(Dati18_19[[#This Row],[Nome]]&amp;"*",Gazzetta18_19[],2,FALSE),0)</f>
        <v>8</v>
      </c>
      <c r="J162" t="s">
        <v>1086</v>
      </c>
      <c r="K162">
        <v>20</v>
      </c>
      <c r="L162">
        <v>5.78</v>
      </c>
      <c r="M162">
        <v>5.88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Y162" s="18" t="s">
        <v>1801</v>
      </c>
      <c r="Z162">
        <v>5</v>
      </c>
    </row>
    <row r="163" spans="1:26">
      <c r="A163">
        <v>388</v>
      </c>
      <c r="B163" t="s">
        <v>31</v>
      </c>
      <c r="C163" t="s">
        <v>58</v>
      </c>
      <c r="D163" s="17" t="str">
        <f>IFERROR(VLOOKUP(Dati18_19[[#This Row],[Nome]]&amp;"*",Gazzetta18_19[Giocatore],1,FALSE),0)</f>
        <v>Albiol R.</v>
      </c>
      <c r="E163" s="13">
        <f>IFERROR(IF(Dati18_19[[#This Row],[Mf]]/Dati18_19[[#This Row],[Quota]]=0,0,Dati18_19[[#This Row],[Mf]]/Dati18_19[[#This Row],[Quota]]),0)</f>
        <v>0.41714285714285715</v>
      </c>
      <c r="F163" s="13">
        <f>IFERROR(Dati18_19[[#This Row],[Mf/Quota]]*Dati18_19[[#This Row],[Pg]]/38,0)</f>
        <v>0.21954887218045113</v>
      </c>
      <c r="G163" s="15">
        <f>IF(Dati18_19[[#This Row],[Mf]]*Dati18_19[[#This Row],[Pg]]=0,0,Dati18_19[[#This Row],[Mf]]*Dati18_19[[#This Row],[Pg]])</f>
        <v>116.8</v>
      </c>
      <c r="H163" s="20">
        <f>IFERROR(Dati18_19[[#This Row],[Tot. punti]]/Dati18_19[[#This Row],[Quota]],0)</f>
        <v>8.3428571428571434</v>
      </c>
      <c r="I163" s="12">
        <f>IFERROR(VLOOKUP(Dati18_19[[#This Row],[Nome]]&amp;"*",Gazzetta18_19[],2,FALSE),0)</f>
        <v>14</v>
      </c>
      <c r="J163" t="s">
        <v>24</v>
      </c>
      <c r="K163">
        <v>20</v>
      </c>
      <c r="L163">
        <v>5.79</v>
      </c>
      <c r="M163">
        <v>5.84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  <c r="W163">
        <v>0</v>
      </c>
      <c r="Y163" s="18" t="s">
        <v>1802</v>
      </c>
      <c r="Z163">
        <v>7</v>
      </c>
    </row>
    <row r="164" spans="1:26">
      <c r="A164">
        <v>54</v>
      </c>
      <c r="B164" t="s">
        <v>31</v>
      </c>
      <c r="C164" t="s">
        <v>168</v>
      </c>
      <c r="D164" s="17" t="str">
        <f>IFERROR(VLOOKUP(Dati18_19[[#This Row],[Nome]]&amp;"*",Gazzetta18_19[Giocatore],1,FALSE),0)</f>
        <v>Rossettini L.</v>
      </c>
      <c r="E164" s="13">
        <f>IFERROR(IF(Dati18_19[[#This Row],[Mf]]/Dati18_19[[#This Row],[Quota]]=0,0,Dati18_19[[#This Row],[Mf]]/Dati18_19[[#This Row],[Quota]]),0)</f>
        <v>1.0960000000000001</v>
      </c>
      <c r="F164" s="13">
        <f>IFERROR(Dati18_19[[#This Row],[Mf/Quota]]*Dati18_19[[#This Row],[Pg]]/38,0)</f>
        <v>0.60568421052631582</v>
      </c>
      <c r="G164" s="15">
        <f>IF(Dati18_19[[#This Row],[Mf]]*Dati18_19[[#This Row],[Pg]]=0,0,Dati18_19[[#This Row],[Mf]]*Dati18_19[[#This Row],[Pg]])</f>
        <v>115.08000000000001</v>
      </c>
      <c r="H164" s="20">
        <f>IFERROR(Dati18_19[[#This Row],[Tot. punti]]/Dati18_19[[#This Row],[Quota]],0)</f>
        <v>23.016000000000002</v>
      </c>
      <c r="I164" s="12">
        <f>IFERROR(VLOOKUP(Dati18_19[[#This Row],[Nome]]&amp;"*",Gazzetta18_19[],2,FALSE),0)</f>
        <v>5</v>
      </c>
      <c r="J164" t="s">
        <v>65</v>
      </c>
      <c r="K164">
        <v>21</v>
      </c>
      <c r="L164">
        <v>5.6</v>
      </c>
      <c r="M164">
        <v>5.48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Y164" s="18" t="s">
        <v>2675</v>
      </c>
      <c r="Z164">
        <v>8</v>
      </c>
    </row>
    <row r="165" spans="1:26">
      <c r="A165">
        <v>491</v>
      </c>
      <c r="B165" t="s">
        <v>31</v>
      </c>
      <c r="C165" t="s">
        <v>610</v>
      </c>
      <c r="D165" s="17" t="str">
        <f>IFERROR(VLOOKUP(Dati18_19[[#This Row],[Nome]]&amp;"*",Gazzetta18_19[Giocatore],1,FALSE),0)</f>
        <v>Salamon B.</v>
      </c>
      <c r="E165" s="13">
        <f>IFERROR(IF(Dati18_19[[#This Row],[Mf]]/Dati18_19[[#This Row],[Quota]]=0,0,Dati18_19[[#This Row],[Mf]]/Dati18_19[[#This Row],[Quota]]),0)</f>
        <v>0.71875</v>
      </c>
      <c r="F165" s="13">
        <f>IFERROR(Dati18_19[[#This Row],[Mf/Quota]]*Dati18_19[[#This Row],[Pg]]/38,0)</f>
        <v>0.37828947368421051</v>
      </c>
      <c r="G165" s="15">
        <f>IF(Dati18_19[[#This Row],[Mf]]*Dati18_19[[#This Row],[Pg]]=0,0,Dati18_19[[#This Row],[Mf]]*Dati18_19[[#This Row],[Pg]])</f>
        <v>115</v>
      </c>
      <c r="H165" s="20">
        <f>IFERROR(Dati18_19[[#This Row],[Tot. punti]]/Dati18_19[[#This Row],[Quota]],0)</f>
        <v>14.375</v>
      </c>
      <c r="I165" s="12">
        <f>IFERROR(VLOOKUP(Dati18_19[[#This Row],[Nome]]&amp;"*",Gazzetta18_19[],2,FALSE),0)</f>
        <v>8</v>
      </c>
      <c r="J165" t="s">
        <v>38</v>
      </c>
      <c r="K165">
        <v>20</v>
      </c>
      <c r="L165">
        <v>5.82</v>
      </c>
      <c r="M165">
        <v>5.75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Y165" s="18" t="s">
        <v>1803</v>
      </c>
      <c r="Z165">
        <v>11</v>
      </c>
    </row>
    <row r="166" spans="1:26">
      <c r="A166">
        <v>48</v>
      </c>
      <c r="B166" t="s">
        <v>31</v>
      </c>
      <c r="C166" t="s">
        <v>321</v>
      </c>
      <c r="D166" s="17" t="str">
        <f>IFERROR(VLOOKUP(Dati18_19[[#This Row],[Nome]]&amp;"*",Gazzetta18_19[Giocatore],1,FALSE),0)</f>
        <v>Maietta D.</v>
      </c>
      <c r="E166" s="13">
        <f>IFERROR(IF(Dati18_19[[#This Row],[Mf]]/Dati18_19[[#This Row],[Quota]]=0,0,Dati18_19[[#This Row],[Mf]]/Dati18_19[[#This Row],[Quota]]),0)</f>
        <v>0.90833333333333333</v>
      </c>
      <c r="F166" s="13">
        <f>IFERROR(Dati18_19[[#This Row],[Mf/Quota]]*Dati18_19[[#This Row],[Pg]]/38,0)</f>
        <v>0.50197368421052635</v>
      </c>
      <c r="G166" s="15">
        <f>IF(Dati18_19[[#This Row],[Mf]]*Dati18_19[[#This Row],[Pg]]=0,0,Dati18_19[[#This Row],[Mf]]*Dati18_19[[#This Row],[Pg]])</f>
        <v>114.45</v>
      </c>
      <c r="H166" s="20">
        <f>IFERROR(Dati18_19[[#This Row],[Tot. punti]]/Dati18_19[[#This Row],[Quota]],0)</f>
        <v>19.074999999999999</v>
      </c>
      <c r="I166" s="12">
        <f>IFERROR(VLOOKUP(Dati18_19[[#This Row],[Nome]]&amp;"*",Gazzetta18_19[],2,FALSE),0)</f>
        <v>6</v>
      </c>
      <c r="J166" t="s">
        <v>19</v>
      </c>
      <c r="K166">
        <v>21</v>
      </c>
      <c r="L166">
        <v>5.57</v>
      </c>
      <c r="M166">
        <v>5.45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Y166" s="18" t="s">
        <v>1804</v>
      </c>
      <c r="Z166">
        <v>11</v>
      </c>
    </row>
    <row r="167" spans="1:26" hidden="1">
      <c r="A167">
        <v>788</v>
      </c>
      <c r="B167" t="s">
        <v>22</v>
      </c>
      <c r="C167" t="s">
        <v>471</v>
      </c>
      <c r="D167" s="17" t="str">
        <f>IFERROR(VLOOKUP(Dati18_19[[#This Row],[Nome]]&amp;"*",Gazzetta18_19[Giocatore],1,FALSE),0)</f>
        <v>Freuler R.</v>
      </c>
      <c r="E167" s="13">
        <f>IFERROR(IF(Dati18_19[[#This Row],[Mf]]/Dati18_19[[#This Row],[Quota]]=0,0,Dati18_19[[#This Row],[Mf]]/Dati18_19[[#This Row],[Quota]]),0)</f>
        <v>0.35166666666666668</v>
      </c>
      <c r="F167" s="13">
        <f>IFERROR(Dati18_19[[#This Row],[Mf/Quota]]*Dati18_19[[#This Row],[Pg]]/38,0)</f>
        <v>0.3239035087719298</v>
      </c>
      <c r="G167" s="15">
        <f>IF(Dati18_19[[#This Row],[Mf]]*Dati18_19[[#This Row],[Pg]]=0,0,Dati18_19[[#This Row],[Mf]]*Dati18_19[[#This Row],[Pg]])</f>
        <v>221.55</v>
      </c>
      <c r="H167" s="20">
        <f>IFERROR(Dati18_19[[#This Row],[Tot. punti]]/Dati18_19[[#This Row],[Quota]],0)</f>
        <v>12.308333333333334</v>
      </c>
      <c r="I167" s="12">
        <f>IFERROR(VLOOKUP(Dati18_19[[#This Row],[Nome]]&amp;"*",Gazzetta18_19[],2,FALSE),0)</f>
        <v>18</v>
      </c>
      <c r="J167" t="s">
        <v>49</v>
      </c>
      <c r="K167">
        <v>35</v>
      </c>
      <c r="L167">
        <v>6.16</v>
      </c>
      <c r="M167">
        <v>6.33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4</v>
      </c>
      <c r="V167">
        <v>0</v>
      </c>
      <c r="W167">
        <v>0</v>
      </c>
      <c r="Y167" s="18" t="s">
        <v>2280</v>
      </c>
      <c r="Z167">
        <v>12</v>
      </c>
    </row>
    <row r="168" spans="1:26" hidden="1">
      <c r="A168">
        <v>2008</v>
      </c>
      <c r="B168" t="s">
        <v>22</v>
      </c>
      <c r="C168" t="s">
        <v>727</v>
      </c>
      <c r="D168" s="17" t="str">
        <f>IFERROR(VLOOKUP(Dati18_19[[#This Row],[Nome]]&amp;"*",Gazzetta18_19[Giocatore],1,FALSE),0)</f>
        <v>Linetty K.</v>
      </c>
      <c r="E168" s="13">
        <f>IFERROR(IF(Dati18_19[[#This Row],[Mf]]/Dati18_19[[#This Row],[Quota]]=0,0,Dati18_19[[#This Row],[Mf]]/Dati18_19[[#This Row],[Quota]]),0)</f>
        <v>0.38374999999999998</v>
      </c>
      <c r="F168" s="13">
        <f>IFERROR(Dati18_19[[#This Row],[Mf/Quota]]*Dati18_19[[#This Row],[Pg]]/38,0)</f>
        <v>0.32315789473684209</v>
      </c>
      <c r="G168" s="15">
        <f>IF(Dati18_19[[#This Row],[Mf]]*Dati18_19[[#This Row],[Pg]]=0,0,Dati18_19[[#This Row],[Mf]]*Dati18_19[[#This Row],[Pg]])</f>
        <v>196.48</v>
      </c>
      <c r="H168" s="20">
        <f>IFERROR(Dati18_19[[#This Row],[Tot. punti]]/Dati18_19[[#This Row],[Quota]],0)</f>
        <v>12.28</v>
      </c>
      <c r="I168" s="12">
        <f>IFERROR(VLOOKUP(Dati18_19[[#This Row],[Nome]]&amp;"*",Gazzetta18_19[],2,FALSE),0)</f>
        <v>16</v>
      </c>
      <c r="J168" t="s">
        <v>44</v>
      </c>
      <c r="K168">
        <v>32</v>
      </c>
      <c r="L168">
        <v>5.94</v>
      </c>
      <c r="M168">
        <v>6.14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11</v>
      </c>
      <c r="V168">
        <v>0</v>
      </c>
      <c r="W168">
        <v>0</v>
      </c>
      <c r="Y168" s="18" t="s">
        <v>1808</v>
      </c>
      <c r="Z168">
        <v>1</v>
      </c>
    </row>
    <row r="169" spans="1:26" hidden="1">
      <c r="A169">
        <v>438</v>
      </c>
      <c r="B169" t="s">
        <v>22</v>
      </c>
      <c r="C169" t="s">
        <v>190</v>
      </c>
      <c r="D169" s="17" t="str">
        <f>IFERROR(VLOOKUP(Dati18_19[[#This Row],[Nome]]&amp;"*",Gazzetta18_19[Giocatore],1,FALSE),0)</f>
        <v>Rigoni L.</v>
      </c>
      <c r="E169" s="13">
        <f>IFERROR(IF(Dati18_19[[#This Row],[Mf]]/Dati18_19[[#This Row],[Quota]]=0,0,Dati18_19[[#This Row],[Mf]]/Dati18_19[[#This Row],[Quota]]),0)</f>
        <v>0.53090909090909089</v>
      </c>
      <c r="F169" s="13">
        <f>IFERROR(Dati18_19[[#This Row],[Mf/Quota]]*Dati18_19[[#This Row],[Pg]]/38,0)</f>
        <v>0.32133971291866031</v>
      </c>
      <c r="G169" s="15">
        <f>IF(Dati18_19[[#This Row],[Mf]]*Dati18_19[[#This Row],[Pg]]=0,0,Dati18_19[[#This Row],[Mf]]*Dati18_19[[#This Row],[Pg]])</f>
        <v>134.32</v>
      </c>
      <c r="H169" s="20">
        <f>IFERROR(Dati18_19[[#This Row],[Tot. punti]]/Dati18_19[[#This Row],[Quota]],0)</f>
        <v>12.210909090909091</v>
      </c>
      <c r="I169" s="12">
        <f>IFERROR(VLOOKUP(Dati18_19[[#This Row],[Nome]]&amp;"*",Gazzetta18_19[],2,FALSE),0)</f>
        <v>11</v>
      </c>
      <c r="J169" t="s">
        <v>1086</v>
      </c>
      <c r="K169">
        <v>23</v>
      </c>
      <c r="L169">
        <v>5.68</v>
      </c>
      <c r="M169">
        <v>5.84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0</v>
      </c>
      <c r="W169">
        <v>0</v>
      </c>
      <c r="Y169" s="18" t="s">
        <v>1809</v>
      </c>
      <c r="Z169">
        <v>24</v>
      </c>
    </row>
    <row r="170" spans="1:26">
      <c r="A170">
        <v>256</v>
      </c>
      <c r="B170" t="s">
        <v>31</v>
      </c>
      <c r="C170" t="s">
        <v>324</v>
      </c>
      <c r="D170" s="17" t="str">
        <f>IFERROR(VLOOKUP(Dati18_19[[#This Row],[Nome]]&amp;"*",Gazzetta18_19[Giocatore],1,FALSE),0)</f>
        <v>Juan Jesus G.</v>
      </c>
      <c r="E170" s="13">
        <f>IFERROR(IF(Dati18_19[[#This Row],[Mf]]/Dati18_19[[#This Row],[Quota]]=0,0,Dati18_19[[#This Row],[Mf]]/Dati18_19[[#This Row],[Quota]]),0)</f>
        <v>0.95333333333333325</v>
      </c>
      <c r="F170" s="13">
        <f>IFERROR(Dati18_19[[#This Row],[Mf/Quota]]*Dati18_19[[#This Row],[Pg]]/38,0)</f>
        <v>0.50175438596491229</v>
      </c>
      <c r="G170" s="15">
        <f>IF(Dati18_19[[#This Row],[Mf]]*Dati18_19[[#This Row],[Pg]]=0,0,Dati18_19[[#This Row],[Mf]]*Dati18_19[[#This Row],[Pg]])</f>
        <v>114.39999999999999</v>
      </c>
      <c r="H170" s="20">
        <f>IFERROR(Dati18_19[[#This Row],[Tot. punti]]/Dati18_19[[#This Row],[Quota]],0)</f>
        <v>19.066666666666666</v>
      </c>
      <c r="I170" s="12">
        <f>IFERROR(VLOOKUP(Dati18_19[[#This Row],[Nome]]&amp;"*",Gazzetta18_19[],2,FALSE),0)</f>
        <v>6</v>
      </c>
      <c r="J170" t="s">
        <v>42</v>
      </c>
      <c r="K170">
        <v>20</v>
      </c>
      <c r="L170">
        <v>5.78</v>
      </c>
      <c r="M170">
        <v>5.72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1</v>
      </c>
      <c r="Y170" s="18" t="s">
        <v>1810</v>
      </c>
      <c r="Z170">
        <v>4</v>
      </c>
    </row>
    <row r="171" spans="1:26" hidden="1">
      <c r="A171">
        <v>181</v>
      </c>
      <c r="B171" t="s">
        <v>22</v>
      </c>
      <c r="C171" t="s">
        <v>153</v>
      </c>
      <c r="D171" s="17" t="str">
        <f>IFERROR(VLOOKUP(Dati18_19[[#This Row],[Nome]]&amp;"*",Gazzetta18_19[Giocatore],1,FALSE),0)</f>
        <v>Vecino M.</v>
      </c>
      <c r="E171" s="13">
        <f>IFERROR(IF(Dati18_19[[#This Row],[Mf]]/Dati18_19[[#This Row],[Quota]]=0,0,Dati18_19[[#This Row],[Mf]]/Dati18_19[[#This Row],[Quota]]),0)</f>
        <v>0.40599999999999997</v>
      </c>
      <c r="F171" s="13">
        <f>IFERROR(Dati18_19[[#This Row],[Mf/Quota]]*Dati18_19[[#This Row],[Pg]]/38,0)</f>
        <v>0.32052631578947366</v>
      </c>
      <c r="G171" s="15">
        <f>IF(Dati18_19[[#This Row],[Mf]]*Dati18_19[[#This Row],[Pg]]=0,0,Dati18_19[[#This Row],[Mf]]*Dati18_19[[#This Row],[Pg]])</f>
        <v>182.7</v>
      </c>
      <c r="H171" s="20">
        <f>IFERROR(Dati18_19[[#This Row],[Tot. punti]]/Dati18_19[[#This Row],[Quota]],0)</f>
        <v>12.18</v>
      </c>
      <c r="I171" s="12">
        <f>IFERROR(VLOOKUP(Dati18_19[[#This Row],[Nome]]&amp;"*",Gazzetta18_19[],2,FALSE),0)</f>
        <v>15</v>
      </c>
      <c r="J171" t="s">
        <v>55</v>
      </c>
      <c r="K171">
        <v>30</v>
      </c>
      <c r="L171">
        <v>5.87</v>
      </c>
      <c r="M171">
        <v>6.09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8</v>
      </c>
      <c r="V171">
        <v>0</v>
      </c>
      <c r="W171">
        <v>0</v>
      </c>
      <c r="Y171" s="18" t="s">
        <v>2676</v>
      </c>
      <c r="Z171">
        <v>2</v>
      </c>
    </row>
    <row r="172" spans="1:26">
      <c r="A172">
        <v>353</v>
      </c>
      <c r="B172" t="s">
        <v>31</v>
      </c>
      <c r="C172" t="s">
        <v>206</v>
      </c>
      <c r="D172" s="17" t="str">
        <f>IFERROR(VLOOKUP(Dati18_19[[#This Row],[Nome]]&amp;"*",Gazzetta18_19[Giocatore],1,FALSE),0)</f>
        <v>Abate I.</v>
      </c>
      <c r="E172" s="13">
        <f>IFERROR(IF(Dati18_19[[#This Row],[Mf]]/Dati18_19[[#This Row],[Quota]]=0,0,Dati18_19[[#This Row],[Mf]]/Dati18_19[[#This Row],[Quota]]),0)</f>
        <v>0.84857142857142864</v>
      </c>
      <c r="F172" s="13">
        <f>IFERROR(Dati18_19[[#This Row],[Mf/Quota]]*Dati18_19[[#This Row],[Pg]]/38,0)</f>
        <v>0.42428571428571427</v>
      </c>
      <c r="G172" s="15">
        <f>IF(Dati18_19[[#This Row],[Mf]]*Dati18_19[[#This Row],[Pg]]=0,0,Dati18_19[[#This Row],[Mf]]*Dati18_19[[#This Row],[Pg]])</f>
        <v>112.86000000000001</v>
      </c>
      <c r="H172" s="20">
        <f>IFERROR(Dati18_19[[#This Row],[Tot. punti]]/Dati18_19[[#This Row],[Quota]],0)</f>
        <v>16.122857142857146</v>
      </c>
      <c r="I172" s="12">
        <f>IFERROR(VLOOKUP(Dati18_19[[#This Row],[Nome]]&amp;"*",Gazzetta18_19[],2,FALSE),0)</f>
        <v>7</v>
      </c>
      <c r="J172" t="s">
        <v>21</v>
      </c>
      <c r="K172">
        <v>19</v>
      </c>
      <c r="L172">
        <v>6.06</v>
      </c>
      <c r="M172">
        <v>5.94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0</v>
      </c>
      <c r="Y172" s="18" t="s">
        <v>2677</v>
      </c>
      <c r="Z172">
        <v>22</v>
      </c>
    </row>
    <row r="173" spans="1:26" hidden="1">
      <c r="A173">
        <v>342</v>
      </c>
      <c r="B173" t="s">
        <v>22</v>
      </c>
      <c r="C173" t="s">
        <v>141</v>
      </c>
      <c r="D173" s="17" t="str">
        <f>IFERROR(VLOOKUP(Dati18_19[[#This Row],[Nome]]&amp;"*",Gazzetta18_19[Giocatore],1,FALSE),0)</f>
        <v>Parolo M.</v>
      </c>
      <c r="E173" s="13">
        <f>IFERROR(IF(Dati18_19[[#This Row],[Mf]]/Dati18_19[[#This Row],[Quota]]=0,0,Dati18_19[[#This Row],[Mf]]/Dati18_19[[#This Row],[Quota]]),0)</f>
        <v>0.35444444444444445</v>
      </c>
      <c r="F173" s="13">
        <f>IFERROR(Dati18_19[[#This Row],[Mf/Quota]]*Dati18_19[[#This Row],[Pg]]/38,0)</f>
        <v>0.31713450292397666</v>
      </c>
      <c r="G173" s="15">
        <f>IF(Dati18_19[[#This Row],[Mf]]*Dati18_19[[#This Row],[Pg]]=0,0,Dati18_19[[#This Row],[Mf]]*Dati18_19[[#This Row],[Pg]])</f>
        <v>216.92</v>
      </c>
      <c r="H173" s="20">
        <f>IFERROR(Dati18_19[[#This Row],[Tot. punti]]/Dati18_19[[#This Row],[Quota]],0)</f>
        <v>12.05111111111111</v>
      </c>
      <c r="I173" s="12">
        <f>IFERROR(VLOOKUP(Dati18_19[[#This Row],[Nome]]&amp;"*",Gazzetta18_19[],2,FALSE),0)</f>
        <v>18</v>
      </c>
      <c r="J173" t="s">
        <v>74</v>
      </c>
      <c r="K173">
        <v>34</v>
      </c>
      <c r="L173">
        <v>6</v>
      </c>
      <c r="M173">
        <v>6.38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7</v>
      </c>
      <c r="V173">
        <v>0</v>
      </c>
      <c r="W173">
        <v>0</v>
      </c>
      <c r="Y173" s="18" t="s">
        <v>2282</v>
      </c>
      <c r="Z173">
        <v>10</v>
      </c>
    </row>
    <row r="174" spans="1:26" hidden="1">
      <c r="A174">
        <v>556</v>
      </c>
      <c r="B174" t="s">
        <v>22</v>
      </c>
      <c r="C174" t="s">
        <v>86</v>
      </c>
      <c r="D174" s="17" t="str">
        <f>IFERROR(VLOOKUP(Dati18_19[[#This Row],[Nome]]&amp;"*",Gazzetta18_19[Giocatore],1,FALSE),0)</f>
        <v>Baselli D.</v>
      </c>
      <c r="E174" s="13">
        <f>IFERROR(IF(Dati18_19[[#This Row],[Mf]]/Dati18_19[[#This Row],[Quota]]=0,0,Dati18_19[[#This Row],[Mf]]/Dati18_19[[#This Row],[Quota]]),0)</f>
        <v>0.35388888888888892</v>
      </c>
      <c r="F174" s="13">
        <f>IFERROR(Dati18_19[[#This Row],[Mf/Quota]]*Dati18_19[[#This Row],[Pg]]/38,0)</f>
        <v>0.31663742690058483</v>
      </c>
      <c r="G174" s="15">
        <f>IF(Dati18_19[[#This Row],[Mf]]*Dati18_19[[#This Row],[Pg]]=0,0,Dati18_19[[#This Row],[Mf]]*Dati18_19[[#This Row],[Pg]])</f>
        <v>216.58</v>
      </c>
      <c r="H174" s="20">
        <f>IFERROR(Dati18_19[[#This Row],[Tot. punti]]/Dati18_19[[#This Row],[Quota]],0)</f>
        <v>12.032222222222224</v>
      </c>
      <c r="I174" s="12">
        <f>IFERROR(VLOOKUP(Dati18_19[[#This Row],[Nome]]&amp;"*",Gazzetta18_19[],2,FALSE),0)</f>
        <v>18</v>
      </c>
      <c r="J174" t="s">
        <v>81</v>
      </c>
      <c r="K174">
        <v>34</v>
      </c>
      <c r="L174">
        <v>6.06</v>
      </c>
      <c r="M174">
        <v>6.37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5</v>
      </c>
      <c r="V174">
        <v>0</v>
      </c>
      <c r="W174">
        <v>0</v>
      </c>
      <c r="Y174" s="18" t="s">
        <v>2283</v>
      </c>
      <c r="Z174">
        <v>17</v>
      </c>
    </row>
    <row r="175" spans="1:26">
      <c r="A175">
        <v>2769</v>
      </c>
      <c r="B175" t="s">
        <v>31</v>
      </c>
      <c r="C175" t="s">
        <v>1125</v>
      </c>
      <c r="D175" s="17" t="str">
        <f>IFERROR(VLOOKUP(Dati18_19[[#This Row],[Nome]]&amp;"*",Gazzetta18_19[Giocatore],1,FALSE),0)</f>
        <v>Magnani G.</v>
      </c>
      <c r="E175" s="13">
        <f>IFERROR(IF(Dati18_19[[#This Row],[Mf]]/Dati18_19[[#This Row],[Quota]]=0,0,Dati18_19[[#This Row],[Mf]]/Dati18_19[[#This Row],[Quota]]),0)</f>
        <v>0.84857142857142864</v>
      </c>
      <c r="F175" s="13">
        <f>IFERROR(Dati18_19[[#This Row],[Mf/Quota]]*Dati18_19[[#This Row],[Pg]]/38,0)</f>
        <v>0.42428571428571427</v>
      </c>
      <c r="G175" s="15">
        <f>IF(Dati18_19[[#This Row],[Mf]]*Dati18_19[[#This Row],[Pg]]=0,0,Dati18_19[[#This Row],[Mf]]*Dati18_19[[#This Row],[Pg]])</f>
        <v>112.86000000000001</v>
      </c>
      <c r="H175" s="20">
        <f>IFERROR(Dati18_19[[#This Row],[Tot. punti]]/Dati18_19[[#This Row],[Quota]],0)</f>
        <v>16.122857142857146</v>
      </c>
      <c r="I175" s="12">
        <f>IFERROR(VLOOKUP(Dati18_19[[#This Row],[Nome]]&amp;"*",Gazzetta18_19[],2,FALSE),0)</f>
        <v>7</v>
      </c>
      <c r="J175" t="s">
        <v>46</v>
      </c>
      <c r="K175">
        <v>19</v>
      </c>
      <c r="L175">
        <v>5.94</v>
      </c>
      <c r="M175">
        <v>5.94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0</v>
      </c>
      <c r="W175">
        <v>0</v>
      </c>
      <c r="Y175" s="18" t="s">
        <v>2678</v>
      </c>
      <c r="Z175">
        <v>4</v>
      </c>
    </row>
    <row r="176" spans="1:26" hidden="1">
      <c r="A176">
        <v>170</v>
      </c>
      <c r="B176" t="s">
        <v>22</v>
      </c>
      <c r="C176" t="s">
        <v>199</v>
      </c>
      <c r="D176" s="17" t="str">
        <f>IFERROR(VLOOKUP(Dati18_19[[#This Row],[Nome]]&amp;"*",Gazzetta18_19[Giocatore],1,FALSE),0)</f>
        <v>Badelj M.</v>
      </c>
      <c r="E176" s="13">
        <f>IFERROR(IF(Dati18_19[[#This Row],[Mf]]/Dati18_19[[#This Row],[Quota]]=0,0,Dati18_19[[#This Row],[Mf]]/Dati18_19[[#This Row],[Quota]]),0)</f>
        <v>0.52272727272727271</v>
      </c>
      <c r="F176" s="13">
        <f>IFERROR(Dati18_19[[#This Row],[Mf/Quota]]*Dati18_19[[#This Row],[Pg]]/38,0)</f>
        <v>0.31638755980861238</v>
      </c>
      <c r="G176" s="15">
        <f>IF(Dati18_19[[#This Row],[Mf]]*Dati18_19[[#This Row],[Pg]]=0,0,Dati18_19[[#This Row],[Mf]]*Dati18_19[[#This Row],[Pg]])</f>
        <v>132.25</v>
      </c>
      <c r="H176" s="20">
        <f>IFERROR(Dati18_19[[#This Row],[Tot. punti]]/Dati18_19[[#This Row],[Quota]],0)</f>
        <v>12.022727272727273</v>
      </c>
      <c r="I176" s="12">
        <f>IFERROR(VLOOKUP(Dati18_19[[#This Row],[Nome]]&amp;"*",Gazzetta18_19[],2,FALSE),0)</f>
        <v>11</v>
      </c>
      <c r="J176" t="s">
        <v>74</v>
      </c>
      <c r="K176">
        <v>23</v>
      </c>
      <c r="L176">
        <v>5.84</v>
      </c>
      <c r="M176">
        <v>5.75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>
        <v>1</v>
      </c>
      <c r="Y176" s="18" t="s">
        <v>1813</v>
      </c>
      <c r="Z176">
        <v>29</v>
      </c>
    </row>
    <row r="177" spans="1:26" hidden="1">
      <c r="A177">
        <v>2267</v>
      </c>
      <c r="B177" t="s">
        <v>17</v>
      </c>
      <c r="C177" t="s">
        <v>860</v>
      </c>
      <c r="D177" s="17" t="str">
        <f>IFERROR(VLOOKUP(Dati18_19[[#This Row],[Nome]]&amp;"*",Gazzetta18_19[Giocatore],1,FALSE),0)</f>
        <v>Antenucci M.</v>
      </c>
      <c r="E177" s="13">
        <f>IFERROR(IF(Dati18_19[[#This Row],[Mf]]/Dati18_19[[#This Row],[Quota]]=0,0,Dati18_19[[#This Row],[Mf]]/Dati18_19[[#This Row],[Quota]]),0)</f>
        <v>0.34333333333333332</v>
      </c>
      <c r="F177" s="13">
        <f>IFERROR(Dati18_19[[#This Row],[Mf/Quota]]*Dati18_19[[#This Row],[Pg]]/38,0)</f>
        <v>0.31622807017543858</v>
      </c>
      <c r="G177" s="15">
        <f>IF(Dati18_19[[#This Row],[Mf]]*Dati18_19[[#This Row],[Pg]]=0,0,Dati18_19[[#This Row],[Mf]]*Dati18_19[[#This Row],[Pg]])</f>
        <v>216.29999999999998</v>
      </c>
      <c r="H177" s="20">
        <f>IFERROR(Dati18_19[[#This Row],[Tot. punti]]/Dati18_19[[#This Row],[Quota]],0)</f>
        <v>12.016666666666666</v>
      </c>
      <c r="I177" s="12">
        <f>IFERROR(VLOOKUP(Dati18_19[[#This Row],[Nome]]&amp;"*",Gazzetta18_19[],2,FALSE),0)</f>
        <v>18</v>
      </c>
      <c r="J177" t="s">
        <v>653</v>
      </c>
      <c r="K177">
        <v>35</v>
      </c>
      <c r="L177">
        <v>5.78</v>
      </c>
      <c r="M177">
        <v>6.18</v>
      </c>
      <c r="N177">
        <v>4</v>
      </c>
      <c r="O177">
        <v>0</v>
      </c>
      <c r="P177">
        <v>0</v>
      </c>
      <c r="Q177">
        <v>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Y177" s="18" t="s">
        <v>1814</v>
      </c>
      <c r="Z177">
        <v>27</v>
      </c>
    </row>
    <row r="178" spans="1:26" hidden="1">
      <c r="A178">
        <v>2274</v>
      </c>
      <c r="B178" t="s">
        <v>22</v>
      </c>
      <c r="C178" t="s">
        <v>866</v>
      </c>
      <c r="D178" s="17" t="str">
        <f>IFERROR(VLOOKUP(Dati18_19[[#This Row],[Nome]]&amp;"*",Gazzetta18_19[Giocatore],1,FALSE),0)</f>
        <v>Valoti M.</v>
      </c>
      <c r="E178" s="13">
        <f>IFERROR(IF(Dati18_19[[#This Row],[Mf]]/Dati18_19[[#This Row],[Quota]]=0,0,Dati18_19[[#This Row],[Mf]]/Dati18_19[[#This Row],[Quota]]),0)</f>
        <v>0.49833333333333335</v>
      </c>
      <c r="F178" s="13">
        <f>IFERROR(Dati18_19[[#This Row],[Mf/Quota]]*Dati18_19[[#This Row],[Pg]]/38,0)</f>
        <v>0.3147368421052632</v>
      </c>
      <c r="G178" s="15">
        <f>IF(Dati18_19[[#This Row],[Mf]]*Dati18_19[[#This Row],[Pg]]=0,0,Dati18_19[[#This Row],[Mf]]*Dati18_19[[#This Row],[Pg]])</f>
        <v>143.52000000000001</v>
      </c>
      <c r="H178" s="20">
        <f>IFERROR(Dati18_19[[#This Row],[Tot. punti]]/Dati18_19[[#This Row],[Quota]],0)</f>
        <v>11.96</v>
      </c>
      <c r="I178" s="12">
        <f>IFERROR(VLOOKUP(Dati18_19[[#This Row],[Nome]]&amp;"*",Gazzetta18_19[],2,FALSE),0)</f>
        <v>12</v>
      </c>
      <c r="J178" t="s">
        <v>653</v>
      </c>
      <c r="K178">
        <v>24</v>
      </c>
      <c r="L178">
        <v>5.83</v>
      </c>
      <c r="M178">
        <v>5.98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>
        <v>0</v>
      </c>
      <c r="Y178" s="18" t="s">
        <v>1815</v>
      </c>
      <c r="Z178">
        <v>11</v>
      </c>
    </row>
    <row r="179" spans="1:26" hidden="1">
      <c r="A179">
        <v>643</v>
      </c>
      <c r="B179" t="s">
        <v>17</v>
      </c>
      <c r="C179" t="s">
        <v>124</v>
      </c>
      <c r="D179" s="17" t="str">
        <f>IFERROR(VLOOKUP(Dati18_19[[#This Row],[Nome]]&amp;"*",Gazzetta18_19[Giocatore],1,FALSE),0)</f>
        <v>Defrel G.</v>
      </c>
      <c r="E179" s="13">
        <f>IFERROR(IF(Dati18_19[[#This Row],[Mf]]/Dati18_19[[#This Row],[Quota]]=0,0,Dati18_19[[#This Row],[Mf]]/Dati18_19[[#This Row],[Quota]]),0)</f>
        <v>0.33142857142857141</v>
      </c>
      <c r="F179" s="13">
        <f>IFERROR(Dati18_19[[#This Row],[Mf/Quota]]*Dati18_19[[#This Row],[Pg]]/38,0)</f>
        <v>0.31398496240601503</v>
      </c>
      <c r="G179" s="15">
        <f>IF(Dati18_19[[#This Row],[Mf]]*Dati18_19[[#This Row],[Pg]]=0,0,Dati18_19[[#This Row],[Mf]]*Dati18_19[[#This Row],[Pg]])</f>
        <v>250.56</v>
      </c>
      <c r="H179" s="20">
        <f>IFERROR(Dati18_19[[#This Row],[Tot. punti]]/Dati18_19[[#This Row],[Quota]],0)</f>
        <v>11.931428571428572</v>
      </c>
      <c r="I179" s="12">
        <f>IFERROR(VLOOKUP(Dati18_19[[#This Row],[Nome]]&amp;"*",Gazzetta18_19[],2,FALSE),0)</f>
        <v>21</v>
      </c>
      <c r="J179" t="s">
        <v>44</v>
      </c>
      <c r="K179">
        <v>36</v>
      </c>
      <c r="L179">
        <v>5.99</v>
      </c>
      <c r="M179">
        <v>6.96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0</v>
      </c>
      <c r="Y179" s="18" t="s">
        <v>2510</v>
      </c>
      <c r="Z179">
        <v>6</v>
      </c>
    </row>
    <row r="180" spans="1:26">
      <c r="A180">
        <v>144</v>
      </c>
      <c r="B180" t="s">
        <v>31</v>
      </c>
      <c r="C180" t="s">
        <v>224</v>
      </c>
      <c r="D180" s="17" t="str">
        <f>IFERROR(VLOOKUP(Dati18_19[[#This Row],[Nome]]&amp;"*",Gazzetta18_19[Giocatore],1,FALSE),0)</f>
        <v>Tonelli L.</v>
      </c>
      <c r="E180" s="13">
        <f>IFERROR(IF(Dati18_19[[#This Row],[Mf]]/Dati18_19[[#This Row],[Quota]]=0,0,Dati18_19[[#This Row],[Mf]]/Dati18_19[[#This Row],[Quota]]),0)</f>
        <v>0.82000000000000006</v>
      </c>
      <c r="F180" s="13">
        <f>IFERROR(Dati18_19[[#This Row],[Mf/Quota]]*Dati18_19[[#This Row],[Pg]]/38,0)</f>
        <v>0.41000000000000003</v>
      </c>
      <c r="G180" s="15">
        <f>IF(Dati18_19[[#This Row],[Mf]]*Dati18_19[[#This Row],[Pg]]=0,0,Dati18_19[[#This Row],[Mf]]*Dati18_19[[#This Row],[Pg]])</f>
        <v>109.06</v>
      </c>
      <c r="H180" s="20">
        <f>IFERROR(Dati18_19[[#This Row],[Tot. punti]]/Dati18_19[[#This Row],[Quota]],0)</f>
        <v>15.58</v>
      </c>
      <c r="I180" s="12">
        <f>IFERROR(VLOOKUP(Dati18_19[[#This Row],[Nome]]&amp;"*",Gazzetta18_19[],2,FALSE),0)</f>
        <v>7</v>
      </c>
      <c r="J180" t="s">
        <v>44</v>
      </c>
      <c r="K180">
        <v>19</v>
      </c>
      <c r="L180">
        <v>5.84</v>
      </c>
      <c r="M180">
        <v>5.74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1</v>
      </c>
      <c r="Y180" s="18" t="s">
        <v>2679</v>
      </c>
      <c r="Z180">
        <v>12</v>
      </c>
    </row>
    <row r="181" spans="1:26" hidden="1">
      <c r="A181">
        <v>789</v>
      </c>
      <c r="B181" t="s">
        <v>17</v>
      </c>
      <c r="C181" t="s">
        <v>448</v>
      </c>
      <c r="D181" s="17" t="str">
        <f>IFERROR(VLOOKUP(Dati18_19[[#This Row],[Nome]]&amp;"*",Gazzetta18_19[Giocatore],1,FALSE),0)</f>
        <v>Trotta M.</v>
      </c>
      <c r="E181" s="13">
        <f>IFERROR(IF(Dati18_19[[#This Row],[Mf]]/Dati18_19[[#This Row],[Quota]]=0,0,Dati18_19[[#This Row],[Mf]]/Dati18_19[[#This Row],[Quota]]),0)</f>
        <v>0.91666666666666663</v>
      </c>
      <c r="F181" s="13">
        <f>IFERROR(Dati18_19[[#This Row],[Mf/Quota]]*Dati18_19[[#This Row],[Pg]]/38,0)</f>
        <v>0.31359649122807015</v>
      </c>
      <c r="G181" s="15">
        <f>IF(Dati18_19[[#This Row],[Mf]]*Dati18_19[[#This Row],[Pg]]=0,0,Dati18_19[[#This Row],[Mf]]*Dati18_19[[#This Row],[Pg]])</f>
        <v>71.5</v>
      </c>
      <c r="H181" s="20">
        <f>IFERROR(Dati18_19[[#This Row],[Tot. punti]]/Dati18_19[[#This Row],[Quota]],0)</f>
        <v>11.916666666666666</v>
      </c>
      <c r="I181" s="12">
        <f>IFERROR(VLOOKUP(Dati18_19[[#This Row],[Nome]]&amp;"*",Gazzetta18_19[],2,FALSE),0)</f>
        <v>6</v>
      </c>
      <c r="J181" t="s">
        <v>38</v>
      </c>
      <c r="K181">
        <v>13</v>
      </c>
      <c r="L181">
        <v>5.5</v>
      </c>
      <c r="M181">
        <v>5.5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s="18" t="s">
        <v>2285</v>
      </c>
      <c r="Z181">
        <v>30</v>
      </c>
    </row>
    <row r="182" spans="1:26" hidden="1">
      <c r="A182">
        <v>779</v>
      </c>
      <c r="B182" t="s">
        <v>22</v>
      </c>
      <c r="C182" t="s">
        <v>501</v>
      </c>
      <c r="D182" s="17" t="str">
        <f>IFERROR(VLOOKUP(Dati18_19[[#This Row],[Nome]]&amp;"*",Gazzetta18_19[Giocatore],1,FALSE),0)</f>
        <v>Cristante B.</v>
      </c>
      <c r="E182" s="13">
        <f>IFERROR(IF(Dati18_19[[#This Row],[Mf]]/Dati18_19[[#This Row],[Quota]]=0,0,Dati18_19[[#This Row],[Mf]]/Dati18_19[[#This Row],[Quota]]),0)</f>
        <v>0.33944444444444444</v>
      </c>
      <c r="F182" s="13">
        <f>IFERROR(Dati18_19[[#This Row],[Mf/Quota]]*Dati18_19[[#This Row],[Pg]]/38,0)</f>
        <v>0.31264619883040934</v>
      </c>
      <c r="G182" s="15">
        <f>IF(Dati18_19[[#This Row],[Mf]]*Dati18_19[[#This Row],[Pg]]=0,0,Dati18_19[[#This Row],[Mf]]*Dati18_19[[#This Row],[Pg]])</f>
        <v>213.85000000000002</v>
      </c>
      <c r="H182" s="20">
        <f>IFERROR(Dati18_19[[#This Row],[Tot. punti]]/Dati18_19[[#This Row],[Quota]],0)</f>
        <v>11.880555555555556</v>
      </c>
      <c r="I182" s="12">
        <f>IFERROR(VLOOKUP(Dati18_19[[#This Row],[Nome]]&amp;"*",Gazzetta18_19[],2,FALSE),0)</f>
        <v>18</v>
      </c>
      <c r="J182" t="s">
        <v>42</v>
      </c>
      <c r="K182">
        <v>35</v>
      </c>
      <c r="L182">
        <v>5.86</v>
      </c>
      <c r="M182">
        <v>6.11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10</v>
      </c>
      <c r="V182">
        <v>0</v>
      </c>
      <c r="W182">
        <v>0</v>
      </c>
      <c r="Y182" s="18" t="s">
        <v>2680</v>
      </c>
      <c r="Z182">
        <v>1</v>
      </c>
    </row>
    <row r="183" spans="1:26" hidden="1">
      <c r="A183">
        <v>111</v>
      </c>
      <c r="B183" t="s">
        <v>22</v>
      </c>
      <c r="C183" t="s">
        <v>66</v>
      </c>
      <c r="D183" s="17" t="str">
        <f>IFERROR(VLOOKUP(Dati18_19[[#This Row],[Nome]]&amp;"*",Gazzetta18_19[Giocatore],1,FALSE),0)</f>
        <v>Birsa V.</v>
      </c>
      <c r="E183" s="13">
        <f>IFERROR(IF(Dati18_19[[#This Row],[Mf]]/Dati18_19[[#This Row],[Quota]]=0,0,Dati18_19[[#This Row],[Mf]]/Dati18_19[[#This Row],[Quota]]),0)</f>
        <v>0.40866666666666668</v>
      </c>
      <c r="F183" s="13">
        <f>IFERROR(Dati18_19[[#This Row],[Mf/Quota]]*Dati18_19[[#This Row],[Pg]]/38,0)</f>
        <v>0.31187719298245614</v>
      </c>
      <c r="G183" s="15">
        <f>IF(Dati18_19[[#This Row],[Mf]]*Dati18_19[[#This Row],[Pg]]=0,0,Dati18_19[[#This Row],[Mf]]*Dati18_19[[#This Row],[Pg]])</f>
        <v>177.77</v>
      </c>
      <c r="H183" s="20">
        <f>IFERROR(Dati18_19[[#This Row],[Tot. punti]]/Dati18_19[[#This Row],[Quota]],0)</f>
        <v>11.851333333333335</v>
      </c>
      <c r="I183" s="12">
        <f>IFERROR(VLOOKUP(Dati18_19[[#This Row],[Nome]]&amp;"*",Gazzetta18_19[],2,FALSE),0)</f>
        <v>15</v>
      </c>
      <c r="J183" t="s">
        <v>654</v>
      </c>
      <c r="K183">
        <v>29</v>
      </c>
      <c r="L183">
        <v>5.85</v>
      </c>
      <c r="M183">
        <v>6.13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2</v>
      </c>
      <c r="U183">
        <v>1</v>
      </c>
      <c r="V183">
        <v>0</v>
      </c>
      <c r="W183">
        <v>0</v>
      </c>
      <c r="Y183" s="18" t="s">
        <v>1824</v>
      </c>
      <c r="Z183">
        <v>11</v>
      </c>
    </row>
    <row r="184" spans="1:26" hidden="1">
      <c r="A184">
        <v>1978</v>
      </c>
      <c r="B184" t="s">
        <v>22</v>
      </c>
      <c r="C184" t="s">
        <v>708</v>
      </c>
      <c r="D184" s="17" t="str">
        <f>IFERROR(VLOOKUP(Dati18_19[[#This Row],[Nome]]&amp;"*",Gazzetta18_19[Giocatore],1,FALSE),0)</f>
        <v>Sensi S.</v>
      </c>
      <c r="E184" s="13">
        <f>IFERROR(IF(Dati18_19[[#This Row],[Mf]]/Dati18_19[[#This Row],[Quota]]=0,0,Dati18_19[[#This Row],[Mf]]/Dati18_19[[#This Row],[Quota]]),0)</f>
        <v>0.42266666666666663</v>
      </c>
      <c r="F184" s="13">
        <f>IFERROR(Dati18_19[[#This Row],[Mf/Quota]]*Dati18_19[[#This Row],[Pg]]/38,0)</f>
        <v>0.31143859649122801</v>
      </c>
      <c r="G184" s="15">
        <f>IF(Dati18_19[[#This Row],[Mf]]*Dati18_19[[#This Row],[Pg]]=0,0,Dati18_19[[#This Row],[Mf]]*Dati18_19[[#This Row],[Pg]])</f>
        <v>177.51999999999998</v>
      </c>
      <c r="H184" s="20">
        <f>IFERROR(Dati18_19[[#This Row],[Tot. punti]]/Dati18_19[[#This Row],[Quota]],0)</f>
        <v>11.834666666666665</v>
      </c>
      <c r="I184" s="12">
        <f>IFERROR(VLOOKUP(Dati18_19[[#This Row],[Nome]]&amp;"*",Gazzetta18_19[],2,FALSE),0)</f>
        <v>15</v>
      </c>
      <c r="J184" t="s">
        <v>46</v>
      </c>
      <c r="K184">
        <v>28</v>
      </c>
      <c r="L184">
        <v>6.12</v>
      </c>
      <c r="M184">
        <v>6.34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8</v>
      </c>
      <c r="V184">
        <v>0</v>
      </c>
      <c r="W184">
        <v>0</v>
      </c>
      <c r="Y184" s="18" t="s">
        <v>2290</v>
      </c>
      <c r="Z184">
        <v>9</v>
      </c>
    </row>
    <row r="185" spans="1:26" hidden="1">
      <c r="A185">
        <v>2306</v>
      </c>
      <c r="B185" t="s">
        <v>22</v>
      </c>
      <c r="C185" t="s">
        <v>895</v>
      </c>
      <c r="D185" s="17" t="str">
        <f>IFERROR(VLOOKUP(Dati18_19[[#This Row],[Nome]]&amp;"*",Gazzetta18_19[Giocatore],1,FALSE),0)</f>
        <v>Matuidi B.</v>
      </c>
      <c r="E185" s="13">
        <f>IFERROR(IF(Dati18_19[[#This Row],[Mf]]/Dati18_19[[#This Row],[Quota]]=0,0,Dati18_19[[#This Row],[Mf]]/Dati18_19[[#This Row],[Quota]]),0)</f>
        <v>0.38058823529411762</v>
      </c>
      <c r="F185" s="13">
        <f>IFERROR(Dati18_19[[#This Row],[Mf/Quota]]*Dati18_19[[#This Row],[Pg]]/38,0)</f>
        <v>0.31047987616099065</v>
      </c>
      <c r="G185" s="15">
        <f>IF(Dati18_19[[#This Row],[Mf]]*Dati18_19[[#This Row],[Pg]]=0,0,Dati18_19[[#This Row],[Mf]]*Dati18_19[[#This Row],[Pg]])</f>
        <v>200.57</v>
      </c>
      <c r="H185" s="20">
        <f>IFERROR(Dati18_19[[#This Row],[Tot. punti]]/Dati18_19[[#This Row],[Quota]],0)</f>
        <v>11.798235294117646</v>
      </c>
      <c r="I185" s="12">
        <f>IFERROR(VLOOKUP(Dati18_19[[#This Row],[Nome]]&amp;"*",Gazzetta18_19[],2,FALSE),0)</f>
        <v>17</v>
      </c>
      <c r="J185" t="s">
        <v>57</v>
      </c>
      <c r="K185">
        <v>31</v>
      </c>
      <c r="L185">
        <v>6.18</v>
      </c>
      <c r="M185">
        <v>6.47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5</v>
      </c>
      <c r="V185">
        <v>0</v>
      </c>
      <c r="W185">
        <v>0</v>
      </c>
      <c r="Y185" s="18" t="s">
        <v>1825</v>
      </c>
      <c r="Z185">
        <v>12</v>
      </c>
    </row>
    <row r="186" spans="1:26" hidden="1">
      <c r="A186">
        <v>1987</v>
      </c>
      <c r="B186" t="s">
        <v>22</v>
      </c>
      <c r="C186" t="s">
        <v>714</v>
      </c>
      <c r="D186" s="17" t="str">
        <f>IFERROR(VLOOKUP(Dati18_19[[#This Row],[Nome]]&amp;"*",Gazzetta18_19[Giocatore],1,FALSE),0)</f>
        <v>Jankto J.</v>
      </c>
      <c r="E186" s="13">
        <f>IFERROR(IF(Dati18_19[[#This Row],[Mf]]/Dati18_19[[#This Row],[Quota]]=0,0,Dati18_19[[#This Row],[Mf]]/Dati18_19[[#This Row],[Quota]]),0)</f>
        <v>0.47083333333333338</v>
      </c>
      <c r="F186" s="13">
        <f>IFERROR(Dati18_19[[#This Row],[Mf/Quota]]*Dati18_19[[#This Row],[Pg]]/38,0)</f>
        <v>0.30975877192982459</v>
      </c>
      <c r="G186" s="15">
        <f>IF(Dati18_19[[#This Row],[Mf]]*Dati18_19[[#This Row],[Pg]]=0,0,Dati18_19[[#This Row],[Mf]]*Dati18_19[[#This Row],[Pg]])</f>
        <v>141.25</v>
      </c>
      <c r="H186" s="20">
        <f>IFERROR(Dati18_19[[#This Row],[Tot. punti]]/Dati18_19[[#This Row],[Quota]],0)</f>
        <v>11.770833333333334</v>
      </c>
      <c r="I186" s="12">
        <f>IFERROR(VLOOKUP(Dati18_19[[#This Row],[Nome]]&amp;"*",Gazzetta18_19[],2,FALSE),0)</f>
        <v>12</v>
      </c>
      <c r="J186" t="s">
        <v>44</v>
      </c>
      <c r="K186">
        <v>25</v>
      </c>
      <c r="L186">
        <v>5.71</v>
      </c>
      <c r="M186">
        <v>5.65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Y186" s="18" t="s">
        <v>2292</v>
      </c>
      <c r="Z186">
        <v>22</v>
      </c>
    </row>
    <row r="187" spans="1:26" hidden="1">
      <c r="A187">
        <v>2812</v>
      </c>
      <c r="B187" t="s">
        <v>17</v>
      </c>
      <c r="C187" t="s">
        <v>1164</v>
      </c>
      <c r="D187" s="17" t="str">
        <f>IFERROR(VLOOKUP(Dati18_19[[#This Row],[Nome]]&amp;"*",Gazzetta18_19[Giocatore],1,FALSE),0)</f>
        <v>Ciano C.</v>
      </c>
      <c r="E187" s="13">
        <f>IFERROR(IF(Dati18_19[[#This Row],[Mf]]/Dati18_19[[#This Row],[Quota]]=0,0,Dati18_19[[#This Row],[Mf]]/Dati18_19[[#This Row],[Quota]]),0)</f>
        <v>0.35666666666666669</v>
      </c>
      <c r="F187" s="13">
        <f>IFERROR(Dati18_19[[#This Row],[Mf/Quota]]*Dati18_19[[#This Row],[Pg]]/38,0)</f>
        <v>0.3097368421052632</v>
      </c>
      <c r="G187" s="15">
        <f>IF(Dati18_19[[#This Row],[Mf]]*Dati18_19[[#This Row],[Pg]]=0,0,Dati18_19[[#This Row],[Mf]]*Dati18_19[[#This Row],[Pg]])</f>
        <v>211.85999999999999</v>
      </c>
      <c r="H187" s="20">
        <f>IFERROR(Dati18_19[[#This Row],[Tot. punti]]/Dati18_19[[#This Row],[Quota]],0)</f>
        <v>11.77</v>
      </c>
      <c r="I187" s="12">
        <f>IFERROR(VLOOKUP(Dati18_19[[#This Row],[Nome]]&amp;"*",Gazzetta18_19[],2,FALSE),0)</f>
        <v>18</v>
      </c>
      <c r="J187" t="s">
        <v>38</v>
      </c>
      <c r="K187">
        <v>33</v>
      </c>
      <c r="L187">
        <v>5.92</v>
      </c>
      <c r="M187">
        <v>6.42</v>
      </c>
      <c r="N187">
        <v>5</v>
      </c>
      <c r="O187">
        <v>0</v>
      </c>
      <c r="P187">
        <v>0</v>
      </c>
      <c r="Q187">
        <v>3</v>
      </c>
      <c r="R187">
        <v>2</v>
      </c>
      <c r="S187">
        <v>1</v>
      </c>
      <c r="T187">
        <v>4</v>
      </c>
      <c r="U187">
        <v>12</v>
      </c>
      <c r="V187">
        <v>0</v>
      </c>
      <c r="W187">
        <v>0</v>
      </c>
      <c r="Y187" s="18" t="s">
        <v>2681</v>
      </c>
      <c r="Z187">
        <v>5</v>
      </c>
    </row>
    <row r="188" spans="1:26" hidden="1">
      <c r="A188">
        <v>90</v>
      </c>
      <c r="B188" t="s">
        <v>17</v>
      </c>
      <c r="C188" t="s">
        <v>51</v>
      </c>
      <c r="D188" s="17" t="str">
        <f>IFERROR(VLOOKUP(Dati18_19[[#This Row],[Nome]]&amp;"*",Gazzetta18_19[Giocatore],1,FALSE),0)</f>
        <v>Lasagna K.</v>
      </c>
      <c r="E188" s="13">
        <f>IFERROR(IF(Dati18_19[[#This Row],[Mf]]/Dati18_19[[#This Row],[Quota]]=0,0,Dati18_19[[#This Row],[Mf]]/Dati18_19[[#This Row],[Quota]]),0)</f>
        <v>0.32684210526315788</v>
      </c>
      <c r="F188" s="13">
        <f>IFERROR(Dati18_19[[#This Row],[Mf/Quota]]*Dati18_19[[#This Row],[Pg]]/38,0)</f>
        <v>0.3096398891966759</v>
      </c>
      <c r="G188" s="15">
        <f>IF(Dati18_19[[#This Row],[Mf]]*Dati18_19[[#This Row],[Pg]]=0,0,Dati18_19[[#This Row],[Mf]]*Dati18_19[[#This Row],[Pg]])</f>
        <v>223.56</v>
      </c>
      <c r="H188" s="20">
        <f>IFERROR(Dati18_19[[#This Row],[Tot. punti]]/Dati18_19[[#This Row],[Quota]],0)</f>
        <v>11.766315789473685</v>
      </c>
      <c r="I188" s="12">
        <f>IFERROR(VLOOKUP(Dati18_19[[#This Row],[Nome]]&amp;"*",Gazzetta18_19[],2,FALSE),0)</f>
        <v>19</v>
      </c>
      <c r="J188" t="s">
        <v>30</v>
      </c>
      <c r="K188">
        <v>36</v>
      </c>
      <c r="L188">
        <v>5.76</v>
      </c>
      <c r="M188">
        <v>6.21</v>
      </c>
      <c r="N188">
        <v>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2</v>
      </c>
      <c r="V188">
        <v>0</v>
      </c>
      <c r="W188">
        <v>0</v>
      </c>
      <c r="Y188" s="18" t="s">
        <v>2293</v>
      </c>
      <c r="Z188">
        <v>19</v>
      </c>
    </row>
    <row r="189" spans="1:26">
      <c r="A189">
        <v>615</v>
      </c>
      <c r="B189" t="s">
        <v>31</v>
      </c>
      <c r="C189" t="s">
        <v>266</v>
      </c>
      <c r="D189" s="17" t="str">
        <f>IFERROR(VLOOKUP(Dati18_19[[#This Row],[Nome]]&amp;"*",Gazzetta18_19[Giocatore],1,FALSE),0)</f>
        <v>Helander F.</v>
      </c>
      <c r="E189" s="13">
        <f>IFERROR(IF(Dati18_19[[#This Row],[Mf]]/Dati18_19[[#This Row],[Quota]]=0,0,Dati18_19[[#This Row],[Mf]]/Dati18_19[[#This Row],[Quota]]),0)</f>
        <v>1.8166666666666667</v>
      </c>
      <c r="F189" s="13">
        <f>IFERROR(Dati18_19[[#This Row],[Mf/Quota]]*Dati18_19[[#This Row],[Pg]]/38,0)</f>
        <v>0.95614035087719307</v>
      </c>
      <c r="G189" s="15">
        <f>IF(Dati18_19[[#This Row],[Mf]]*Dati18_19[[#This Row],[Pg]]=0,0,Dati18_19[[#This Row],[Mf]]*Dati18_19[[#This Row],[Pg]])</f>
        <v>109</v>
      </c>
      <c r="H189" s="20">
        <f>IFERROR(Dati18_19[[#This Row],[Tot. punti]]/Dati18_19[[#This Row],[Quota]],0)</f>
        <v>36.333333333333336</v>
      </c>
      <c r="I189" s="12">
        <f>IFERROR(VLOOKUP(Dati18_19[[#This Row],[Nome]]&amp;"*",Gazzetta18_19[],2,FALSE),0)</f>
        <v>3</v>
      </c>
      <c r="J189" t="s">
        <v>89</v>
      </c>
      <c r="K189">
        <v>20</v>
      </c>
      <c r="L189">
        <v>5.61</v>
      </c>
      <c r="M189">
        <v>5.45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Y189" s="18" t="s">
        <v>2294</v>
      </c>
      <c r="Z189">
        <v>15</v>
      </c>
    </row>
    <row r="190" spans="1:26" hidden="1">
      <c r="A190">
        <v>1874</v>
      </c>
      <c r="B190" t="s">
        <v>22</v>
      </c>
      <c r="C190" t="s">
        <v>673</v>
      </c>
      <c r="D190" s="17" t="str">
        <f>IFERROR(VLOOKUP(Dati18_19[[#This Row],[Nome]]&amp;"*",Gazzetta18_19[Giocatore],1,FALSE),0)</f>
        <v>Joao Pedro G.</v>
      </c>
      <c r="E190" s="13">
        <f>IFERROR(IF(Dati18_19[[#This Row],[Mf]]/Dati18_19[[#This Row],[Quota]]=0,0,Dati18_19[[#This Row],[Mf]]/Dati18_19[[#This Row],[Quota]]),0)</f>
        <v>0.3426315789473684</v>
      </c>
      <c r="F190" s="13">
        <f>IFERROR(Dati18_19[[#This Row],[Mf/Quota]]*Dati18_19[[#This Row],[Pg]]/38,0)</f>
        <v>0.30656509695290857</v>
      </c>
      <c r="G190" s="15">
        <f>IF(Dati18_19[[#This Row],[Mf]]*Dati18_19[[#This Row],[Pg]]=0,0,Dati18_19[[#This Row],[Mf]]*Dati18_19[[#This Row],[Pg]])</f>
        <v>221.34</v>
      </c>
      <c r="H190" s="20">
        <f>IFERROR(Dati18_19[[#This Row],[Tot. punti]]/Dati18_19[[#This Row],[Quota]],0)</f>
        <v>11.649473684210527</v>
      </c>
      <c r="I190" s="12">
        <f>IFERROR(VLOOKUP(Dati18_19[[#This Row],[Nome]]&amp;"*",Gazzetta18_19[],2,FALSE),0)</f>
        <v>19</v>
      </c>
      <c r="J190" t="s">
        <v>654</v>
      </c>
      <c r="K190">
        <v>34</v>
      </c>
      <c r="L190">
        <v>5.9</v>
      </c>
      <c r="M190">
        <v>6.51</v>
      </c>
      <c r="N190">
        <v>5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3</v>
      </c>
      <c r="U190">
        <v>4</v>
      </c>
      <c r="V190">
        <v>1</v>
      </c>
      <c r="W190">
        <v>0</v>
      </c>
      <c r="Y190" s="18" t="s">
        <v>2682</v>
      </c>
      <c r="Z190">
        <v>1</v>
      </c>
    </row>
    <row r="191" spans="1:26">
      <c r="A191">
        <v>2279</v>
      </c>
      <c r="B191" t="s">
        <v>31</v>
      </c>
      <c r="C191" t="s">
        <v>869</v>
      </c>
      <c r="D191" s="17" t="str">
        <f>IFERROR(VLOOKUP(Dati18_19[[#This Row],[Nome]]&amp;"*",Gazzetta18_19[Giocatore],1,FALSE),0)</f>
        <v>Romagna F.</v>
      </c>
      <c r="E191" s="13">
        <f>IFERROR(IF(Dati18_19[[#This Row],[Mf]]/Dati18_19[[#This Row],[Quota]]=0,0,Dati18_19[[#This Row],[Mf]]/Dati18_19[[#This Row],[Quota]]),0)</f>
        <v>0.74</v>
      </c>
      <c r="F191" s="13">
        <f>IFERROR(Dati18_19[[#This Row],[Mf/Quota]]*Dati18_19[[#This Row],[Pg]]/38,0)</f>
        <v>0.35052631578947369</v>
      </c>
      <c r="G191" s="15">
        <f>IF(Dati18_19[[#This Row],[Mf]]*Dati18_19[[#This Row],[Pg]]=0,0,Dati18_19[[#This Row],[Mf]]*Dati18_19[[#This Row],[Pg]])</f>
        <v>106.56</v>
      </c>
      <c r="H191" s="20">
        <f>IFERROR(Dati18_19[[#This Row],[Tot. punti]]/Dati18_19[[#This Row],[Quota]],0)</f>
        <v>13.32</v>
      </c>
      <c r="I191" s="12">
        <f>IFERROR(VLOOKUP(Dati18_19[[#This Row],[Nome]]&amp;"*",Gazzetta18_19[],2,FALSE),0)</f>
        <v>8</v>
      </c>
      <c r="J191" t="s">
        <v>654</v>
      </c>
      <c r="K191">
        <v>18</v>
      </c>
      <c r="L191">
        <v>5.97</v>
      </c>
      <c r="M191">
        <v>5.92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Y191" s="18" t="s">
        <v>2683</v>
      </c>
      <c r="Z191">
        <v>9</v>
      </c>
    </row>
    <row r="192" spans="1:26" hidden="1">
      <c r="A192">
        <v>133</v>
      </c>
      <c r="B192" t="s">
        <v>28</v>
      </c>
      <c r="C192" t="s">
        <v>137</v>
      </c>
      <c r="D192" s="17" t="str">
        <f>IFERROR(VLOOKUP(Dati18_19[[#This Row],[Nome]]&amp;"*",Gazzetta18_19[Giocatore],1,FALSE),0)</f>
        <v>Skorupski L.</v>
      </c>
      <c r="E192" s="13">
        <f>IFERROR(IF(Dati18_19[[#This Row],[Mf]]/Dati18_19[[#This Row],[Quota]]=0,0,Dati18_19[[#This Row],[Mf]]/Dati18_19[[#This Row],[Quota]]),0)</f>
        <v>0.30599999999999999</v>
      </c>
      <c r="F192" s="13">
        <f>IFERROR(Dati18_19[[#This Row],[Mf/Quota]]*Dati18_19[[#This Row],[Pg]]/38,0)</f>
        <v>0.30599999999999999</v>
      </c>
      <c r="G192" s="15">
        <f>IF(Dati18_19[[#This Row],[Mf]]*Dati18_19[[#This Row],[Pg]]=0,0,Dati18_19[[#This Row],[Mf]]*Dati18_19[[#This Row],[Pg]])</f>
        <v>174.42</v>
      </c>
      <c r="H192" s="20">
        <f>IFERROR(Dati18_19[[#This Row],[Tot. punti]]/Dati18_19[[#This Row],[Quota]],0)</f>
        <v>11.627999999999998</v>
      </c>
      <c r="I192" s="12">
        <f>IFERROR(VLOOKUP(Dati18_19[[#This Row],[Nome]]&amp;"*",Gazzetta18_19[],2,FALSE),0)</f>
        <v>15</v>
      </c>
      <c r="J192" t="s">
        <v>89</v>
      </c>
      <c r="K192">
        <v>38</v>
      </c>
      <c r="L192">
        <v>6.08</v>
      </c>
      <c r="M192">
        <v>4.59</v>
      </c>
      <c r="N192">
        <v>0</v>
      </c>
      <c r="O192">
        <v>56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Y192" s="18" t="s">
        <v>2684</v>
      </c>
      <c r="Z192">
        <v>1</v>
      </c>
    </row>
    <row r="193" spans="1:26" hidden="1">
      <c r="A193">
        <v>2855</v>
      </c>
      <c r="B193" t="s">
        <v>22</v>
      </c>
      <c r="C193" t="s">
        <v>1199</v>
      </c>
      <c r="D193" s="17" t="str">
        <f>IFERROR(VLOOKUP(Dati18_19[[#This Row],[Nome]]&amp;"*",Gazzetta18_19[Giocatore],1,FALSE),0)</f>
        <v>Vieira R.</v>
      </c>
      <c r="E193" s="13">
        <f>IFERROR(IF(Dati18_19[[#This Row],[Mf]]/Dati18_19[[#This Row],[Quota]]=0,0,Dati18_19[[#This Row],[Mf]]/Dati18_19[[#This Row],[Quota]]),0)</f>
        <v>0.82857142857142851</v>
      </c>
      <c r="F193" s="13">
        <f>IFERROR(Dati18_19[[#This Row],[Mf/Quota]]*Dati18_19[[#This Row],[Pg]]/38,0)</f>
        <v>0.30526315789473685</v>
      </c>
      <c r="G193" s="15">
        <f>IF(Dati18_19[[#This Row],[Mf]]*Dati18_19[[#This Row],[Pg]]=0,0,Dati18_19[[#This Row],[Mf]]*Dati18_19[[#This Row],[Pg]])</f>
        <v>81.2</v>
      </c>
      <c r="H193" s="20">
        <f>IFERROR(Dati18_19[[#This Row],[Tot. punti]]/Dati18_19[[#This Row],[Quota]],0)</f>
        <v>11.6</v>
      </c>
      <c r="I193" s="12">
        <f>IFERROR(VLOOKUP(Dati18_19[[#This Row],[Nome]]&amp;"*",Gazzetta18_19[],2,FALSE),0)</f>
        <v>7</v>
      </c>
      <c r="J193" t="s">
        <v>44</v>
      </c>
      <c r="K193">
        <v>14</v>
      </c>
      <c r="L193">
        <v>5.9</v>
      </c>
      <c r="M193">
        <v>5.8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Y193" s="18" t="s">
        <v>1832</v>
      </c>
      <c r="Z193">
        <v>5</v>
      </c>
    </row>
    <row r="194" spans="1:26">
      <c r="A194">
        <v>515</v>
      </c>
      <c r="B194" t="s">
        <v>31</v>
      </c>
      <c r="C194" t="s">
        <v>434</v>
      </c>
      <c r="D194" s="17" t="str">
        <f>IFERROR(VLOOKUP(Dati18_19[[#This Row],[Nome]]&amp;"*",Gazzetta18_19[Giocatore],1,FALSE),0)</f>
        <v>Ariaudo L.</v>
      </c>
      <c r="E194" s="13">
        <f>IFERROR(IF(Dati18_19[[#This Row],[Mf]]/Dati18_19[[#This Row],[Quota]]=0,0,Dati18_19[[#This Row],[Mf]]/Dati18_19[[#This Row],[Quota]]),0)</f>
        <v>0.93</v>
      </c>
      <c r="F194" s="13">
        <f>IFERROR(Dati18_19[[#This Row],[Mf/Quota]]*Dati18_19[[#This Row],[Pg]]/38,0)</f>
        <v>0.46500000000000002</v>
      </c>
      <c r="G194" s="15">
        <f>IF(Dati18_19[[#This Row],[Mf]]*Dati18_19[[#This Row],[Pg]]=0,0,Dati18_19[[#This Row],[Mf]]*Dati18_19[[#This Row],[Pg]])</f>
        <v>106.02</v>
      </c>
      <c r="H194" s="20">
        <f>IFERROR(Dati18_19[[#This Row],[Tot. punti]]/Dati18_19[[#This Row],[Quota]],0)</f>
        <v>17.669999999999998</v>
      </c>
      <c r="I194" s="12">
        <f>IFERROR(VLOOKUP(Dati18_19[[#This Row],[Nome]]&amp;"*",Gazzetta18_19[],2,FALSE),0)</f>
        <v>6</v>
      </c>
      <c r="J194" t="s">
        <v>38</v>
      </c>
      <c r="K194">
        <v>19</v>
      </c>
      <c r="L194">
        <v>5.74</v>
      </c>
      <c r="M194">
        <v>5.58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1</v>
      </c>
      <c r="Y194" s="18" t="s">
        <v>2295</v>
      </c>
      <c r="Z194">
        <v>16</v>
      </c>
    </row>
    <row r="195" spans="1:26" hidden="1">
      <c r="A195">
        <v>2188</v>
      </c>
      <c r="B195" t="s">
        <v>22</v>
      </c>
      <c r="C195" t="s">
        <v>808</v>
      </c>
      <c r="D195" s="17" t="str">
        <f>IFERROR(VLOOKUP(Dati18_19[[#This Row],[Nome]]&amp;"*",Gazzetta18_19[Giocatore],1,FALSE),0)</f>
        <v>Marusic A.</v>
      </c>
      <c r="E195" s="13">
        <f>IFERROR(IF(Dati18_19[[#This Row],[Mf]]/Dati18_19[[#This Row],[Quota]]=0,0,Dati18_19[[#This Row],[Mf]]/Dati18_19[[#This Row],[Quota]]),0)</f>
        <v>0.44461538461538463</v>
      </c>
      <c r="F195" s="13">
        <f>IFERROR(Dati18_19[[#This Row],[Mf/Quota]]*Dati18_19[[#This Row],[Pg]]/38,0)</f>
        <v>0.30421052631578949</v>
      </c>
      <c r="G195" s="15">
        <f>IF(Dati18_19[[#This Row],[Mf]]*Dati18_19[[#This Row],[Pg]]=0,0,Dati18_19[[#This Row],[Mf]]*Dati18_19[[#This Row],[Pg]])</f>
        <v>150.28</v>
      </c>
      <c r="H195" s="20">
        <f>IFERROR(Dati18_19[[#This Row],[Tot. punti]]/Dati18_19[[#This Row],[Quota]],0)</f>
        <v>11.56</v>
      </c>
      <c r="I195" s="12">
        <f>IFERROR(VLOOKUP(Dati18_19[[#This Row],[Nome]]&amp;"*",Gazzetta18_19[],2,FALSE),0)</f>
        <v>13</v>
      </c>
      <c r="J195" t="s">
        <v>74</v>
      </c>
      <c r="K195">
        <v>26</v>
      </c>
      <c r="L195">
        <v>5.7</v>
      </c>
      <c r="M195">
        <v>5.78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1</v>
      </c>
      <c r="W195">
        <v>0</v>
      </c>
      <c r="Y195" s="18" t="s">
        <v>1834</v>
      </c>
      <c r="Z195">
        <v>14</v>
      </c>
    </row>
    <row r="196" spans="1:26" hidden="1">
      <c r="A196">
        <v>1995</v>
      </c>
      <c r="B196" t="s">
        <v>22</v>
      </c>
      <c r="C196" t="s">
        <v>718</v>
      </c>
      <c r="D196" s="17" t="str">
        <f>IFERROR(VLOOKUP(Dati18_19[[#This Row],[Nome]]&amp;"*",Gazzetta18_19[Giocatore],1,FALSE),0)</f>
        <v>Djuricic F.</v>
      </c>
      <c r="E196" s="13">
        <f>IFERROR(IF(Dati18_19[[#This Row],[Mf]]/Dati18_19[[#This Row],[Quota]]=0,0,Dati18_19[[#This Row],[Mf]]/Dati18_19[[#This Row],[Quota]]),0)</f>
        <v>0.50166666666666659</v>
      </c>
      <c r="F196" s="13">
        <f>IFERROR(Dati18_19[[#This Row],[Mf/Quota]]*Dati18_19[[#This Row],[Pg]]/38,0)</f>
        <v>0.30364035087719293</v>
      </c>
      <c r="G196" s="15">
        <f>IF(Dati18_19[[#This Row],[Mf]]*Dati18_19[[#This Row],[Pg]]=0,0,Dati18_19[[#This Row],[Mf]]*Dati18_19[[#This Row],[Pg]])</f>
        <v>138.45999999999998</v>
      </c>
      <c r="H196" s="20">
        <f>IFERROR(Dati18_19[[#This Row],[Tot. punti]]/Dati18_19[[#This Row],[Quota]],0)</f>
        <v>11.538333333333332</v>
      </c>
      <c r="I196" s="12">
        <f>IFERROR(VLOOKUP(Dati18_19[[#This Row],[Nome]]&amp;"*",Gazzetta18_19[],2,FALSE),0)</f>
        <v>12</v>
      </c>
      <c r="J196" t="s">
        <v>46</v>
      </c>
      <c r="K196">
        <v>23</v>
      </c>
      <c r="L196">
        <v>5.77</v>
      </c>
      <c r="M196">
        <v>6.02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Y196" s="18" t="s">
        <v>1835</v>
      </c>
      <c r="Z196">
        <v>18</v>
      </c>
    </row>
    <row r="197" spans="1:26">
      <c r="A197">
        <v>2062</v>
      </c>
      <c r="B197" t="s">
        <v>31</v>
      </c>
      <c r="C197" t="s">
        <v>745</v>
      </c>
      <c r="D197" s="17" t="str">
        <f>IFERROR(VLOOKUP(Dati18_19[[#This Row],[Nome]]&amp;"*",Gazzetta18_19[Giocatore],1,FALSE),0)</f>
        <v>Bastos J.</v>
      </c>
      <c r="E197" s="13">
        <f>IFERROR(IF(Dati18_19[[#This Row],[Mf]]/Dati18_19[[#This Row],[Quota]]=0,0,Dati18_19[[#This Row],[Mf]]/Dati18_19[[#This Row],[Quota]]),0)</f>
        <v>0.58799999999999997</v>
      </c>
      <c r="F197" s="13">
        <f>IFERROR(Dati18_19[[#This Row],[Mf/Quota]]*Dati18_19[[#This Row],[Pg]]/38,0)</f>
        <v>0.27852631578947368</v>
      </c>
      <c r="G197" s="15">
        <f>IF(Dati18_19[[#This Row],[Mf]]*Dati18_19[[#This Row],[Pg]]=0,0,Dati18_19[[#This Row],[Mf]]*Dati18_19[[#This Row],[Pg]])</f>
        <v>105.84</v>
      </c>
      <c r="H197" s="20">
        <f>IFERROR(Dati18_19[[#This Row],[Tot. punti]]/Dati18_19[[#This Row],[Quota]],0)</f>
        <v>10.584</v>
      </c>
      <c r="I197" s="12">
        <f>IFERROR(VLOOKUP(Dati18_19[[#This Row],[Nome]]&amp;"*",Gazzetta18_19[],2,FALSE),0)</f>
        <v>10</v>
      </c>
      <c r="J197" t="s">
        <v>74</v>
      </c>
      <c r="K197">
        <v>18</v>
      </c>
      <c r="L197">
        <v>5.79</v>
      </c>
      <c r="M197">
        <v>5.88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Y197" s="18" t="s">
        <v>2298</v>
      </c>
      <c r="Z197">
        <v>14</v>
      </c>
    </row>
    <row r="198" spans="1:26" hidden="1">
      <c r="A198">
        <v>338</v>
      </c>
      <c r="B198" t="s">
        <v>22</v>
      </c>
      <c r="C198" t="s">
        <v>157</v>
      </c>
      <c r="D198" s="17" t="str">
        <f>IFERROR(VLOOKUP(Dati18_19[[#This Row],[Nome]]&amp;"*",Gazzetta18_19[Giocatore],1,FALSE),0)</f>
        <v>Lulic S.</v>
      </c>
      <c r="E198" s="13">
        <f>IFERROR(IF(Dati18_19[[#This Row],[Mf]]/Dati18_19[[#This Row],[Quota]]=0,0,Dati18_19[[#This Row],[Mf]]/Dati18_19[[#This Row],[Quota]]),0)</f>
        <v>0.32842105263157895</v>
      </c>
      <c r="F198" s="13">
        <f>IFERROR(Dati18_19[[#This Row],[Mf/Quota]]*Dati18_19[[#This Row],[Pg]]/38,0)</f>
        <v>0.3024930747922438</v>
      </c>
      <c r="G198" s="15">
        <f>IF(Dati18_19[[#This Row],[Mf]]*Dati18_19[[#This Row],[Pg]]=0,0,Dati18_19[[#This Row],[Mf]]*Dati18_19[[#This Row],[Pg]])</f>
        <v>218.4</v>
      </c>
      <c r="H198" s="20">
        <f>IFERROR(Dati18_19[[#This Row],[Tot. punti]]/Dati18_19[[#This Row],[Quota]],0)</f>
        <v>11.494736842105263</v>
      </c>
      <c r="I198" s="12">
        <f>IFERROR(VLOOKUP(Dati18_19[[#This Row],[Nome]]&amp;"*",Gazzetta18_19[],2,FALSE),0)</f>
        <v>19</v>
      </c>
      <c r="J198" t="s">
        <v>74</v>
      </c>
      <c r="K198">
        <v>35</v>
      </c>
      <c r="L198">
        <v>5.94</v>
      </c>
      <c r="M198">
        <v>6.24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5</v>
      </c>
      <c r="V198">
        <v>0</v>
      </c>
      <c r="W198">
        <v>0</v>
      </c>
      <c r="Y198" s="18" t="s">
        <v>2685</v>
      </c>
      <c r="Z198">
        <v>1</v>
      </c>
    </row>
    <row r="199" spans="1:26">
      <c r="A199">
        <v>2208</v>
      </c>
      <c r="B199" t="s">
        <v>31</v>
      </c>
      <c r="C199" t="s">
        <v>827</v>
      </c>
      <c r="D199" s="17" t="str">
        <f>IFERROR(VLOOKUP(Dati18_19[[#This Row],[Nome]]&amp;"*",Gazzetta18_19[Giocatore],1,FALSE),0)</f>
        <v>Jaroszynski P.</v>
      </c>
      <c r="E199" s="13">
        <f>IFERROR(IF(Dati18_19[[#This Row],[Mf]]/Dati18_19[[#This Row],[Quota]]=0,0,Dati18_19[[#This Row],[Mf]]/Dati18_19[[#This Row],[Quota]]),0)</f>
        <v>0.92166666666666675</v>
      </c>
      <c r="F199" s="13">
        <f>IFERROR(Dati18_19[[#This Row],[Mf/Quota]]*Dati18_19[[#This Row],[Pg]]/38,0)</f>
        <v>0.46083333333333332</v>
      </c>
      <c r="G199" s="15">
        <f>IF(Dati18_19[[#This Row],[Mf]]*Dati18_19[[#This Row],[Pg]]=0,0,Dati18_19[[#This Row],[Mf]]*Dati18_19[[#This Row],[Pg]])</f>
        <v>105.07000000000001</v>
      </c>
      <c r="H199" s="20">
        <f>IFERROR(Dati18_19[[#This Row],[Tot. punti]]/Dati18_19[[#This Row],[Quota]],0)</f>
        <v>17.511666666666667</v>
      </c>
      <c r="I199" s="12">
        <f>IFERROR(VLOOKUP(Dati18_19[[#This Row],[Nome]]&amp;"*",Gazzetta18_19[],2,FALSE),0)</f>
        <v>6</v>
      </c>
      <c r="J199" t="s">
        <v>65</v>
      </c>
      <c r="K199">
        <v>19</v>
      </c>
      <c r="L199">
        <v>5.58</v>
      </c>
      <c r="M199">
        <v>5.53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Y199" s="18" t="s">
        <v>1838</v>
      </c>
      <c r="Z199">
        <v>18</v>
      </c>
    </row>
    <row r="200" spans="1:26" hidden="1">
      <c r="A200">
        <v>205</v>
      </c>
      <c r="B200" t="s">
        <v>22</v>
      </c>
      <c r="C200" t="s">
        <v>182</v>
      </c>
      <c r="D200" s="17" t="str">
        <f>IFERROR(VLOOKUP(Dati18_19[[#This Row],[Nome]]&amp;"*",Gazzetta18_19[Giocatore],1,FALSE),0)</f>
        <v>Gori M.</v>
      </c>
      <c r="E200" s="13">
        <f>IFERROR(IF(Dati18_19[[#This Row],[Mf]]/Dati18_19[[#This Row],[Quota]]=0,0,Dati18_19[[#This Row],[Mf]]/Dati18_19[[#This Row],[Quota]]),0)</f>
        <v>1.1419999999999999</v>
      </c>
      <c r="F200" s="13">
        <f>IFERROR(Dati18_19[[#This Row],[Mf/Quota]]*Dati18_19[[#This Row],[Pg]]/38,0)</f>
        <v>0.30052631578947364</v>
      </c>
      <c r="G200" s="15">
        <f>IF(Dati18_19[[#This Row],[Mf]]*Dati18_19[[#This Row],[Pg]]=0,0,Dati18_19[[#This Row],[Mf]]*Dati18_19[[#This Row],[Pg]])</f>
        <v>57.1</v>
      </c>
      <c r="H200" s="20">
        <f>IFERROR(Dati18_19[[#This Row],[Tot. punti]]/Dati18_19[[#This Row],[Quota]],0)</f>
        <v>11.42</v>
      </c>
      <c r="I200" s="12">
        <f>IFERROR(VLOOKUP(Dati18_19[[#This Row],[Nome]]&amp;"*",Gazzetta18_19[],2,FALSE),0)</f>
        <v>5</v>
      </c>
      <c r="J200" t="s">
        <v>38</v>
      </c>
      <c r="K200">
        <v>10</v>
      </c>
      <c r="L200">
        <v>5.93</v>
      </c>
      <c r="M200">
        <v>5.71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Y200" s="18" t="s">
        <v>1839</v>
      </c>
      <c r="Z200">
        <v>3</v>
      </c>
    </row>
    <row r="201" spans="1:26" hidden="1">
      <c r="A201">
        <v>397</v>
      </c>
      <c r="B201" t="s">
        <v>22</v>
      </c>
      <c r="C201" t="s">
        <v>75</v>
      </c>
      <c r="D201" s="17" t="str">
        <f>IFERROR(VLOOKUP(Dati18_19[[#This Row],[Nome]]&amp;"*",Gazzetta18_19[Giocatore],1,FALSE),0)</f>
        <v>Allan M.</v>
      </c>
      <c r="E201" s="13">
        <f>IFERROR(IF(Dati18_19[[#This Row],[Mf]]/Dati18_19[[#This Row],[Quota]]=0,0,Dati18_19[[#This Row],[Mf]]/Dati18_19[[#This Row],[Quota]]),0)</f>
        <v>0.34499999999999997</v>
      </c>
      <c r="F201" s="13">
        <f>IFERROR(Dati18_19[[#This Row],[Mf/Quota]]*Dati18_19[[#This Row],[Pg]]/38,0)</f>
        <v>0.29960526315789471</v>
      </c>
      <c r="G201" s="15">
        <f>IF(Dati18_19[[#This Row],[Mf]]*Dati18_19[[#This Row],[Pg]]=0,0,Dati18_19[[#This Row],[Mf]]*Dati18_19[[#This Row],[Pg]])</f>
        <v>204.93</v>
      </c>
      <c r="H201" s="20">
        <f>IFERROR(Dati18_19[[#This Row],[Tot. punti]]/Dati18_19[[#This Row],[Quota]],0)</f>
        <v>11.385</v>
      </c>
      <c r="I201" s="12">
        <f>IFERROR(VLOOKUP(Dati18_19[[#This Row],[Nome]]&amp;"*",Gazzetta18_19[],2,FALSE),0)</f>
        <v>18</v>
      </c>
      <c r="J201" t="s">
        <v>24</v>
      </c>
      <c r="K201">
        <v>33</v>
      </c>
      <c r="L201">
        <v>6.21</v>
      </c>
      <c r="M201">
        <v>6.21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10</v>
      </c>
      <c r="V201">
        <v>0</v>
      </c>
      <c r="W201">
        <v>0</v>
      </c>
      <c r="Y201" s="18" t="s">
        <v>2301</v>
      </c>
      <c r="Z201">
        <v>1</v>
      </c>
    </row>
    <row r="202" spans="1:26" hidden="1">
      <c r="A202">
        <v>126</v>
      </c>
      <c r="B202" t="s">
        <v>17</v>
      </c>
      <c r="C202" t="s">
        <v>300</v>
      </c>
      <c r="D202" s="17" t="str">
        <f>IFERROR(VLOOKUP(Dati18_19[[#This Row],[Nome]]&amp;"*",Gazzetta18_19[Giocatore],1,FALSE),0)</f>
        <v>Paloschi A.</v>
      </c>
      <c r="E202" s="13">
        <f>IFERROR(IF(Dati18_19[[#This Row],[Mf]]/Dati18_19[[#This Row],[Quota]]=0,0,Dati18_19[[#This Row],[Mf]]/Dati18_19[[#This Row],[Quota]]),0)</f>
        <v>0.49500000000000005</v>
      </c>
      <c r="F202" s="13">
        <f>IFERROR(Dati18_19[[#This Row],[Mf/Quota]]*Dati18_19[[#This Row],[Pg]]/38,0)</f>
        <v>0.29960526315789476</v>
      </c>
      <c r="G202" s="15">
        <f>IF(Dati18_19[[#This Row],[Mf]]*Dati18_19[[#This Row],[Pg]]=0,0,Dati18_19[[#This Row],[Mf]]*Dati18_19[[#This Row],[Pg]])</f>
        <v>136.62</v>
      </c>
      <c r="H202" s="20">
        <f>IFERROR(Dati18_19[[#This Row],[Tot. punti]]/Dati18_19[[#This Row],[Quota]],0)</f>
        <v>11.385</v>
      </c>
      <c r="I202" s="12">
        <f>IFERROR(VLOOKUP(Dati18_19[[#This Row],[Nome]]&amp;"*",Gazzetta18_19[],2,FALSE),0)</f>
        <v>12</v>
      </c>
      <c r="J202" t="s">
        <v>653</v>
      </c>
      <c r="K202">
        <v>23</v>
      </c>
      <c r="L202">
        <v>5.68</v>
      </c>
      <c r="M202">
        <v>5.94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Y202" s="18" t="s">
        <v>2686</v>
      </c>
      <c r="Z202">
        <v>1</v>
      </c>
    </row>
    <row r="203" spans="1:26" hidden="1">
      <c r="A203">
        <v>2078</v>
      </c>
      <c r="B203" t="s">
        <v>22</v>
      </c>
      <c r="C203" t="s">
        <v>753</v>
      </c>
      <c r="D203" s="17" t="str">
        <f>IFERROR(VLOOKUP(Dati18_19[[#This Row],[Nome]]&amp;"*",Gazzetta18_19[Giocatore],1,FALSE),0)</f>
        <v>Joao Mario -.</v>
      </c>
      <c r="E203" s="13">
        <f>IFERROR(IF(Dati18_19[[#This Row],[Mf]]/Dati18_19[[#This Row],[Quota]]=0,0,Dati18_19[[#This Row],[Mf]]/Dati18_19[[#This Row],[Quota]]),0)</f>
        <v>0.56818181818181823</v>
      </c>
      <c r="F203" s="13">
        <f>IFERROR(Dati18_19[[#This Row],[Mf/Quota]]*Dati18_19[[#This Row],[Pg]]/38,0)</f>
        <v>0.299043062200957</v>
      </c>
      <c r="G203" s="15">
        <f>IF(Dati18_19[[#This Row],[Mf]]*Dati18_19[[#This Row],[Pg]]=0,0,Dati18_19[[#This Row],[Mf]]*Dati18_19[[#This Row],[Pg]])</f>
        <v>125</v>
      </c>
      <c r="H203" s="20">
        <f>IFERROR(Dati18_19[[#This Row],[Tot. punti]]/Dati18_19[[#This Row],[Quota]],0)</f>
        <v>11.363636363636363</v>
      </c>
      <c r="I203" s="12">
        <f>IFERROR(VLOOKUP(Dati18_19[[#This Row],[Nome]]&amp;"*",Gazzetta18_19[],2,FALSE),0)</f>
        <v>11</v>
      </c>
      <c r="J203" t="s">
        <v>55</v>
      </c>
      <c r="K203">
        <v>20</v>
      </c>
      <c r="L203">
        <v>6.06</v>
      </c>
      <c r="M203">
        <v>6.25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0</v>
      </c>
      <c r="W203">
        <v>0</v>
      </c>
      <c r="Y203" s="18" t="s">
        <v>1841</v>
      </c>
      <c r="Z203">
        <v>18</v>
      </c>
    </row>
    <row r="204" spans="1:26" hidden="1">
      <c r="A204">
        <v>557</v>
      </c>
      <c r="B204" t="s">
        <v>22</v>
      </c>
      <c r="C204" t="s">
        <v>133</v>
      </c>
      <c r="D204" s="17" t="str">
        <f>IFERROR(VLOOKUP(Dati18_19[[#This Row],[Nome]]&amp;"*",Gazzetta18_19[Giocatore],1,FALSE),0)</f>
        <v>Benassi M.</v>
      </c>
      <c r="E204" s="13">
        <f>IFERROR(IF(Dati18_19[[#This Row],[Mf]]/Dati18_19[[#This Row],[Quota]]=0,0,Dati18_19[[#This Row],[Mf]]/Dati18_19[[#This Row],[Quota]]),0)</f>
        <v>0.35499999999999998</v>
      </c>
      <c r="F204" s="13">
        <f>IFERROR(Dati18_19[[#This Row],[Mf/Quota]]*Dati18_19[[#This Row],[Pg]]/38,0)</f>
        <v>0.29894736842105263</v>
      </c>
      <c r="G204" s="15">
        <f>IF(Dati18_19[[#This Row],[Mf]]*Dati18_19[[#This Row],[Pg]]=0,0,Dati18_19[[#This Row],[Mf]]*Dati18_19[[#This Row],[Pg]])</f>
        <v>204.48</v>
      </c>
      <c r="H204" s="20">
        <f>IFERROR(Dati18_19[[#This Row],[Tot. punti]]/Dati18_19[[#This Row],[Quota]],0)</f>
        <v>11.36</v>
      </c>
      <c r="I204" s="12">
        <f>IFERROR(VLOOKUP(Dati18_19[[#This Row],[Nome]]&amp;"*",Gazzetta18_19[],2,FALSE),0)</f>
        <v>18</v>
      </c>
      <c r="J204" t="s">
        <v>35</v>
      </c>
      <c r="K204">
        <v>32</v>
      </c>
      <c r="L204">
        <v>5.84</v>
      </c>
      <c r="M204">
        <v>6.39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1</v>
      </c>
      <c r="W204">
        <v>0</v>
      </c>
      <c r="Y204" s="18" t="s">
        <v>2687</v>
      </c>
      <c r="Z204">
        <v>1</v>
      </c>
    </row>
    <row r="205" spans="1:26" hidden="1">
      <c r="A205">
        <v>2263</v>
      </c>
      <c r="B205" t="s">
        <v>22</v>
      </c>
      <c r="C205" t="s">
        <v>856</v>
      </c>
      <c r="D205" s="17" t="str">
        <f>IFERROR(VLOOKUP(Dati18_19[[#This Row],[Nome]]&amp;"*",Gazzetta18_19[Giocatore],1,FALSE),0)</f>
        <v>Lazzari M.</v>
      </c>
      <c r="E205" s="13">
        <f>IFERROR(IF(Dati18_19[[#This Row],[Mf]]/Dati18_19[[#This Row],[Quota]]=0,0,Dati18_19[[#This Row],[Mf]]/Dati18_19[[#This Row],[Quota]]),0)</f>
        <v>0.34368421052631581</v>
      </c>
      <c r="F205" s="13">
        <f>IFERROR(Dati18_19[[#This Row],[Mf/Quota]]*Dati18_19[[#This Row],[Pg]]/38,0)</f>
        <v>0.29846260387811635</v>
      </c>
      <c r="G205" s="15">
        <f>IF(Dati18_19[[#This Row],[Mf]]*Dati18_19[[#This Row],[Pg]]=0,0,Dati18_19[[#This Row],[Mf]]*Dati18_19[[#This Row],[Pg]])</f>
        <v>215.49</v>
      </c>
      <c r="H205" s="20">
        <f>IFERROR(Dati18_19[[#This Row],[Tot. punti]]/Dati18_19[[#This Row],[Quota]],0)</f>
        <v>11.341578947368422</v>
      </c>
      <c r="I205" s="12">
        <f>IFERROR(VLOOKUP(Dati18_19[[#This Row],[Nome]]&amp;"*",Gazzetta18_19[],2,FALSE),0)</f>
        <v>19</v>
      </c>
      <c r="J205" t="s">
        <v>653</v>
      </c>
      <c r="K205">
        <v>33</v>
      </c>
      <c r="L205">
        <v>6.39</v>
      </c>
      <c r="M205">
        <v>6.53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7</v>
      </c>
      <c r="V205">
        <v>0</v>
      </c>
      <c r="W205">
        <v>0</v>
      </c>
      <c r="Y205" s="18" t="s">
        <v>1844</v>
      </c>
      <c r="Z205">
        <v>17</v>
      </c>
    </row>
    <row r="206" spans="1:26" hidden="1">
      <c r="A206">
        <v>148</v>
      </c>
      <c r="B206" t="s">
        <v>22</v>
      </c>
      <c r="C206" t="s">
        <v>364</v>
      </c>
      <c r="D206" s="17" t="str">
        <f>IFERROR(VLOOKUP(Dati18_19[[#This Row],[Nome]]&amp;"*",Gazzetta18_19[Giocatore],1,FALSE),0)</f>
        <v>Krunic R.</v>
      </c>
      <c r="E206" s="13">
        <f>IFERROR(IF(Dati18_19[[#This Row],[Mf]]/Dati18_19[[#This Row],[Quota]]=0,0,Dati18_19[[#This Row],[Mf]]/Dati18_19[[#This Row],[Quota]]),0)</f>
        <v>0.34368421052631581</v>
      </c>
      <c r="F206" s="13">
        <f>IFERROR(Dati18_19[[#This Row],[Mf/Quota]]*Dati18_19[[#This Row],[Pg]]/38,0)</f>
        <v>0.29846260387811635</v>
      </c>
      <c r="G206" s="15">
        <f>IF(Dati18_19[[#This Row],[Mf]]*Dati18_19[[#This Row],[Pg]]=0,0,Dati18_19[[#This Row],[Mf]]*Dati18_19[[#This Row],[Pg]])</f>
        <v>215.49</v>
      </c>
      <c r="H206" s="20">
        <f>IFERROR(Dati18_19[[#This Row],[Tot. punti]]/Dati18_19[[#This Row],[Quota]],0)</f>
        <v>11.341578947368422</v>
      </c>
      <c r="I206" s="12">
        <f>IFERROR(VLOOKUP(Dati18_19[[#This Row],[Nome]]&amp;"*",Gazzetta18_19[],2,FALSE),0)</f>
        <v>19</v>
      </c>
      <c r="J206" t="s">
        <v>19</v>
      </c>
      <c r="K206">
        <v>33</v>
      </c>
      <c r="L206">
        <v>6.03</v>
      </c>
      <c r="M206">
        <v>6.53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7</v>
      </c>
      <c r="V206">
        <v>1</v>
      </c>
      <c r="W206">
        <v>0</v>
      </c>
      <c r="Y206" s="18" t="s">
        <v>1845</v>
      </c>
      <c r="Z206">
        <v>9</v>
      </c>
    </row>
    <row r="207" spans="1:26" hidden="1">
      <c r="A207">
        <v>22</v>
      </c>
      <c r="B207" t="s">
        <v>22</v>
      </c>
      <c r="C207" t="s">
        <v>50</v>
      </c>
      <c r="D207" s="17" t="str">
        <f>IFERROR(VLOOKUP(Dati18_19[[#This Row],[Nome]]&amp;"*",Gazzetta18_19[Giocatore],1,FALSE),0)</f>
        <v>De Roon M.</v>
      </c>
      <c r="E207" s="13">
        <f>IFERROR(IF(Dati18_19[[#This Row],[Mf]]/Dati18_19[[#This Row],[Quota]]=0,0,Dati18_19[[#This Row],[Mf]]/Dati18_19[[#This Row],[Quota]]),0)</f>
        <v>0.3236842105263158</v>
      </c>
      <c r="F207" s="13">
        <f>IFERROR(Dati18_19[[#This Row],[Mf/Quota]]*Dati18_19[[#This Row],[Pg]]/38,0)</f>
        <v>0.29813019390581719</v>
      </c>
      <c r="G207" s="15">
        <f>IF(Dati18_19[[#This Row],[Mf]]*Dati18_19[[#This Row],[Pg]]=0,0,Dati18_19[[#This Row],[Mf]]*Dati18_19[[#This Row],[Pg]])</f>
        <v>215.25</v>
      </c>
      <c r="H207" s="20">
        <f>IFERROR(Dati18_19[[#This Row],[Tot. punti]]/Dati18_19[[#This Row],[Quota]],0)</f>
        <v>11.328947368421053</v>
      </c>
      <c r="I207" s="12">
        <f>IFERROR(VLOOKUP(Dati18_19[[#This Row],[Nome]]&amp;"*",Gazzetta18_19[],2,FALSE),0)</f>
        <v>19</v>
      </c>
      <c r="J207" t="s">
        <v>49</v>
      </c>
      <c r="K207">
        <v>35</v>
      </c>
      <c r="L207">
        <v>6.06</v>
      </c>
      <c r="M207">
        <v>6.15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8</v>
      </c>
      <c r="V207">
        <v>0</v>
      </c>
      <c r="W207">
        <v>0</v>
      </c>
      <c r="Y207" s="18" t="s">
        <v>2688</v>
      </c>
      <c r="Z207">
        <v>1</v>
      </c>
    </row>
    <row r="208" spans="1:26">
      <c r="A208">
        <v>2335</v>
      </c>
      <c r="B208" t="s">
        <v>31</v>
      </c>
      <c r="C208" t="s">
        <v>921</v>
      </c>
      <c r="D208" s="17" t="str">
        <f>IFERROR(VLOOKUP(Dati18_19[[#This Row],[Nome]]&amp;"*",Gazzetta18_19[Giocatore],1,FALSE),0)</f>
        <v>Luiz Felipe R.</v>
      </c>
      <c r="E208" s="13">
        <f>IFERROR(IF(Dati18_19[[#This Row],[Mf]]/Dati18_19[[#This Row],[Quota]]=0,0,Dati18_19[[#This Row],[Mf]]/Dati18_19[[#This Row],[Quota]]),0)</f>
        <v>0.60899999999999999</v>
      </c>
      <c r="F208" s="13">
        <f>IFERROR(Dati18_19[[#This Row],[Mf/Quota]]*Dati18_19[[#This Row],[Pg]]/38,0)</f>
        <v>0.2724473684210526</v>
      </c>
      <c r="G208" s="15">
        <f>IF(Dati18_19[[#This Row],[Mf]]*Dati18_19[[#This Row],[Pg]]=0,0,Dati18_19[[#This Row],[Mf]]*Dati18_19[[#This Row],[Pg]])</f>
        <v>103.53</v>
      </c>
      <c r="H208" s="20">
        <f>IFERROR(Dati18_19[[#This Row],[Tot. punti]]/Dati18_19[[#This Row],[Quota]],0)</f>
        <v>10.353</v>
      </c>
      <c r="I208" s="12">
        <f>IFERROR(VLOOKUP(Dati18_19[[#This Row],[Nome]]&amp;"*",Gazzetta18_19[],2,FALSE),0)</f>
        <v>10</v>
      </c>
      <c r="J208" t="s">
        <v>74</v>
      </c>
      <c r="K208">
        <v>17</v>
      </c>
      <c r="L208">
        <v>5.97</v>
      </c>
      <c r="M208">
        <v>6.09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  <c r="V208">
        <v>0</v>
      </c>
      <c r="W208">
        <v>0</v>
      </c>
      <c r="Y208" s="18" t="s">
        <v>1851</v>
      </c>
      <c r="Z208">
        <v>8</v>
      </c>
    </row>
    <row r="209" spans="1:26" hidden="1">
      <c r="A209">
        <v>4</v>
      </c>
      <c r="B209" t="s">
        <v>28</v>
      </c>
      <c r="C209" t="s">
        <v>48</v>
      </c>
      <c r="D209" s="17" t="str">
        <f>IFERROR(VLOOKUP(Dati18_19[[#This Row],[Nome]]&amp;"*",Gazzetta18_19[Giocatore],1,FALSE),0)</f>
        <v>Sportiello M.</v>
      </c>
      <c r="E209" s="13">
        <f>IFERROR(IF(Dati18_19[[#This Row],[Mf]]/Dati18_19[[#This Row],[Quota]]=0,0,Dati18_19[[#This Row],[Mf]]/Dati18_19[[#This Row],[Quota]]),0)</f>
        <v>0.32307692307692309</v>
      </c>
      <c r="F209" s="13">
        <f>IFERROR(Dati18_19[[#This Row],[Mf/Quota]]*Dati18_19[[#This Row],[Pg]]/38,0)</f>
        <v>0.29757085020242918</v>
      </c>
      <c r="G209" s="15">
        <f>IF(Dati18_19[[#This Row],[Mf]]*Dati18_19[[#This Row],[Pg]]=0,0,Dati18_19[[#This Row],[Mf]]*Dati18_19[[#This Row],[Pg]])</f>
        <v>147</v>
      </c>
      <c r="H209" s="20">
        <f>IFERROR(Dati18_19[[#This Row],[Tot. punti]]/Dati18_19[[#This Row],[Quota]],0)</f>
        <v>11.307692307692308</v>
      </c>
      <c r="I209" s="12">
        <f>IFERROR(VLOOKUP(Dati18_19[[#This Row],[Nome]]&amp;"*",Gazzetta18_19[],2,FALSE),0)</f>
        <v>13</v>
      </c>
      <c r="J209" t="s">
        <v>38</v>
      </c>
      <c r="K209">
        <v>35</v>
      </c>
      <c r="L209">
        <v>6.1</v>
      </c>
      <c r="M209">
        <v>4.2</v>
      </c>
      <c r="N209">
        <v>0</v>
      </c>
      <c r="O209">
        <v>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Y209" s="18" t="s">
        <v>2304</v>
      </c>
      <c r="Z209">
        <v>11</v>
      </c>
    </row>
    <row r="210" spans="1:26" hidden="1">
      <c r="A210">
        <v>235</v>
      </c>
      <c r="B210" t="s">
        <v>22</v>
      </c>
      <c r="C210" t="s">
        <v>69</v>
      </c>
      <c r="D210" s="17" t="str">
        <f>IFERROR(VLOOKUP(Dati18_19[[#This Row],[Nome]]&amp;"*",Gazzetta18_19[Giocatore],1,FALSE),0)</f>
        <v>Laxalt D.</v>
      </c>
      <c r="E210" s="13">
        <f>IFERROR(IF(Dati18_19[[#This Row],[Mf]]/Dati18_19[[#This Row],[Quota]]=0,0,Dati18_19[[#This Row],[Mf]]/Dati18_19[[#This Row],[Quota]]),0)</f>
        <v>0.56500000000000006</v>
      </c>
      <c r="F210" s="13">
        <f>IFERROR(Dati18_19[[#This Row],[Mf/Quota]]*Dati18_19[[#This Row],[Pg]]/38,0)</f>
        <v>0.29736842105263162</v>
      </c>
      <c r="G210" s="15">
        <f>IF(Dati18_19[[#This Row],[Mf]]*Dati18_19[[#This Row],[Pg]]=0,0,Dati18_19[[#This Row],[Mf]]*Dati18_19[[#This Row],[Pg]])</f>
        <v>113</v>
      </c>
      <c r="H210" s="20">
        <f>IFERROR(Dati18_19[[#This Row],[Tot. punti]]/Dati18_19[[#This Row],[Quota]],0)</f>
        <v>11.3</v>
      </c>
      <c r="I210" s="12">
        <f>IFERROR(VLOOKUP(Dati18_19[[#This Row],[Nome]]&amp;"*",Gazzetta18_19[],2,FALSE),0)</f>
        <v>10</v>
      </c>
      <c r="J210" t="s">
        <v>21</v>
      </c>
      <c r="K210">
        <v>20</v>
      </c>
      <c r="L210">
        <v>5.73</v>
      </c>
      <c r="M210">
        <v>5.65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Y210" s="18" t="s">
        <v>2689</v>
      </c>
      <c r="Z210">
        <v>24</v>
      </c>
    </row>
    <row r="211" spans="1:26" hidden="1">
      <c r="A211">
        <v>2077</v>
      </c>
      <c r="B211" t="s">
        <v>22</v>
      </c>
      <c r="C211" t="s">
        <v>1044</v>
      </c>
      <c r="D211" s="17" t="str">
        <f>IFERROR(VLOOKUP(Dati18_19[[#This Row],[Nome]]&amp;"*",Gazzetta18_19[Giocatore],1,FALSE),0)</f>
        <v>Pasalic M.</v>
      </c>
      <c r="E211" s="13">
        <f>IFERROR(IF(Dati18_19[[#This Row],[Mf]]/Dati18_19[[#This Row],[Quota]]=0,0,Dati18_19[[#This Row],[Mf]]/Dati18_19[[#This Row],[Quota]]),0)</f>
        <v>0.34210526315789475</v>
      </c>
      <c r="F211" s="13">
        <f>IFERROR(Dati18_19[[#This Row],[Mf/Quota]]*Dati18_19[[#This Row],[Pg]]/38,0)</f>
        <v>0.29709141274238232</v>
      </c>
      <c r="G211" s="15">
        <f>IF(Dati18_19[[#This Row],[Mf]]*Dati18_19[[#This Row],[Pg]]=0,0,Dati18_19[[#This Row],[Mf]]*Dati18_19[[#This Row],[Pg]])</f>
        <v>214.5</v>
      </c>
      <c r="H211" s="20">
        <f>IFERROR(Dati18_19[[#This Row],[Tot. punti]]/Dati18_19[[#This Row],[Quota]],0)</f>
        <v>11.289473684210526</v>
      </c>
      <c r="I211" s="12">
        <f>IFERROR(VLOOKUP(Dati18_19[[#This Row],[Nome]]&amp;"*",Gazzetta18_19[],2,FALSE),0)</f>
        <v>19</v>
      </c>
      <c r="J211" t="s">
        <v>49</v>
      </c>
      <c r="K211">
        <v>33</v>
      </c>
      <c r="L211">
        <v>5.94</v>
      </c>
      <c r="M211">
        <v>6.5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Y211" s="18" t="s">
        <v>2690</v>
      </c>
      <c r="Z211">
        <v>1</v>
      </c>
    </row>
    <row r="212" spans="1:26" hidden="1">
      <c r="A212">
        <v>374</v>
      </c>
      <c r="B212" t="s">
        <v>22</v>
      </c>
      <c r="C212" t="s">
        <v>340</v>
      </c>
      <c r="D212" s="17" t="str">
        <f>IFERROR(VLOOKUP(Dati18_19[[#This Row],[Nome]]&amp;"*",Gazzetta18_19[Giocatore],1,FALSE),0)</f>
        <v>Poli A.</v>
      </c>
      <c r="E212" s="13">
        <f>IFERROR(IF(Dati18_19[[#This Row],[Mf]]/Dati18_19[[#This Row],[Quota]]=0,0,Dati18_19[[#This Row],[Mf]]/Dati18_19[[#This Row],[Quota]]),0)</f>
        <v>0.37588235294117645</v>
      </c>
      <c r="F212" s="13">
        <f>IFERROR(Dati18_19[[#This Row],[Mf/Quota]]*Dati18_19[[#This Row],[Pg]]/38,0)</f>
        <v>0.29674922600619191</v>
      </c>
      <c r="G212" s="15">
        <f>IF(Dati18_19[[#This Row],[Mf]]*Dati18_19[[#This Row],[Pg]]=0,0,Dati18_19[[#This Row],[Mf]]*Dati18_19[[#This Row],[Pg]])</f>
        <v>191.7</v>
      </c>
      <c r="H212" s="20">
        <f>IFERROR(Dati18_19[[#This Row],[Tot. punti]]/Dati18_19[[#This Row],[Quota]],0)</f>
        <v>11.276470588235293</v>
      </c>
      <c r="I212" s="12">
        <f>IFERROR(VLOOKUP(Dati18_19[[#This Row],[Nome]]&amp;"*",Gazzetta18_19[],2,FALSE),0)</f>
        <v>17</v>
      </c>
      <c r="J212" t="s">
        <v>89</v>
      </c>
      <c r="K212">
        <v>30</v>
      </c>
      <c r="L212">
        <v>6.02</v>
      </c>
      <c r="M212">
        <v>6.39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5</v>
      </c>
      <c r="V212">
        <v>0</v>
      </c>
      <c r="W212">
        <v>0</v>
      </c>
      <c r="Y212" s="18" t="s">
        <v>1853</v>
      </c>
      <c r="Z212">
        <v>4</v>
      </c>
    </row>
    <row r="213" spans="1:26" hidden="1">
      <c r="A213">
        <v>2302</v>
      </c>
      <c r="B213" t="s">
        <v>22</v>
      </c>
      <c r="C213" t="s">
        <v>891</v>
      </c>
      <c r="D213" s="17" t="str">
        <f>IFERROR(VLOOKUP(Dati18_19[[#This Row],[Nome]]&amp;"*",Gazzetta18_19[Giocatore],1,FALSE),0)</f>
        <v>Behrami V.</v>
      </c>
      <c r="E213" s="13">
        <f>IFERROR(IF(Dati18_19[[#This Row],[Mf]]/Dati18_19[[#This Row],[Quota]]=0,0,Dati18_19[[#This Row],[Mf]]/Dati18_19[[#This Row],[Quota]]),0)</f>
        <v>0.59199999999999997</v>
      </c>
      <c r="F213" s="13">
        <f>IFERROR(Dati18_19[[#This Row],[Mf/Quota]]*Dati18_19[[#This Row],[Pg]]/38,0)</f>
        <v>0.29599999999999999</v>
      </c>
      <c r="G213" s="15">
        <f>IF(Dati18_19[[#This Row],[Mf]]*Dati18_19[[#This Row],[Pg]]=0,0,Dati18_19[[#This Row],[Mf]]*Dati18_19[[#This Row],[Pg]])</f>
        <v>112.48</v>
      </c>
      <c r="H213" s="20">
        <f>IFERROR(Dati18_19[[#This Row],[Tot. punti]]/Dati18_19[[#This Row],[Quota]],0)</f>
        <v>11.248000000000001</v>
      </c>
      <c r="I213" s="12">
        <f>IFERROR(VLOOKUP(Dati18_19[[#This Row],[Nome]]&amp;"*",Gazzetta18_19[],2,FALSE),0)</f>
        <v>10</v>
      </c>
      <c r="J213" t="s">
        <v>30</v>
      </c>
      <c r="K213">
        <v>19</v>
      </c>
      <c r="L213">
        <v>5.92</v>
      </c>
      <c r="M213">
        <v>5.92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Y213" s="18" t="s">
        <v>1854</v>
      </c>
      <c r="Z213">
        <v>11</v>
      </c>
    </row>
    <row r="214" spans="1:26">
      <c r="A214">
        <v>2355</v>
      </c>
      <c r="B214" t="s">
        <v>31</v>
      </c>
      <c r="C214" t="s">
        <v>1087</v>
      </c>
      <c r="D214" s="17" t="str">
        <f>IFERROR(VLOOKUP(Dati18_19[[#This Row],[Nome]]&amp;"*",Gazzetta18_19[Giocatore],1,FALSE),0)</f>
        <v>Marlon -.</v>
      </c>
      <c r="E214" s="13">
        <f>IFERROR(IF(Dati18_19[[#This Row],[Mf]]/Dati18_19[[#This Row],[Quota]]=0,0,Dati18_19[[#This Row],[Mf]]/Dati18_19[[#This Row],[Quota]]),0)</f>
        <v>0.63555555555555554</v>
      </c>
      <c r="F214" s="13">
        <f>IFERROR(Dati18_19[[#This Row],[Mf/Quota]]*Dati18_19[[#This Row],[Pg]]/38,0)</f>
        <v>0.30105263157894735</v>
      </c>
      <c r="G214" s="15">
        <f>IF(Dati18_19[[#This Row],[Mf]]*Dati18_19[[#This Row],[Pg]]=0,0,Dati18_19[[#This Row],[Mf]]*Dati18_19[[#This Row],[Pg]])</f>
        <v>102.96</v>
      </c>
      <c r="H214" s="20">
        <f>IFERROR(Dati18_19[[#This Row],[Tot. punti]]/Dati18_19[[#This Row],[Quota]],0)</f>
        <v>11.44</v>
      </c>
      <c r="I214" s="12">
        <f>IFERROR(VLOOKUP(Dati18_19[[#This Row],[Nome]]&amp;"*",Gazzetta18_19[],2,FALSE),0)</f>
        <v>9</v>
      </c>
      <c r="J214" t="s">
        <v>46</v>
      </c>
      <c r="K214">
        <v>18</v>
      </c>
      <c r="L214">
        <v>5.69</v>
      </c>
      <c r="M214">
        <v>5.72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</v>
      </c>
      <c r="W214">
        <v>0</v>
      </c>
      <c r="Y214" s="18" t="s">
        <v>1855</v>
      </c>
      <c r="Z214">
        <v>14</v>
      </c>
    </row>
    <row r="215" spans="1:26">
      <c r="A215">
        <v>2745</v>
      </c>
      <c r="B215" t="s">
        <v>31</v>
      </c>
      <c r="C215" t="s">
        <v>1106</v>
      </c>
      <c r="D215" s="17" t="str">
        <f>IFERROR(VLOOKUP(Dati18_19[[#This Row],[Nome]]&amp;"*",Gazzetta18_19[Giocatore],1,FALSE),0)</f>
        <v>Calabresi A.</v>
      </c>
      <c r="E215" s="13">
        <f>IFERROR(IF(Dati18_19[[#This Row],[Mf]]/Dati18_19[[#This Row],[Quota]]=0,0,Dati18_19[[#This Row],[Mf]]/Dati18_19[[#This Row],[Quota]]),0)</f>
        <v>1.1359999999999999</v>
      </c>
      <c r="F215" s="13">
        <f>IFERROR(Dati18_19[[#This Row],[Mf/Quota]]*Dati18_19[[#This Row],[Pg]]/38,0)</f>
        <v>0.53810526315789464</v>
      </c>
      <c r="G215" s="15">
        <f>IF(Dati18_19[[#This Row],[Mf]]*Dati18_19[[#This Row],[Pg]]=0,0,Dati18_19[[#This Row],[Mf]]*Dati18_19[[#This Row],[Pg]])</f>
        <v>102.24</v>
      </c>
      <c r="H215" s="20">
        <f>IFERROR(Dati18_19[[#This Row],[Tot. punti]]/Dati18_19[[#This Row],[Quota]],0)</f>
        <v>20.448</v>
      </c>
      <c r="I215" s="12">
        <f>IFERROR(VLOOKUP(Dati18_19[[#This Row],[Nome]]&amp;"*",Gazzetta18_19[],2,FALSE),0)</f>
        <v>5</v>
      </c>
      <c r="J215" t="s">
        <v>89</v>
      </c>
      <c r="K215">
        <v>18</v>
      </c>
      <c r="L215">
        <v>5.74</v>
      </c>
      <c r="M215">
        <v>5.68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</v>
      </c>
      <c r="V215">
        <v>0</v>
      </c>
      <c r="W215">
        <v>0</v>
      </c>
      <c r="Y215" s="18" t="s">
        <v>2691</v>
      </c>
      <c r="Z215">
        <v>1</v>
      </c>
    </row>
    <row r="216" spans="1:26">
      <c r="A216">
        <v>390</v>
      </c>
      <c r="B216" t="s">
        <v>31</v>
      </c>
      <c r="C216" t="s">
        <v>95</v>
      </c>
      <c r="D216" s="17" t="str">
        <f>IFERROR(VLOOKUP(Dati18_19[[#This Row],[Nome]]&amp;"*",Gazzetta18_19[Giocatore],1,FALSE),0)</f>
        <v>Ghoulam F.</v>
      </c>
      <c r="E216" s="13">
        <f>IFERROR(IF(Dati18_19[[#This Row],[Mf]]/Dati18_19[[#This Row],[Quota]]=0,0,Dati18_19[[#This Row],[Mf]]/Dati18_19[[#This Row],[Quota]]),0)</f>
        <v>0.57545454545454544</v>
      </c>
      <c r="F216" s="13">
        <f>IFERROR(Dati18_19[[#This Row],[Mf/Quota]]*Dati18_19[[#This Row],[Pg]]/38,0)</f>
        <v>0.24229665071770334</v>
      </c>
      <c r="G216" s="15">
        <f>IF(Dati18_19[[#This Row],[Mf]]*Dati18_19[[#This Row],[Pg]]=0,0,Dati18_19[[#This Row],[Mf]]*Dati18_19[[#This Row],[Pg]])</f>
        <v>101.28</v>
      </c>
      <c r="H216" s="20">
        <f>IFERROR(Dati18_19[[#This Row],[Tot. punti]]/Dati18_19[[#This Row],[Quota]],0)</f>
        <v>9.2072727272727271</v>
      </c>
      <c r="I216" s="12">
        <f>IFERROR(VLOOKUP(Dati18_19[[#This Row],[Nome]]&amp;"*",Gazzetta18_19[],2,FALSE),0)</f>
        <v>11</v>
      </c>
      <c r="J216" t="s">
        <v>24</v>
      </c>
      <c r="K216">
        <v>16</v>
      </c>
      <c r="L216">
        <v>6</v>
      </c>
      <c r="M216">
        <v>6.33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2</v>
      </c>
      <c r="V216">
        <v>0</v>
      </c>
      <c r="W216">
        <v>0</v>
      </c>
      <c r="Y216" s="18" t="s">
        <v>1861</v>
      </c>
      <c r="Z216">
        <v>5</v>
      </c>
    </row>
    <row r="217" spans="1:26" hidden="1">
      <c r="A217">
        <v>315</v>
      </c>
      <c r="B217" t="s">
        <v>17</v>
      </c>
      <c r="C217" t="s">
        <v>326</v>
      </c>
      <c r="D217" s="17" t="str">
        <f>IFERROR(VLOOKUP(Dati18_19[[#This Row],[Nome]]&amp;"*",Gazzetta18_19[Giocatore],1,FALSE),0)</f>
        <v>Zaza S.</v>
      </c>
      <c r="E217" s="13">
        <f>IFERROR(IF(Dati18_19[[#This Row],[Mf]]/Dati18_19[[#This Row],[Quota]]=0,0,Dati18_19[[#This Row],[Mf]]/Dati18_19[[#This Row],[Quota]]),0)</f>
        <v>0.38312499999999999</v>
      </c>
      <c r="F217" s="13">
        <f>IFERROR(Dati18_19[[#This Row],[Mf/Quota]]*Dati18_19[[#This Row],[Pg]]/38,0)</f>
        <v>0.29238486842105266</v>
      </c>
      <c r="G217" s="15">
        <f>IF(Dati18_19[[#This Row],[Mf]]*Dati18_19[[#This Row],[Pg]]=0,0,Dati18_19[[#This Row],[Mf]]*Dati18_19[[#This Row],[Pg]])</f>
        <v>177.77</v>
      </c>
      <c r="H217" s="20">
        <f>IFERROR(Dati18_19[[#This Row],[Tot. punti]]/Dati18_19[[#This Row],[Quota]],0)</f>
        <v>11.110625000000001</v>
      </c>
      <c r="I217" s="12">
        <f>IFERROR(VLOOKUP(Dati18_19[[#This Row],[Nome]]&amp;"*",Gazzetta18_19[],2,FALSE),0)</f>
        <v>16</v>
      </c>
      <c r="J217" t="s">
        <v>81</v>
      </c>
      <c r="K217">
        <v>29</v>
      </c>
      <c r="L217">
        <v>5.75</v>
      </c>
      <c r="M217">
        <v>6.13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8</v>
      </c>
      <c r="V217">
        <v>1</v>
      </c>
      <c r="W217">
        <v>0</v>
      </c>
      <c r="Y217" s="18" t="s">
        <v>1862</v>
      </c>
      <c r="Z217">
        <v>7</v>
      </c>
    </row>
    <row r="218" spans="1:26" hidden="1">
      <c r="A218">
        <v>213</v>
      </c>
      <c r="B218" t="s">
        <v>17</v>
      </c>
      <c r="C218" t="s">
        <v>128</v>
      </c>
      <c r="D218" s="17" t="str">
        <f>IFERROR(VLOOKUP(Dati18_19[[#This Row],[Nome]]&amp;"*",Gazzetta18_19[Giocatore],1,FALSE),0)</f>
        <v>Dionisi F.</v>
      </c>
      <c r="E218" s="13">
        <f>IFERROR(IF(Dati18_19[[#This Row],[Mf]]/Dati18_19[[#This Row],[Quota]]=0,0,Dati18_19[[#This Row],[Mf]]/Dati18_19[[#This Row],[Quota]]),0)</f>
        <v>1.234</v>
      </c>
      <c r="F218" s="13">
        <f>IFERROR(Dati18_19[[#This Row],[Mf/Quota]]*Dati18_19[[#This Row],[Pg]]/38,0)</f>
        <v>0.29226315789473684</v>
      </c>
      <c r="G218" s="15">
        <f>IF(Dati18_19[[#This Row],[Mf]]*Dati18_19[[#This Row],[Pg]]=0,0,Dati18_19[[#This Row],[Mf]]*Dati18_19[[#This Row],[Pg]])</f>
        <v>55.53</v>
      </c>
      <c r="H218" s="20">
        <f>IFERROR(Dati18_19[[#This Row],[Tot. punti]]/Dati18_19[[#This Row],[Quota]],0)</f>
        <v>11.106</v>
      </c>
      <c r="I218" s="12">
        <f>IFERROR(VLOOKUP(Dati18_19[[#This Row],[Nome]]&amp;"*",Gazzetta18_19[],2,FALSE),0)</f>
        <v>5</v>
      </c>
      <c r="J218" t="s">
        <v>38</v>
      </c>
      <c r="K218">
        <v>9</v>
      </c>
      <c r="L218">
        <v>5.83</v>
      </c>
      <c r="M218">
        <v>6.17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Y218" s="18" t="s">
        <v>1863</v>
      </c>
      <c r="Z218">
        <v>14</v>
      </c>
    </row>
    <row r="219" spans="1:26" hidden="1">
      <c r="A219">
        <v>2155</v>
      </c>
      <c r="B219" t="s">
        <v>17</v>
      </c>
      <c r="C219" t="s">
        <v>779</v>
      </c>
      <c r="D219" s="17" t="str">
        <f>IFERROR(VLOOKUP(Dati18_19[[#This Row],[Nome]]&amp;"*",Gazzetta18_19[Giocatore],1,FALSE),0)</f>
        <v>Cutrone P.</v>
      </c>
      <c r="E219" s="13">
        <f>IFERROR(IF(Dati18_19[[#This Row],[Mf]]/Dati18_19[[#This Row],[Quota]]=0,0,Dati18_19[[#This Row],[Mf]]/Dati18_19[[#This Row],[Quota]]),0)</f>
        <v>0.32578947368421057</v>
      </c>
      <c r="F219" s="13">
        <f>IFERROR(Dati18_19[[#This Row],[Mf/Quota]]*Dati18_19[[#This Row],[Pg]]/38,0)</f>
        <v>0.2914958448753463</v>
      </c>
      <c r="G219" s="15">
        <f>IF(Dati18_19[[#This Row],[Mf]]*Dati18_19[[#This Row],[Pg]]=0,0,Dati18_19[[#This Row],[Mf]]*Dati18_19[[#This Row],[Pg]])</f>
        <v>210.46</v>
      </c>
      <c r="H219" s="20">
        <f>IFERROR(Dati18_19[[#This Row],[Tot. punti]]/Dati18_19[[#This Row],[Quota]],0)</f>
        <v>11.076842105263159</v>
      </c>
      <c r="I219" s="12">
        <f>IFERROR(VLOOKUP(Dati18_19[[#This Row],[Nome]]&amp;"*",Gazzetta18_19[],2,FALSE),0)</f>
        <v>19</v>
      </c>
      <c r="J219" t="s">
        <v>21</v>
      </c>
      <c r="K219">
        <v>34</v>
      </c>
      <c r="L219">
        <v>5.84</v>
      </c>
      <c r="M219">
        <v>6.19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0</v>
      </c>
      <c r="Y219" s="18" t="s">
        <v>1865</v>
      </c>
      <c r="Z219">
        <v>28</v>
      </c>
    </row>
    <row r="220" spans="1:26">
      <c r="A220">
        <v>2869</v>
      </c>
      <c r="B220" t="s">
        <v>31</v>
      </c>
      <c r="C220" t="s">
        <v>1212</v>
      </c>
      <c r="D220" s="17" t="str">
        <f>IFERROR(VLOOKUP(Dati18_19[[#This Row],[Nome]]&amp;"*",Gazzetta18_19[Giocatore],1,FALSE),0)</f>
        <v>Djidji K.</v>
      </c>
      <c r="E220" s="13">
        <f>IFERROR(IF(Dati18_19[[#This Row],[Mf]]/Dati18_19[[#This Row],[Quota]]=0,0,Dati18_19[[#This Row],[Mf]]/Dati18_19[[#This Row],[Quota]]),0)</f>
        <v>0.73499999999999999</v>
      </c>
      <c r="F220" s="13">
        <f>IFERROR(Dati18_19[[#This Row],[Mf/Quota]]*Dati18_19[[#This Row],[Pg]]/38,0)</f>
        <v>0.32881578947368417</v>
      </c>
      <c r="G220" s="15">
        <f>IF(Dati18_19[[#This Row],[Mf]]*Dati18_19[[#This Row],[Pg]]=0,0,Dati18_19[[#This Row],[Mf]]*Dati18_19[[#This Row],[Pg]])</f>
        <v>99.96</v>
      </c>
      <c r="H220" s="20">
        <f>IFERROR(Dati18_19[[#This Row],[Tot. punti]]/Dati18_19[[#This Row],[Quota]],0)</f>
        <v>12.494999999999999</v>
      </c>
      <c r="I220" s="12">
        <f>IFERROR(VLOOKUP(Dati18_19[[#This Row],[Nome]]&amp;"*",Gazzetta18_19[],2,FALSE),0)</f>
        <v>8</v>
      </c>
      <c r="J220" t="s">
        <v>81</v>
      </c>
      <c r="K220">
        <v>17</v>
      </c>
      <c r="L220">
        <v>5.94</v>
      </c>
      <c r="M220">
        <v>5.88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Y220" s="18" t="s">
        <v>2525</v>
      </c>
      <c r="Z220">
        <v>11</v>
      </c>
    </row>
    <row r="221" spans="1:26">
      <c r="A221">
        <v>262</v>
      </c>
      <c r="B221" t="s">
        <v>31</v>
      </c>
      <c r="C221" t="s">
        <v>398</v>
      </c>
      <c r="D221" s="17" t="str">
        <f>IFERROR(VLOOKUP(Dati18_19[[#This Row],[Nome]]&amp;"*",Gazzetta18_19[Giocatore],1,FALSE),0)</f>
        <v>Santon D.</v>
      </c>
      <c r="E221" s="13">
        <f>IFERROR(IF(Dati18_19[[#This Row],[Mf]]/Dati18_19[[#This Row],[Quota]]=0,0,Dati18_19[[#This Row],[Mf]]/Dati18_19[[#This Row],[Quota]]),0)</f>
        <v>0.97499999999999998</v>
      </c>
      <c r="F221" s="13">
        <f>IFERROR(Dati18_19[[#This Row],[Mf/Quota]]*Dati18_19[[#This Row],[Pg]]/38,0)</f>
        <v>0.43618421052631579</v>
      </c>
      <c r="G221" s="15">
        <f>IF(Dati18_19[[#This Row],[Mf]]*Dati18_19[[#This Row],[Pg]]=0,0,Dati18_19[[#This Row],[Mf]]*Dati18_19[[#This Row],[Pg]])</f>
        <v>99.449999999999989</v>
      </c>
      <c r="H221" s="20">
        <f>IFERROR(Dati18_19[[#This Row],[Tot. punti]]/Dati18_19[[#This Row],[Quota]],0)</f>
        <v>16.574999999999999</v>
      </c>
      <c r="I221" s="12">
        <f>IFERROR(VLOOKUP(Dati18_19[[#This Row],[Nome]]&amp;"*",Gazzetta18_19[],2,FALSE),0)</f>
        <v>6</v>
      </c>
      <c r="J221" t="s">
        <v>42</v>
      </c>
      <c r="K221">
        <v>17</v>
      </c>
      <c r="L221">
        <v>5.77</v>
      </c>
      <c r="M221">
        <v>5.85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Y221" s="18" t="s">
        <v>1869</v>
      </c>
      <c r="Z221">
        <v>5</v>
      </c>
    </row>
    <row r="222" spans="1:26">
      <c r="A222">
        <v>550</v>
      </c>
      <c r="B222" t="s">
        <v>31</v>
      </c>
      <c r="C222" t="s">
        <v>354</v>
      </c>
      <c r="D222" s="17" t="str">
        <f>IFERROR(VLOOKUP(Dati18_19[[#This Row],[Nome]]&amp;"*",Gazzetta18_19[Giocatore],1,FALSE),0)</f>
        <v>Maksimovic N.</v>
      </c>
      <c r="E222" s="13">
        <f>IFERROR(IF(Dati18_19[[#This Row],[Mf]]/Dati18_19[[#This Row],[Quota]]=0,0,Dati18_19[[#This Row],[Mf]]/Dati18_19[[#This Row],[Quota]]),0)</f>
        <v>0.73124999999999996</v>
      </c>
      <c r="F222" s="13">
        <f>IFERROR(Dati18_19[[#This Row],[Mf/Quota]]*Dati18_19[[#This Row],[Pg]]/38,0)</f>
        <v>0.32713815789473683</v>
      </c>
      <c r="G222" s="15">
        <f>IF(Dati18_19[[#This Row],[Mf]]*Dati18_19[[#This Row],[Pg]]=0,0,Dati18_19[[#This Row],[Mf]]*Dati18_19[[#This Row],[Pg]])</f>
        <v>99.449999999999989</v>
      </c>
      <c r="H222" s="20">
        <f>IFERROR(Dati18_19[[#This Row],[Tot. punti]]/Dati18_19[[#This Row],[Quota]],0)</f>
        <v>12.431249999999999</v>
      </c>
      <c r="I222" s="12">
        <f>IFERROR(VLOOKUP(Dati18_19[[#This Row],[Nome]]&amp;"*",Gazzetta18_19[],2,FALSE),0)</f>
        <v>8</v>
      </c>
      <c r="J222" t="s">
        <v>24</v>
      </c>
      <c r="K222">
        <v>17</v>
      </c>
      <c r="L222">
        <v>5.97</v>
      </c>
      <c r="M222">
        <v>5.85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Y222" s="18" t="s">
        <v>2527</v>
      </c>
      <c r="Z222">
        <v>15</v>
      </c>
    </row>
    <row r="223" spans="1:26" hidden="1">
      <c r="A223">
        <v>1976</v>
      </c>
      <c r="B223" t="s">
        <v>22</v>
      </c>
      <c r="C223" t="s">
        <v>707</v>
      </c>
      <c r="D223" s="17" t="str">
        <f>IFERROR(VLOOKUP(Dati18_19[[#This Row],[Nome]]&amp;"*",Gazzetta18_19[Giocatore],1,FALSE),0)</f>
        <v>Mazzitelli L.</v>
      </c>
      <c r="E223" s="13">
        <f>IFERROR(IF(Dati18_19[[#This Row],[Mf]]/Dati18_19[[#This Row],[Quota]]=0,0,Dati18_19[[#This Row],[Mf]]/Dati18_19[[#This Row],[Quota]]),0)</f>
        <v>1.1000000000000001</v>
      </c>
      <c r="F223" s="13">
        <f>IFERROR(Dati18_19[[#This Row],[Mf/Quota]]*Dati18_19[[#This Row],[Pg]]/38,0)</f>
        <v>0.28947368421052633</v>
      </c>
      <c r="G223" s="15">
        <f>IF(Dati18_19[[#This Row],[Mf]]*Dati18_19[[#This Row],[Pg]]=0,0,Dati18_19[[#This Row],[Mf]]*Dati18_19[[#This Row],[Pg]])</f>
        <v>55</v>
      </c>
      <c r="H223" s="20">
        <f>IFERROR(Dati18_19[[#This Row],[Tot. punti]]/Dati18_19[[#This Row],[Quota]],0)</f>
        <v>11</v>
      </c>
      <c r="I223" s="12">
        <f>IFERROR(VLOOKUP(Dati18_19[[#This Row],[Nome]]&amp;"*",Gazzetta18_19[],2,FALSE),0)</f>
        <v>5</v>
      </c>
      <c r="J223" t="s">
        <v>70</v>
      </c>
      <c r="K223">
        <v>10</v>
      </c>
      <c r="L223">
        <v>5.67</v>
      </c>
      <c r="M223">
        <v>5.5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0</v>
      </c>
      <c r="W223">
        <v>0</v>
      </c>
      <c r="Y223" s="18" t="s">
        <v>2692</v>
      </c>
      <c r="Z223">
        <v>4</v>
      </c>
    </row>
    <row r="224" spans="1:26" hidden="1">
      <c r="A224">
        <v>702</v>
      </c>
      <c r="B224" t="s">
        <v>22</v>
      </c>
      <c r="C224" t="s">
        <v>197</v>
      </c>
      <c r="D224" s="17" t="str">
        <f>IFERROR(VLOOKUP(Dati18_19[[#This Row],[Nome]]&amp;"*",Gazzetta18_19[Giocatore],1,FALSE),0)</f>
        <v>Giaccherini E.</v>
      </c>
      <c r="E224" s="13">
        <f>IFERROR(IF(Dati18_19[[#This Row],[Mf]]/Dati18_19[[#This Row],[Quota]]=0,0,Dati18_19[[#This Row],[Mf]]/Dati18_19[[#This Row],[Quota]]),0)</f>
        <v>0.42142857142857143</v>
      </c>
      <c r="F224" s="13">
        <f>IFERROR(Dati18_19[[#This Row],[Mf/Quota]]*Dati18_19[[#This Row],[Pg]]/38,0)</f>
        <v>0.28834586466165413</v>
      </c>
      <c r="G224" s="15">
        <f>IF(Dati18_19[[#This Row],[Mf]]*Dati18_19[[#This Row],[Pg]]=0,0,Dati18_19[[#This Row],[Mf]]*Dati18_19[[#This Row],[Pg]])</f>
        <v>153.4</v>
      </c>
      <c r="H224" s="20">
        <f>IFERROR(Dati18_19[[#This Row],[Tot. punti]]/Dati18_19[[#This Row],[Quota]],0)</f>
        <v>10.957142857142857</v>
      </c>
      <c r="I224" s="12">
        <f>IFERROR(VLOOKUP(Dati18_19[[#This Row],[Nome]]&amp;"*",Gazzetta18_19[],2,FALSE),0)</f>
        <v>14</v>
      </c>
      <c r="J224" t="s">
        <v>65</v>
      </c>
      <c r="K224">
        <v>26</v>
      </c>
      <c r="L224">
        <v>5.87</v>
      </c>
      <c r="M224">
        <v>5.9</v>
      </c>
      <c r="N224">
        <v>2</v>
      </c>
      <c r="O224">
        <v>0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8</v>
      </c>
      <c r="V224">
        <v>0</v>
      </c>
      <c r="W224">
        <v>1</v>
      </c>
      <c r="Y224" s="18" t="s">
        <v>1870</v>
      </c>
      <c r="Z224">
        <v>8</v>
      </c>
    </row>
    <row r="225" spans="1:26">
      <c r="A225">
        <v>106</v>
      </c>
      <c r="B225" t="s">
        <v>31</v>
      </c>
      <c r="C225" t="s">
        <v>529</v>
      </c>
      <c r="D225" s="17" t="str">
        <f>IFERROR(VLOOKUP(Dati18_19[[#This Row],[Nome]]&amp;"*",Gazzetta18_19[Giocatore],1,FALSE),0)</f>
        <v>Mattiello F.</v>
      </c>
      <c r="E225" s="13">
        <f>IFERROR(IF(Dati18_19[[#This Row],[Mf]]/Dati18_19[[#This Row],[Quota]]=0,0,Dati18_19[[#This Row],[Mf]]/Dati18_19[[#This Row],[Quota]]),0)</f>
        <v>0.95833333333333337</v>
      </c>
      <c r="F225" s="13">
        <f>IFERROR(Dati18_19[[#This Row],[Mf/Quota]]*Dati18_19[[#This Row],[Pg]]/38,0)</f>
        <v>0.42872807017543862</v>
      </c>
      <c r="G225" s="15">
        <f>IF(Dati18_19[[#This Row],[Mf]]*Dati18_19[[#This Row],[Pg]]=0,0,Dati18_19[[#This Row],[Mf]]*Dati18_19[[#This Row],[Pg]])</f>
        <v>97.75</v>
      </c>
      <c r="H225" s="20">
        <f>IFERROR(Dati18_19[[#This Row],[Tot. punti]]/Dati18_19[[#This Row],[Quota]],0)</f>
        <v>16.291666666666668</v>
      </c>
      <c r="I225" s="12">
        <f>IFERROR(VLOOKUP(Dati18_19[[#This Row],[Nome]]&amp;"*",Gazzetta18_19[],2,FALSE),0)</f>
        <v>6</v>
      </c>
      <c r="J225" t="s">
        <v>89</v>
      </c>
      <c r="K225">
        <v>17</v>
      </c>
      <c r="L225">
        <v>5.62</v>
      </c>
      <c r="M225">
        <v>5.75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1</v>
      </c>
      <c r="W225">
        <v>0</v>
      </c>
      <c r="Y225" s="18" t="s">
        <v>2693</v>
      </c>
      <c r="Z225">
        <v>1</v>
      </c>
    </row>
    <row r="226" spans="1:26" hidden="1">
      <c r="A226">
        <v>413</v>
      </c>
      <c r="B226" t="s">
        <v>28</v>
      </c>
      <c r="C226" t="s">
        <v>78</v>
      </c>
      <c r="D226" s="17" t="str">
        <f>IFERROR(VLOOKUP(Dati18_19[[#This Row],[Nome]]&amp;"*",Gazzetta18_19[Giocatore],1,FALSE),0)</f>
        <v>Sorrentino S.</v>
      </c>
      <c r="E226" s="13">
        <f>IFERROR(IF(Dati18_19[[#This Row],[Mf]]/Dati18_19[[#This Row],[Quota]]=0,0,Dati18_19[[#This Row],[Mf]]/Dati18_19[[#This Row],[Quota]]),0)</f>
        <v>0.35230769230769232</v>
      </c>
      <c r="F226" s="13">
        <f>IFERROR(Dati18_19[[#This Row],[Mf/Quota]]*Dati18_19[[#This Row],[Pg]]/38,0)</f>
        <v>0.28740890688259113</v>
      </c>
      <c r="G226" s="15">
        <f>IF(Dati18_19[[#This Row],[Mf]]*Dati18_19[[#This Row],[Pg]]=0,0,Dati18_19[[#This Row],[Mf]]*Dati18_19[[#This Row],[Pg]])</f>
        <v>141.97999999999999</v>
      </c>
      <c r="H226" s="20">
        <f>IFERROR(Dati18_19[[#This Row],[Tot. punti]]/Dati18_19[[#This Row],[Quota]],0)</f>
        <v>10.921538461538461</v>
      </c>
      <c r="I226" s="12">
        <f>IFERROR(VLOOKUP(Dati18_19[[#This Row],[Nome]]&amp;"*",Gazzetta18_19[],2,FALSE),0)</f>
        <v>13</v>
      </c>
      <c r="J226" t="s">
        <v>65</v>
      </c>
      <c r="K226">
        <v>31</v>
      </c>
      <c r="L226">
        <v>6.35</v>
      </c>
      <c r="M226">
        <v>4.58</v>
      </c>
      <c r="N226">
        <v>0</v>
      </c>
      <c r="O226">
        <v>60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 s="18" t="s">
        <v>1873</v>
      </c>
      <c r="Z226">
        <v>1</v>
      </c>
    </row>
    <row r="227" spans="1:26" hidden="1">
      <c r="A227">
        <v>2003</v>
      </c>
      <c r="B227" t="s">
        <v>22</v>
      </c>
      <c r="C227" t="s">
        <v>724</v>
      </c>
      <c r="D227" s="17" t="str">
        <f>IFERROR(VLOOKUP(Dati18_19[[#This Row],[Nome]]&amp;"*",Gazzetta18_19[Giocatore],1,FALSE),0)</f>
        <v>Murgia A.</v>
      </c>
      <c r="E227" s="13">
        <f>IFERROR(IF(Dati18_19[[#This Row],[Mf]]/Dati18_19[[#This Row],[Quota]]=0,0,Dati18_19[[#This Row],[Mf]]/Dati18_19[[#This Row],[Quota]]),0)</f>
        <v>0.68222222222222217</v>
      </c>
      <c r="F227" s="13">
        <f>IFERROR(Dati18_19[[#This Row],[Mf/Quota]]*Dati18_19[[#This Row],[Pg]]/38,0)</f>
        <v>0.28725146198830409</v>
      </c>
      <c r="G227" s="15">
        <f>IF(Dati18_19[[#This Row],[Mf]]*Dati18_19[[#This Row],[Pg]]=0,0,Dati18_19[[#This Row],[Mf]]*Dati18_19[[#This Row],[Pg]])</f>
        <v>98.24</v>
      </c>
      <c r="H227" s="20">
        <f>IFERROR(Dati18_19[[#This Row],[Tot. punti]]/Dati18_19[[#This Row],[Quota]],0)</f>
        <v>10.915555555555555</v>
      </c>
      <c r="I227" s="12">
        <f>IFERROR(VLOOKUP(Dati18_19[[#This Row],[Nome]]&amp;"*",Gazzetta18_19[],2,FALSE),0)</f>
        <v>9</v>
      </c>
      <c r="J227" t="s">
        <v>653</v>
      </c>
      <c r="K227">
        <v>16</v>
      </c>
      <c r="L227">
        <v>5.96</v>
      </c>
      <c r="M227">
        <v>6.14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Y227" s="18" t="s">
        <v>2694</v>
      </c>
      <c r="Z227">
        <v>5</v>
      </c>
    </row>
    <row r="228" spans="1:26" hidden="1">
      <c r="A228">
        <v>2154</v>
      </c>
      <c r="B228" t="s">
        <v>22</v>
      </c>
      <c r="C228" t="s">
        <v>1082</v>
      </c>
      <c r="D228" s="17" t="str">
        <f>IFERROR(VLOOKUP(Dati18_19[[#This Row],[Nome]]&amp;"*",Gazzetta18_19[Giocatore],1,FALSE),0)</f>
        <v>Vignato E.</v>
      </c>
      <c r="E228" s="13">
        <f>IFERROR(IF(Dati18_19[[#This Row],[Mf]]/Dati18_19[[#This Row],[Quota]]=0,0,Dati18_19[[#This Row],[Mf]]/Dati18_19[[#This Row],[Quota]]),0)</f>
        <v>1.075</v>
      </c>
      <c r="F228" s="13">
        <f>IFERROR(Dati18_19[[#This Row],[Mf/Quota]]*Dati18_19[[#This Row],[Pg]]/38,0)</f>
        <v>0.28289473684210525</v>
      </c>
      <c r="G228" s="15">
        <f>IF(Dati18_19[[#This Row],[Mf]]*Dati18_19[[#This Row],[Pg]]=0,0,Dati18_19[[#This Row],[Mf]]*Dati18_19[[#This Row],[Pg]])</f>
        <v>64.5</v>
      </c>
      <c r="H228" s="20">
        <f>IFERROR(Dati18_19[[#This Row],[Tot. punti]]/Dati18_19[[#This Row],[Quota]],0)</f>
        <v>10.75</v>
      </c>
      <c r="I228" s="12">
        <f>IFERROR(VLOOKUP(Dati18_19[[#This Row],[Nome]]&amp;"*",Gazzetta18_19[],2,FALSE),0)</f>
        <v>6</v>
      </c>
      <c r="J228" t="s">
        <v>65</v>
      </c>
      <c r="K228">
        <v>10</v>
      </c>
      <c r="L228">
        <v>6.05</v>
      </c>
      <c r="M228">
        <v>6.45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Y228" s="18" t="s">
        <v>1876</v>
      </c>
      <c r="Z228">
        <v>4</v>
      </c>
    </row>
    <row r="229" spans="1:26" hidden="1">
      <c r="A229">
        <v>2692</v>
      </c>
      <c r="B229" t="s">
        <v>17</v>
      </c>
      <c r="C229" t="s">
        <v>1098</v>
      </c>
      <c r="D229" s="17" t="str">
        <f>IFERROR(VLOOKUP(Dati18_19[[#This Row],[Nome]]&amp;"*",Gazzetta18_19[Giocatore],1,FALSE),0)</f>
        <v>Castillejo S.</v>
      </c>
      <c r="E229" s="13">
        <f>IFERROR(IF(Dati18_19[[#This Row],[Mf]]/Dati18_19[[#This Row],[Quota]]=0,0,Dati18_19[[#This Row],[Mf]]/Dati18_19[[#This Row],[Quota]]),0)</f>
        <v>0.34578947368421054</v>
      </c>
      <c r="F229" s="13">
        <f>IFERROR(Dati18_19[[#This Row],[Mf/Quota]]*Dati18_19[[#This Row],[Pg]]/38,0)</f>
        <v>0.28209141274238231</v>
      </c>
      <c r="G229" s="15">
        <f>IF(Dati18_19[[#This Row],[Mf]]*Dati18_19[[#This Row],[Pg]]=0,0,Dati18_19[[#This Row],[Mf]]*Dati18_19[[#This Row],[Pg]])</f>
        <v>203.67000000000002</v>
      </c>
      <c r="H229" s="20">
        <f>IFERROR(Dati18_19[[#This Row],[Tot. punti]]/Dati18_19[[#This Row],[Quota]],0)</f>
        <v>10.719473684210527</v>
      </c>
      <c r="I229" s="12">
        <f>IFERROR(VLOOKUP(Dati18_19[[#This Row],[Nome]]&amp;"*",Gazzetta18_19[],2,FALSE),0)</f>
        <v>19</v>
      </c>
      <c r="J229" t="s">
        <v>21</v>
      </c>
      <c r="K229">
        <v>31</v>
      </c>
      <c r="L229">
        <v>5.98</v>
      </c>
      <c r="M229">
        <v>6.57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0</v>
      </c>
      <c r="W229">
        <v>0</v>
      </c>
      <c r="Y229" s="18" t="s">
        <v>2695</v>
      </c>
      <c r="Z229">
        <v>3</v>
      </c>
    </row>
    <row r="230" spans="1:26" hidden="1">
      <c r="A230">
        <v>1996</v>
      </c>
      <c r="B230" t="s">
        <v>22</v>
      </c>
      <c r="C230" t="s">
        <v>719</v>
      </c>
      <c r="D230" s="17" t="str">
        <f>IFERROR(VLOOKUP(Dati18_19[[#This Row],[Nome]]&amp;"*",Gazzetta18_19[Giocatore],1,FALSE),0)</f>
        <v>De Paul R.</v>
      </c>
      <c r="E230" s="13">
        <f>IFERROR(IF(Dati18_19[[#This Row],[Mf]]/Dati18_19[[#This Row],[Quota]]=0,0,Dati18_19[[#This Row],[Mf]]/Dati18_19[[#This Row],[Quota]]),0)</f>
        <v>0.29608695652173911</v>
      </c>
      <c r="F230" s="13">
        <f>IFERROR(Dati18_19[[#This Row],[Mf/Quota]]*Dati18_19[[#This Row],[Pg]]/38,0)</f>
        <v>0.28050343249427917</v>
      </c>
      <c r="G230" s="15">
        <f>IF(Dati18_19[[#This Row],[Mf]]*Dati18_19[[#This Row],[Pg]]=0,0,Dati18_19[[#This Row],[Mf]]*Dati18_19[[#This Row],[Pg]])</f>
        <v>245.16</v>
      </c>
      <c r="H230" s="20">
        <f>IFERROR(Dati18_19[[#This Row],[Tot. punti]]/Dati18_19[[#This Row],[Quota]],0)</f>
        <v>10.659130434782609</v>
      </c>
      <c r="I230" s="12">
        <f>IFERROR(VLOOKUP(Dati18_19[[#This Row],[Nome]]&amp;"*",Gazzetta18_19[],2,FALSE),0)</f>
        <v>23</v>
      </c>
      <c r="J230" t="s">
        <v>30</v>
      </c>
      <c r="K230">
        <v>36</v>
      </c>
      <c r="L230">
        <v>6.21</v>
      </c>
      <c r="M230">
        <v>6.81</v>
      </c>
      <c r="N230">
        <v>6</v>
      </c>
      <c r="O230">
        <v>0</v>
      </c>
      <c r="P230">
        <v>0</v>
      </c>
      <c r="Q230">
        <v>6</v>
      </c>
      <c r="R230">
        <v>3</v>
      </c>
      <c r="S230">
        <v>3</v>
      </c>
      <c r="T230">
        <v>7</v>
      </c>
      <c r="U230">
        <v>7</v>
      </c>
      <c r="V230">
        <v>0</v>
      </c>
      <c r="W230">
        <v>0</v>
      </c>
      <c r="Y230" s="18" t="s">
        <v>1878</v>
      </c>
      <c r="Z230">
        <v>21</v>
      </c>
    </row>
    <row r="231" spans="1:26" hidden="1">
      <c r="A231">
        <v>536</v>
      </c>
      <c r="B231" t="s">
        <v>17</v>
      </c>
      <c r="C231" t="s">
        <v>193</v>
      </c>
      <c r="D231" s="17" t="str">
        <f>IFERROR(VLOOKUP(Dati18_19[[#This Row],[Nome]]&amp;"*",Gazzetta18_19[Giocatore],1,FALSE),0)</f>
        <v>Politano M.</v>
      </c>
      <c r="E231" s="13">
        <f>IFERROR(IF(Dati18_19[[#This Row],[Mf]]/Dati18_19[[#This Row],[Quota]]=0,0,Dati18_19[[#This Row],[Mf]]/Dati18_19[[#This Row],[Quota]]),0)</f>
        <v>0.29545454545454547</v>
      </c>
      <c r="F231" s="13">
        <f>IFERROR(Dati18_19[[#This Row],[Mf/Quota]]*Dati18_19[[#This Row],[Pg]]/38,0)</f>
        <v>0.27990430622009571</v>
      </c>
      <c r="G231" s="15">
        <f>IF(Dati18_19[[#This Row],[Mf]]*Dati18_19[[#This Row],[Pg]]=0,0,Dati18_19[[#This Row],[Mf]]*Dati18_19[[#This Row],[Pg]])</f>
        <v>234</v>
      </c>
      <c r="H231" s="20">
        <f>IFERROR(Dati18_19[[#This Row],[Tot. punti]]/Dati18_19[[#This Row],[Quota]],0)</f>
        <v>10.636363636363637</v>
      </c>
      <c r="I231" s="12">
        <f>IFERROR(VLOOKUP(Dati18_19[[#This Row],[Nome]]&amp;"*",Gazzetta18_19[],2,FALSE),0)</f>
        <v>22</v>
      </c>
      <c r="J231" t="s">
        <v>55</v>
      </c>
      <c r="K231">
        <v>36</v>
      </c>
      <c r="L231">
        <v>6.03</v>
      </c>
      <c r="M231">
        <v>6.5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4</v>
      </c>
      <c r="V231">
        <v>1</v>
      </c>
      <c r="W231">
        <v>0</v>
      </c>
      <c r="Y231" s="18" t="s">
        <v>2313</v>
      </c>
      <c r="Z231">
        <v>19</v>
      </c>
    </row>
    <row r="232" spans="1:26" hidden="1">
      <c r="A232">
        <v>2779</v>
      </c>
      <c r="B232" t="s">
        <v>17</v>
      </c>
      <c r="C232" t="s">
        <v>1134</v>
      </c>
      <c r="D232" s="17" t="str">
        <f>IFERROR(VLOOKUP(Dati18_19[[#This Row],[Nome]]&amp;"*",Gazzetta18_19[Giocatore],1,FALSE),0)</f>
        <v>Kluivert J.</v>
      </c>
      <c r="E232" s="13">
        <f>IFERROR(IF(Dati18_19[[#This Row],[Mf]]/Dati18_19[[#This Row],[Quota]]=0,0,Dati18_19[[#This Row],[Mf]]/Dati18_19[[#This Row],[Quota]]),0)</f>
        <v>0.36647058823529416</v>
      </c>
      <c r="F232" s="13">
        <f>IFERROR(Dati18_19[[#This Row],[Mf/Quota]]*Dati18_19[[#This Row],[Pg]]/38,0)</f>
        <v>0.27967492260061921</v>
      </c>
      <c r="G232" s="15">
        <f>IF(Dati18_19[[#This Row],[Mf]]*Dati18_19[[#This Row],[Pg]]=0,0,Dati18_19[[#This Row],[Mf]]*Dati18_19[[#This Row],[Pg]])</f>
        <v>180.67000000000002</v>
      </c>
      <c r="H232" s="20">
        <f>IFERROR(Dati18_19[[#This Row],[Tot. punti]]/Dati18_19[[#This Row],[Quota]],0)</f>
        <v>10.627647058823531</v>
      </c>
      <c r="I232" s="12">
        <f>IFERROR(VLOOKUP(Dati18_19[[#This Row],[Nome]]&amp;"*",Gazzetta18_19[],2,FALSE),0)</f>
        <v>17</v>
      </c>
      <c r="J232" t="s">
        <v>42</v>
      </c>
      <c r="K232">
        <v>29</v>
      </c>
      <c r="L232">
        <v>5.9</v>
      </c>
      <c r="M232">
        <v>6.23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2</v>
      </c>
      <c r="V232">
        <v>0</v>
      </c>
      <c r="W232">
        <v>0</v>
      </c>
      <c r="Y232" s="18" t="s">
        <v>1879</v>
      </c>
      <c r="Z232">
        <v>3</v>
      </c>
    </row>
    <row r="233" spans="1:26" hidden="1">
      <c r="A233">
        <v>494</v>
      </c>
      <c r="B233" t="s">
        <v>22</v>
      </c>
      <c r="C233" t="s">
        <v>162</v>
      </c>
      <c r="D233" s="17" t="str">
        <f>IFERROR(VLOOKUP(Dati18_19[[#This Row],[Nome]]&amp;"*",Gazzetta18_19[Giocatore],1,FALSE),0)</f>
        <v>Barreto E.</v>
      </c>
      <c r="E233" s="13">
        <f>IFERROR(IF(Dati18_19[[#This Row],[Mf]]/Dati18_19[[#This Row],[Quota]]=0,0,Dati18_19[[#This Row],[Mf]]/Dati18_19[[#This Row],[Quota]]),0)</f>
        <v>0.88285714285714278</v>
      </c>
      <c r="F233" s="13">
        <f>IFERROR(Dati18_19[[#This Row],[Mf/Quota]]*Dati18_19[[#This Row],[Pg]]/38,0)</f>
        <v>0.27879699248120299</v>
      </c>
      <c r="G233" s="15">
        <f>IF(Dati18_19[[#This Row],[Mf]]*Dati18_19[[#This Row],[Pg]]=0,0,Dati18_19[[#This Row],[Mf]]*Dati18_19[[#This Row],[Pg]])</f>
        <v>74.16</v>
      </c>
      <c r="H233" s="20">
        <f>IFERROR(Dati18_19[[#This Row],[Tot. punti]]/Dati18_19[[#This Row],[Quota]],0)</f>
        <v>10.594285714285714</v>
      </c>
      <c r="I233" s="12">
        <f>IFERROR(VLOOKUP(Dati18_19[[#This Row],[Nome]]&amp;"*",Gazzetta18_19[],2,FALSE),0)</f>
        <v>7</v>
      </c>
      <c r="J233" t="s">
        <v>44</v>
      </c>
      <c r="K233">
        <v>12</v>
      </c>
      <c r="L233">
        <v>6.09</v>
      </c>
      <c r="M233">
        <v>6.18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0</v>
      </c>
      <c r="Y233" s="18" t="s">
        <v>1881</v>
      </c>
      <c r="Z233">
        <v>12</v>
      </c>
    </row>
    <row r="234" spans="1:26">
      <c r="A234">
        <v>517</v>
      </c>
      <c r="B234" t="s">
        <v>31</v>
      </c>
      <c r="C234" t="s">
        <v>612</v>
      </c>
      <c r="D234" s="17">
        <f>IFERROR(VLOOKUP(Dati18_19[[#This Row],[Nome]]&amp;"*",Gazzetta18_19[Giocatore],1,FALSE),0)</f>
        <v>0</v>
      </c>
      <c r="E234" s="13">
        <f>IFERROR(IF(Dati18_19[[#This Row],[Mf]]/Dati18_19[[#This Row],[Quota]]=0,0,Dati18_19[[#This Row],[Mf]]/Dati18_19[[#This Row],[Quota]]),0)</f>
        <v>0</v>
      </c>
      <c r="F234" s="13">
        <f>IFERROR(Dati18_19[[#This Row],[Mf/Quota]]*Dati18_19[[#This Row],[Pg]]/38,0)</f>
        <v>0</v>
      </c>
      <c r="G234" s="15">
        <f>IF(Dati18_19[[#This Row],[Mf]]*Dati18_19[[#This Row],[Pg]]=0,0,Dati18_19[[#This Row],[Mf]]*Dati18_19[[#This Row],[Pg]])</f>
        <v>92.699999999999989</v>
      </c>
      <c r="H234" s="20">
        <f>IFERROR(Dati18_19[[#This Row],[Tot. punti]]/Dati18_19[[#This Row],[Quota]],0)</f>
        <v>0</v>
      </c>
      <c r="I234" s="12">
        <f>IFERROR(VLOOKUP(Dati18_19[[#This Row],[Nome]]&amp;"*",Gazzetta18_19[],2,FALSE),0)</f>
        <v>0</v>
      </c>
      <c r="J234" t="s">
        <v>19</v>
      </c>
      <c r="K234">
        <v>15</v>
      </c>
      <c r="L234">
        <v>5.93</v>
      </c>
      <c r="M234">
        <v>6.18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Y234" s="18" t="s">
        <v>1884</v>
      </c>
      <c r="Z234">
        <v>10</v>
      </c>
    </row>
    <row r="235" spans="1:26" hidden="1">
      <c r="A235">
        <v>2284</v>
      </c>
      <c r="B235" t="s">
        <v>17</v>
      </c>
      <c r="C235" t="s">
        <v>873</v>
      </c>
      <c r="D235" s="17" t="str">
        <f>IFERROR(VLOOKUP(Dati18_19[[#This Row],[Nome]]&amp;"*",Gazzetta18_19[Giocatore],1,FALSE),0)</f>
        <v>Caicedo F.</v>
      </c>
      <c r="E235" s="13">
        <f>IFERROR(IF(Dati18_19[[#This Row],[Mf]]/Dati18_19[[#This Row],[Quota]]=0,0,Dati18_19[[#This Row],[Mf]]/Dati18_19[[#This Row],[Quota]]),0)</f>
        <v>0.37736842105263158</v>
      </c>
      <c r="F235" s="13">
        <f>IFERROR(Dati18_19[[#This Row],[Mf/Quota]]*Dati18_19[[#This Row],[Pg]]/38,0)</f>
        <v>0.27806094182825486</v>
      </c>
      <c r="G235" s="15">
        <f>IF(Dati18_19[[#This Row],[Mf]]*Dati18_19[[#This Row],[Pg]]=0,0,Dati18_19[[#This Row],[Mf]]*Dati18_19[[#This Row],[Pg]])</f>
        <v>200.76</v>
      </c>
      <c r="H235" s="20">
        <f>IFERROR(Dati18_19[[#This Row],[Tot. punti]]/Dati18_19[[#This Row],[Quota]],0)</f>
        <v>10.566315789473684</v>
      </c>
      <c r="I235" s="12">
        <f>IFERROR(VLOOKUP(Dati18_19[[#This Row],[Nome]]&amp;"*",Gazzetta18_19[],2,FALSE),0)</f>
        <v>19</v>
      </c>
      <c r="J235" t="s">
        <v>74</v>
      </c>
      <c r="K235">
        <v>28</v>
      </c>
      <c r="L235">
        <v>6.13</v>
      </c>
      <c r="M235">
        <v>7.17</v>
      </c>
      <c r="N235">
        <v>7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2</v>
      </c>
      <c r="U235">
        <v>4</v>
      </c>
      <c r="V235">
        <v>0</v>
      </c>
      <c r="W235">
        <v>0</v>
      </c>
      <c r="Y235" s="18" t="s">
        <v>1887</v>
      </c>
      <c r="Z235">
        <v>10</v>
      </c>
    </row>
    <row r="236" spans="1:26" hidden="1">
      <c r="A236">
        <v>761</v>
      </c>
      <c r="B236" t="s">
        <v>28</v>
      </c>
      <c r="C236" t="s">
        <v>639</v>
      </c>
      <c r="D236" s="17" t="str">
        <f>IFERROR(VLOOKUP(Dati18_19[[#This Row],[Nome]]&amp;"*",Gazzetta18_19[Giocatore],1,FALSE),0)</f>
        <v>Audero E.</v>
      </c>
      <c r="E236" s="13">
        <f>IFERROR(IF(Dati18_19[[#This Row],[Mf]]/Dati18_19[[#This Row],[Quota]]=0,0,Dati18_19[[#This Row],[Mf]]/Dati18_19[[#This Row],[Quota]]),0)</f>
        <v>0.29249999999999998</v>
      </c>
      <c r="F236" s="13">
        <f>IFERROR(Dati18_19[[#This Row],[Mf/Quota]]*Dati18_19[[#This Row],[Pg]]/38,0)</f>
        <v>0.27710526315789474</v>
      </c>
      <c r="G236" s="15">
        <f>IF(Dati18_19[[#This Row],[Mf]]*Dati18_19[[#This Row],[Pg]]=0,0,Dati18_19[[#This Row],[Mf]]*Dati18_19[[#This Row],[Pg]])</f>
        <v>168.48</v>
      </c>
      <c r="H236" s="20">
        <f>IFERROR(Dati18_19[[#This Row],[Tot. punti]]/Dati18_19[[#This Row],[Quota]],0)</f>
        <v>10.53</v>
      </c>
      <c r="I236" s="12">
        <f>IFERROR(VLOOKUP(Dati18_19[[#This Row],[Nome]]&amp;"*",Gazzetta18_19[],2,FALSE),0)</f>
        <v>16</v>
      </c>
      <c r="J236" t="s">
        <v>44</v>
      </c>
      <c r="K236">
        <v>36</v>
      </c>
      <c r="L236">
        <v>6.07</v>
      </c>
      <c r="M236">
        <v>4.68</v>
      </c>
      <c r="N236">
        <v>0</v>
      </c>
      <c r="O236">
        <v>51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Y236" s="18" t="s">
        <v>2696</v>
      </c>
      <c r="Z236">
        <v>1</v>
      </c>
    </row>
    <row r="237" spans="1:26" hidden="1">
      <c r="A237">
        <v>156</v>
      </c>
      <c r="B237" t="s">
        <v>17</v>
      </c>
      <c r="C237" t="s">
        <v>18</v>
      </c>
      <c r="D237" s="17" t="str">
        <f>IFERROR(VLOOKUP(Dati18_19[[#This Row],[Nome]]&amp;"*",Gazzetta18_19[Giocatore],1,FALSE),0)</f>
        <v>Pucciarelli M.</v>
      </c>
      <c r="E237" s="13">
        <f>IFERROR(IF(Dati18_19[[#This Row],[Mf]]/Dati18_19[[#This Row],[Quota]]=0,0,Dati18_19[[#This Row],[Mf]]/Dati18_19[[#This Row],[Quota]]),0)</f>
        <v>1.05</v>
      </c>
      <c r="F237" s="13">
        <f>IFERROR(Dati18_19[[#This Row],[Mf/Quota]]*Dati18_19[[#This Row],[Pg]]/38,0)</f>
        <v>0.27631578947368424</v>
      </c>
      <c r="G237" s="15">
        <f>IF(Dati18_19[[#This Row],[Mf]]*Dati18_19[[#This Row],[Pg]]=0,0,Dati18_19[[#This Row],[Mf]]*Dati18_19[[#This Row],[Pg]])</f>
        <v>52.5</v>
      </c>
      <c r="H237" s="20">
        <f>IFERROR(Dati18_19[[#This Row],[Tot. punti]]/Dati18_19[[#This Row],[Quota]],0)</f>
        <v>10.5</v>
      </c>
      <c r="I237" s="12">
        <f>IFERROR(VLOOKUP(Dati18_19[[#This Row],[Nome]]&amp;"*",Gazzetta18_19[],2,FALSE),0)</f>
        <v>5</v>
      </c>
      <c r="J237" t="s">
        <v>65</v>
      </c>
      <c r="K237">
        <v>10</v>
      </c>
      <c r="L237">
        <v>5.31</v>
      </c>
      <c r="M237">
        <v>5.25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Y237" s="18" t="s">
        <v>2697</v>
      </c>
      <c r="Z237">
        <v>9</v>
      </c>
    </row>
    <row r="238" spans="1:26" hidden="1">
      <c r="A238">
        <v>1934</v>
      </c>
      <c r="B238" t="s">
        <v>28</v>
      </c>
      <c r="C238" t="s">
        <v>694</v>
      </c>
      <c r="D238" s="17" t="str">
        <f>IFERROR(VLOOKUP(Dati18_19[[#This Row],[Nome]]&amp;"*",Gazzetta18_19[Giocatore],1,FALSE),0)</f>
        <v>Strakosha T.</v>
      </c>
      <c r="E238" s="13">
        <f>IFERROR(IF(Dati18_19[[#This Row],[Mf]]/Dati18_19[[#This Row],[Quota]]=0,0,Dati18_19[[#This Row],[Mf]]/Dati18_19[[#This Row],[Quota]]),0)</f>
        <v>0.3</v>
      </c>
      <c r="F238" s="13">
        <f>IFERROR(Dati18_19[[#This Row],[Mf/Quota]]*Dati18_19[[#This Row],[Pg]]/38,0)</f>
        <v>0.27631578947368424</v>
      </c>
      <c r="G238" s="15">
        <f>IF(Dati18_19[[#This Row],[Mf]]*Dati18_19[[#This Row],[Pg]]=0,0,Dati18_19[[#This Row],[Mf]]*Dati18_19[[#This Row],[Pg]])</f>
        <v>178.5</v>
      </c>
      <c r="H238" s="20">
        <f>IFERROR(Dati18_19[[#This Row],[Tot. punti]]/Dati18_19[[#This Row],[Quota]],0)</f>
        <v>10.5</v>
      </c>
      <c r="I238" s="12">
        <f>IFERROR(VLOOKUP(Dati18_19[[#This Row],[Nome]]&amp;"*",Gazzetta18_19[],2,FALSE),0)</f>
        <v>17</v>
      </c>
      <c r="J238" t="s">
        <v>74</v>
      </c>
      <c r="K238">
        <v>35</v>
      </c>
      <c r="L238">
        <v>6.19</v>
      </c>
      <c r="M238">
        <v>5.0999999999999996</v>
      </c>
      <c r="N238">
        <v>0</v>
      </c>
      <c r="O238">
        <v>39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Y238" s="18" t="s">
        <v>1888</v>
      </c>
      <c r="Z238">
        <v>28</v>
      </c>
    </row>
    <row r="239" spans="1:26" hidden="1">
      <c r="A239">
        <v>495</v>
      </c>
      <c r="B239" t="s">
        <v>22</v>
      </c>
      <c r="C239" t="s">
        <v>248</v>
      </c>
      <c r="D239" s="17" t="str">
        <f>IFERROR(VLOOKUP(Dati18_19[[#This Row],[Nome]]&amp;"*",Gazzetta18_19[Giocatore],1,FALSE),0)</f>
        <v>Correa C.</v>
      </c>
      <c r="E239" s="13">
        <f>IFERROR(IF(Dati18_19[[#This Row],[Mf]]/Dati18_19[[#This Row],[Quota]]=0,0,Dati18_19[[#This Row],[Mf]]/Dati18_19[[#This Row],[Quota]]),0)</f>
        <v>0.30863636363636365</v>
      </c>
      <c r="F239" s="13">
        <f>IFERROR(Dati18_19[[#This Row],[Mf/Quota]]*Dati18_19[[#This Row],[Pg]]/38,0)</f>
        <v>0.2761483253588517</v>
      </c>
      <c r="G239" s="15">
        <f>IF(Dati18_19[[#This Row],[Mf]]*Dati18_19[[#This Row],[Pg]]=0,0,Dati18_19[[#This Row],[Mf]]*Dati18_19[[#This Row],[Pg]])</f>
        <v>230.86</v>
      </c>
      <c r="H239" s="20">
        <f>IFERROR(Dati18_19[[#This Row],[Tot. punti]]/Dati18_19[[#This Row],[Quota]],0)</f>
        <v>10.493636363636364</v>
      </c>
      <c r="I239" s="12">
        <f>IFERROR(VLOOKUP(Dati18_19[[#This Row],[Nome]]&amp;"*",Gazzetta18_19[],2,FALSE),0)</f>
        <v>22</v>
      </c>
      <c r="J239" t="s">
        <v>74</v>
      </c>
      <c r="K239">
        <v>34</v>
      </c>
      <c r="L239">
        <v>6.28</v>
      </c>
      <c r="M239">
        <v>6.79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5</v>
      </c>
      <c r="V239">
        <v>0</v>
      </c>
      <c r="W239">
        <v>0</v>
      </c>
      <c r="Y239" s="18" t="s">
        <v>2698</v>
      </c>
      <c r="Z239">
        <v>4</v>
      </c>
    </row>
    <row r="240" spans="1:26" hidden="1">
      <c r="A240">
        <v>380</v>
      </c>
      <c r="B240" t="s">
        <v>17</v>
      </c>
      <c r="C240" t="s">
        <v>328</v>
      </c>
      <c r="D240" s="17" t="str">
        <f>IFERROR(VLOOKUP(Dati18_19[[#This Row],[Nome]]&amp;"*",Gazzetta18_19[Giocatore],1,FALSE),0)</f>
        <v>Matri A.</v>
      </c>
      <c r="E240" s="13">
        <f>IFERROR(IF(Dati18_19[[#This Row],[Mf]]/Dati18_19[[#This Row],[Quota]]=0,0,Dati18_19[[#This Row],[Mf]]/Dati18_19[[#This Row],[Quota]]),0)</f>
        <v>0.55181818181818187</v>
      </c>
      <c r="F240" s="13">
        <f>IFERROR(Dati18_19[[#This Row],[Mf/Quota]]*Dati18_19[[#This Row],[Pg]]/38,0)</f>
        <v>0.27590909090909094</v>
      </c>
      <c r="G240" s="15">
        <f>IF(Dati18_19[[#This Row],[Mf]]*Dati18_19[[#This Row],[Pg]]=0,0,Dati18_19[[#This Row],[Mf]]*Dati18_19[[#This Row],[Pg]])</f>
        <v>115.33000000000001</v>
      </c>
      <c r="H240" s="20">
        <f>IFERROR(Dati18_19[[#This Row],[Tot. punti]]/Dati18_19[[#This Row],[Quota]],0)</f>
        <v>10.484545454545456</v>
      </c>
      <c r="I240" s="12">
        <f>IFERROR(VLOOKUP(Dati18_19[[#This Row],[Nome]]&amp;"*",Gazzetta18_19[],2,FALSE),0)</f>
        <v>11</v>
      </c>
      <c r="J240" t="s">
        <v>46</v>
      </c>
      <c r="K240">
        <v>19</v>
      </c>
      <c r="L240">
        <v>5.73</v>
      </c>
      <c r="M240">
        <v>6.07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Y240" s="18" t="s">
        <v>1889</v>
      </c>
      <c r="Z240">
        <v>31</v>
      </c>
    </row>
    <row r="241" spans="1:26" hidden="1">
      <c r="A241">
        <v>375</v>
      </c>
      <c r="B241" t="s">
        <v>17</v>
      </c>
      <c r="C241" t="s">
        <v>315</v>
      </c>
      <c r="D241" s="17" t="str">
        <f>IFERROR(VLOOKUP(Dati18_19[[#This Row],[Nome]]&amp;"*",Gazzetta18_19[Giocatore],1,FALSE),0)</f>
        <v>Suso J.</v>
      </c>
      <c r="E241" s="13">
        <f>IFERROR(IF(Dati18_19[[#This Row],[Mf]]/Dati18_19[[#This Row],[Quota]]=0,0,Dati18_19[[#This Row],[Mf]]/Dati18_19[[#This Row],[Quota]]),0)</f>
        <v>0.29826086956521741</v>
      </c>
      <c r="F241" s="13">
        <f>IFERROR(Dati18_19[[#This Row],[Mf/Quota]]*Dati18_19[[#This Row],[Pg]]/38,0)</f>
        <v>0.27471395881006866</v>
      </c>
      <c r="G241" s="15">
        <f>IF(Dati18_19[[#This Row],[Mf]]*Dati18_19[[#This Row],[Pg]]=0,0,Dati18_19[[#This Row],[Mf]]*Dati18_19[[#This Row],[Pg]])</f>
        <v>240.10000000000002</v>
      </c>
      <c r="H241" s="20">
        <f>IFERROR(Dati18_19[[#This Row],[Tot. punti]]/Dati18_19[[#This Row],[Quota]],0)</f>
        <v>10.43913043478261</v>
      </c>
      <c r="I241" s="12">
        <f>IFERROR(VLOOKUP(Dati18_19[[#This Row],[Nome]]&amp;"*",Gazzetta18_19[],2,FALSE),0)</f>
        <v>23</v>
      </c>
      <c r="J241" t="s">
        <v>21</v>
      </c>
      <c r="K241">
        <v>35</v>
      </c>
      <c r="L241">
        <v>6.14</v>
      </c>
      <c r="M241">
        <v>6.86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8</v>
      </c>
      <c r="V241">
        <v>1</v>
      </c>
      <c r="W241">
        <v>0</v>
      </c>
      <c r="Y241" s="18" t="s">
        <v>1890</v>
      </c>
      <c r="Z241">
        <v>4</v>
      </c>
    </row>
    <row r="242" spans="1:26" hidden="1">
      <c r="A242">
        <v>2819</v>
      </c>
      <c r="B242" t="s">
        <v>17</v>
      </c>
      <c r="C242" t="s">
        <v>1170</v>
      </c>
      <c r="D242" s="17" t="str">
        <f>IFERROR(VLOOKUP(Dati18_19[[#This Row],[Nome]]&amp;"*",Gazzetta18_19[Giocatore],1,FALSE),0)</f>
        <v>Caputo F.</v>
      </c>
      <c r="E242" s="13">
        <f>IFERROR(IF(Dati18_19[[#This Row],[Mf]]/Dati18_19[[#This Row],[Quota]]=0,0,Dati18_19[[#This Row],[Mf]]/Dati18_19[[#This Row],[Quota]]),0)</f>
        <v>0.27461538461538459</v>
      </c>
      <c r="F242" s="13">
        <f>IFERROR(Dati18_19[[#This Row],[Mf/Quota]]*Dati18_19[[#This Row],[Pg]]/38,0)</f>
        <v>0.27461538461538459</v>
      </c>
      <c r="G242" s="15">
        <f>IF(Dati18_19[[#This Row],[Mf]]*Dati18_19[[#This Row],[Pg]]=0,0,Dati18_19[[#This Row],[Mf]]*Dati18_19[[#This Row],[Pg]])</f>
        <v>271.32</v>
      </c>
      <c r="H242" s="20">
        <f>IFERROR(Dati18_19[[#This Row],[Tot. punti]]/Dati18_19[[#This Row],[Quota]],0)</f>
        <v>10.435384615384615</v>
      </c>
      <c r="I242" s="12">
        <f>IFERROR(VLOOKUP(Dati18_19[[#This Row],[Nome]]&amp;"*",Gazzetta18_19[],2,FALSE),0)</f>
        <v>26</v>
      </c>
      <c r="J242" t="s">
        <v>19</v>
      </c>
      <c r="K242">
        <v>38</v>
      </c>
      <c r="L242">
        <v>6.08</v>
      </c>
      <c r="M242">
        <v>7.14</v>
      </c>
      <c r="N242">
        <v>13</v>
      </c>
      <c r="O242">
        <v>0</v>
      </c>
      <c r="P242">
        <v>0</v>
      </c>
      <c r="Q242">
        <v>6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Y242" s="18" t="s">
        <v>1891</v>
      </c>
      <c r="Z242">
        <v>35</v>
      </c>
    </row>
    <row r="243" spans="1:26" hidden="1">
      <c r="A243">
        <v>184</v>
      </c>
      <c r="B243" t="s">
        <v>22</v>
      </c>
      <c r="C243" t="s">
        <v>107</v>
      </c>
      <c r="D243" s="17" t="str">
        <f>IFERROR(VLOOKUP(Dati18_19[[#This Row],[Nome]]&amp;"*",Gazzetta18_19[Giocatore],1,FALSE),0)</f>
        <v>Bernardeschi F.</v>
      </c>
      <c r="E243" s="13">
        <f>IFERROR(IF(Dati18_19[[#This Row],[Mf]]/Dati18_19[[#This Row],[Quota]]=0,0,Dati18_19[[#This Row],[Mf]]/Dati18_19[[#This Row],[Quota]]),0)</f>
        <v>0.37176470588235294</v>
      </c>
      <c r="F243" s="13">
        <f>IFERROR(Dati18_19[[#This Row],[Mf/Quota]]*Dati18_19[[#This Row],[Pg]]/38,0)</f>
        <v>0.27393188854489164</v>
      </c>
      <c r="G243" s="15">
        <f>IF(Dati18_19[[#This Row],[Mf]]*Dati18_19[[#This Row],[Pg]]=0,0,Dati18_19[[#This Row],[Mf]]*Dati18_19[[#This Row],[Pg]])</f>
        <v>176.96</v>
      </c>
      <c r="H243" s="20">
        <f>IFERROR(Dati18_19[[#This Row],[Tot. punti]]/Dati18_19[[#This Row],[Quota]],0)</f>
        <v>10.409411764705883</v>
      </c>
      <c r="I243" s="12">
        <f>IFERROR(VLOOKUP(Dati18_19[[#This Row],[Nome]]&amp;"*",Gazzetta18_19[],2,FALSE),0)</f>
        <v>17</v>
      </c>
      <c r="J243" t="s">
        <v>57</v>
      </c>
      <c r="K243">
        <v>28</v>
      </c>
      <c r="L243">
        <v>6.1</v>
      </c>
      <c r="M243">
        <v>6.32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5</v>
      </c>
      <c r="V243">
        <v>1</v>
      </c>
      <c r="W243">
        <v>0</v>
      </c>
      <c r="Y243" s="18" t="s">
        <v>1892</v>
      </c>
      <c r="Z243">
        <v>31</v>
      </c>
    </row>
    <row r="244" spans="1:26">
      <c r="A244">
        <v>521</v>
      </c>
      <c r="B244" t="s">
        <v>31</v>
      </c>
      <c r="C244" t="s">
        <v>98</v>
      </c>
      <c r="D244" s="17" t="str">
        <f>IFERROR(VLOOKUP(Dati18_19[[#This Row],[Nome]]&amp;"*",Gazzetta18_19[Giocatore],1,FALSE),0)</f>
        <v>Peluso F.</v>
      </c>
      <c r="E244" s="13">
        <f>IFERROR(IF(Dati18_19[[#This Row],[Mf]]/Dati18_19[[#This Row],[Quota]]=0,0,Dati18_19[[#This Row],[Mf]]/Dati18_19[[#This Row],[Quota]]),0)</f>
        <v>0.72250000000000003</v>
      </c>
      <c r="F244" s="13">
        <f>IFERROR(Dati18_19[[#This Row],[Mf/Quota]]*Dati18_19[[#This Row],[Pg]]/38,0)</f>
        <v>0.30421052631578949</v>
      </c>
      <c r="G244" s="15">
        <f>IF(Dati18_19[[#This Row],[Mf]]*Dati18_19[[#This Row],[Pg]]=0,0,Dati18_19[[#This Row],[Mf]]*Dati18_19[[#This Row],[Pg]])</f>
        <v>92.48</v>
      </c>
      <c r="H244" s="20">
        <f>IFERROR(Dati18_19[[#This Row],[Tot. punti]]/Dati18_19[[#This Row],[Quota]],0)</f>
        <v>11.56</v>
      </c>
      <c r="I244" s="12">
        <f>IFERROR(VLOOKUP(Dati18_19[[#This Row],[Nome]]&amp;"*",Gazzetta18_19[],2,FALSE),0)</f>
        <v>8</v>
      </c>
      <c r="J244" t="s">
        <v>46</v>
      </c>
      <c r="K244">
        <v>16</v>
      </c>
      <c r="L244">
        <v>5.75</v>
      </c>
      <c r="M244">
        <v>5.78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Y244" s="18" t="s">
        <v>2533</v>
      </c>
      <c r="Z244">
        <v>4</v>
      </c>
    </row>
    <row r="245" spans="1:26">
      <c r="A245">
        <v>2728</v>
      </c>
      <c r="B245" t="s">
        <v>31</v>
      </c>
      <c r="C245" t="s">
        <v>955</v>
      </c>
      <c r="D245" s="17">
        <f>IFERROR(VLOOKUP(Dati18_19[[#This Row],[Nome]]&amp;"*",Gazzetta18_19[Giocatore],1,FALSE),0)</f>
        <v>0</v>
      </c>
      <c r="E245" s="13">
        <f>IFERROR(IF(Dati18_19[[#This Row],[Mf]]/Dati18_19[[#This Row],[Quota]]=0,0,Dati18_19[[#This Row],[Mf]]/Dati18_19[[#This Row],[Quota]]),0)</f>
        <v>0</v>
      </c>
      <c r="F245" s="13">
        <f>IFERROR(Dati18_19[[#This Row],[Mf/Quota]]*Dati18_19[[#This Row],[Pg]]/38,0)</f>
        <v>0</v>
      </c>
      <c r="G245" s="15">
        <f>IF(Dati18_19[[#This Row],[Mf]]*Dati18_19[[#This Row],[Pg]]=0,0,Dati18_19[[#This Row],[Mf]]*Dati18_19[[#This Row],[Pg]])</f>
        <v>92.48</v>
      </c>
      <c r="H245" s="20">
        <f>IFERROR(Dati18_19[[#This Row],[Tot. punti]]/Dati18_19[[#This Row],[Quota]],0)</f>
        <v>0</v>
      </c>
      <c r="I245" s="12">
        <f>IFERROR(VLOOKUP(Dati18_19[[#This Row],[Nome]]&amp;"*",Gazzetta18_19[],2,FALSE),0)</f>
        <v>0</v>
      </c>
      <c r="J245" t="s">
        <v>654</v>
      </c>
      <c r="K245">
        <v>16</v>
      </c>
      <c r="L245">
        <v>5.84</v>
      </c>
      <c r="M245">
        <v>5.78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4</v>
      </c>
      <c r="V245">
        <v>1</v>
      </c>
      <c r="W245">
        <v>0</v>
      </c>
      <c r="Y245" s="18" t="s">
        <v>1893</v>
      </c>
      <c r="Z245">
        <v>23</v>
      </c>
    </row>
    <row r="246" spans="1:26" hidden="1">
      <c r="A246">
        <v>183</v>
      </c>
      <c r="B246" t="s">
        <v>17</v>
      </c>
      <c r="C246" t="s">
        <v>335</v>
      </c>
      <c r="D246" s="17" t="str">
        <f>IFERROR(VLOOKUP(Dati18_19[[#This Row],[Nome]]&amp;"*",Gazzetta18_19[Giocatore],1,FALSE),0)</f>
        <v>Babacar K.</v>
      </c>
      <c r="E246" s="13">
        <f>IFERROR(IF(Dati18_19[[#This Row],[Mf]]/Dati18_19[[#This Row],[Quota]]=0,0,Dati18_19[[#This Row],[Mf]]/Dati18_19[[#This Row],[Quota]]),0)</f>
        <v>0.3563157894736842</v>
      </c>
      <c r="F246" s="13">
        <f>IFERROR(Dati18_19[[#This Row],[Mf/Quota]]*Dati18_19[[#This Row],[Pg]]/38,0)</f>
        <v>0.27192520775623263</v>
      </c>
      <c r="G246" s="15">
        <f>IF(Dati18_19[[#This Row],[Mf]]*Dati18_19[[#This Row],[Pg]]=0,0,Dati18_19[[#This Row],[Mf]]*Dati18_19[[#This Row],[Pg]])</f>
        <v>196.32999999999998</v>
      </c>
      <c r="H246" s="20">
        <f>IFERROR(Dati18_19[[#This Row],[Tot. punti]]/Dati18_19[[#This Row],[Quota]],0)</f>
        <v>10.333157894736841</v>
      </c>
      <c r="I246" s="12">
        <f>IFERROR(VLOOKUP(Dati18_19[[#This Row],[Nome]]&amp;"*",Gazzetta18_19[],2,FALSE),0)</f>
        <v>19</v>
      </c>
      <c r="J246" t="s">
        <v>46</v>
      </c>
      <c r="K246">
        <v>29</v>
      </c>
      <c r="L246">
        <v>5.88</v>
      </c>
      <c r="M246">
        <v>6.77</v>
      </c>
      <c r="N246">
        <v>5</v>
      </c>
      <c r="O246">
        <v>0</v>
      </c>
      <c r="P246">
        <v>0</v>
      </c>
      <c r="Q246">
        <v>2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0</v>
      </c>
      <c r="Y246" s="18" t="s">
        <v>1895</v>
      </c>
      <c r="Z246">
        <v>29</v>
      </c>
    </row>
    <row r="247" spans="1:26" hidden="1">
      <c r="A247">
        <v>152</v>
      </c>
      <c r="B247" t="s">
        <v>22</v>
      </c>
      <c r="C247" t="s">
        <v>67</v>
      </c>
      <c r="D247" s="17" t="str">
        <f>IFERROR(VLOOKUP(Dati18_19[[#This Row],[Nome]]&amp;"*",Gazzetta18_19[Giocatore],1,FALSE),0)</f>
        <v>Zielinski P.</v>
      </c>
      <c r="E247" s="13">
        <f>IFERROR(IF(Dati18_19[[#This Row],[Mf]]/Dati18_19[[#This Row],[Quota]]=0,0,Dati18_19[[#This Row],[Mf]]/Dati18_19[[#This Row],[Quota]]),0)</f>
        <v>0.28695652173913044</v>
      </c>
      <c r="F247" s="13">
        <f>IFERROR(Dati18_19[[#This Row],[Mf/Quota]]*Dati18_19[[#This Row],[Pg]]/38,0)</f>
        <v>0.27185354691075519</v>
      </c>
      <c r="G247" s="15">
        <f>IF(Dati18_19[[#This Row],[Mf]]*Dati18_19[[#This Row],[Pg]]=0,0,Dati18_19[[#This Row],[Mf]]*Dati18_19[[#This Row],[Pg]])</f>
        <v>237.6</v>
      </c>
      <c r="H247" s="20">
        <f>IFERROR(Dati18_19[[#This Row],[Tot. punti]]/Dati18_19[[#This Row],[Quota]],0)</f>
        <v>10.330434782608695</v>
      </c>
      <c r="I247" s="12">
        <f>IFERROR(VLOOKUP(Dati18_19[[#This Row],[Nome]]&amp;"*",Gazzetta18_19[],2,FALSE),0)</f>
        <v>23</v>
      </c>
      <c r="J247" t="s">
        <v>24</v>
      </c>
      <c r="K247">
        <v>36</v>
      </c>
      <c r="L247">
        <v>6.12</v>
      </c>
      <c r="M247">
        <v>6.6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6</v>
      </c>
      <c r="V247">
        <v>0</v>
      </c>
      <c r="W247">
        <v>0</v>
      </c>
      <c r="Y247" s="18" t="s">
        <v>1896</v>
      </c>
      <c r="Z247">
        <v>14</v>
      </c>
    </row>
    <row r="248" spans="1:26">
      <c r="A248">
        <v>294</v>
      </c>
      <c r="B248" t="s">
        <v>31</v>
      </c>
      <c r="C248" t="s">
        <v>346</v>
      </c>
      <c r="D248" s="17" t="str">
        <f>IFERROR(VLOOKUP(Dati18_19[[#This Row],[Nome]]&amp;"*",Gazzetta18_19[Giocatore],1,FALSE),0)</f>
        <v>Rugani D.</v>
      </c>
      <c r="E248" s="13">
        <f>IFERROR(IF(Dati18_19[[#This Row],[Mf]]/Dati18_19[[#This Row],[Quota]]=0,0,Dati18_19[[#This Row],[Mf]]/Dati18_19[[#This Row],[Quota]]),0)</f>
        <v>0.55727272727272725</v>
      </c>
      <c r="F248" s="13">
        <f>IFERROR(Dati18_19[[#This Row],[Mf/Quota]]*Dati18_19[[#This Row],[Pg]]/38,0)</f>
        <v>0.21997607655502394</v>
      </c>
      <c r="G248" s="15">
        <f>IF(Dati18_19[[#This Row],[Mf]]*Dati18_19[[#This Row],[Pg]]=0,0,Dati18_19[[#This Row],[Mf]]*Dati18_19[[#This Row],[Pg]])</f>
        <v>91.95</v>
      </c>
      <c r="H248" s="20">
        <f>IFERROR(Dati18_19[[#This Row],[Tot. punti]]/Dati18_19[[#This Row],[Quota]],0)</f>
        <v>8.3590909090909093</v>
      </c>
      <c r="I248" s="12">
        <f>IFERROR(VLOOKUP(Dati18_19[[#This Row],[Nome]]&amp;"*",Gazzetta18_19[],2,FALSE),0)</f>
        <v>11</v>
      </c>
      <c r="J248" t="s">
        <v>57</v>
      </c>
      <c r="K248">
        <v>15</v>
      </c>
      <c r="L248">
        <v>5.83</v>
      </c>
      <c r="M248">
        <v>6.13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Y248" s="18" t="s">
        <v>1899</v>
      </c>
      <c r="Z248">
        <v>22</v>
      </c>
    </row>
    <row r="249" spans="1:26" hidden="1">
      <c r="A249">
        <v>469</v>
      </c>
      <c r="B249" t="s">
        <v>22</v>
      </c>
      <c r="C249" t="s">
        <v>117</v>
      </c>
      <c r="D249" s="17" t="str">
        <f>IFERROR(VLOOKUP(Dati18_19[[#This Row],[Nome]]&amp;"*",Gazzetta18_19[Giocatore],1,FALSE),0)</f>
        <v>Pjanic M.</v>
      </c>
      <c r="E249" s="13">
        <f>IFERROR(IF(Dati18_19[[#This Row],[Mf]]/Dati18_19[[#This Row],[Quota]]=0,0,Dati18_19[[#This Row],[Mf]]/Dati18_19[[#This Row],[Quota]]),0)</f>
        <v>0.33052631578947372</v>
      </c>
      <c r="F249" s="13">
        <f>IFERROR(Dati18_19[[#This Row],[Mf/Quota]]*Dati18_19[[#This Row],[Pg]]/38,0)</f>
        <v>0.26963988919667592</v>
      </c>
      <c r="G249" s="15">
        <f>IF(Dati18_19[[#This Row],[Mf]]*Dati18_19[[#This Row],[Pg]]=0,0,Dati18_19[[#This Row],[Mf]]*Dati18_19[[#This Row],[Pg]])</f>
        <v>194.68</v>
      </c>
      <c r="H249" s="20">
        <f>IFERROR(Dati18_19[[#This Row],[Tot. punti]]/Dati18_19[[#This Row],[Quota]],0)</f>
        <v>10.246315789473684</v>
      </c>
      <c r="I249" s="12">
        <f>IFERROR(VLOOKUP(Dati18_19[[#This Row],[Nome]]&amp;"*",Gazzetta18_19[],2,FALSE),0)</f>
        <v>19</v>
      </c>
      <c r="J249" t="s">
        <v>57</v>
      </c>
      <c r="K249">
        <v>31</v>
      </c>
      <c r="L249">
        <v>6.03</v>
      </c>
      <c r="M249">
        <v>6.28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5</v>
      </c>
      <c r="V249">
        <v>1</v>
      </c>
      <c r="W249">
        <v>0</v>
      </c>
      <c r="Y249" s="18" t="s">
        <v>2699</v>
      </c>
      <c r="Z249">
        <v>2</v>
      </c>
    </row>
    <row r="250" spans="1:26" hidden="1">
      <c r="A250">
        <v>1998</v>
      </c>
      <c r="B250" t="s">
        <v>17</v>
      </c>
      <c r="C250" t="s">
        <v>721</v>
      </c>
      <c r="D250" s="17" t="str">
        <f>IFERROR(VLOOKUP(Dati18_19[[#This Row],[Nome]]&amp;"*",Gazzetta18_19[Giocatore],1,FALSE),0)</f>
        <v>Pjaca M.</v>
      </c>
      <c r="E250" s="13">
        <f>IFERROR(IF(Dati18_19[[#This Row],[Mf]]/Dati18_19[[#This Row],[Quota]]=0,0,Dati18_19[[#This Row],[Mf]]/Dati18_19[[#This Row],[Quota]]),0)</f>
        <v>0.53636363636363638</v>
      </c>
      <c r="F250" s="13">
        <f>IFERROR(Dati18_19[[#This Row],[Mf/Quota]]*Dati18_19[[#This Row],[Pg]]/38,0)</f>
        <v>0.26818181818181819</v>
      </c>
      <c r="G250" s="15">
        <f>IF(Dati18_19[[#This Row],[Mf]]*Dati18_19[[#This Row],[Pg]]=0,0,Dati18_19[[#This Row],[Mf]]*Dati18_19[[#This Row],[Pg]])</f>
        <v>112.10000000000001</v>
      </c>
      <c r="H250" s="20">
        <f>IFERROR(Dati18_19[[#This Row],[Tot. punti]]/Dati18_19[[#This Row],[Quota]],0)</f>
        <v>10.190909090909091</v>
      </c>
      <c r="I250" s="12">
        <f>IFERROR(VLOOKUP(Dati18_19[[#This Row],[Nome]]&amp;"*",Gazzetta18_19[],2,FALSE),0)</f>
        <v>11</v>
      </c>
      <c r="J250" t="s">
        <v>35</v>
      </c>
      <c r="K250">
        <v>19</v>
      </c>
      <c r="L250">
        <v>5.67</v>
      </c>
      <c r="M250">
        <v>5.9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Y250" s="18" t="s">
        <v>2700</v>
      </c>
      <c r="Z250">
        <v>9</v>
      </c>
    </row>
    <row r="251" spans="1:26" hidden="1">
      <c r="A251">
        <v>1843</v>
      </c>
      <c r="B251" t="s">
        <v>28</v>
      </c>
      <c r="C251" t="s">
        <v>550</v>
      </c>
      <c r="D251" s="17" t="str">
        <f>IFERROR(VLOOKUP(Dati18_19[[#This Row],[Nome]]&amp;"*",Gazzetta18_19[Giocatore],1,FALSE),0)</f>
        <v>Radu I.</v>
      </c>
      <c r="E251" s="13">
        <f>IFERROR(IF(Dati18_19[[#This Row],[Mf]]/Dati18_19[[#This Row],[Quota]]=0,0,Dati18_19[[#This Row],[Mf]]/Dati18_19[[#This Row],[Quota]]),0)</f>
        <v>0.30875000000000002</v>
      </c>
      <c r="F251" s="13">
        <f>IFERROR(Dati18_19[[#This Row],[Mf/Quota]]*Dati18_19[[#This Row],[Pg]]/38,0)</f>
        <v>0.268125</v>
      </c>
      <c r="G251" s="15">
        <f>IF(Dati18_19[[#This Row],[Mf]]*Dati18_19[[#This Row],[Pg]]=0,0,Dati18_19[[#This Row],[Mf]]*Dati18_19[[#This Row],[Pg]])</f>
        <v>163.02000000000001</v>
      </c>
      <c r="H251" s="20">
        <f>IFERROR(Dati18_19[[#This Row],[Tot. punti]]/Dati18_19[[#This Row],[Quota]],0)</f>
        <v>10.188750000000001</v>
      </c>
      <c r="I251" s="12">
        <f>IFERROR(VLOOKUP(Dati18_19[[#This Row],[Nome]]&amp;"*",Gazzetta18_19[],2,FALSE),0)</f>
        <v>16</v>
      </c>
      <c r="J251" t="s">
        <v>70</v>
      </c>
      <c r="K251">
        <v>33</v>
      </c>
      <c r="L251">
        <v>6.24</v>
      </c>
      <c r="M251">
        <v>4.9400000000000004</v>
      </c>
      <c r="N251">
        <v>0</v>
      </c>
      <c r="O251">
        <v>46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s="18" t="s">
        <v>2321</v>
      </c>
      <c r="Z251">
        <v>12</v>
      </c>
    </row>
    <row r="252" spans="1:26">
      <c r="A252">
        <v>4332</v>
      </c>
      <c r="B252" t="s">
        <v>31</v>
      </c>
      <c r="C252" t="s">
        <v>1234</v>
      </c>
      <c r="D252" s="17" t="str">
        <f>IFERROR(VLOOKUP(Dati18_19[[#This Row],[Nome]]&amp;"*",Gazzetta18_19[Giocatore],1,FALSE),0)</f>
        <v>Demiral M.</v>
      </c>
      <c r="E252" s="13">
        <f>IFERROR(IF(Dati18_19[[#This Row],[Mf]]/Dati18_19[[#This Row],[Quota]]=0,0,Dati18_19[[#This Row],[Mf]]/Dati18_19[[#This Row],[Quota]]),0)</f>
        <v>0.54500000000000004</v>
      </c>
      <c r="F252" s="13">
        <f>IFERROR(Dati18_19[[#This Row],[Mf/Quota]]*Dati18_19[[#This Row],[Pg]]/38,0)</f>
        <v>0.20078947368421055</v>
      </c>
      <c r="G252" s="15">
        <f>IF(Dati18_19[[#This Row],[Mf]]*Dati18_19[[#This Row],[Pg]]=0,0,Dati18_19[[#This Row],[Mf]]*Dati18_19[[#This Row],[Pg]])</f>
        <v>91.56</v>
      </c>
      <c r="H252" s="20">
        <f>IFERROR(Dati18_19[[#This Row],[Tot. punti]]/Dati18_19[[#This Row],[Quota]],0)</f>
        <v>7.63</v>
      </c>
      <c r="I252" s="12">
        <f>IFERROR(VLOOKUP(Dati18_19[[#This Row],[Nome]]&amp;"*",Gazzetta18_19[],2,FALSE),0)</f>
        <v>12</v>
      </c>
      <c r="J252" t="s">
        <v>46</v>
      </c>
      <c r="K252">
        <v>14</v>
      </c>
      <c r="L252">
        <v>6.21</v>
      </c>
      <c r="M252">
        <v>6.54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Y252" s="18" t="s">
        <v>2534</v>
      </c>
      <c r="Z252">
        <v>6</v>
      </c>
    </row>
    <row r="253" spans="1:26" hidden="1">
      <c r="A253">
        <v>2625</v>
      </c>
      <c r="B253" t="s">
        <v>22</v>
      </c>
      <c r="C253" t="s">
        <v>1096</v>
      </c>
      <c r="D253" s="17" t="str">
        <f>IFERROR(VLOOKUP(Dati18_19[[#This Row],[Nome]]&amp;"*",Gazzetta18_19[Giocatore],1,FALSE),0)</f>
        <v>Soriano R.</v>
      </c>
      <c r="E253" s="13">
        <f>IFERROR(IF(Dati18_19[[#This Row],[Mf]]/Dati18_19[[#This Row],[Quota]]=0,0,Dati18_19[[#This Row],[Mf]]/Dati18_19[[#This Row],[Quota]]),0)</f>
        <v>0.36176470588235299</v>
      </c>
      <c r="F253" s="13">
        <f>IFERROR(Dati18_19[[#This Row],[Mf/Quota]]*Dati18_19[[#This Row],[Pg]]/38,0)</f>
        <v>0.26656346749226012</v>
      </c>
      <c r="G253" s="15">
        <f>IF(Dati18_19[[#This Row],[Mf]]*Dati18_19[[#This Row],[Pg]]=0,0,Dati18_19[[#This Row],[Mf]]*Dati18_19[[#This Row],[Pg]])</f>
        <v>172.20000000000002</v>
      </c>
      <c r="H253" s="20">
        <f>IFERROR(Dati18_19[[#This Row],[Tot. punti]]/Dati18_19[[#This Row],[Quota]],0)</f>
        <v>10.129411764705884</v>
      </c>
      <c r="I253" s="12">
        <f>IFERROR(VLOOKUP(Dati18_19[[#This Row],[Nome]]&amp;"*",Gazzetta18_19[],2,FALSE),0)</f>
        <v>17</v>
      </c>
      <c r="J253" t="s">
        <v>89</v>
      </c>
      <c r="K253">
        <v>28</v>
      </c>
      <c r="L253">
        <v>5.94</v>
      </c>
      <c r="M253">
        <v>6.15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6</v>
      </c>
      <c r="V253">
        <v>0</v>
      </c>
      <c r="W253">
        <v>0</v>
      </c>
      <c r="Y253" s="18" t="s">
        <v>2701</v>
      </c>
      <c r="Z253">
        <v>11</v>
      </c>
    </row>
    <row r="254" spans="1:26" hidden="1">
      <c r="A254">
        <v>2287</v>
      </c>
      <c r="B254" t="s">
        <v>22</v>
      </c>
      <c r="C254" t="s">
        <v>876</v>
      </c>
      <c r="D254" s="17" t="str">
        <f>IFERROR(VLOOKUP(Dati18_19[[#This Row],[Nome]]&amp;"*",Gazzetta18_19[Giocatore],1,FALSE),0)</f>
        <v>Ramirez G.</v>
      </c>
      <c r="E254" s="13">
        <f>IFERROR(IF(Dati18_19[[#This Row],[Mf]]/Dati18_19[[#This Row],[Quota]]=0,0,Dati18_19[[#This Row],[Mf]]/Dati18_19[[#This Row],[Quota]]),0)</f>
        <v>0.37470588235294117</v>
      </c>
      <c r="F254" s="13">
        <f>IFERROR(Dati18_19[[#This Row],[Mf/Quota]]*Dati18_19[[#This Row],[Pg]]/38,0)</f>
        <v>0.26623839009287925</v>
      </c>
      <c r="G254" s="15">
        <f>IF(Dati18_19[[#This Row],[Mf]]*Dati18_19[[#This Row],[Pg]]=0,0,Dati18_19[[#This Row],[Mf]]*Dati18_19[[#This Row],[Pg]])</f>
        <v>171.99</v>
      </c>
      <c r="H254" s="20">
        <f>IFERROR(Dati18_19[[#This Row],[Tot. punti]]/Dati18_19[[#This Row],[Quota]],0)</f>
        <v>10.117058823529412</v>
      </c>
      <c r="I254" s="12">
        <f>IFERROR(VLOOKUP(Dati18_19[[#This Row],[Nome]]&amp;"*",Gazzetta18_19[],2,FALSE),0)</f>
        <v>17</v>
      </c>
      <c r="J254" t="s">
        <v>44</v>
      </c>
      <c r="K254">
        <v>27</v>
      </c>
      <c r="L254">
        <v>5.9</v>
      </c>
      <c r="M254">
        <v>6.37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6</v>
      </c>
      <c r="V254">
        <v>1</v>
      </c>
      <c r="W254">
        <v>0</v>
      </c>
      <c r="Y254" s="18" t="s">
        <v>2702</v>
      </c>
      <c r="Z254">
        <v>19</v>
      </c>
    </row>
    <row r="255" spans="1:26" hidden="1">
      <c r="A255">
        <v>526</v>
      </c>
      <c r="B255" t="s">
        <v>22</v>
      </c>
      <c r="C255" t="s">
        <v>119</v>
      </c>
      <c r="D255" s="17" t="str">
        <f>IFERROR(VLOOKUP(Dati18_19[[#This Row],[Nome]]&amp;"*",Gazzetta18_19[Giocatore],1,FALSE),0)</f>
        <v>Duncan A.</v>
      </c>
      <c r="E255" s="13">
        <f>IFERROR(IF(Dati18_19[[#This Row],[Mf]]/Dati18_19[[#This Row],[Quota]]=0,0,Dati18_19[[#This Row],[Mf]]/Dati18_19[[#This Row],[Quota]]),0)</f>
        <v>0.38823529411764701</v>
      </c>
      <c r="F255" s="13">
        <f>IFERROR(Dati18_19[[#This Row],[Mf/Quota]]*Dati18_19[[#This Row],[Pg]]/38,0)</f>
        <v>0.26563467492260062</v>
      </c>
      <c r="G255" s="15">
        <f>IF(Dati18_19[[#This Row],[Mf]]*Dati18_19[[#This Row],[Pg]]=0,0,Dati18_19[[#This Row],[Mf]]*Dati18_19[[#This Row],[Pg]])</f>
        <v>171.6</v>
      </c>
      <c r="H255" s="20">
        <f>IFERROR(Dati18_19[[#This Row],[Tot. punti]]/Dati18_19[[#This Row],[Quota]],0)</f>
        <v>10.094117647058823</v>
      </c>
      <c r="I255" s="12">
        <f>IFERROR(VLOOKUP(Dati18_19[[#This Row],[Nome]]&amp;"*",Gazzetta18_19[],2,FALSE),0)</f>
        <v>17</v>
      </c>
      <c r="J255" t="s">
        <v>46</v>
      </c>
      <c r="K255">
        <v>26</v>
      </c>
      <c r="L255">
        <v>6.1</v>
      </c>
      <c r="M255">
        <v>6.6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6</v>
      </c>
      <c r="V255">
        <v>1</v>
      </c>
      <c r="W255">
        <v>0</v>
      </c>
      <c r="Y255" s="18" t="s">
        <v>2535</v>
      </c>
      <c r="Z255">
        <v>1</v>
      </c>
    </row>
    <row r="256" spans="1:26" hidden="1">
      <c r="A256">
        <v>2002</v>
      </c>
      <c r="B256" t="s">
        <v>22</v>
      </c>
      <c r="C256" t="s">
        <v>723</v>
      </c>
      <c r="D256" s="17" t="str">
        <f>IFERROR(VLOOKUP(Dati18_19[[#This Row],[Nome]]&amp;"*",Gazzetta18_19[Giocatore],1,FALSE),0)</f>
        <v>Chiesa F.</v>
      </c>
      <c r="E256" s="13">
        <f>IFERROR(IF(Dati18_19[[#This Row],[Mf]]/Dati18_19[[#This Row],[Quota]]=0,0,Dati18_19[[#This Row],[Mf]]/Dati18_19[[#This Row],[Quota]]),0)</f>
        <v>0.27239999999999998</v>
      </c>
      <c r="F256" s="13">
        <f>IFERROR(Dati18_19[[#This Row],[Mf/Quota]]*Dati18_19[[#This Row],[Pg]]/38,0)</f>
        <v>0.26523157894736843</v>
      </c>
      <c r="G256" s="15">
        <f>IF(Dati18_19[[#This Row],[Mf]]*Dati18_19[[#This Row],[Pg]]=0,0,Dati18_19[[#This Row],[Mf]]*Dati18_19[[#This Row],[Pg]])</f>
        <v>251.97</v>
      </c>
      <c r="H256" s="20">
        <f>IFERROR(Dati18_19[[#This Row],[Tot. punti]]/Dati18_19[[#This Row],[Quota]],0)</f>
        <v>10.078799999999999</v>
      </c>
      <c r="I256" s="12">
        <f>IFERROR(VLOOKUP(Dati18_19[[#This Row],[Nome]]&amp;"*",Gazzetta18_19[],2,FALSE),0)</f>
        <v>25</v>
      </c>
      <c r="J256" t="s">
        <v>35</v>
      </c>
      <c r="K256">
        <v>37</v>
      </c>
      <c r="L256">
        <v>6.32</v>
      </c>
      <c r="M256">
        <v>6.81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4</v>
      </c>
      <c r="V256">
        <v>0</v>
      </c>
      <c r="W256">
        <v>0</v>
      </c>
      <c r="Y256" s="18" t="s">
        <v>2703</v>
      </c>
      <c r="Z256">
        <v>6</v>
      </c>
    </row>
    <row r="257" spans="1:26">
      <c r="A257">
        <v>2171</v>
      </c>
      <c r="B257" t="s">
        <v>31</v>
      </c>
      <c r="C257" t="s">
        <v>792</v>
      </c>
      <c r="D257" s="17" t="str">
        <f>IFERROR(VLOOKUP(Dati18_19[[#This Row],[Nome]]&amp;"*",Gazzetta18_19[Giocatore],1,FALSE),0)</f>
        <v>Lyanco S.</v>
      </c>
      <c r="E257" s="13">
        <f>IFERROR(IF(Dati18_19[[#This Row],[Mf]]/Dati18_19[[#This Row],[Quota]]=0,0,Dati18_19[[#This Row],[Mf]]/Dati18_19[[#This Row],[Quota]]),0)</f>
        <v>0.66666666666666663</v>
      </c>
      <c r="F257" s="13">
        <f>IFERROR(Dati18_19[[#This Row],[Mf/Quota]]*Dati18_19[[#This Row],[Pg]]/38,0)</f>
        <v>0.26315789473684209</v>
      </c>
      <c r="G257" s="15">
        <f>IF(Dati18_19[[#This Row],[Mf]]*Dati18_19[[#This Row],[Pg]]=0,0,Dati18_19[[#This Row],[Mf]]*Dati18_19[[#This Row],[Pg]])</f>
        <v>90</v>
      </c>
      <c r="H257" s="20">
        <f>IFERROR(Dati18_19[[#This Row],[Tot. punti]]/Dati18_19[[#This Row],[Quota]],0)</f>
        <v>10</v>
      </c>
      <c r="I257" s="12">
        <f>IFERROR(VLOOKUP(Dati18_19[[#This Row],[Nome]]&amp;"*",Gazzetta18_19[],2,FALSE),0)</f>
        <v>9</v>
      </c>
      <c r="J257" t="s">
        <v>89</v>
      </c>
      <c r="K257">
        <v>15</v>
      </c>
      <c r="L257">
        <v>5.93</v>
      </c>
      <c r="M257">
        <v>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0</v>
      </c>
      <c r="Y257" s="18" t="s">
        <v>2704</v>
      </c>
      <c r="Z257">
        <v>1</v>
      </c>
    </row>
    <row r="258" spans="1:26">
      <c r="A258">
        <v>2871</v>
      </c>
      <c r="B258" t="s">
        <v>31</v>
      </c>
      <c r="C258" t="s">
        <v>1214</v>
      </c>
      <c r="D258" s="17" t="str">
        <f>IFERROR(VLOOKUP(Dati18_19[[#This Row],[Nome]]&amp;"*",Gazzetta18_19[Giocatore],1,FALSE),0)</f>
        <v>Klavan R.</v>
      </c>
      <c r="E258" s="13">
        <f>IFERROR(IF(Dati18_19[[#This Row],[Mf]]/Dati18_19[[#This Row],[Quota]]=0,0,Dati18_19[[#This Row],[Mf]]/Dati18_19[[#This Row],[Quota]]),0)</f>
        <v>0.72875000000000001</v>
      </c>
      <c r="F258" s="13">
        <f>IFERROR(Dati18_19[[#This Row],[Mf/Quota]]*Dati18_19[[#This Row],[Pg]]/38,0)</f>
        <v>0.28766447368421055</v>
      </c>
      <c r="G258" s="15">
        <f>IF(Dati18_19[[#This Row],[Mf]]*Dati18_19[[#This Row],[Pg]]=0,0,Dati18_19[[#This Row],[Mf]]*Dati18_19[[#This Row],[Pg]])</f>
        <v>87.45</v>
      </c>
      <c r="H258" s="20">
        <f>IFERROR(Dati18_19[[#This Row],[Tot. punti]]/Dati18_19[[#This Row],[Quota]],0)</f>
        <v>10.93125</v>
      </c>
      <c r="I258" s="12">
        <f>IFERROR(VLOOKUP(Dati18_19[[#This Row],[Nome]]&amp;"*",Gazzetta18_19[],2,FALSE),0)</f>
        <v>8</v>
      </c>
      <c r="J258" t="s">
        <v>654</v>
      </c>
      <c r="K258">
        <v>15</v>
      </c>
      <c r="L258">
        <v>5.9</v>
      </c>
      <c r="M258">
        <v>5.83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Y258" s="18" t="s">
        <v>1907</v>
      </c>
      <c r="Z258">
        <v>11</v>
      </c>
    </row>
    <row r="259" spans="1:26" hidden="1">
      <c r="A259">
        <v>1882</v>
      </c>
      <c r="B259" t="s">
        <v>17</v>
      </c>
      <c r="C259" t="s">
        <v>678</v>
      </c>
      <c r="D259" s="17" t="str">
        <f>IFERROR(VLOOKUP(Dati18_19[[#This Row],[Nome]]&amp;"*",Gazzetta18_19[Giocatore],1,FALSE),0)</f>
        <v>Sau M.</v>
      </c>
      <c r="E259" s="13">
        <f>IFERROR(IF(Dati18_19[[#This Row],[Mf]]/Dati18_19[[#This Row],[Quota]]=0,0,Dati18_19[[#This Row],[Mf]]/Dati18_19[[#This Row],[Quota]]),0)</f>
        <v>0.52909090909090917</v>
      </c>
      <c r="F259" s="13">
        <f>IFERROR(Dati18_19[[#This Row],[Mf/Quota]]*Dati18_19[[#This Row],[Pg]]/38,0)</f>
        <v>0.26454545454545458</v>
      </c>
      <c r="G259" s="15">
        <f>IF(Dati18_19[[#This Row],[Mf]]*Dati18_19[[#This Row],[Pg]]=0,0,Dati18_19[[#This Row],[Mf]]*Dati18_19[[#This Row],[Pg]])</f>
        <v>110.58000000000001</v>
      </c>
      <c r="H259" s="20">
        <f>IFERROR(Dati18_19[[#This Row],[Tot. punti]]/Dati18_19[[#This Row],[Quota]],0)</f>
        <v>10.052727272727275</v>
      </c>
      <c r="I259" s="12">
        <f>IFERROR(VLOOKUP(Dati18_19[[#This Row],[Nome]]&amp;"*",Gazzetta18_19[],2,FALSE),0)</f>
        <v>11</v>
      </c>
      <c r="J259" t="s">
        <v>44</v>
      </c>
      <c r="K259">
        <v>19</v>
      </c>
      <c r="L259">
        <v>5.75</v>
      </c>
      <c r="M259">
        <v>5.82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Y259" s="18" t="s">
        <v>2537</v>
      </c>
      <c r="Z259">
        <v>5</v>
      </c>
    </row>
    <row r="260" spans="1:26" hidden="1">
      <c r="A260">
        <v>2719</v>
      </c>
      <c r="B260" t="s">
        <v>17</v>
      </c>
      <c r="C260" t="s">
        <v>948</v>
      </c>
      <c r="D260" s="17" t="str">
        <f>IFERROR(VLOOKUP(Dati18_19[[#This Row],[Nome]]&amp;"*",Gazzetta18_19[Giocatore],1,FALSE),0)</f>
        <v>Barrow M.</v>
      </c>
      <c r="E260" s="13">
        <f>IFERROR(IF(Dati18_19[[#This Row],[Mf]]/Dati18_19[[#This Row],[Quota]]=0,0,Dati18_19[[#This Row],[Mf]]/Dati18_19[[#This Row],[Quota]]),0)</f>
        <v>0.45692307692307693</v>
      </c>
      <c r="F260" s="13">
        <f>IFERROR(Dati18_19[[#This Row],[Mf/Quota]]*Dati18_19[[#This Row],[Pg]]/38,0)</f>
        <v>0.26453441295546559</v>
      </c>
      <c r="G260" s="15">
        <f>IF(Dati18_19[[#This Row],[Mf]]*Dati18_19[[#This Row],[Pg]]=0,0,Dati18_19[[#This Row],[Mf]]*Dati18_19[[#This Row],[Pg]])</f>
        <v>130.68</v>
      </c>
      <c r="H260" s="20">
        <f>IFERROR(Dati18_19[[#This Row],[Tot. punti]]/Dati18_19[[#This Row],[Quota]],0)</f>
        <v>10.052307692307693</v>
      </c>
      <c r="I260" s="12">
        <f>IFERROR(VLOOKUP(Dati18_19[[#This Row],[Nome]]&amp;"*",Gazzetta18_19[],2,FALSE),0)</f>
        <v>13</v>
      </c>
      <c r="J260" t="s">
        <v>49</v>
      </c>
      <c r="K260">
        <v>22</v>
      </c>
      <c r="L260">
        <v>5.76</v>
      </c>
      <c r="M260">
        <v>5.94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 s="18" t="s">
        <v>2705</v>
      </c>
      <c r="Z260">
        <v>1</v>
      </c>
    </row>
    <row r="261" spans="1:26">
      <c r="A261">
        <v>1891</v>
      </c>
      <c r="B261" t="s">
        <v>31</v>
      </c>
      <c r="C261" t="s">
        <v>681</v>
      </c>
      <c r="D261" s="17" t="str">
        <f>IFERROR(VLOOKUP(Dati18_19[[#This Row],[Nome]]&amp;"*",Gazzetta18_19[Giocatore],1,FALSE),0)</f>
        <v>Ceccherini F.</v>
      </c>
      <c r="E261" s="13">
        <f>IFERROR(IF(Dati18_19[[#This Row],[Mf]]/Dati18_19[[#This Row],[Quota]]=0,0,Dati18_19[[#This Row],[Mf]]/Dati18_19[[#This Row],[Quota]]),0)</f>
        <v>0.82428571428571418</v>
      </c>
      <c r="F261" s="13">
        <f>IFERROR(Dati18_19[[#This Row],[Mf/Quota]]*Dati18_19[[#This Row],[Pg]]/38,0)</f>
        <v>0.32537593984962399</v>
      </c>
      <c r="G261" s="15">
        <f>IF(Dati18_19[[#This Row],[Mf]]*Dati18_19[[#This Row],[Pg]]=0,0,Dati18_19[[#This Row],[Mf]]*Dati18_19[[#This Row],[Pg]])</f>
        <v>86.55</v>
      </c>
      <c r="H261" s="20">
        <f>IFERROR(Dati18_19[[#This Row],[Tot. punti]]/Dati18_19[[#This Row],[Quota]],0)</f>
        <v>12.364285714285714</v>
      </c>
      <c r="I261" s="12">
        <f>IFERROR(VLOOKUP(Dati18_19[[#This Row],[Nome]]&amp;"*",Gazzetta18_19[],2,FALSE),0)</f>
        <v>7</v>
      </c>
      <c r="J261" t="s">
        <v>35</v>
      </c>
      <c r="K261">
        <v>15</v>
      </c>
      <c r="L261">
        <v>5.88</v>
      </c>
      <c r="M261">
        <v>5.77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Y261" s="18" t="s">
        <v>2327</v>
      </c>
      <c r="Z261">
        <v>16</v>
      </c>
    </row>
    <row r="262" spans="1:26" hidden="1">
      <c r="A262">
        <v>2195</v>
      </c>
      <c r="B262" t="s">
        <v>17</v>
      </c>
      <c r="C262" t="s">
        <v>814</v>
      </c>
      <c r="D262" s="17" t="str">
        <f>IFERROR(VLOOKUP(Dati18_19[[#This Row],[Nome]]&amp;"*",Gazzetta18_19[Giocatore],1,FALSE),0)</f>
        <v>Ounas A.</v>
      </c>
      <c r="E262" s="13">
        <f>IFERROR(IF(Dati18_19[[#This Row],[Mf]]/Dati18_19[[#This Row],[Quota]]=0,0,Dati18_19[[#This Row],[Mf]]/Dati18_19[[#This Row],[Quota]]),0)</f>
        <v>0.55583333333333329</v>
      </c>
      <c r="F262" s="13">
        <f>IFERROR(Dati18_19[[#This Row],[Mf/Quota]]*Dati18_19[[#This Row],[Pg]]/38,0)</f>
        <v>0.26328947368421052</v>
      </c>
      <c r="G262" s="15">
        <f>IF(Dati18_19[[#This Row],[Mf]]*Dati18_19[[#This Row],[Pg]]=0,0,Dati18_19[[#This Row],[Mf]]*Dati18_19[[#This Row],[Pg]])</f>
        <v>120.06</v>
      </c>
      <c r="H262" s="20">
        <f>IFERROR(Dati18_19[[#This Row],[Tot. punti]]/Dati18_19[[#This Row],[Quota]],0)</f>
        <v>10.005000000000001</v>
      </c>
      <c r="I262" s="12">
        <f>IFERROR(VLOOKUP(Dati18_19[[#This Row],[Nome]]&amp;"*",Gazzetta18_19[],2,FALSE),0)</f>
        <v>12</v>
      </c>
      <c r="J262" t="s">
        <v>24</v>
      </c>
      <c r="K262">
        <v>18</v>
      </c>
      <c r="L262">
        <v>5.92</v>
      </c>
      <c r="M262">
        <v>6.67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s="18" t="s">
        <v>1908</v>
      </c>
      <c r="Z262">
        <v>23</v>
      </c>
    </row>
    <row r="263" spans="1:26">
      <c r="A263">
        <v>105</v>
      </c>
      <c r="B263" t="s">
        <v>31</v>
      </c>
      <c r="C263" t="s">
        <v>90</v>
      </c>
      <c r="D263" s="17" t="str">
        <f>IFERROR(VLOOKUP(Dati18_19[[#This Row],[Nome]]&amp;"*",Gazzetta18_19[Giocatore],1,FALSE),0)</f>
        <v>Gobbi M.</v>
      </c>
      <c r="E263" s="13">
        <f>IFERROR(IF(Dati18_19[[#This Row],[Mf]]/Dati18_19[[#This Row],[Quota]]=0,0,Dati18_19[[#This Row],[Mf]]/Dati18_19[[#This Row],[Quota]]),0)</f>
        <v>1.08</v>
      </c>
      <c r="F263" s="13">
        <f>IFERROR(Dati18_19[[#This Row],[Mf/Quota]]*Dati18_19[[#This Row],[Pg]]/38,0)</f>
        <v>0.45473684210526316</v>
      </c>
      <c r="G263" s="15">
        <f>IF(Dati18_19[[#This Row],[Mf]]*Dati18_19[[#This Row],[Pg]]=0,0,Dati18_19[[#This Row],[Mf]]*Dati18_19[[#This Row],[Pg]])</f>
        <v>86.4</v>
      </c>
      <c r="H263" s="20">
        <f>IFERROR(Dati18_19[[#This Row],[Tot. punti]]/Dati18_19[[#This Row],[Quota]],0)</f>
        <v>17.28</v>
      </c>
      <c r="I263" s="12">
        <f>IFERROR(VLOOKUP(Dati18_19[[#This Row],[Nome]]&amp;"*",Gazzetta18_19[],2,FALSE),0)</f>
        <v>5</v>
      </c>
      <c r="J263" t="s">
        <v>1086</v>
      </c>
      <c r="K263">
        <v>16</v>
      </c>
      <c r="L263">
        <v>5.43</v>
      </c>
      <c r="M263">
        <v>5.4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0</v>
      </c>
      <c r="W263">
        <v>0</v>
      </c>
      <c r="Y263" s="18" t="s">
        <v>2328</v>
      </c>
      <c r="Z263">
        <v>18</v>
      </c>
    </row>
    <row r="264" spans="1:26">
      <c r="A264">
        <v>327</v>
      </c>
      <c r="B264" t="s">
        <v>31</v>
      </c>
      <c r="C264" t="s">
        <v>432</v>
      </c>
      <c r="D264" s="17" t="str">
        <f>IFERROR(VLOOKUP(Dati18_19[[#This Row],[Nome]]&amp;"*",Gazzetta18_19[Giocatore],1,FALSE),0)</f>
        <v>Patric P.</v>
      </c>
      <c r="E264" s="13">
        <f>IFERROR(IF(Dati18_19[[#This Row],[Mf]]/Dati18_19[[#This Row],[Quota]]=0,0,Dati18_19[[#This Row],[Mf]]/Dati18_19[[#This Row],[Quota]]),0)</f>
        <v>0.8214285714285714</v>
      </c>
      <c r="F264" s="13">
        <f>IFERROR(Dati18_19[[#This Row],[Mf/Quota]]*Dati18_19[[#This Row],[Pg]]/38,0)</f>
        <v>0.3242481203007519</v>
      </c>
      <c r="G264" s="15">
        <f>IF(Dati18_19[[#This Row],[Mf]]*Dati18_19[[#This Row],[Pg]]=0,0,Dati18_19[[#This Row],[Mf]]*Dati18_19[[#This Row],[Pg]])</f>
        <v>86.25</v>
      </c>
      <c r="H264" s="20">
        <f>IFERROR(Dati18_19[[#This Row],[Tot. punti]]/Dati18_19[[#This Row],[Quota]],0)</f>
        <v>12.321428571428571</v>
      </c>
      <c r="I264" s="12">
        <f>IFERROR(VLOOKUP(Dati18_19[[#This Row],[Nome]]&amp;"*",Gazzetta18_19[],2,FALSE),0)</f>
        <v>7</v>
      </c>
      <c r="J264" t="s">
        <v>74</v>
      </c>
      <c r="K264">
        <v>15</v>
      </c>
      <c r="L264">
        <v>5.79</v>
      </c>
      <c r="M264">
        <v>5.75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Y264" s="18" t="s">
        <v>1910</v>
      </c>
      <c r="Z264">
        <v>23</v>
      </c>
    </row>
    <row r="265" spans="1:26">
      <c r="A265">
        <v>141</v>
      </c>
      <c r="B265" t="s">
        <v>31</v>
      </c>
      <c r="C265" t="s">
        <v>239</v>
      </c>
      <c r="D265" s="17" t="str">
        <f>IFERROR(VLOOKUP(Dati18_19[[#This Row],[Nome]]&amp;"*",Gazzetta18_19[Giocatore],1,FALSE),0)</f>
        <v>Laurini V.</v>
      </c>
      <c r="E265" s="13">
        <f>IFERROR(IF(Dati18_19[[#This Row],[Mf]]/Dati18_19[[#This Row],[Quota]]=0,0,Dati18_19[[#This Row],[Mf]]/Dati18_19[[#This Row],[Quota]]),0)</f>
        <v>1.395</v>
      </c>
      <c r="F265" s="13">
        <f>IFERROR(Dati18_19[[#This Row],[Mf/Quota]]*Dati18_19[[#This Row],[Pg]]/38,0)</f>
        <v>0.55065789473684212</v>
      </c>
      <c r="G265" s="15">
        <f>IF(Dati18_19[[#This Row],[Mf]]*Dati18_19[[#This Row],[Pg]]=0,0,Dati18_19[[#This Row],[Mf]]*Dati18_19[[#This Row],[Pg]])</f>
        <v>83.7</v>
      </c>
      <c r="H265" s="20">
        <f>IFERROR(Dati18_19[[#This Row],[Tot. punti]]/Dati18_19[[#This Row],[Quota]],0)</f>
        <v>20.925000000000001</v>
      </c>
      <c r="I265" s="12">
        <f>IFERROR(VLOOKUP(Dati18_19[[#This Row],[Nome]]&amp;"*",Gazzetta18_19[],2,FALSE),0)</f>
        <v>4</v>
      </c>
      <c r="J265" t="s">
        <v>35</v>
      </c>
      <c r="K265">
        <v>15</v>
      </c>
      <c r="L265">
        <v>5.73</v>
      </c>
      <c r="M265">
        <v>5.58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0</v>
      </c>
      <c r="W265">
        <v>0</v>
      </c>
      <c r="Y265" s="18" t="s">
        <v>2706</v>
      </c>
      <c r="Z265">
        <v>7</v>
      </c>
    </row>
    <row r="266" spans="1:26" hidden="1">
      <c r="A266">
        <v>433</v>
      </c>
      <c r="B266" t="s">
        <v>22</v>
      </c>
      <c r="C266" t="s">
        <v>26</v>
      </c>
      <c r="D266" s="17" t="str">
        <f>IFERROR(VLOOKUP(Dati18_19[[#This Row],[Nome]]&amp;"*",Gazzetta18_19[Giocatore],1,FALSE),0)</f>
        <v>Hiljemark O.</v>
      </c>
      <c r="E266" s="13">
        <f>IFERROR(IF(Dati18_19[[#This Row],[Mf]]/Dati18_19[[#This Row],[Quota]]=0,0,Dati18_19[[#This Row],[Mf]]/Dati18_19[[#This Row],[Quota]]),0)</f>
        <v>0.58699999999999997</v>
      </c>
      <c r="F266" s="13">
        <f>IFERROR(Dati18_19[[#This Row],[Mf/Quota]]*Dati18_19[[#This Row],[Pg]]/38,0)</f>
        <v>0.26260526315789473</v>
      </c>
      <c r="G266" s="15">
        <f>IF(Dati18_19[[#This Row],[Mf]]*Dati18_19[[#This Row],[Pg]]=0,0,Dati18_19[[#This Row],[Mf]]*Dati18_19[[#This Row],[Pg]])</f>
        <v>99.79</v>
      </c>
      <c r="H266" s="20">
        <f>IFERROR(Dati18_19[[#This Row],[Tot. punti]]/Dati18_19[[#This Row],[Quota]],0)</f>
        <v>9.979000000000001</v>
      </c>
      <c r="I266" s="12">
        <f>IFERROR(VLOOKUP(Dati18_19[[#This Row],[Nome]]&amp;"*",Gazzetta18_19[],2,FALSE),0)</f>
        <v>10</v>
      </c>
      <c r="J266" t="s">
        <v>70</v>
      </c>
      <c r="K266">
        <v>17</v>
      </c>
      <c r="L266">
        <v>5.67</v>
      </c>
      <c r="M266">
        <v>5.87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 s="18" t="s">
        <v>2707</v>
      </c>
      <c r="Z266">
        <v>8</v>
      </c>
    </row>
    <row r="267" spans="1:26">
      <c r="A267">
        <v>1876</v>
      </c>
      <c r="B267" t="s">
        <v>31</v>
      </c>
      <c r="C267" t="s">
        <v>969</v>
      </c>
      <c r="D267" s="17" t="str">
        <f>IFERROR(VLOOKUP(Dati18_19[[#This Row],[Nome]]&amp;"*",Gazzetta18_19[Giocatore],1,FALSE),0)</f>
        <v>Pajac M.</v>
      </c>
      <c r="E267" s="13">
        <f>IFERROR(IF(Dati18_19[[#This Row],[Mf]]/Dati18_19[[#This Row],[Quota]]=0,0,Dati18_19[[#This Row],[Mf]]/Dati18_19[[#This Row],[Quota]]),0)</f>
        <v>0.57999999999999996</v>
      </c>
      <c r="F267" s="13">
        <f>IFERROR(Dati18_19[[#This Row],[Mf/Quota]]*Dati18_19[[#This Row],[Pg]]/38,0)</f>
        <v>0.19842105263157891</v>
      </c>
      <c r="G267" s="15">
        <f>IF(Dati18_19[[#This Row],[Mf]]*Dati18_19[[#This Row],[Pg]]=0,0,Dati18_19[[#This Row],[Mf]]*Dati18_19[[#This Row],[Pg]])</f>
        <v>82.94</v>
      </c>
      <c r="H267" s="20">
        <f>IFERROR(Dati18_19[[#This Row],[Tot. punti]]/Dati18_19[[#This Row],[Quota]],0)</f>
        <v>7.54</v>
      </c>
      <c r="I267" s="12">
        <f>IFERROR(VLOOKUP(Dati18_19[[#This Row],[Nome]]&amp;"*",Gazzetta18_19[],2,FALSE),0)</f>
        <v>11</v>
      </c>
      <c r="J267" t="s">
        <v>19</v>
      </c>
      <c r="K267">
        <v>13</v>
      </c>
      <c r="L267">
        <v>6.04</v>
      </c>
      <c r="M267">
        <v>6.38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5</v>
      </c>
      <c r="V267">
        <v>0</v>
      </c>
      <c r="W267">
        <v>0</v>
      </c>
      <c r="Y267" s="18" t="s">
        <v>2708</v>
      </c>
      <c r="Z267">
        <v>17</v>
      </c>
    </row>
    <row r="268" spans="1:26" hidden="1">
      <c r="A268">
        <v>531</v>
      </c>
      <c r="B268" t="s">
        <v>17</v>
      </c>
      <c r="C268" t="s">
        <v>175</v>
      </c>
      <c r="D268" s="17" t="str">
        <f>IFERROR(VLOOKUP(Dati18_19[[#This Row],[Nome]]&amp;"*",Gazzetta18_19[Giocatore],1,FALSE),0)</f>
        <v>Berardi D.</v>
      </c>
      <c r="E268" s="13">
        <f>IFERROR(IF(Dati18_19[[#This Row],[Mf]]/Dati18_19[[#This Row],[Quota]]=0,0,Dati18_19[[#This Row],[Mf]]/Dati18_19[[#This Row],[Quota]]),0)</f>
        <v>0.28166666666666668</v>
      </c>
      <c r="F268" s="13">
        <f>IFERROR(Dati18_19[[#This Row],[Mf/Quota]]*Dati18_19[[#This Row],[Pg]]/38,0)</f>
        <v>0.25942982456140351</v>
      </c>
      <c r="G268" s="15">
        <f>IF(Dati18_19[[#This Row],[Mf]]*Dati18_19[[#This Row],[Pg]]=0,0,Dati18_19[[#This Row],[Mf]]*Dati18_19[[#This Row],[Pg]])</f>
        <v>236.6</v>
      </c>
      <c r="H268" s="20">
        <f>IFERROR(Dati18_19[[#This Row],[Tot. punti]]/Dati18_19[[#This Row],[Quota]],0)</f>
        <v>9.8583333333333325</v>
      </c>
      <c r="I268" s="12">
        <f>IFERROR(VLOOKUP(Dati18_19[[#This Row],[Nome]]&amp;"*",Gazzetta18_19[],2,FALSE),0)</f>
        <v>24</v>
      </c>
      <c r="J268" t="s">
        <v>46</v>
      </c>
      <c r="K268">
        <v>35</v>
      </c>
      <c r="L268">
        <v>6.09</v>
      </c>
      <c r="M268">
        <v>6.76</v>
      </c>
      <c r="N268">
        <v>7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3</v>
      </c>
      <c r="U268">
        <v>5</v>
      </c>
      <c r="V268">
        <v>1</v>
      </c>
      <c r="W268">
        <v>0</v>
      </c>
      <c r="Y268" s="18" t="s">
        <v>2539</v>
      </c>
      <c r="Z268">
        <v>24</v>
      </c>
    </row>
    <row r="269" spans="1:26" hidden="1">
      <c r="A269">
        <v>447</v>
      </c>
      <c r="B269" t="s">
        <v>17</v>
      </c>
      <c r="C269" t="s">
        <v>506</v>
      </c>
      <c r="D269" s="17" t="str">
        <f>IFERROR(VLOOKUP(Dati18_19[[#This Row],[Nome]]&amp;"*",Gazzetta18_19[Giocatore],1,FALSE),0)</f>
        <v>La Gumina A.</v>
      </c>
      <c r="E269" s="13">
        <f>IFERROR(IF(Dati18_19[[#This Row],[Mf]]/Dati18_19[[#This Row],[Quota]]=0,0,Dati18_19[[#This Row],[Mf]]/Dati18_19[[#This Row],[Quota]]),0)</f>
        <v>0.44714285714285712</v>
      </c>
      <c r="F269" s="13">
        <f>IFERROR(Dati18_19[[#This Row],[Mf/Quota]]*Dati18_19[[#This Row],[Pg]]/38,0)</f>
        <v>0.25887218045112781</v>
      </c>
      <c r="G269" s="15">
        <f>IF(Dati18_19[[#This Row],[Mf]]*Dati18_19[[#This Row],[Pg]]=0,0,Dati18_19[[#This Row],[Mf]]*Dati18_19[[#This Row],[Pg]])</f>
        <v>137.72</v>
      </c>
      <c r="H269" s="20">
        <f>IFERROR(Dati18_19[[#This Row],[Tot. punti]]/Dati18_19[[#This Row],[Quota]],0)</f>
        <v>9.8371428571428563</v>
      </c>
      <c r="I269" s="12">
        <f>IFERROR(VLOOKUP(Dati18_19[[#This Row],[Nome]]&amp;"*",Gazzetta18_19[],2,FALSE),0)</f>
        <v>14</v>
      </c>
      <c r="J269" t="s">
        <v>19</v>
      </c>
      <c r="K269">
        <v>22</v>
      </c>
      <c r="L269">
        <v>5.82</v>
      </c>
      <c r="M269">
        <v>6.26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Y269" s="18" t="s">
        <v>2709</v>
      </c>
      <c r="Z269">
        <v>17</v>
      </c>
    </row>
    <row r="270" spans="1:26" hidden="1">
      <c r="A270">
        <v>2178</v>
      </c>
      <c r="B270" t="s">
        <v>28</v>
      </c>
      <c r="C270" t="s">
        <v>799</v>
      </c>
      <c r="D270" s="17" t="str">
        <f>IFERROR(VLOOKUP(Dati18_19[[#This Row],[Nome]]&amp;"*",Gazzetta18_19[Giocatore],1,FALSE),0)</f>
        <v>Cragno A.</v>
      </c>
      <c r="E270" s="13">
        <f>IFERROR(IF(Dati18_19[[#This Row],[Mf]]/Dati18_19[[#This Row],[Quota]]=0,0,Dati18_19[[#This Row],[Mf]]/Dati18_19[[#This Row],[Quota]]),0)</f>
        <v>0.25850000000000001</v>
      </c>
      <c r="F270" s="13">
        <f>IFERROR(Dati18_19[[#This Row],[Mf/Quota]]*Dati18_19[[#This Row],[Pg]]/38,0)</f>
        <v>0.25850000000000001</v>
      </c>
      <c r="G270" s="15">
        <f>IF(Dati18_19[[#This Row],[Mf]]*Dati18_19[[#This Row],[Pg]]=0,0,Dati18_19[[#This Row],[Mf]]*Dati18_19[[#This Row],[Pg]])</f>
        <v>196.46</v>
      </c>
      <c r="H270" s="20">
        <f>IFERROR(Dati18_19[[#This Row],[Tot. punti]]/Dati18_19[[#This Row],[Quota]],0)</f>
        <v>9.8230000000000004</v>
      </c>
      <c r="I270" s="12">
        <f>IFERROR(VLOOKUP(Dati18_19[[#This Row],[Nome]]&amp;"*",Gazzetta18_19[],2,FALSE),0)</f>
        <v>20</v>
      </c>
      <c r="J270" t="s">
        <v>654</v>
      </c>
      <c r="K270">
        <v>38</v>
      </c>
      <c r="L270">
        <v>6.45</v>
      </c>
      <c r="M270">
        <v>5.17</v>
      </c>
      <c r="N270">
        <v>0</v>
      </c>
      <c r="O270">
        <v>54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 s="18" t="s">
        <v>1916</v>
      </c>
      <c r="Z270">
        <v>22</v>
      </c>
    </row>
    <row r="271" spans="1:26" hidden="1">
      <c r="A271">
        <v>1879</v>
      </c>
      <c r="B271" t="s">
        <v>17</v>
      </c>
      <c r="C271" t="s">
        <v>675</v>
      </c>
      <c r="D271" s="17" t="str">
        <f>IFERROR(VLOOKUP(Dati18_19[[#This Row],[Nome]]&amp;"*",Gazzetta18_19[Giocatore],1,FALSE),0)</f>
        <v>Farias D.</v>
      </c>
      <c r="E271" s="13">
        <f>IFERROR(IF(Dati18_19[[#This Row],[Mf]]/Dati18_19[[#This Row],[Quota]]=0,0,Dati18_19[[#This Row],[Mf]]/Dati18_19[[#This Row],[Quota]]),0)</f>
        <v>0.30636363636363639</v>
      </c>
      <c r="F271" s="13">
        <f>IFERROR(Dati18_19[[#This Row],[Mf/Quota]]*Dati18_19[[#This Row],[Pg]]/38,0)</f>
        <v>0.2579904306220096</v>
      </c>
      <c r="G271" s="15">
        <f>IF(Dati18_19[[#This Row],[Mf]]*Dati18_19[[#This Row],[Pg]]=0,0,Dati18_19[[#This Row],[Mf]]*Dati18_19[[#This Row],[Pg]])</f>
        <v>215.68</v>
      </c>
      <c r="H271" s="20">
        <f>IFERROR(Dati18_19[[#This Row],[Tot. punti]]/Dati18_19[[#This Row],[Quota]],0)</f>
        <v>9.8036363636363646</v>
      </c>
      <c r="I271" s="12">
        <f>IFERROR(VLOOKUP(Dati18_19[[#This Row],[Nome]]&amp;"*",Gazzetta18_19[],2,FALSE),0)</f>
        <v>22</v>
      </c>
      <c r="J271" t="s">
        <v>19</v>
      </c>
      <c r="K271">
        <v>32</v>
      </c>
      <c r="L271">
        <v>6</v>
      </c>
      <c r="M271">
        <v>6.74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4</v>
      </c>
      <c r="V271">
        <v>0</v>
      </c>
      <c r="W271">
        <v>0</v>
      </c>
      <c r="Y271" s="18" t="s">
        <v>2710</v>
      </c>
      <c r="Z271">
        <v>3</v>
      </c>
    </row>
    <row r="272" spans="1:26">
      <c r="A272">
        <v>2007</v>
      </c>
      <c r="B272" t="s">
        <v>31</v>
      </c>
      <c r="C272" t="s">
        <v>726</v>
      </c>
      <c r="D272" s="17" t="str">
        <f>IFERROR(VLOOKUP(Dati18_19[[#This Row],[Nome]]&amp;"*",Gazzetta18_19[Giocatore],1,FALSE),0)</f>
        <v>Wallace O.</v>
      </c>
      <c r="E272" s="13">
        <f>IFERROR(IF(Dati18_19[[#This Row],[Mf]]/Dati18_19[[#This Row],[Quota]]=0,0,Dati18_19[[#This Row],[Mf]]/Dati18_19[[#This Row],[Quota]]),0)</f>
        <v>2.585</v>
      </c>
      <c r="F272" s="13">
        <f>IFERROR(Dati18_19[[#This Row],[Mf/Quota]]*Dati18_19[[#This Row],[Pg]]/38,0)</f>
        <v>1.088421052631579</v>
      </c>
      <c r="G272" s="15">
        <f>IF(Dati18_19[[#This Row],[Mf]]*Dati18_19[[#This Row],[Pg]]=0,0,Dati18_19[[#This Row],[Mf]]*Dati18_19[[#This Row],[Pg]])</f>
        <v>82.72</v>
      </c>
      <c r="H272" s="20">
        <f>IFERROR(Dati18_19[[#This Row],[Tot. punti]]/Dati18_19[[#This Row],[Quota]],0)</f>
        <v>41.36</v>
      </c>
      <c r="I272" s="12">
        <f>IFERROR(VLOOKUP(Dati18_19[[#This Row],[Nome]]&amp;"*",Gazzetta18_19[],2,FALSE),0)</f>
        <v>2</v>
      </c>
      <c r="J272" t="s">
        <v>74</v>
      </c>
      <c r="K272">
        <v>16</v>
      </c>
      <c r="L272">
        <v>5.53</v>
      </c>
      <c r="M272">
        <v>5.17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2</v>
      </c>
      <c r="Y272" s="18" t="s">
        <v>2331</v>
      </c>
      <c r="Z272">
        <v>7</v>
      </c>
    </row>
    <row r="273" spans="1:26" hidden="1">
      <c r="A273">
        <v>1974</v>
      </c>
      <c r="B273" t="s">
        <v>17</v>
      </c>
      <c r="C273" t="s">
        <v>706</v>
      </c>
      <c r="D273" s="17" t="str">
        <f>IFERROR(VLOOKUP(Dati18_19[[#This Row],[Nome]]&amp;"*",Gazzetta18_19[Giocatore],1,FALSE),0)</f>
        <v>Schick P.</v>
      </c>
      <c r="E273" s="13">
        <f>IFERROR(IF(Dati18_19[[#This Row],[Mf]]/Dati18_19[[#This Row],[Quota]]=0,0,Dati18_19[[#This Row],[Mf]]/Dati18_19[[#This Row],[Quota]]),0)</f>
        <v>0.40666666666666662</v>
      </c>
      <c r="F273" s="13">
        <f>IFERROR(Dati18_19[[#This Row],[Mf/Quota]]*Dati18_19[[#This Row],[Pg]]/38,0)</f>
        <v>0.25684210526315782</v>
      </c>
      <c r="G273" s="15">
        <f>IF(Dati18_19[[#This Row],[Mf]]*Dati18_19[[#This Row],[Pg]]=0,0,Dati18_19[[#This Row],[Mf]]*Dati18_19[[#This Row],[Pg]])</f>
        <v>146.39999999999998</v>
      </c>
      <c r="H273" s="20">
        <f>IFERROR(Dati18_19[[#This Row],[Tot. punti]]/Dati18_19[[#This Row],[Quota]],0)</f>
        <v>9.759999999999998</v>
      </c>
      <c r="I273" s="12">
        <f>IFERROR(VLOOKUP(Dati18_19[[#This Row],[Nome]]&amp;"*",Gazzetta18_19[],2,FALSE),0)</f>
        <v>15</v>
      </c>
      <c r="J273" t="s">
        <v>42</v>
      </c>
      <c r="K273">
        <v>24</v>
      </c>
      <c r="L273">
        <v>5.74</v>
      </c>
      <c r="M273">
        <v>6.1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Y273" s="18" t="s">
        <v>1922</v>
      </c>
      <c r="Z273">
        <v>19</v>
      </c>
    </row>
    <row r="274" spans="1:26">
      <c r="A274">
        <v>99</v>
      </c>
      <c r="B274" t="s">
        <v>31</v>
      </c>
      <c r="C274" t="s">
        <v>171</v>
      </c>
      <c r="D274" s="17" t="str">
        <f>IFERROR(VLOOKUP(Dati18_19[[#This Row],[Nome]]&amp;"*",Gazzetta18_19[Giocatore],1,FALSE),0)</f>
        <v>Cacciatore F.</v>
      </c>
      <c r="E274" s="13">
        <f>IFERROR(IF(Dati18_19[[#This Row],[Mf]]/Dati18_19[[#This Row],[Quota]]=0,0,Dati18_19[[#This Row],[Mf]]/Dati18_19[[#This Row],[Quota]]),0)</f>
        <v>0.6511111111111112</v>
      </c>
      <c r="F274" s="13">
        <f>IFERROR(Dati18_19[[#This Row],[Mf/Quota]]*Dati18_19[[#This Row],[Pg]]/38,0)</f>
        <v>0.23988304093567253</v>
      </c>
      <c r="G274" s="15">
        <f>IF(Dati18_19[[#This Row],[Mf]]*Dati18_19[[#This Row],[Pg]]=0,0,Dati18_19[[#This Row],[Mf]]*Dati18_19[[#This Row],[Pg]])</f>
        <v>82.04</v>
      </c>
      <c r="H274" s="20">
        <f>IFERROR(Dati18_19[[#This Row],[Tot. punti]]/Dati18_19[[#This Row],[Quota]],0)</f>
        <v>9.1155555555555559</v>
      </c>
      <c r="I274" s="12">
        <f>IFERROR(VLOOKUP(Dati18_19[[#This Row],[Nome]]&amp;"*",Gazzetta18_19[],2,FALSE),0)</f>
        <v>9</v>
      </c>
      <c r="J274" t="s">
        <v>654</v>
      </c>
      <c r="K274">
        <v>14</v>
      </c>
      <c r="L274">
        <v>5.82</v>
      </c>
      <c r="M274">
        <v>5.86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3</v>
      </c>
      <c r="V274">
        <v>0</v>
      </c>
      <c r="W274">
        <v>0</v>
      </c>
      <c r="Y274" s="18" t="s">
        <v>1923</v>
      </c>
      <c r="Z274">
        <v>19</v>
      </c>
    </row>
    <row r="275" spans="1:26">
      <c r="A275">
        <v>254</v>
      </c>
      <c r="B275" t="s">
        <v>31</v>
      </c>
      <c r="C275" t="s">
        <v>580</v>
      </c>
      <c r="D275" s="17" t="str">
        <f>IFERROR(VLOOKUP(Dati18_19[[#This Row],[Nome]]&amp;"*",Gazzetta18_19[Giocatore],1,FALSE),0)</f>
        <v>Dimarco F.</v>
      </c>
      <c r="E275" s="13">
        <f>IFERROR(IF(Dati18_19[[#This Row],[Mf]]/Dati18_19[[#This Row],[Quota]]=0,0,Dati18_19[[#This Row],[Mf]]/Dati18_19[[#This Row],[Quota]]),0)</f>
        <v>1.0149999999999999</v>
      </c>
      <c r="F275" s="13">
        <f>IFERROR(Dati18_19[[#This Row],[Mf/Quota]]*Dati18_19[[#This Row],[Pg]]/38,0)</f>
        <v>0.34723684210526312</v>
      </c>
      <c r="G275" s="15">
        <f>IF(Dati18_19[[#This Row],[Mf]]*Dati18_19[[#This Row],[Pg]]=0,0,Dati18_19[[#This Row],[Mf]]*Dati18_19[[#This Row],[Pg]])</f>
        <v>79.17</v>
      </c>
      <c r="H275" s="20">
        <f>IFERROR(Dati18_19[[#This Row],[Tot. punti]]/Dati18_19[[#This Row],[Quota]],0)</f>
        <v>13.195</v>
      </c>
      <c r="I275" s="12">
        <f>IFERROR(VLOOKUP(Dati18_19[[#This Row],[Nome]]&amp;"*",Gazzetta18_19[],2,FALSE),0)</f>
        <v>6</v>
      </c>
      <c r="J275" t="s">
        <v>1086</v>
      </c>
      <c r="K275">
        <v>13</v>
      </c>
      <c r="L275">
        <v>6</v>
      </c>
      <c r="M275">
        <v>6.09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Y275" s="18" t="s">
        <v>2711</v>
      </c>
      <c r="Z275">
        <v>1</v>
      </c>
    </row>
    <row r="276" spans="1:26" hidden="1">
      <c r="A276">
        <v>2387</v>
      </c>
      <c r="B276" t="s">
        <v>28</v>
      </c>
      <c r="C276" t="s">
        <v>1089</v>
      </c>
      <c r="D276" s="17" t="str">
        <f>IFERROR(VLOOKUP(Dati18_19[[#This Row],[Nome]]&amp;"*",Gazzetta18_19[Giocatore],1,FALSE),0)</f>
        <v>Lafont A.</v>
      </c>
      <c r="E276" s="13">
        <f>IFERROR(IF(Dati18_19[[#This Row],[Mf]]/Dati18_19[[#This Row],[Quota]]=0,0,Dati18_19[[#This Row],[Mf]]/Dati18_19[[#This Row],[Quota]]),0)</f>
        <v>0.28529411764705881</v>
      </c>
      <c r="F276" s="13">
        <f>IFERROR(Dati18_19[[#This Row],[Mf/Quota]]*Dati18_19[[#This Row],[Pg]]/38,0)</f>
        <v>0.2552631578947368</v>
      </c>
      <c r="G276" s="15">
        <f>IF(Dati18_19[[#This Row],[Mf]]*Dati18_19[[#This Row],[Pg]]=0,0,Dati18_19[[#This Row],[Mf]]*Dati18_19[[#This Row],[Pg]])</f>
        <v>164.89999999999998</v>
      </c>
      <c r="H276" s="20">
        <f>IFERROR(Dati18_19[[#This Row],[Tot. punti]]/Dati18_19[[#This Row],[Quota]],0)</f>
        <v>9.6999999999999993</v>
      </c>
      <c r="I276" s="12">
        <f>IFERROR(VLOOKUP(Dati18_19[[#This Row],[Nome]]&amp;"*",Gazzetta18_19[],2,FALSE),0)</f>
        <v>17</v>
      </c>
      <c r="J276" t="s">
        <v>35</v>
      </c>
      <c r="K276">
        <v>34</v>
      </c>
      <c r="L276">
        <v>6.03</v>
      </c>
      <c r="M276">
        <v>4.8499999999999996</v>
      </c>
      <c r="N276">
        <v>0</v>
      </c>
      <c r="O276">
        <v>40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Y276" s="18" t="s">
        <v>1924</v>
      </c>
      <c r="Z276">
        <v>22</v>
      </c>
    </row>
    <row r="277" spans="1:26">
      <c r="A277">
        <v>257</v>
      </c>
      <c r="B277" t="s">
        <v>31</v>
      </c>
      <c r="C277" t="s">
        <v>129</v>
      </c>
      <c r="D277" s="17" t="str">
        <f>IFERROR(VLOOKUP(Dati18_19[[#This Row],[Nome]]&amp;"*",Gazzetta18_19[Giocatore],1,FALSE),0)</f>
        <v>Miranda J.</v>
      </c>
      <c r="E277" s="13">
        <f>IFERROR(IF(Dati18_19[[#This Row],[Mf]]/Dati18_19[[#This Row],[Quota]]=0,0,Dati18_19[[#This Row],[Mf]]/Dati18_19[[#This Row],[Quota]]),0)</f>
        <v>0.62666666666666659</v>
      </c>
      <c r="F277" s="13">
        <f>IFERROR(Dati18_19[[#This Row],[Mf/Quota]]*Dati18_19[[#This Row],[Pg]]/38,0)</f>
        <v>0.2308771929824561</v>
      </c>
      <c r="G277" s="15">
        <f>IF(Dati18_19[[#This Row],[Mf]]*Dati18_19[[#This Row],[Pg]]=0,0,Dati18_19[[#This Row],[Mf]]*Dati18_19[[#This Row],[Pg]])</f>
        <v>78.959999999999994</v>
      </c>
      <c r="H277" s="20">
        <f>IFERROR(Dati18_19[[#This Row],[Tot. punti]]/Dati18_19[[#This Row],[Quota]],0)</f>
        <v>8.7733333333333334</v>
      </c>
      <c r="I277" s="12">
        <f>IFERROR(VLOOKUP(Dati18_19[[#This Row],[Nome]]&amp;"*",Gazzetta18_19[],2,FALSE),0)</f>
        <v>9</v>
      </c>
      <c r="J277" t="s">
        <v>55</v>
      </c>
      <c r="K277">
        <v>14</v>
      </c>
      <c r="L277">
        <v>5.75</v>
      </c>
      <c r="M277">
        <v>5.64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Y277" s="18" t="s">
        <v>1926</v>
      </c>
      <c r="Z277">
        <v>14</v>
      </c>
    </row>
    <row r="278" spans="1:26" hidden="1">
      <c r="A278">
        <v>250</v>
      </c>
      <c r="B278" t="s">
        <v>28</v>
      </c>
      <c r="C278" t="s">
        <v>54</v>
      </c>
      <c r="D278" s="17" t="str">
        <f>IFERROR(VLOOKUP(Dati18_19[[#This Row],[Nome]]&amp;"*",Gazzetta18_19[Giocatore],1,FALSE),0)</f>
        <v>Handanovic S.</v>
      </c>
      <c r="E278" s="13">
        <f>IFERROR(IF(Dati18_19[[#This Row],[Mf]]/Dati18_19[[#This Row],[Quota]]=0,0,Dati18_19[[#This Row],[Mf]]/Dati18_19[[#This Row],[Quota]]),0)</f>
        <v>0.25428571428571428</v>
      </c>
      <c r="F278" s="13">
        <f>IFERROR(Dati18_19[[#This Row],[Mf/Quota]]*Dati18_19[[#This Row],[Pg]]/38,0)</f>
        <v>0.25428571428571428</v>
      </c>
      <c r="G278" s="15">
        <f>IF(Dati18_19[[#This Row],[Mf]]*Dati18_19[[#This Row],[Pg]]=0,0,Dati18_19[[#This Row],[Mf]]*Dati18_19[[#This Row],[Pg]])</f>
        <v>202.92</v>
      </c>
      <c r="H278" s="20">
        <f>IFERROR(Dati18_19[[#This Row],[Tot. punti]]/Dati18_19[[#This Row],[Quota]],0)</f>
        <v>9.6628571428571419</v>
      </c>
      <c r="I278" s="12">
        <f>IFERROR(VLOOKUP(Dati18_19[[#This Row],[Nome]]&amp;"*",Gazzetta18_19[],2,FALSE),0)</f>
        <v>21</v>
      </c>
      <c r="J278" t="s">
        <v>55</v>
      </c>
      <c r="K278">
        <v>38</v>
      </c>
      <c r="L278">
        <v>6.21</v>
      </c>
      <c r="M278">
        <v>5.34</v>
      </c>
      <c r="N278">
        <v>0</v>
      </c>
      <c r="O278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s="18" t="s">
        <v>2712</v>
      </c>
      <c r="Z278">
        <v>17</v>
      </c>
    </row>
    <row r="279" spans="1:26" hidden="1">
      <c r="A279">
        <v>2187</v>
      </c>
      <c r="B279" t="s">
        <v>22</v>
      </c>
      <c r="C279" t="s">
        <v>807</v>
      </c>
      <c r="D279" s="17" t="str">
        <f>IFERROR(VLOOKUP(Dati18_19[[#This Row],[Nome]]&amp;"*",Gazzetta18_19[Giocatore],1,FALSE),0)</f>
        <v>Borini F.</v>
      </c>
      <c r="E279" s="13">
        <f>IFERROR(IF(Dati18_19[[#This Row],[Mf]]/Dati18_19[[#This Row],[Quota]]=0,0,Dati18_19[[#This Row],[Mf]]/Dati18_19[[#This Row],[Quota]]),0)</f>
        <v>0.48076923076923078</v>
      </c>
      <c r="F279" s="13">
        <f>IFERROR(Dati18_19[[#This Row],[Mf/Quota]]*Dati18_19[[#This Row],[Pg]]/38,0)</f>
        <v>0.25303643724696356</v>
      </c>
      <c r="G279" s="15">
        <f>IF(Dati18_19[[#This Row],[Mf]]*Dati18_19[[#This Row],[Pg]]=0,0,Dati18_19[[#This Row],[Mf]]*Dati18_19[[#This Row],[Pg]])</f>
        <v>125</v>
      </c>
      <c r="H279" s="20">
        <f>IFERROR(Dati18_19[[#This Row],[Tot. punti]]/Dati18_19[[#This Row],[Quota]],0)</f>
        <v>9.615384615384615</v>
      </c>
      <c r="I279" s="12">
        <f>IFERROR(VLOOKUP(Dati18_19[[#This Row],[Nome]]&amp;"*",Gazzetta18_19[],2,FALSE),0)</f>
        <v>13</v>
      </c>
      <c r="J279" t="s">
        <v>21</v>
      </c>
      <c r="K279">
        <v>20</v>
      </c>
      <c r="L279">
        <v>5.94</v>
      </c>
      <c r="M279">
        <v>6.25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0</v>
      </c>
      <c r="W279">
        <v>0</v>
      </c>
      <c r="Y279" s="18" t="s">
        <v>2713</v>
      </c>
      <c r="Z279">
        <v>4</v>
      </c>
    </row>
    <row r="280" spans="1:26" hidden="1">
      <c r="A280">
        <v>150</v>
      </c>
      <c r="B280" t="s">
        <v>22</v>
      </c>
      <c r="C280" t="s">
        <v>106</v>
      </c>
      <c r="D280" s="17" t="str">
        <f>IFERROR(VLOOKUP(Dati18_19[[#This Row],[Nome]]&amp;"*",Gazzetta18_19[Giocatore],1,FALSE),0)</f>
        <v>Saponara R.</v>
      </c>
      <c r="E280" s="13">
        <f>IFERROR(IF(Dati18_19[[#This Row],[Mf]]/Dati18_19[[#This Row],[Quota]]=0,0,Dati18_19[[#This Row],[Mf]]/Dati18_19[[#This Row],[Quota]]),0)</f>
        <v>0.43333333333333335</v>
      </c>
      <c r="F280" s="13">
        <f>IFERROR(Dati18_19[[#This Row],[Mf/Quota]]*Dati18_19[[#This Row],[Pg]]/38,0)</f>
        <v>0.25087719298245614</v>
      </c>
      <c r="G280" s="15">
        <f>IF(Dati18_19[[#This Row],[Mf]]*Dati18_19[[#This Row],[Pg]]=0,0,Dati18_19[[#This Row],[Mf]]*Dati18_19[[#This Row],[Pg]])</f>
        <v>143</v>
      </c>
      <c r="H280" s="20">
        <f>IFERROR(Dati18_19[[#This Row],[Tot. punti]]/Dati18_19[[#This Row],[Quota]],0)</f>
        <v>9.5333333333333332</v>
      </c>
      <c r="I280" s="12">
        <f>IFERROR(VLOOKUP(Dati18_19[[#This Row],[Nome]]&amp;"*",Gazzetta18_19[],2,FALSE),0)</f>
        <v>15</v>
      </c>
      <c r="J280" t="s">
        <v>44</v>
      </c>
      <c r="K280">
        <v>22</v>
      </c>
      <c r="L280">
        <v>6.1</v>
      </c>
      <c r="M280">
        <v>6.5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3</v>
      </c>
      <c r="V280">
        <v>0</v>
      </c>
      <c r="W280">
        <v>0</v>
      </c>
      <c r="Y280" s="18" t="s">
        <v>2333</v>
      </c>
      <c r="Z280">
        <v>8</v>
      </c>
    </row>
    <row r="281" spans="1:26">
      <c r="A281">
        <v>2758</v>
      </c>
      <c r="B281" t="s">
        <v>31</v>
      </c>
      <c r="C281" t="s">
        <v>1117</v>
      </c>
      <c r="D281" s="17" t="str">
        <f>IFERROR(VLOOKUP(Dati18_19[[#This Row],[Nome]]&amp;"*",Gazzetta18_19[Giocatore],1,FALSE),0)</f>
        <v>Gunter K.</v>
      </c>
      <c r="E281" s="13">
        <f>IFERROR(IF(Dati18_19[[#This Row],[Mf]]/Dati18_19[[#This Row],[Quota]]=0,0,Dati18_19[[#This Row],[Mf]]/Dati18_19[[#This Row],[Quota]]),0)</f>
        <v>1.1240000000000001</v>
      </c>
      <c r="F281" s="13">
        <f>IFERROR(Dati18_19[[#This Row],[Mf/Quota]]*Dati18_19[[#This Row],[Pg]]/38,0)</f>
        <v>0.41410526315789475</v>
      </c>
      <c r="G281" s="15">
        <f>IF(Dati18_19[[#This Row],[Mf]]*Dati18_19[[#This Row],[Pg]]=0,0,Dati18_19[[#This Row],[Mf]]*Dati18_19[[#This Row],[Pg]])</f>
        <v>78.680000000000007</v>
      </c>
      <c r="H281" s="20">
        <f>IFERROR(Dati18_19[[#This Row],[Tot. punti]]/Dati18_19[[#This Row],[Quota]],0)</f>
        <v>15.736000000000001</v>
      </c>
      <c r="I281" s="12">
        <f>IFERROR(VLOOKUP(Dati18_19[[#This Row],[Nome]]&amp;"*",Gazzetta18_19[],2,FALSE),0)</f>
        <v>5</v>
      </c>
      <c r="J281" t="s">
        <v>70</v>
      </c>
      <c r="K281">
        <v>14</v>
      </c>
      <c r="L281">
        <v>5.67</v>
      </c>
      <c r="M281">
        <v>5.62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Y281" s="18" t="s">
        <v>2544</v>
      </c>
      <c r="Z281">
        <v>14</v>
      </c>
    </row>
    <row r="282" spans="1:26">
      <c r="A282">
        <v>100</v>
      </c>
      <c r="B282" t="s">
        <v>31</v>
      </c>
      <c r="C282" t="s">
        <v>136</v>
      </c>
      <c r="D282" s="17" t="str">
        <f>IFERROR(VLOOKUP(Dati18_19[[#This Row],[Nome]]&amp;"*",Gazzetta18_19[Giocatore],1,FALSE),0)</f>
        <v>Cesar B.</v>
      </c>
      <c r="E282" s="13">
        <f>IFERROR(IF(Dati18_19[[#This Row],[Mf]]/Dati18_19[[#This Row],[Quota]]=0,0,Dati18_19[[#This Row],[Mf]]/Dati18_19[[#This Row],[Quota]]),0)</f>
        <v>0.80285714285714282</v>
      </c>
      <c r="F282" s="13">
        <f>IFERROR(Dati18_19[[#This Row],[Mf/Quota]]*Dati18_19[[#This Row],[Pg]]/38,0)</f>
        <v>0.29578947368421055</v>
      </c>
      <c r="G282" s="15">
        <f>IF(Dati18_19[[#This Row],[Mf]]*Dati18_19[[#This Row],[Pg]]=0,0,Dati18_19[[#This Row],[Mf]]*Dati18_19[[#This Row],[Pg]])</f>
        <v>78.680000000000007</v>
      </c>
      <c r="H282" s="20">
        <f>IFERROR(Dati18_19[[#This Row],[Tot. punti]]/Dati18_19[[#This Row],[Quota]],0)</f>
        <v>11.24</v>
      </c>
      <c r="I282" s="12">
        <f>IFERROR(VLOOKUP(Dati18_19[[#This Row],[Nome]]&amp;"*",Gazzetta18_19[],2,FALSE),0)</f>
        <v>7</v>
      </c>
      <c r="J282" t="s">
        <v>65</v>
      </c>
      <c r="K282">
        <v>14</v>
      </c>
      <c r="L282">
        <v>5.5</v>
      </c>
      <c r="M282">
        <v>5.62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Y282" s="18" t="s">
        <v>1929</v>
      </c>
      <c r="Z282">
        <v>19</v>
      </c>
    </row>
    <row r="283" spans="1:26" hidden="1">
      <c r="A283">
        <v>2742</v>
      </c>
      <c r="B283" t="s">
        <v>22</v>
      </c>
      <c r="C283" t="s">
        <v>1103</v>
      </c>
      <c r="D283" s="17" t="str">
        <f>IFERROR(VLOOKUP(Dati18_19[[#This Row],[Nome]]&amp;"*",Gazzetta18_19[Giocatore],1,FALSE),0)</f>
        <v>Valzania L.</v>
      </c>
      <c r="E283" s="13">
        <f>IFERROR(IF(Dati18_19[[#This Row],[Mf]]/Dati18_19[[#This Row],[Quota]]=0,0,Dati18_19[[#This Row],[Mf]]/Dati18_19[[#This Row],[Quota]]),0)</f>
        <v>0.63300000000000001</v>
      </c>
      <c r="F283" s="13">
        <f>IFERROR(Dati18_19[[#This Row],[Mf/Quota]]*Dati18_19[[#This Row],[Pg]]/38,0)</f>
        <v>0.2498684210526316</v>
      </c>
      <c r="G283" s="15">
        <f>IF(Dati18_19[[#This Row],[Mf]]*Dati18_19[[#This Row],[Pg]]=0,0,Dati18_19[[#This Row],[Mf]]*Dati18_19[[#This Row],[Pg]])</f>
        <v>94.95</v>
      </c>
      <c r="H283" s="20">
        <f>IFERROR(Dati18_19[[#This Row],[Tot. punti]]/Dati18_19[[#This Row],[Quota]],0)</f>
        <v>9.495000000000001</v>
      </c>
      <c r="I283" s="12">
        <f>IFERROR(VLOOKUP(Dati18_19[[#This Row],[Nome]]&amp;"*",Gazzetta18_19[],2,FALSE),0)</f>
        <v>10</v>
      </c>
      <c r="J283" t="s">
        <v>38</v>
      </c>
      <c r="K283">
        <v>15</v>
      </c>
      <c r="L283">
        <v>6</v>
      </c>
      <c r="M283">
        <v>6.33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Y283" s="18" t="s">
        <v>1930</v>
      </c>
      <c r="Z283">
        <v>4</v>
      </c>
    </row>
    <row r="284" spans="1:26" hidden="1">
      <c r="A284">
        <v>2814</v>
      </c>
      <c r="B284" t="s">
        <v>28</v>
      </c>
      <c r="C284" t="s">
        <v>1165</v>
      </c>
      <c r="D284" s="17" t="str">
        <f>IFERROR(VLOOKUP(Dati18_19[[#This Row],[Nome]]&amp;"*",Gazzetta18_19[Giocatore],1,FALSE),0)</f>
        <v>Provedel I.</v>
      </c>
      <c r="E284" s="13">
        <f>IFERROR(IF(Dati18_19[[#This Row],[Mf]]/Dati18_19[[#This Row],[Quota]]=0,0,Dati18_19[[#This Row],[Mf]]/Dati18_19[[#This Row],[Quota]]),0)</f>
        <v>0.59333333333333338</v>
      </c>
      <c r="F284" s="13">
        <f>IFERROR(Dati18_19[[#This Row],[Mf/Quota]]*Dati18_19[[#This Row],[Pg]]/38,0)</f>
        <v>0.24982456140350878</v>
      </c>
      <c r="G284" s="15">
        <f>IF(Dati18_19[[#This Row],[Mf]]*Dati18_19[[#This Row],[Pg]]=0,0,Dati18_19[[#This Row],[Mf]]*Dati18_19[[#This Row],[Pg]])</f>
        <v>56.96</v>
      </c>
      <c r="H284" s="20">
        <f>IFERROR(Dati18_19[[#This Row],[Tot. punti]]/Dati18_19[[#This Row],[Quota]],0)</f>
        <v>9.4933333333333341</v>
      </c>
      <c r="I284" s="12">
        <f>IFERROR(VLOOKUP(Dati18_19[[#This Row],[Nome]]&amp;"*",Gazzetta18_19[],2,FALSE),0)</f>
        <v>6</v>
      </c>
      <c r="J284" t="s">
        <v>19</v>
      </c>
      <c r="K284">
        <v>16</v>
      </c>
      <c r="L284">
        <v>5.81</v>
      </c>
      <c r="M284">
        <v>3.56</v>
      </c>
      <c r="N284">
        <v>0</v>
      </c>
      <c r="O284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s="18" t="s">
        <v>1931</v>
      </c>
      <c r="Z284">
        <v>10</v>
      </c>
    </row>
    <row r="285" spans="1:26" hidden="1">
      <c r="A285">
        <v>245</v>
      </c>
      <c r="B285" t="s">
        <v>17</v>
      </c>
      <c r="C285" t="s">
        <v>366</v>
      </c>
      <c r="D285" s="17" t="str">
        <f>IFERROR(VLOOKUP(Dati18_19[[#This Row],[Nome]]&amp;"*",Gazzetta18_19[Giocatore],1,FALSE),0)</f>
        <v>Pandev G.</v>
      </c>
      <c r="E285" s="13">
        <f>IFERROR(IF(Dati18_19[[#This Row],[Mf]]/Dati18_19[[#This Row],[Quota]]=0,0,Dati18_19[[#This Row],[Mf]]/Dati18_19[[#This Row],[Quota]]),0)</f>
        <v>0.36499999999999999</v>
      </c>
      <c r="F285" s="13">
        <f>IFERROR(Dati18_19[[#This Row],[Mf/Quota]]*Dati18_19[[#This Row],[Pg]]/38,0)</f>
        <v>0.24973684210526317</v>
      </c>
      <c r="G285" s="15">
        <f>IF(Dati18_19[[#This Row],[Mf]]*Dati18_19[[#This Row],[Pg]]=0,0,Dati18_19[[#This Row],[Mf]]*Dati18_19[[#This Row],[Pg]])</f>
        <v>170.82</v>
      </c>
      <c r="H285" s="20">
        <f>IFERROR(Dati18_19[[#This Row],[Tot. punti]]/Dati18_19[[#This Row],[Quota]],0)</f>
        <v>9.49</v>
      </c>
      <c r="I285" s="12">
        <f>IFERROR(VLOOKUP(Dati18_19[[#This Row],[Nome]]&amp;"*",Gazzetta18_19[],2,FALSE),0)</f>
        <v>18</v>
      </c>
      <c r="J285" t="s">
        <v>70</v>
      </c>
      <c r="K285">
        <v>26</v>
      </c>
      <c r="L285">
        <v>6.02</v>
      </c>
      <c r="M285">
        <v>6.57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6</v>
      </c>
      <c r="V285">
        <v>0</v>
      </c>
      <c r="W285">
        <v>0</v>
      </c>
      <c r="Y285" s="18" t="s">
        <v>1933</v>
      </c>
      <c r="Z285">
        <v>15</v>
      </c>
    </row>
    <row r="286" spans="1:26" hidden="1">
      <c r="A286">
        <v>533</v>
      </c>
      <c r="B286" t="s">
        <v>17</v>
      </c>
      <c r="C286" t="s">
        <v>249</v>
      </c>
      <c r="D286" s="17" t="str">
        <f>IFERROR(VLOOKUP(Dati18_19[[#This Row],[Nome]]&amp;"*",Gazzetta18_19[Giocatore],1,FALSE),0)</f>
        <v>Floccari S.</v>
      </c>
      <c r="E286" s="13">
        <f>IFERROR(IF(Dati18_19[[#This Row],[Mf]]/Dati18_19[[#This Row],[Quota]]=0,0,Dati18_19[[#This Row],[Mf]]/Dati18_19[[#This Row],[Quota]]),0)</f>
        <v>0.47357142857142859</v>
      </c>
      <c r="F286" s="13">
        <f>IFERROR(Dati18_19[[#This Row],[Mf/Quota]]*Dati18_19[[#This Row],[Pg]]/38,0)</f>
        <v>0.24924812030075189</v>
      </c>
      <c r="G286" s="15">
        <f>IF(Dati18_19[[#This Row],[Mf]]*Dati18_19[[#This Row],[Pg]]=0,0,Dati18_19[[#This Row],[Mf]]*Dati18_19[[#This Row],[Pg]])</f>
        <v>132.6</v>
      </c>
      <c r="H286" s="20">
        <f>IFERROR(Dati18_19[[#This Row],[Tot. punti]]/Dati18_19[[#This Row],[Quota]],0)</f>
        <v>9.4714285714285715</v>
      </c>
      <c r="I286" s="12">
        <f>IFERROR(VLOOKUP(Dati18_19[[#This Row],[Nome]]&amp;"*",Gazzetta18_19[],2,FALSE),0)</f>
        <v>14</v>
      </c>
      <c r="J286" t="s">
        <v>653</v>
      </c>
      <c r="K286">
        <v>20</v>
      </c>
      <c r="L286">
        <v>6.03</v>
      </c>
      <c r="M286">
        <v>6.63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3</v>
      </c>
      <c r="V286">
        <v>0</v>
      </c>
      <c r="W286">
        <v>0</v>
      </c>
      <c r="Y286" s="18" t="s">
        <v>2546</v>
      </c>
      <c r="Z286">
        <v>19</v>
      </c>
    </row>
    <row r="287" spans="1:26" hidden="1">
      <c r="A287">
        <v>2167</v>
      </c>
      <c r="B287" t="s">
        <v>17</v>
      </c>
      <c r="C287" t="s">
        <v>788</v>
      </c>
      <c r="D287" s="17" t="str">
        <f>IFERROR(VLOOKUP(Dati18_19[[#This Row],[Nome]]&amp;"*",Gazzetta18_19[Giocatore],1,FALSE),0)</f>
        <v>Orsolini R.</v>
      </c>
      <c r="E287" s="13">
        <f>IFERROR(IF(Dati18_19[[#This Row],[Mf]]/Dati18_19[[#This Row],[Quota]]=0,0,Dati18_19[[#This Row],[Mf]]/Dati18_19[[#This Row],[Quota]]),0)</f>
        <v>0.27038461538461539</v>
      </c>
      <c r="F287" s="13">
        <f>IFERROR(Dati18_19[[#This Row],[Mf/Quota]]*Dati18_19[[#This Row],[Pg]]/38,0)</f>
        <v>0.24903846153846154</v>
      </c>
      <c r="G287" s="15">
        <f>IF(Dati18_19[[#This Row],[Mf]]*Dati18_19[[#This Row],[Pg]]=0,0,Dati18_19[[#This Row],[Mf]]*Dati18_19[[#This Row],[Pg]])</f>
        <v>246.05</v>
      </c>
      <c r="H287" s="20">
        <f>IFERROR(Dati18_19[[#This Row],[Tot. punti]]/Dati18_19[[#This Row],[Quota]],0)</f>
        <v>9.463461538461539</v>
      </c>
      <c r="I287" s="12">
        <f>IFERROR(VLOOKUP(Dati18_19[[#This Row],[Nome]]&amp;"*",Gazzetta18_19[],2,FALSE),0)</f>
        <v>26</v>
      </c>
      <c r="J287" t="s">
        <v>89</v>
      </c>
      <c r="K287">
        <v>35</v>
      </c>
      <c r="L287">
        <v>6.16</v>
      </c>
      <c r="M287">
        <v>7.03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2</v>
      </c>
      <c r="V287">
        <v>0</v>
      </c>
      <c r="W287">
        <v>0</v>
      </c>
      <c r="Y287" s="18" t="s">
        <v>2548</v>
      </c>
      <c r="Z287">
        <v>15</v>
      </c>
    </row>
    <row r="288" spans="1:26" hidden="1">
      <c r="A288">
        <v>704</v>
      </c>
      <c r="B288" t="s">
        <v>22</v>
      </c>
      <c r="C288" t="s">
        <v>103</v>
      </c>
      <c r="D288" s="17" t="str">
        <f>IFERROR(VLOOKUP(Dati18_19[[#This Row],[Nome]]&amp;"*",Gazzetta18_19[Giocatore],1,FALSE),0)</f>
        <v>Perisic I.</v>
      </c>
      <c r="E288" s="13">
        <f>IFERROR(IF(Dati18_19[[#This Row],[Mf]]/Dati18_19[[#This Row],[Quota]]=0,0,Dati18_19[[#This Row],[Mf]]/Dati18_19[[#This Row],[Quota]]),0)</f>
        <v>0.27833333333333332</v>
      </c>
      <c r="F288" s="13">
        <f>IFERROR(Dati18_19[[#This Row],[Mf/Quota]]*Dati18_19[[#This Row],[Pg]]/38,0)</f>
        <v>0.24903508771929825</v>
      </c>
      <c r="G288" s="15">
        <f>IF(Dati18_19[[#This Row],[Mf]]*Dati18_19[[#This Row],[Pg]]=0,0,Dati18_19[[#This Row],[Mf]]*Dati18_19[[#This Row],[Pg]])</f>
        <v>227.12</v>
      </c>
      <c r="H288" s="20">
        <f>IFERROR(Dati18_19[[#This Row],[Tot. punti]]/Dati18_19[[#This Row],[Quota]],0)</f>
        <v>9.4633333333333329</v>
      </c>
      <c r="I288" s="12">
        <f>IFERROR(VLOOKUP(Dati18_19[[#This Row],[Nome]]&amp;"*",Gazzetta18_19[],2,FALSE),0)</f>
        <v>24</v>
      </c>
      <c r="J288" t="s">
        <v>55</v>
      </c>
      <c r="K288">
        <v>34</v>
      </c>
      <c r="L288">
        <v>5.99</v>
      </c>
      <c r="M288">
        <v>6.68</v>
      </c>
      <c r="N288">
        <v>6</v>
      </c>
      <c r="O288">
        <v>0</v>
      </c>
      <c r="P288">
        <v>0</v>
      </c>
      <c r="Q288">
        <v>2</v>
      </c>
      <c r="R288">
        <v>2</v>
      </c>
      <c r="S288">
        <v>0</v>
      </c>
      <c r="T288">
        <v>4</v>
      </c>
      <c r="U288">
        <v>5</v>
      </c>
      <c r="V288">
        <v>0</v>
      </c>
      <c r="W288">
        <v>1</v>
      </c>
      <c r="Y288" s="18" t="s">
        <v>2549</v>
      </c>
      <c r="Z288">
        <v>5</v>
      </c>
    </row>
    <row r="289" spans="1:26">
      <c r="A289">
        <v>551</v>
      </c>
      <c r="B289" t="s">
        <v>31</v>
      </c>
      <c r="C289" t="s">
        <v>211</v>
      </c>
      <c r="D289" s="17" t="str">
        <f>IFERROR(VLOOKUP(Dati18_19[[#This Row],[Nome]]&amp;"*",Gazzetta18_19[Giocatore],1,FALSE),0)</f>
        <v>Molinaro C.</v>
      </c>
      <c r="E289" s="13">
        <f>IFERROR(IF(Dati18_19[[#This Row],[Mf]]/Dati18_19[[#This Row],[Quota]]=0,0,Dati18_19[[#This Row],[Mf]]/Dati18_19[[#This Row],[Quota]]),0)</f>
        <v>1.1140000000000001</v>
      </c>
      <c r="F289" s="13">
        <f>IFERROR(Dati18_19[[#This Row],[Mf/Quota]]*Dati18_19[[#This Row],[Pg]]/38,0)</f>
        <v>0.41042105263157902</v>
      </c>
      <c r="G289" s="15">
        <f>IF(Dati18_19[[#This Row],[Mf]]*Dati18_19[[#This Row],[Pg]]=0,0,Dati18_19[[#This Row],[Mf]]*Dati18_19[[#This Row],[Pg]])</f>
        <v>77.98</v>
      </c>
      <c r="H289" s="20">
        <f>IFERROR(Dati18_19[[#This Row],[Tot. punti]]/Dati18_19[[#This Row],[Quota]],0)</f>
        <v>15.596</v>
      </c>
      <c r="I289" s="12">
        <f>IFERROR(VLOOKUP(Dati18_19[[#This Row],[Nome]]&amp;"*",Gazzetta18_19[],2,FALSE),0)</f>
        <v>5</v>
      </c>
      <c r="J289" t="s">
        <v>38</v>
      </c>
      <c r="K289">
        <v>14</v>
      </c>
      <c r="L289">
        <v>5.64</v>
      </c>
      <c r="M289">
        <v>5.57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Y289" s="18" t="s">
        <v>2714</v>
      </c>
      <c r="Z289">
        <v>11</v>
      </c>
    </row>
    <row r="290" spans="1:26" hidden="1">
      <c r="A290">
        <v>280</v>
      </c>
      <c r="B290" t="s">
        <v>17</v>
      </c>
      <c r="C290" t="s">
        <v>202</v>
      </c>
      <c r="D290" s="17" t="str">
        <f>IFERROR(VLOOKUP(Dati18_19[[#This Row],[Nome]]&amp;"*",Gazzetta18_19[Giocatore],1,FALSE),0)</f>
        <v>Palacio R.</v>
      </c>
      <c r="E290" s="13">
        <f>IFERROR(IF(Dati18_19[[#This Row],[Mf]]/Dati18_19[[#This Row],[Quota]]=0,0,Dati18_19[[#This Row],[Mf]]/Dati18_19[[#This Row],[Quota]]),0)</f>
        <v>0.33500000000000002</v>
      </c>
      <c r="F290" s="13">
        <f>IFERROR(Dati18_19[[#This Row],[Mf/Quota]]*Dati18_19[[#This Row],[Pg]]/38,0)</f>
        <v>0.24684210526315792</v>
      </c>
      <c r="G290" s="15">
        <f>IF(Dati18_19[[#This Row],[Mf]]*Dati18_19[[#This Row],[Pg]]=0,0,Dati18_19[[#This Row],[Mf]]*Dati18_19[[#This Row],[Pg]])</f>
        <v>187.6</v>
      </c>
      <c r="H290" s="20">
        <f>IFERROR(Dati18_19[[#This Row],[Tot. punti]]/Dati18_19[[#This Row],[Quota]],0)</f>
        <v>9.379999999999999</v>
      </c>
      <c r="I290" s="12">
        <f>IFERROR(VLOOKUP(Dati18_19[[#This Row],[Nome]]&amp;"*",Gazzetta18_19[],2,FALSE),0)</f>
        <v>20</v>
      </c>
      <c r="J290" t="s">
        <v>89</v>
      </c>
      <c r="K290">
        <v>28</v>
      </c>
      <c r="L290">
        <v>6.27</v>
      </c>
      <c r="M290">
        <v>6.7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6</v>
      </c>
      <c r="V290">
        <v>0</v>
      </c>
      <c r="W290">
        <v>0</v>
      </c>
      <c r="Y290" s="18" t="s">
        <v>2550</v>
      </c>
      <c r="Z290">
        <v>7</v>
      </c>
    </row>
    <row r="291" spans="1:26" hidden="1">
      <c r="A291">
        <v>2756</v>
      </c>
      <c r="B291" t="s">
        <v>17</v>
      </c>
      <c r="C291" t="s">
        <v>1115</v>
      </c>
      <c r="D291" s="17" t="str">
        <f>IFERROR(VLOOKUP(Dati18_19[[#This Row],[Nome]]&amp;"*",Gazzetta18_19[Giocatore],1,FALSE),0)</f>
        <v>Piatek K.</v>
      </c>
      <c r="E291" s="13">
        <f>IFERROR(IF(Dati18_19[[#This Row],[Mf]]/Dati18_19[[#This Row],[Quota]]=0,0,Dati18_19[[#This Row],[Mf]]/Dati18_19[[#This Row],[Quota]]),0)</f>
        <v>0.25218750000000001</v>
      </c>
      <c r="F291" s="13">
        <f>IFERROR(Dati18_19[[#This Row],[Mf/Quota]]*Dati18_19[[#This Row],[Pg]]/38,0)</f>
        <v>0.2455509868421053</v>
      </c>
      <c r="G291" s="15">
        <f>IF(Dati18_19[[#This Row],[Mf]]*Dati18_19[[#This Row],[Pg]]=0,0,Dati18_19[[#This Row],[Mf]]*Dati18_19[[#This Row],[Pg]])</f>
        <v>298.59000000000003</v>
      </c>
      <c r="H291" s="20">
        <f>IFERROR(Dati18_19[[#This Row],[Tot. punti]]/Dati18_19[[#This Row],[Quota]],0)</f>
        <v>9.330937500000001</v>
      </c>
      <c r="I291" s="12">
        <f>IFERROR(VLOOKUP(Dati18_19[[#This Row],[Nome]]&amp;"*",Gazzetta18_19[],2,FALSE),0)</f>
        <v>32</v>
      </c>
      <c r="J291" t="s">
        <v>21</v>
      </c>
      <c r="K291">
        <v>37</v>
      </c>
      <c r="L291">
        <v>6.35</v>
      </c>
      <c r="M291">
        <v>8.07</v>
      </c>
      <c r="N291">
        <v>20</v>
      </c>
      <c r="O291">
        <v>0</v>
      </c>
      <c r="P291">
        <v>0</v>
      </c>
      <c r="Q291">
        <v>2</v>
      </c>
      <c r="R291">
        <v>2</v>
      </c>
      <c r="S291">
        <v>0</v>
      </c>
      <c r="T291">
        <v>0</v>
      </c>
      <c r="U291">
        <v>5</v>
      </c>
      <c r="V291">
        <v>0</v>
      </c>
      <c r="W291">
        <v>0</v>
      </c>
      <c r="Y291" s="18" t="s">
        <v>2715</v>
      </c>
      <c r="Z291">
        <v>1</v>
      </c>
    </row>
    <row r="292" spans="1:26" hidden="1">
      <c r="A292">
        <v>2504</v>
      </c>
      <c r="B292" t="s">
        <v>22</v>
      </c>
      <c r="C292" t="s">
        <v>1092</v>
      </c>
      <c r="D292" s="17" t="str">
        <f>IFERROR(VLOOKUP(Dati18_19[[#This Row],[Nome]]&amp;"*",Gazzetta18_19[Giocatore],1,FALSE),0)</f>
        <v>Can E.</v>
      </c>
      <c r="E292" s="13">
        <f>IFERROR(IF(Dati18_19[[#This Row],[Mf]]/Dati18_19[[#This Row],[Quota]]=0,0,Dati18_19[[#This Row],[Mf]]/Dati18_19[[#This Row],[Quota]]),0)</f>
        <v>0.32100000000000001</v>
      </c>
      <c r="F292" s="13">
        <f>IFERROR(Dati18_19[[#This Row],[Mf/Quota]]*Dati18_19[[#This Row],[Pg]]/38,0)</f>
        <v>0.24497368421052634</v>
      </c>
      <c r="G292" s="15">
        <f>IF(Dati18_19[[#This Row],[Mf]]*Dati18_19[[#This Row],[Pg]]=0,0,Dati18_19[[#This Row],[Mf]]*Dati18_19[[#This Row],[Pg]])</f>
        <v>186.18</v>
      </c>
      <c r="H292" s="20">
        <f>IFERROR(Dati18_19[[#This Row],[Tot. punti]]/Dati18_19[[#This Row],[Quota]],0)</f>
        <v>9.3090000000000011</v>
      </c>
      <c r="I292" s="12">
        <f>IFERROR(VLOOKUP(Dati18_19[[#This Row],[Nome]]&amp;"*",Gazzetta18_19[],2,FALSE),0)</f>
        <v>20</v>
      </c>
      <c r="J292" t="s">
        <v>57</v>
      </c>
      <c r="K292">
        <v>29</v>
      </c>
      <c r="L292">
        <v>6.12</v>
      </c>
      <c r="M292">
        <v>6.42</v>
      </c>
      <c r="N292">
        <v>3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7</v>
      </c>
      <c r="V292">
        <v>0</v>
      </c>
      <c r="W292">
        <v>1</v>
      </c>
      <c r="Y292" s="18" t="s">
        <v>2337</v>
      </c>
      <c r="Z292">
        <v>16</v>
      </c>
    </row>
    <row r="293" spans="1:26" hidden="1">
      <c r="A293">
        <v>127</v>
      </c>
      <c r="B293" t="s">
        <v>17</v>
      </c>
      <c r="C293" t="s">
        <v>323</v>
      </c>
      <c r="D293" s="17" t="str">
        <f>IFERROR(VLOOKUP(Dati18_19[[#This Row],[Nome]]&amp;"*",Gazzetta18_19[Giocatore],1,FALSE),0)</f>
        <v>Pellissier S.</v>
      </c>
      <c r="E293" s="13">
        <f>IFERROR(IF(Dati18_19[[#This Row],[Mf]]/Dati18_19[[#This Row],[Quota]]=0,0,Dati18_19[[#This Row],[Mf]]/Dati18_19[[#This Row],[Quota]]),0)</f>
        <v>0.48714285714285716</v>
      </c>
      <c r="F293" s="13">
        <f>IFERROR(Dati18_19[[#This Row],[Mf/Quota]]*Dati18_19[[#This Row],[Pg]]/38,0)</f>
        <v>0.24357142857142855</v>
      </c>
      <c r="G293" s="15">
        <f>IF(Dati18_19[[#This Row],[Mf]]*Dati18_19[[#This Row],[Pg]]=0,0,Dati18_19[[#This Row],[Mf]]*Dati18_19[[#This Row],[Pg]])</f>
        <v>129.58000000000001</v>
      </c>
      <c r="H293" s="20">
        <f>IFERROR(Dati18_19[[#This Row],[Tot. punti]]/Dati18_19[[#This Row],[Quota]],0)</f>
        <v>9.2557142857142871</v>
      </c>
      <c r="I293" s="12">
        <f>IFERROR(VLOOKUP(Dati18_19[[#This Row],[Nome]]&amp;"*",Gazzetta18_19[],2,FALSE),0)</f>
        <v>14</v>
      </c>
      <c r="J293" t="s">
        <v>65</v>
      </c>
      <c r="K293">
        <v>19</v>
      </c>
      <c r="L293">
        <v>6.14</v>
      </c>
      <c r="M293">
        <v>6.82</v>
      </c>
      <c r="N293">
        <v>3</v>
      </c>
      <c r="O293">
        <v>0</v>
      </c>
      <c r="P293">
        <v>0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Y293" s="18" t="s">
        <v>2338</v>
      </c>
      <c r="Z293">
        <v>15</v>
      </c>
    </row>
    <row r="294" spans="1:26">
      <c r="A294">
        <v>2795</v>
      </c>
      <c r="B294" t="s">
        <v>31</v>
      </c>
      <c r="C294" t="s">
        <v>1149</v>
      </c>
      <c r="D294" s="17" t="str">
        <f>IFERROR(VLOOKUP(Dati18_19[[#This Row],[Nome]]&amp;"*",Gazzetta18_19[Giocatore],1,FALSE),0)</f>
        <v>Ter Avest H.</v>
      </c>
      <c r="E294" s="13">
        <f>IFERROR(IF(Dati18_19[[#This Row],[Mf]]/Dati18_19[[#This Row],[Quota]]=0,0,Dati18_19[[#This Row],[Mf]]/Dati18_19[[#This Row],[Quota]]),0)</f>
        <v>0.85142857142857142</v>
      </c>
      <c r="F294" s="13">
        <f>IFERROR(Dati18_19[[#This Row],[Mf/Quota]]*Dati18_19[[#This Row],[Pg]]/38,0)</f>
        <v>0.2912781954887218</v>
      </c>
      <c r="G294" s="15">
        <f>IF(Dati18_19[[#This Row],[Mf]]*Dati18_19[[#This Row],[Pg]]=0,0,Dati18_19[[#This Row],[Mf]]*Dati18_19[[#This Row],[Pg]])</f>
        <v>77.48</v>
      </c>
      <c r="H294" s="20">
        <f>IFERROR(Dati18_19[[#This Row],[Tot. punti]]/Dati18_19[[#This Row],[Quota]],0)</f>
        <v>11.068571428571429</v>
      </c>
      <c r="I294" s="12">
        <f>IFERROR(VLOOKUP(Dati18_19[[#This Row],[Nome]]&amp;"*",Gazzetta18_19[],2,FALSE),0)</f>
        <v>7</v>
      </c>
      <c r="J294" t="s">
        <v>30</v>
      </c>
      <c r="K294">
        <v>13</v>
      </c>
      <c r="L294">
        <v>5.88</v>
      </c>
      <c r="M294">
        <v>5.96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Y294" s="18" t="s">
        <v>1943</v>
      </c>
      <c r="Z294">
        <v>12</v>
      </c>
    </row>
    <row r="295" spans="1:26" hidden="1">
      <c r="A295">
        <v>28</v>
      </c>
      <c r="B295" t="s">
        <v>22</v>
      </c>
      <c r="C295" t="s">
        <v>127</v>
      </c>
      <c r="D295" s="17" t="str">
        <f>IFERROR(VLOOKUP(Dati18_19[[#This Row],[Nome]]&amp;"*",Gazzetta18_19[Giocatore],1,FALSE),0)</f>
        <v>Kurtic J.</v>
      </c>
      <c r="E295" s="13">
        <f>IFERROR(IF(Dati18_19[[#This Row],[Mf]]/Dati18_19[[#This Row],[Quota]]=0,0,Dati18_19[[#This Row],[Mf]]/Dati18_19[[#This Row],[Quota]]),0)</f>
        <v>0.30590909090909091</v>
      </c>
      <c r="F295" s="13">
        <f>IFERROR(Dati18_19[[#This Row],[Mf/Quota]]*Dati18_19[[#This Row],[Pg]]/38,0)</f>
        <v>0.24150717703349284</v>
      </c>
      <c r="G295" s="15">
        <f>IF(Dati18_19[[#This Row],[Mf]]*Dati18_19[[#This Row],[Pg]]=0,0,Dati18_19[[#This Row],[Mf]]*Dati18_19[[#This Row],[Pg]])</f>
        <v>201.9</v>
      </c>
      <c r="H295" s="20">
        <f>IFERROR(Dati18_19[[#This Row],[Tot. punti]]/Dati18_19[[#This Row],[Quota]],0)</f>
        <v>9.1772727272727277</v>
      </c>
      <c r="I295" s="12">
        <f>IFERROR(VLOOKUP(Dati18_19[[#This Row],[Nome]]&amp;"*",Gazzetta18_19[],2,FALSE),0)</f>
        <v>22</v>
      </c>
      <c r="J295" t="s">
        <v>653</v>
      </c>
      <c r="K295">
        <v>30</v>
      </c>
      <c r="L295">
        <v>6.12</v>
      </c>
      <c r="M295">
        <v>6.73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9</v>
      </c>
      <c r="V295">
        <v>0</v>
      </c>
      <c r="W295">
        <v>0</v>
      </c>
      <c r="Y295" s="18" t="s">
        <v>2716</v>
      </c>
      <c r="Z295">
        <v>24</v>
      </c>
    </row>
    <row r="296" spans="1:26" hidden="1">
      <c r="A296">
        <v>56</v>
      </c>
      <c r="B296" t="s">
        <v>22</v>
      </c>
      <c r="C296" t="s">
        <v>272</v>
      </c>
      <c r="D296" s="17" t="str">
        <f>IFERROR(VLOOKUP(Dati18_19[[#This Row],[Nome]]&amp;"*",Gazzetta18_19[Giocatore],1,FALSE),0)</f>
        <v>Brighi M.</v>
      </c>
      <c r="E296" s="13">
        <f>IFERROR(IF(Dati18_19[[#This Row],[Mf]]/Dati18_19[[#This Row],[Quota]]=0,0,Dati18_19[[#This Row],[Mf]]/Dati18_19[[#This Row],[Quota]]),0)</f>
        <v>0.91714285714285715</v>
      </c>
      <c r="F296" s="13">
        <f>IFERROR(Dati18_19[[#This Row],[Mf/Quota]]*Dati18_19[[#This Row],[Pg]]/38,0)</f>
        <v>0.2413533834586466</v>
      </c>
      <c r="G296" s="15">
        <f>IF(Dati18_19[[#This Row],[Mf]]*Dati18_19[[#This Row],[Pg]]=0,0,Dati18_19[[#This Row],[Mf]]*Dati18_19[[#This Row],[Pg]])</f>
        <v>64.2</v>
      </c>
      <c r="H296" s="20">
        <f>IFERROR(Dati18_19[[#This Row],[Tot. punti]]/Dati18_19[[#This Row],[Quota]],0)</f>
        <v>9.1714285714285726</v>
      </c>
      <c r="I296" s="12">
        <f>IFERROR(VLOOKUP(Dati18_19[[#This Row],[Nome]]&amp;"*",Gazzetta18_19[],2,FALSE),0)</f>
        <v>7</v>
      </c>
      <c r="J296" t="s">
        <v>19</v>
      </c>
      <c r="K296">
        <v>10</v>
      </c>
      <c r="L296">
        <v>6</v>
      </c>
      <c r="M296">
        <v>6.42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Y296" s="18" t="s">
        <v>2553</v>
      </c>
      <c r="Z296">
        <v>10</v>
      </c>
    </row>
    <row r="297" spans="1:26">
      <c r="A297">
        <v>365</v>
      </c>
      <c r="B297" t="s">
        <v>31</v>
      </c>
      <c r="C297" t="s">
        <v>352</v>
      </c>
      <c r="D297" s="17" t="str">
        <f>IFERROR(VLOOKUP(Dati18_19[[#This Row],[Nome]]&amp;"*",Gazzetta18_19[Giocatore],1,FALSE),0)</f>
        <v>Zapata C.</v>
      </c>
      <c r="E297" s="13">
        <f>IFERROR(IF(Dati18_19[[#This Row],[Mf]]/Dati18_19[[#This Row],[Quota]]=0,0,Dati18_19[[#This Row],[Mf]]/Dati18_19[[#This Row],[Quota]]),0)</f>
        <v>0.745</v>
      </c>
      <c r="F297" s="13">
        <f>IFERROR(Dati18_19[[#This Row],[Mf/Quota]]*Dati18_19[[#This Row],[Pg]]/38,0)</f>
        <v>0.25486842105263158</v>
      </c>
      <c r="G297" s="15">
        <f>IF(Dati18_19[[#This Row],[Mf]]*Dati18_19[[#This Row],[Pg]]=0,0,Dati18_19[[#This Row],[Mf]]*Dati18_19[[#This Row],[Pg]])</f>
        <v>77.48</v>
      </c>
      <c r="H297" s="20">
        <f>IFERROR(Dati18_19[[#This Row],[Tot. punti]]/Dati18_19[[#This Row],[Quota]],0)</f>
        <v>9.6850000000000005</v>
      </c>
      <c r="I297" s="12">
        <f>IFERROR(VLOOKUP(Dati18_19[[#This Row],[Nome]]&amp;"*",Gazzetta18_19[],2,FALSE),0)</f>
        <v>8</v>
      </c>
      <c r="J297" t="s">
        <v>21</v>
      </c>
      <c r="K297">
        <v>13</v>
      </c>
      <c r="L297">
        <v>6.12</v>
      </c>
      <c r="M297">
        <v>5.96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0</v>
      </c>
      <c r="W297">
        <v>0</v>
      </c>
      <c r="Y297" s="18" t="s">
        <v>2341</v>
      </c>
      <c r="Z297">
        <v>7</v>
      </c>
    </row>
    <row r="298" spans="1:26">
      <c r="A298">
        <v>356</v>
      </c>
      <c r="B298" t="s">
        <v>31</v>
      </c>
      <c r="C298" t="s">
        <v>188</v>
      </c>
      <c r="D298" s="17" t="str">
        <f>IFERROR(VLOOKUP(Dati18_19[[#This Row],[Nome]]&amp;"*",Gazzetta18_19[Giocatore],1,FALSE),0)</f>
        <v>Antonelli L.</v>
      </c>
      <c r="E298" s="13">
        <f>IFERROR(IF(Dati18_19[[#This Row],[Mf]]/Dati18_19[[#This Row],[Quota]]=0,0,Dati18_19[[#This Row],[Mf]]/Dati18_19[[#This Row],[Quota]]),0)</f>
        <v>0.98666666666666669</v>
      </c>
      <c r="F298" s="13">
        <f>IFERROR(Dati18_19[[#This Row],[Mf/Quota]]*Dati18_19[[#This Row],[Pg]]/38,0)</f>
        <v>0.33754385964912281</v>
      </c>
      <c r="G298" s="15">
        <f>IF(Dati18_19[[#This Row],[Mf]]*Dati18_19[[#This Row],[Pg]]=0,0,Dati18_19[[#This Row],[Mf]]*Dati18_19[[#This Row],[Pg]])</f>
        <v>76.959999999999994</v>
      </c>
      <c r="H298" s="20">
        <f>IFERROR(Dati18_19[[#This Row],[Tot. punti]]/Dati18_19[[#This Row],[Quota]],0)</f>
        <v>12.826666666666666</v>
      </c>
      <c r="I298" s="12">
        <f>IFERROR(VLOOKUP(Dati18_19[[#This Row],[Nome]]&amp;"*",Gazzetta18_19[],2,FALSE),0)</f>
        <v>6</v>
      </c>
      <c r="J298" t="s">
        <v>19</v>
      </c>
      <c r="K298">
        <v>13</v>
      </c>
      <c r="L298">
        <v>5.88</v>
      </c>
      <c r="M298">
        <v>5.92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Y298" s="18" t="s">
        <v>2342</v>
      </c>
      <c r="Z298">
        <v>10</v>
      </c>
    </row>
    <row r="299" spans="1:26" hidden="1">
      <c r="A299">
        <v>2836</v>
      </c>
      <c r="B299" t="s">
        <v>28</v>
      </c>
      <c r="C299" t="s">
        <v>1182</v>
      </c>
      <c r="D299" s="17" t="str">
        <f>IFERROR(VLOOKUP(Dati18_19[[#This Row],[Nome]]&amp;"*",Gazzetta18_19[Giocatore],1,FALSE),0)</f>
        <v>Olsen R.</v>
      </c>
      <c r="E299" s="13">
        <f>IFERROR(IF(Dati18_19[[#This Row],[Mf]]/Dati18_19[[#This Row],[Quota]]=0,0,Dati18_19[[#This Row],[Mf]]/Dati18_19[[#This Row],[Quota]]),0)</f>
        <v>0.33769230769230768</v>
      </c>
      <c r="F299" s="13">
        <f>IFERROR(Dati18_19[[#This Row],[Mf/Quota]]*Dati18_19[[#This Row],[Pg]]/38,0)</f>
        <v>0.2399392712550607</v>
      </c>
      <c r="G299" s="15">
        <f>IF(Dati18_19[[#This Row],[Mf]]*Dati18_19[[#This Row],[Pg]]=0,0,Dati18_19[[#This Row],[Mf]]*Dati18_19[[#This Row],[Pg]])</f>
        <v>118.52999999999999</v>
      </c>
      <c r="H299" s="20">
        <f>IFERROR(Dati18_19[[#This Row],[Tot. punti]]/Dati18_19[[#This Row],[Quota]],0)</f>
        <v>9.1176923076923071</v>
      </c>
      <c r="I299" s="12">
        <f>IFERROR(VLOOKUP(Dati18_19[[#This Row],[Nome]]&amp;"*",Gazzetta18_19[],2,FALSE),0)</f>
        <v>13</v>
      </c>
      <c r="J299" t="s">
        <v>42</v>
      </c>
      <c r="K299">
        <v>27</v>
      </c>
      <c r="L299">
        <v>5.98</v>
      </c>
      <c r="M299">
        <v>4.3899999999999997</v>
      </c>
      <c r="N299">
        <v>0</v>
      </c>
      <c r="O299">
        <v>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Y299" s="18" t="s">
        <v>1951</v>
      </c>
      <c r="Z299">
        <v>19</v>
      </c>
    </row>
    <row r="300" spans="1:26">
      <c r="A300">
        <v>287</v>
      </c>
      <c r="B300" t="s">
        <v>31</v>
      </c>
      <c r="C300" t="s">
        <v>460</v>
      </c>
      <c r="D300" s="17" t="str">
        <f>IFERROR(VLOOKUP(Dati18_19[[#This Row],[Nome]]&amp;"*",Gazzetta18_19[Giocatore],1,FALSE),0)</f>
        <v>Caceres M.</v>
      </c>
      <c r="E300" s="13">
        <f>IFERROR(IF(Dati18_19[[#This Row],[Mf]]/Dati18_19[[#This Row],[Quota]]=0,0,Dati18_19[[#This Row],[Mf]]/Dati18_19[[#This Row],[Quota]]),0)</f>
        <v>0.63444444444444448</v>
      </c>
      <c r="F300" s="13">
        <f>IFERROR(Dati18_19[[#This Row],[Mf/Quota]]*Dati18_19[[#This Row],[Pg]]/38,0)</f>
        <v>0.21704678362573099</v>
      </c>
      <c r="G300" s="15">
        <f>IF(Dati18_19[[#This Row],[Mf]]*Dati18_19[[#This Row],[Pg]]=0,0,Dati18_19[[#This Row],[Mf]]*Dati18_19[[#This Row],[Pg]])</f>
        <v>74.23</v>
      </c>
      <c r="H300" s="20">
        <f>IFERROR(Dati18_19[[#This Row],[Tot. punti]]/Dati18_19[[#This Row],[Quota]],0)</f>
        <v>8.2477777777777774</v>
      </c>
      <c r="I300" s="12">
        <f>IFERROR(VLOOKUP(Dati18_19[[#This Row],[Nome]]&amp;"*",Gazzetta18_19[],2,FALSE),0)</f>
        <v>9</v>
      </c>
      <c r="J300" t="s">
        <v>57</v>
      </c>
      <c r="K300">
        <v>13</v>
      </c>
      <c r="L300">
        <v>5.75</v>
      </c>
      <c r="M300">
        <v>5.71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Y300" s="18" t="s">
        <v>1952</v>
      </c>
      <c r="Z300">
        <v>6</v>
      </c>
    </row>
    <row r="301" spans="1:26" hidden="1">
      <c r="A301">
        <v>474</v>
      </c>
      <c r="B301" t="s">
        <v>17</v>
      </c>
      <c r="C301" t="s">
        <v>384</v>
      </c>
      <c r="D301" s="17" t="str">
        <f>IFERROR(VLOOKUP(Dati18_19[[#This Row],[Nome]]&amp;"*",Gazzetta18_19[Giocatore],1,FALSE),0)</f>
        <v>Gervinho</v>
      </c>
      <c r="E301" s="13">
        <f>IFERROR(IF(Dati18_19[[#This Row],[Mf]]/Dati18_19[[#This Row],[Quota]]=0,0,Dati18_19[[#This Row],[Mf]]/Dati18_19[[#This Row],[Quota]]),0)</f>
        <v>0.30375000000000002</v>
      </c>
      <c r="F301" s="13">
        <f>IFERROR(Dati18_19[[#This Row],[Mf/Quota]]*Dati18_19[[#This Row],[Pg]]/38,0)</f>
        <v>0.23980263157894738</v>
      </c>
      <c r="G301" s="15">
        <f>IF(Dati18_19[[#This Row],[Mf]]*Dati18_19[[#This Row],[Pg]]=0,0,Dati18_19[[#This Row],[Mf]]*Dati18_19[[#This Row],[Pg]])</f>
        <v>218.7</v>
      </c>
      <c r="H301" s="20">
        <f>IFERROR(Dati18_19[[#This Row],[Tot. punti]]/Dati18_19[[#This Row],[Quota]],0)</f>
        <v>9.1124999999999989</v>
      </c>
      <c r="I301" s="12">
        <f>IFERROR(VLOOKUP(Dati18_19[[#This Row],[Nome]]&amp;"*",Gazzetta18_19[],2,FALSE),0)</f>
        <v>24</v>
      </c>
      <c r="J301" t="s">
        <v>1086</v>
      </c>
      <c r="K301">
        <v>30</v>
      </c>
      <c r="L301">
        <v>6.14</v>
      </c>
      <c r="M301">
        <v>7.29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3</v>
      </c>
      <c r="V301">
        <v>0</v>
      </c>
      <c r="W301">
        <v>0</v>
      </c>
      <c r="Y301" s="18" t="s">
        <v>2717</v>
      </c>
      <c r="Z301">
        <v>9</v>
      </c>
    </row>
    <row r="302" spans="1:26" hidden="1">
      <c r="A302">
        <v>2832</v>
      </c>
      <c r="B302" t="s">
        <v>22</v>
      </c>
      <c r="C302" t="s">
        <v>1178</v>
      </c>
      <c r="D302" s="17" t="str">
        <f>IFERROR(VLOOKUP(Dati18_19[[#This Row],[Nome]]&amp;"*",Gazzetta18_19[Giocatore],1,FALSE),0)</f>
        <v>Boga J.</v>
      </c>
      <c r="E302" s="13">
        <f>IFERROR(IF(Dati18_19[[#This Row],[Mf]]/Dati18_19[[#This Row],[Quota]]=0,0,Dati18_19[[#This Row],[Mf]]/Dati18_19[[#This Row],[Quota]]),0)</f>
        <v>0.3644444444444444</v>
      </c>
      <c r="F302" s="13">
        <f>IFERROR(Dati18_19[[#This Row],[Mf/Quota]]*Dati18_19[[#This Row],[Pg]]/38,0)</f>
        <v>0.23976608187134502</v>
      </c>
      <c r="G302" s="15">
        <f>IF(Dati18_19[[#This Row],[Mf]]*Dati18_19[[#This Row],[Pg]]=0,0,Dati18_19[[#This Row],[Mf]]*Dati18_19[[#This Row],[Pg]])</f>
        <v>164</v>
      </c>
      <c r="H302" s="20">
        <f>IFERROR(Dati18_19[[#This Row],[Tot. punti]]/Dati18_19[[#This Row],[Quota]],0)</f>
        <v>9.1111111111111107</v>
      </c>
      <c r="I302" s="12">
        <f>IFERROR(VLOOKUP(Dati18_19[[#This Row],[Nome]]&amp;"*",Gazzetta18_19[],2,FALSE),0)</f>
        <v>18</v>
      </c>
      <c r="J302" t="s">
        <v>46</v>
      </c>
      <c r="K302">
        <v>25</v>
      </c>
      <c r="L302">
        <v>6.15</v>
      </c>
      <c r="M302">
        <v>6.56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Y302" s="18" t="s">
        <v>2555</v>
      </c>
      <c r="Z302">
        <v>6</v>
      </c>
    </row>
    <row r="303" spans="1:26" hidden="1">
      <c r="A303">
        <v>1958</v>
      </c>
      <c r="B303" t="s">
        <v>17</v>
      </c>
      <c r="C303" t="s">
        <v>699</v>
      </c>
      <c r="D303" s="17" t="str">
        <f>IFERROR(VLOOKUP(Dati18_19[[#This Row],[Nome]]&amp;"*",Gazzetta18_19[Giocatore],1,FALSE),0)</f>
        <v>Caprari G.</v>
      </c>
      <c r="E303" s="13">
        <f>IFERROR(IF(Dati18_19[[#This Row],[Mf]]/Dati18_19[[#This Row],[Quota]]=0,0,Dati18_19[[#This Row],[Mf]]/Dati18_19[[#This Row],[Quota]]),0)</f>
        <v>0.43312499999999998</v>
      </c>
      <c r="F303" s="13">
        <f>IFERROR(Dati18_19[[#This Row],[Mf/Quota]]*Dati18_19[[#This Row],[Pg]]/38,0)</f>
        <v>0.23935855263157896</v>
      </c>
      <c r="G303" s="15">
        <f>IF(Dati18_19[[#This Row],[Mf]]*Dati18_19[[#This Row],[Pg]]=0,0,Dati18_19[[#This Row],[Mf]]*Dati18_19[[#This Row],[Pg]])</f>
        <v>145.53</v>
      </c>
      <c r="H303" s="20">
        <f>IFERROR(Dati18_19[[#This Row],[Tot. punti]]/Dati18_19[[#This Row],[Quota]],0)</f>
        <v>9.0956250000000001</v>
      </c>
      <c r="I303" s="12">
        <f>IFERROR(VLOOKUP(Dati18_19[[#This Row],[Nome]]&amp;"*",Gazzetta18_19[],2,FALSE),0)</f>
        <v>16</v>
      </c>
      <c r="J303" t="s">
        <v>44</v>
      </c>
      <c r="K303">
        <v>21</v>
      </c>
      <c r="L303">
        <v>6</v>
      </c>
      <c r="M303">
        <v>6.93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Y303" s="18" t="s">
        <v>2718</v>
      </c>
      <c r="Z303">
        <v>6</v>
      </c>
    </row>
    <row r="304" spans="1:26" hidden="1">
      <c r="A304">
        <v>58</v>
      </c>
      <c r="B304" t="s">
        <v>22</v>
      </c>
      <c r="C304" t="s">
        <v>88</v>
      </c>
      <c r="D304" s="17" t="str">
        <f>IFERROR(VLOOKUP(Dati18_19[[#This Row],[Nome]]&amp;"*",Gazzetta18_19[Giocatore],1,FALSE),0)</f>
        <v>Diawara A.</v>
      </c>
      <c r="E304" s="13">
        <f>IFERROR(IF(Dati18_19[[#This Row],[Mf]]/Dati18_19[[#This Row],[Quota]]=0,0,Dati18_19[[#This Row],[Mf]]/Dati18_19[[#This Row],[Quota]]),0)</f>
        <v>0.69874999999999998</v>
      </c>
      <c r="F304" s="13">
        <f>IFERROR(Dati18_19[[#This Row],[Mf/Quota]]*Dati18_19[[#This Row],[Pg]]/38,0)</f>
        <v>0.23904605263157896</v>
      </c>
      <c r="G304" s="15">
        <f>IF(Dati18_19[[#This Row],[Mf]]*Dati18_19[[#This Row],[Pg]]=0,0,Dati18_19[[#This Row],[Mf]]*Dati18_19[[#This Row],[Pg]])</f>
        <v>72.67</v>
      </c>
      <c r="H304" s="20">
        <f>IFERROR(Dati18_19[[#This Row],[Tot. punti]]/Dati18_19[[#This Row],[Quota]],0)</f>
        <v>9.0837500000000002</v>
      </c>
      <c r="I304" s="12">
        <f>IFERROR(VLOOKUP(Dati18_19[[#This Row],[Nome]]&amp;"*",Gazzetta18_19[],2,FALSE),0)</f>
        <v>8</v>
      </c>
      <c r="J304" t="s">
        <v>24</v>
      </c>
      <c r="K304">
        <v>13</v>
      </c>
      <c r="L304">
        <v>5.77</v>
      </c>
      <c r="M304">
        <v>5.59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0</v>
      </c>
      <c r="W304">
        <v>0</v>
      </c>
      <c r="Y304" s="18" t="s">
        <v>1955</v>
      </c>
      <c r="Z304">
        <v>10</v>
      </c>
    </row>
    <row r="305" spans="1:26" hidden="1">
      <c r="A305">
        <v>383</v>
      </c>
      <c r="B305" t="s">
        <v>17</v>
      </c>
      <c r="C305" t="s">
        <v>595</v>
      </c>
      <c r="D305" s="17" t="str">
        <f>IFERROR(VLOOKUP(Dati18_19[[#This Row],[Nome]]&amp;"*",Gazzetta18_19[Giocatore],1,FALSE),0)</f>
        <v>Petagna A.</v>
      </c>
      <c r="E305" s="13">
        <f>IFERROR(IF(Dati18_19[[#This Row],[Mf]]/Dati18_19[[#This Row],[Quota]]=0,0,Dati18_19[[#This Row],[Mf]]/Dati18_19[[#This Row],[Quota]]),0)</f>
        <v>0.25206896551724134</v>
      </c>
      <c r="F305" s="13">
        <f>IFERROR(Dati18_19[[#This Row],[Mf/Quota]]*Dati18_19[[#This Row],[Pg]]/38,0)</f>
        <v>0.23880217785843916</v>
      </c>
      <c r="G305" s="15">
        <f>IF(Dati18_19[[#This Row],[Mf]]*Dati18_19[[#This Row],[Pg]]=0,0,Dati18_19[[#This Row],[Mf]]*Dati18_19[[#This Row],[Pg]])</f>
        <v>263.15999999999997</v>
      </c>
      <c r="H305" s="20">
        <f>IFERROR(Dati18_19[[#This Row],[Tot. punti]]/Dati18_19[[#This Row],[Quota]],0)</f>
        <v>9.0744827586206878</v>
      </c>
      <c r="I305" s="12">
        <f>IFERROR(VLOOKUP(Dati18_19[[#This Row],[Nome]]&amp;"*",Gazzetta18_19[],2,FALSE),0)</f>
        <v>29</v>
      </c>
      <c r="J305" t="s">
        <v>653</v>
      </c>
      <c r="K305">
        <v>36</v>
      </c>
      <c r="L305">
        <v>6.08</v>
      </c>
      <c r="M305">
        <v>7.31</v>
      </c>
      <c r="N305">
        <v>10</v>
      </c>
      <c r="O305">
        <v>0</v>
      </c>
      <c r="P305">
        <v>0</v>
      </c>
      <c r="Q305">
        <v>6</v>
      </c>
      <c r="R305">
        <v>6</v>
      </c>
      <c r="S305">
        <v>0</v>
      </c>
      <c r="T305">
        <v>0</v>
      </c>
      <c r="U305">
        <v>8</v>
      </c>
      <c r="V305">
        <v>0</v>
      </c>
      <c r="W305">
        <v>0</v>
      </c>
      <c r="Y305" s="18" t="s">
        <v>2719</v>
      </c>
      <c r="Z305">
        <v>7</v>
      </c>
    </row>
    <row r="306" spans="1:26" hidden="1">
      <c r="A306">
        <v>1857</v>
      </c>
      <c r="B306" t="s">
        <v>17</v>
      </c>
      <c r="C306" t="s">
        <v>661</v>
      </c>
      <c r="D306" s="17" t="str">
        <f>IFERROR(VLOOKUP(Dati18_19[[#This Row],[Nome]]&amp;"*",Gazzetta18_19[Giocatore],1,FALSE),0)</f>
        <v>Di Francesco F.</v>
      </c>
      <c r="E306" s="13">
        <f>IFERROR(IF(Dati18_19[[#This Row],[Mf]]/Dati18_19[[#This Row],[Quota]]=0,0,Dati18_19[[#This Row],[Mf]]/Dati18_19[[#This Row],[Quota]]),0)</f>
        <v>0.47384615384615386</v>
      </c>
      <c r="F306" s="13">
        <f>IFERROR(Dati18_19[[#This Row],[Mf/Quota]]*Dati18_19[[#This Row],[Pg]]/38,0)</f>
        <v>0.23692307692307693</v>
      </c>
      <c r="G306" s="15">
        <f>IF(Dati18_19[[#This Row],[Mf]]*Dati18_19[[#This Row],[Pg]]=0,0,Dati18_19[[#This Row],[Mf]]*Dati18_19[[#This Row],[Pg]])</f>
        <v>117.04</v>
      </c>
      <c r="H306" s="20">
        <f>IFERROR(Dati18_19[[#This Row],[Tot. punti]]/Dati18_19[[#This Row],[Quota]],0)</f>
        <v>9.0030769230769234</v>
      </c>
      <c r="I306" s="12">
        <f>IFERROR(VLOOKUP(Dati18_19[[#This Row],[Nome]]&amp;"*",Gazzetta18_19[],2,FALSE),0)</f>
        <v>13</v>
      </c>
      <c r="J306" t="s">
        <v>46</v>
      </c>
      <c r="K306">
        <v>19</v>
      </c>
      <c r="L306">
        <v>5.72</v>
      </c>
      <c r="M306">
        <v>6.16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0</v>
      </c>
      <c r="Y306" s="18" t="s">
        <v>1957</v>
      </c>
      <c r="Z306">
        <v>8</v>
      </c>
    </row>
    <row r="307" spans="1:26">
      <c r="A307">
        <v>2752</v>
      </c>
      <c r="B307" t="s">
        <v>31</v>
      </c>
      <c r="C307" t="s">
        <v>1111</v>
      </c>
      <c r="D307" s="17" t="str">
        <f>IFERROR(VLOOKUP(Dati18_19[[#This Row],[Nome]]&amp;"*",Gazzetta18_19[Giocatore],1,FALSE),0)</f>
        <v>Rasmussen J.</v>
      </c>
      <c r="E307" s="13">
        <f>IFERROR(IF(Dati18_19[[#This Row],[Mf]]/Dati18_19[[#This Row],[Quota]]=0,0,Dati18_19[[#This Row],[Mf]]/Dati18_19[[#This Row],[Quota]]),0)</f>
        <v>1.3174999999999999</v>
      </c>
      <c r="F307" s="13">
        <f>IFERROR(Dati18_19[[#This Row],[Mf/Quota]]*Dati18_19[[#This Row],[Pg]]/38,0)</f>
        <v>0.48539473684210527</v>
      </c>
      <c r="G307" s="15">
        <f>IF(Dati18_19[[#This Row],[Mf]]*Dati18_19[[#This Row],[Pg]]=0,0,Dati18_19[[#This Row],[Mf]]*Dati18_19[[#This Row],[Pg]])</f>
        <v>73.78</v>
      </c>
      <c r="H307" s="20">
        <f>IFERROR(Dati18_19[[#This Row],[Tot. punti]]/Dati18_19[[#This Row],[Quota]],0)</f>
        <v>18.445</v>
      </c>
      <c r="I307" s="12">
        <f>IFERROR(VLOOKUP(Dati18_19[[#This Row],[Nome]]&amp;"*",Gazzetta18_19[],2,FALSE),0)</f>
        <v>4</v>
      </c>
      <c r="J307" t="s">
        <v>19</v>
      </c>
      <c r="K307">
        <v>14</v>
      </c>
      <c r="L307">
        <v>5.31</v>
      </c>
      <c r="M307">
        <v>5.27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3</v>
      </c>
      <c r="V307">
        <v>0</v>
      </c>
      <c r="W307">
        <v>0</v>
      </c>
      <c r="Y307" s="18" t="s">
        <v>1958</v>
      </c>
      <c r="Z307">
        <v>6</v>
      </c>
    </row>
    <row r="308" spans="1:26" hidden="1">
      <c r="A308">
        <v>26</v>
      </c>
      <c r="B308" t="s">
        <v>17</v>
      </c>
      <c r="C308" t="s">
        <v>87</v>
      </c>
      <c r="D308" s="17" t="str">
        <f>IFERROR(VLOOKUP(Dati18_19[[#This Row],[Nome]]&amp;"*",Gazzetta18_19[Giocatore],1,FALSE),0)</f>
        <v>Gomez A.</v>
      </c>
      <c r="E308" s="13">
        <f>IFERROR(IF(Dati18_19[[#This Row],[Mf]]/Dati18_19[[#This Row],[Quota]]=0,0,Dati18_19[[#This Row],[Mf]]/Dati18_19[[#This Row],[Quota]]),0)</f>
        <v>0.255</v>
      </c>
      <c r="F308" s="13">
        <f>IFERROR(Dati18_19[[#This Row],[Mf/Quota]]*Dati18_19[[#This Row],[Pg]]/38,0)</f>
        <v>0.23486842105263159</v>
      </c>
      <c r="G308" s="15">
        <f>IF(Dati18_19[[#This Row],[Mf]]*Dati18_19[[#This Row],[Pg]]=0,0,Dati18_19[[#This Row],[Mf]]*Dati18_19[[#This Row],[Pg]])</f>
        <v>249.89999999999998</v>
      </c>
      <c r="H308" s="20">
        <f>IFERROR(Dati18_19[[#This Row],[Tot. punti]]/Dati18_19[[#This Row],[Quota]],0)</f>
        <v>8.9249999999999989</v>
      </c>
      <c r="I308" s="12">
        <f>IFERROR(VLOOKUP(Dati18_19[[#This Row],[Nome]]&amp;"*",Gazzetta18_19[],2,FALSE),0)</f>
        <v>28</v>
      </c>
      <c r="J308" t="s">
        <v>49</v>
      </c>
      <c r="K308">
        <v>35</v>
      </c>
      <c r="L308">
        <v>6.33</v>
      </c>
      <c r="M308">
        <v>7.14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</v>
      </c>
      <c r="U308">
        <v>5</v>
      </c>
      <c r="V308">
        <v>0</v>
      </c>
      <c r="W308">
        <v>0</v>
      </c>
      <c r="Y308" s="18" t="s">
        <v>1959</v>
      </c>
      <c r="Z308">
        <v>8</v>
      </c>
    </row>
    <row r="309" spans="1:26" hidden="1">
      <c r="A309">
        <v>406</v>
      </c>
      <c r="B309" t="s">
        <v>17</v>
      </c>
      <c r="C309" t="s">
        <v>25</v>
      </c>
      <c r="D309" s="17" t="str">
        <f>IFERROR(VLOOKUP(Dati18_19[[#This Row],[Nome]]&amp;"*",Gazzetta18_19[Giocatore],1,FALSE),0)</f>
        <v>Callejon J.</v>
      </c>
      <c r="E309" s="13">
        <f>IFERROR(IF(Dati18_19[[#This Row],[Mf]]/Dati18_19[[#This Row],[Quota]]=0,0,Dati18_19[[#This Row],[Mf]]/Dati18_19[[#This Row],[Quota]]),0)</f>
        <v>0.26</v>
      </c>
      <c r="F309" s="13">
        <f>IFERROR(Dati18_19[[#This Row],[Mf/Quota]]*Dati18_19[[#This Row],[Pg]]/38,0)</f>
        <v>0.23263157894736841</v>
      </c>
      <c r="G309" s="15">
        <f>IF(Dati18_19[[#This Row],[Mf]]*Dati18_19[[#This Row],[Pg]]=0,0,Dati18_19[[#This Row],[Mf]]*Dati18_19[[#This Row],[Pg]])</f>
        <v>229.84</v>
      </c>
      <c r="H309" s="20">
        <f>IFERROR(Dati18_19[[#This Row],[Tot. punti]]/Dati18_19[[#This Row],[Quota]],0)</f>
        <v>8.84</v>
      </c>
      <c r="I309" s="12">
        <f>IFERROR(VLOOKUP(Dati18_19[[#This Row],[Nome]]&amp;"*",Gazzetta18_19[],2,FALSE),0)</f>
        <v>26</v>
      </c>
      <c r="J309" t="s">
        <v>24</v>
      </c>
      <c r="K309">
        <v>34</v>
      </c>
      <c r="L309">
        <v>6.2</v>
      </c>
      <c r="M309">
        <v>6.76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</v>
      </c>
      <c r="U309">
        <v>1</v>
      </c>
      <c r="V309">
        <v>0</v>
      </c>
      <c r="W309">
        <v>0</v>
      </c>
      <c r="Y309" s="18" t="s">
        <v>2720</v>
      </c>
      <c r="Z309">
        <v>12</v>
      </c>
    </row>
    <row r="310" spans="1:26" hidden="1">
      <c r="A310">
        <v>2012</v>
      </c>
      <c r="B310" t="s">
        <v>17</v>
      </c>
      <c r="C310" t="s">
        <v>730</v>
      </c>
      <c r="D310" s="17" t="str">
        <f>IFERROR(VLOOKUP(Dati18_19[[#This Row],[Nome]]&amp;"*",Gazzetta18_19[Giocatore],1,FALSE),0)</f>
        <v>Milik A.</v>
      </c>
      <c r="E310" s="13">
        <f>IFERROR(IF(Dati18_19[[#This Row],[Mf]]/Dati18_19[[#This Row],[Quota]]=0,0,Dati18_19[[#This Row],[Mf]]/Dati18_19[[#This Row],[Quota]]),0)</f>
        <v>0.25233333333333335</v>
      </c>
      <c r="F310" s="13">
        <f>IFERROR(Dati18_19[[#This Row],[Mf/Quota]]*Dati18_19[[#This Row],[Pg]]/38,0)</f>
        <v>0.2324122807017544</v>
      </c>
      <c r="G310" s="15">
        <f>IF(Dati18_19[[#This Row],[Mf]]*Dati18_19[[#This Row],[Pg]]=0,0,Dati18_19[[#This Row],[Mf]]*Dati18_19[[#This Row],[Pg]])</f>
        <v>264.95</v>
      </c>
      <c r="H310" s="20">
        <f>IFERROR(Dati18_19[[#This Row],[Tot. punti]]/Dati18_19[[#This Row],[Quota]],0)</f>
        <v>8.831666666666667</v>
      </c>
      <c r="I310" s="12">
        <f>IFERROR(VLOOKUP(Dati18_19[[#This Row],[Nome]]&amp;"*",Gazzetta18_19[],2,FALSE),0)</f>
        <v>30</v>
      </c>
      <c r="J310" t="s">
        <v>24</v>
      </c>
      <c r="K310">
        <v>35</v>
      </c>
      <c r="L310">
        <v>6.11</v>
      </c>
      <c r="M310">
        <v>7.57</v>
      </c>
      <c r="N310">
        <v>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4</v>
      </c>
      <c r="V310">
        <v>0</v>
      </c>
      <c r="W310">
        <v>0</v>
      </c>
      <c r="Y310" s="18" t="s">
        <v>2557</v>
      </c>
      <c r="Z310">
        <v>18</v>
      </c>
    </row>
    <row r="311" spans="1:26">
      <c r="A311">
        <v>11</v>
      </c>
      <c r="B311" t="s">
        <v>31</v>
      </c>
      <c r="C311" t="s">
        <v>379</v>
      </c>
      <c r="D311" s="17" t="str">
        <f>IFERROR(VLOOKUP(Dati18_19[[#This Row],[Nome]]&amp;"*",Gazzetta18_19[Giocatore],1,FALSE),0)</f>
        <v>Conti A.</v>
      </c>
      <c r="E311" s="13">
        <f>IFERROR(IF(Dati18_19[[#This Row],[Mf]]/Dati18_19[[#This Row],[Quota]]=0,0,Dati18_19[[#This Row],[Mf]]/Dati18_19[[#This Row],[Quota]]),0)</f>
        <v>0.64777777777777779</v>
      </c>
      <c r="F311" s="13">
        <f>IFERROR(Dati18_19[[#This Row],[Mf/Quota]]*Dati18_19[[#This Row],[Pg]]/38,0)</f>
        <v>0.20456140350877194</v>
      </c>
      <c r="G311" s="15">
        <f>IF(Dati18_19[[#This Row],[Mf]]*Dati18_19[[#This Row],[Pg]]=0,0,Dati18_19[[#This Row],[Mf]]*Dati18_19[[#This Row],[Pg]])</f>
        <v>69.960000000000008</v>
      </c>
      <c r="H311" s="20">
        <f>IFERROR(Dati18_19[[#This Row],[Tot. punti]]/Dati18_19[[#This Row],[Quota]],0)</f>
        <v>7.7733333333333343</v>
      </c>
      <c r="I311" s="12">
        <f>IFERROR(VLOOKUP(Dati18_19[[#This Row],[Nome]]&amp;"*",Gazzetta18_19[],2,FALSE),0)</f>
        <v>9</v>
      </c>
      <c r="J311" t="s">
        <v>21</v>
      </c>
      <c r="K311">
        <v>12</v>
      </c>
      <c r="L311">
        <v>5.78</v>
      </c>
      <c r="M311">
        <v>5.83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Y311" s="18" t="s">
        <v>2344</v>
      </c>
      <c r="Z311">
        <v>13</v>
      </c>
    </row>
    <row r="312" spans="1:26" hidden="1">
      <c r="A312">
        <v>2775</v>
      </c>
      <c r="B312" t="s">
        <v>22</v>
      </c>
      <c r="C312" t="s">
        <v>1131</v>
      </c>
      <c r="D312" s="17" t="str">
        <f>IFERROR(VLOOKUP(Dati18_19[[#This Row],[Nome]]&amp;"*",Gazzetta18_19[Giocatore],1,FALSE),0)</f>
        <v>Ruiz F.</v>
      </c>
      <c r="E312" s="13">
        <f>IFERROR(IF(Dati18_19[[#This Row],[Mf]]/Dati18_19[[#This Row],[Quota]]=0,0,Dati18_19[[#This Row],[Mf]]/Dati18_19[[#This Row],[Quota]]),0)</f>
        <v>0.3261904761904762</v>
      </c>
      <c r="F312" s="13">
        <f>IFERROR(Dati18_19[[#This Row],[Mf/Quota]]*Dati18_19[[#This Row],[Pg]]/38,0)</f>
        <v>0.23176691729323307</v>
      </c>
      <c r="G312" s="15">
        <f>IF(Dati18_19[[#This Row],[Mf]]*Dati18_19[[#This Row],[Pg]]=0,0,Dati18_19[[#This Row],[Mf]]*Dati18_19[[#This Row],[Pg]])</f>
        <v>184.95</v>
      </c>
      <c r="H312" s="20">
        <f>IFERROR(Dati18_19[[#This Row],[Tot. punti]]/Dati18_19[[#This Row],[Quota]],0)</f>
        <v>8.8071428571428569</v>
      </c>
      <c r="I312" s="12">
        <f>IFERROR(VLOOKUP(Dati18_19[[#This Row],[Nome]]&amp;"*",Gazzetta18_19[],2,FALSE),0)</f>
        <v>21</v>
      </c>
      <c r="J312" t="s">
        <v>24</v>
      </c>
      <c r="K312">
        <v>27</v>
      </c>
      <c r="L312">
        <v>6.26</v>
      </c>
      <c r="M312">
        <v>6.85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2</v>
      </c>
      <c r="V312">
        <v>1</v>
      </c>
      <c r="W312">
        <v>0</v>
      </c>
      <c r="Y312" s="18" t="s">
        <v>1962</v>
      </c>
      <c r="Z312">
        <v>26</v>
      </c>
    </row>
    <row r="313" spans="1:26">
      <c r="A313">
        <v>393</v>
      </c>
      <c r="B313" t="s">
        <v>31</v>
      </c>
      <c r="C313" t="s">
        <v>598</v>
      </c>
      <c r="D313" s="17" t="str">
        <f>IFERROR(VLOOKUP(Dati18_19[[#This Row],[Nome]]&amp;"*",Gazzetta18_19[Giocatore],1,FALSE),0)</f>
        <v>Luperto S.</v>
      </c>
      <c r="E313" s="13">
        <f>IFERROR(IF(Dati18_19[[#This Row],[Mf]]/Dati18_19[[#This Row],[Quota]]=0,0,Dati18_19[[#This Row],[Mf]]/Dati18_19[[#This Row],[Quota]]),0)</f>
        <v>0.95833333333333337</v>
      </c>
      <c r="F313" s="13">
        <f>IFERROR(Dati18_19[[#This Row],[Mf/Quota]]*Dati18_19[[#This Row],[Pg]]/38,0)</f>
        <v>0.30263157894736842</v>
      </c>
      <c r="G313" s="15">
        <f>IF(Dati18_19[[#This Row],[Mf]]*Dati18_19[[#This Row],[Pg]]=0,0,Dati18_19[[#This Row],[Mf]]*Dati18_19[[#This Row],[Pg]])</f>
        <v>69</v>
      </c>
      <c r="H313" s="20">
        <f>IFERROR(Dati18_19[[#This Row],[Tot. punti]]/Dati18_19[[#This Row],[Quota]],0)</f>
        <v>11.5</v>
      </c>
      <c r="I313" s="12">
        <f>IFERROR(VLOOKUP(Dati18_19[[#This Row],[Nome]]&amp;"*",Gazzetta18_19[],2,FALSE),0)</f>
        <v>6</v>
      </c>
      <c r="J313" t="s">
        <v>24</v>
      </c>
      <c r="K313">
        <v>12</v>
      </c>
      <c r="L313">
        <v>5.75</v>
      </c>
      <c r="M313">
        <v>5.75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s="18" t="s">
        <v>1963</v>
      </c>
      <c r="Z313">
        <v>16</v>
      </c>
    </row>
    <row r="314" spans="1:26" hidden="1">
      <c r="A314">
        <v>2792</v>
      </c>
      <c r="B314" t="s">
        <v>28</v>
      </c>
      <c r="C314" t="s">
        <v>1146</v>
      </c>
      <c r="D314" s="17" t="str">
        <f>IFERROR(VLOOKUP(Dati18_19[[#This Row],[Nome]]&amp;"*",Gazzetta18_19[Giocatore],1,FALSE),0)</f>
        <v>Musso J.</v>
      </c>
      <c r="E314" s="13">
        <f>IFERROR(IF(Dati18_19[[#This Row],[Mf]]/Dati18_19[[#This Row],[Quota]]=0,0,Dati18_19[[#This Row],[Mf]]/Dati18_19[[#This Row],[Quota]]),0)</f>
        <v>0.301875</v>
      </c>
      <c r="F314" s="13">
        <f>IFERROR(Dati18_19[[#This Row],[Mf/Quota]]*Dati18_19[[#This Row],[Pg]]/38,0)</f>
        <v>0.23037828947368419</v>
      </c>
      <c r="G314" s="15">
        <f>IF(Dati18_19[[#This Row],[Mf]]*Dati18_19[[#This Row],[Pg]]=0,0,Dati18_19[[#This Row],[Mf]]*Dati18_19[[#This Row],[Pg]])</f>
        <v>140.07</v>
      </c>
      <c r="H314" s="20">
        <f>IFERROR(Dati18_19[[#This Row],[Tot. punti]]/Dati18_19[[#This Row],[Quota]],0)</f>
        <v>8.7543749999999996</v>
      </c>
      <c r="I314" s="12">
        <f>IFERROR(VLOOKUP(Dati18_19[[#This Row],[Nome]]&amp;"*",Gazzetta18_19[],2,FALSE),0)</f>
        <v>16</v>
      </c>
      <c r="J314" t="s">
        <v>30</v>
      </c>
      <c r="K314">
        <v>29</v>
      </c>
      <c r="L314">
        <v>6.28</v>
      </c>
      <c r="M314">
        <v>4.83</v>
      </c>
      <c r="N314">
        <v>0</v>
      </c>
      <c r="O314">
        <v>40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0</v>
      </c>
      <c r="W314">
        <v>0</v>
      </c>
      <c r="Y314" s="18" t="s">
        <v>2721</v>
      </c>
      <c r="Z314">
        <v>9</v>
      </c>
    </row>
    <row r="315" spans="1:26" hidden="1">
      <c r="A315">
        <v>509</v>
      </c>
      <c r="B315" t="s">
        <v>28</v>
      </c>
      <c r="C315" t="s">
        <v>45</v>
      </c>
      <c r="D315" s="17" t="str">
        <f>IFERROR(VLOOKUP(Dati18_19[[#This Row],[Nome]]&amp;"*",Gazzetta18_19[Giocatore],1,FALSE),0)</f>
        <v>Consigli A.</v>
      </c>
      <c r="E315" s="13">
        <f>IFERROR(IF(Dati18_19[[#This Row],[Mf]]/Dati18_19[[#This Row],[Quota]]=0,0,Dati18_19[[#This Row],[Mf]]/Dati18_19[[#This Row],[Quota]]),0)</f>
        <v>0.24300000000000002</v>
      </c>
      <c r="F315" s="13">
        <f>IFERROR(Dati18_19[[#This Row],[Mf/Quota]]*Dati18_19[[#This Row],[Pg]]/38,0)</f>
        <v>0.2302105263157895</v>
      </c>
      <c r="G315" s="15">
        <f>IF(Dati18_19[[#This Row],[Mf]]*Dati18_19[[#This Row],[Pg]]=0,0,Dati18_19[[#This Row],[Mf]]*Dati18_19[[#This Row],[Pg]])</f>
        <v>174.96</v>
      </c>
      <c r="H315" s="20">
        <f>IFERROR(Dati18_19[[#This Row],[Tot. punti]]/Dati18_19[[#This Row],[Quota]],0)</f>
        <v>8.7480000000000011</v>
      </c>
      <c r="I315" s="12">
        <f>IFERROR(VLOOKUP(Dati18_19[[#This Row],[Nome]]&amp;"*",Gazzetta18_19[],2,FALSE),0)</f>
        <v>20</v>
      </c>
      <c r="J315" t="s">
        <v>46</v>
      </c>
      <c r="K315">
        <v>36</v>
      </c>
      <c r="L315">
        <v>6.22</v>
      </c>
      <c r="M315">
        <v>4.8600000000000003</v>
      </c>
      <c r="N315">
        <v>0</v>
      </c>
      <c r="O315">
        <v>56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</v>
      </c>
      <c r="W315">
        <v>0</v>
      </c>
      <c r="Y315" s="18" t="s">
        <v>1965</v>
      </c>
      <c r="Z315">
        <v>5</v>
      </c>
    </row>
    <row r="316" spans="1:26" hidden="1">
      <c r="A316">
        <v>644</v>
      </c>
      <c r="B316" t="s">
        <v>22</v>
      </c>
      <c r="C316" t="s">
        <v>396</v>
      </c>
      <c r="D316" s="17" t="str">
        <f>IFERROR(VLOOKUP(Dati18_19[[#This Row],[Nome]]&amp;"*",Gazzetta18_19[Giocatore],1,FALSE),0)</f>
        <v>Pulgar E.</v>
      </c>
      <c r="E316" s="13">
        <f>IFERROR(IF(Dati18_19[[#This Row],[Mf]]/Dati18_19[[#This Row],[Quota]]=0,0,Dati18_19[[#This Row],[Mf]]/Dati18_19[[#This Row],[Quota]]),0)</f>
        <v>0.31047619047619046</v>
      </c>
      <c r="F316" s="13">
        <f>IFERROR(Dati18_19[[#This Row],[Mf/Quota]]*Dati18_19[[#This Row],[Pg]]/38,0)</f>
        <v>0.2287719298245614</v>
      </c>
      <c r="G316" s="15">
        <f>IF(Dati18_19[[#This Row],[Mf]]*Dati18_19[[#This Row],[Pg]]=0,0,Dati18_19[[#This Row],[Mf]]*Dati18_19[[#This Row],[Pg]])</f>
        <v>182.56</v>
      </c>
      <c r="H316" s="20">
        <f>IFERROR(Dati18_19[[#This Row],[Tot. punti]]/Dati18_19[[#This Row],[Quota]],0)</f>
        <v>8.6933333333333334</v>
      </c>
      <c r="I316" s="12">
        <f>IFERROR(VLOOKUP(Dati18_19[[#This Row],[Nome]]&amp;"*",Gazzetta18_19[],2,FALSE),0)</f>
        <v>21</v>
      </c>
      <c r="J316" t="s">
        <v>89</v>
      </c>
      <c r="K316">
        <v>28</v>
      </c>
      <c r="L316">
        <v>6.02</v>
      </c>
      <c r="M316">
        <v>6.52</v>
      </c>
      <c r="N316">
        <v>1</v>
      </c>
      <c r="O316">
        <v>0</v>
      </c>
      <c r="P316">
        <v>0</v>
      </c>
      <c r="Q316">
        <v>5</v>
      </c>
      <c r="R316">
        <v>5</v>
      </c>
      <c r="S316">
        <v>0</v>
      </c>
      <c r="T316">
        <v>2</v>
      </c>
      <c r="U316">
        <v>6</v>
      </c>
      <c r="V316">
        <v>1</v>
      </c>
      <c r="W316">
        <v>1</v>
      </c>
      <c r="Y316" s="18" t="s">
        <v>2722</v>
      </c>
      <c r="Z316">
        <v>12</v>
      </c>
    </row>
    <row r="317" spans="1:26">
      <c r="A317">
        <v>419</v>
      </c>
      <c r="B317" t="s">
        <v>31</v>
      </c>
      <c r="C317" t="s">
        <v>79</v>
      </c>
      <c r="D317" s="17">
        <f>IFERROR(VLOOKUP(Dati18_19[[#This Row],[Nome]]&amp;"*",Gazzetta18_19[Giocatore],1,FALSE),0)</f>
        <v>0</v>
      </c>
      <c r="E317" s="13">
        <f>IFERROR(IF(Dati18_19[[#This Row],[Mf]]/Dati18_19[[#This Row],[Quota]]=0,0,Dati18_19[[#This Row],[Mf]]/Dati18_19[[#This Row],[Quota]]),0)</f>
        <v>0</v>
      </c>
      <c r="F317" s="13">
        <f>IFERROR(Dati18_19[[#This Row],[Mf/Quota]]*Dati18_19[[#This Row],[Pg]]/38,0)</f>
        <v>0</v>
      </c>
      <c r="G317" s="15">
        <f>IF(Dati18_19[[#This Row],[Mf]]*Dati18_19[[#This Row],[Pg]]=0,0,Dati18_19[[#This Row],[Mf]]*Dati18_19[[#This Row],[Pg]])</f>
        <v>67.08</v>
      </c>
      <c r="H317" s="20">
        <f>IFERROR(Dati18_19[[#This Row],[Tot. punti]]/Dati18_19[[#This Row],[Quota]],0)</f>
        <v>0</v>
      </c>
      <c r="I317" s="12">
        <f>IFERROR(VLOOKUP(Dati18_19[[#This Row],[Nome]]&amp;"*",Gazzetta18_19[],2,FALSE),0)</f>
        <v>0</v>
      </c>
      <c r="J317" t="s">
        <v>89</v>
      </c>
      <c r="K317">
        <v>12</v>
      </c>
      <c r="L317">
        <v>5.59</v>
      </c>
      <c r="M317">
        <v>5.59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0</v>
      </c>
      <c r="W317">
        <v>0</v>
      </c>
      <c r="Y317" s="18" t="s">
        <v>2723</v>
      </c>
      <c r="Z317">
        <v>9</v>
      </c>
    </row>
    <row r="318" spans="1:26" hidden="1">
      <c r="A318">
        <v>467</v>
      </c>
      <c r="B318" t="s">
        <v>22</v>
      </c>
      <c r="C318" t="s">
        <v>82</v>
      </c>
      <c r="D318" s="17" t="str">
        <f>IFERROR(VLOOKUP(Dati18_19[[#This Row],[Nome]]&amp;"*",Gazzetta18_19[Giocatore],1,FALSE),0)</f>
        <v>Nainggolan R.</v>
      </c>
      <c r="E318" s="13">
        <f>IFERROR(IF(Dati18_19[[#This Row],[Mf]]/Dati18_19[[#This Row],[Quota]]=0,0,Dati18_19[[#This Row],[Mf]]/Dati18_19[[#This Row],[Quota]]),0)</f>
        <v>0.2991304347826087</v>
      </c>
      <c r="F318" s="13">
        <f>IFERROR(Dati18_19[[#This Row],[Mf/Quota]]*Dati18_19[[#This Row],[Pg]]/38,0)</f>
        <v>0.22828375286041191</v>
      </c>
      <c r="G318" s="15">
        <f>IF(Dati18_19[[#This Row],[Mf]]*Dati18_19[[#This Row],[Pg]]=0,0,Dati18_19[[#This Row],[Mf]]*Dati18_19[[#This Row],[Pg]])</f>
        <v>199.52</v>
      </c>
      <c r="H318" s="20">
        <f>IFERROR(Dati18_19[[#This Row],[Tot. punti]]/Dati18_19[[#This Row],[Quota]],0)</f>
        <v>8.6747826086956525</v>
      </c>
      <c r="I318" s="12">
        <f>IFERROR(VLOOKUP(Dati18_19[[#This Row],[Nome]]&amp;"*",Gazzetta18_19[],2,FALSE),0)</f>
        <v>23</v>
      </c>
      <c r="J318" t="s">
        <v>55</v>
      </c>
      <c r="K318">
        <v>29</v>
      </c>
      <c r="L318">
        <v>6.18</v>
      </c>
      <c r="M318">
        <v>6.88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  <c r="V318">
        <v>0</v>
      </c>
      <c r="W318">
        <v>0</v>
      </c>
      <c r="Y318" s="18" t="s">
        <v>2724</v>
      </c>
      <c r="Z318">
        <v>24</v>
      </c>
    </row>
    <row r="319" spans="1:26" hidden="1">
      <c r="A319">
        <v>785</v>
      </c>
      <c r="B319" t="s">
        <v>17</v>
      </c>
      <c r="C319" t="s">
        <v>388</v>
      </c>
      <c r="D319" s="17" t="str">
        <f>IFERROR(VLOOKUP(Dati18_19[[#This Row],[Nome]]&amp;"*",Gazzetta18_19[Giocatore],1,FALSE),0)</f>
        <v>Immobile C.</v>
      </c>
      <c r="E319" s="13">
        <f>IFERROR(IF(Dati18_19[[#This Row],[Mf]]/Dati18_19[[#This Row],[Quota]]=0,0,Dati18_19[[#This Row],[Mf]]/Dati18_19[[#This Row],[Quota]]),0)</f>
        <v>0.23967741935483869</v>
      </c>
      <c r="F319" s="13">
        <f>IFERROR(Dati18_19[[#This Row],[Mf/Quota]]*Dati18_19[[#This Row],[Pg]]/38,0)</f>
        <v>0.22706281833616296</v>
      </c>
      <c r="G319" s="15">
        <f>IF(Dati18_19[[#This Row],[Mf]]*Dati18_19[[#This Row],[Pg]]=0,0,Dati18_19[[#This Row],[Mf]]*Dati18_19[[#This Row],[Pg]])</f>
        <v>267.48</v>
      </c>
      <c r="H319" s="20">
        <f>IFERROR(Dati18_19[[#This Row],[Tot. punti]]/Dati18_19[[#This Row],[Quota]],0)</f>
        <v>8.628387096774194</v>
      </c>
      <c r="I319" s="12">
        <f>IFERROR(VLOOKUP(Dati18_19[[#This Row],[Nome]]&amp;"*",Gazzetta18_19[],2,FALSE),0)</f>
        <v>31</v>
      </c>
      <c r="J319" t="s">
        <v>74</v>
      </c>
      <c r="K319">
        <v>36</v>
      </c>
      <c r="L319">
        <v>6.06</v>
      </c>
      <c r="M319">
        <v>7.43</v>
      </c>
      <c r="N319">
        <v>11</v>
      </c>
      <c r="O319">
        <v>0</v>
      </c>
      <c r="P319">
        <v>0</v>
      </c>
      <c r="Q319">
        <v>4</v>
      </c>
      <c r="R319">
        <v>4</v>
      </c>
      <c r="S319">
        <v>0</v>
      </c>
      <c r="T319">
        <v>6</v>
      </c>
      <c r="U319">
        <v>6</v>
      </c>
      <c r="V319">
        <v>0</v>
      </c>
      <c r="W319">
        <v>0</v>
      </c>
      <c r="Y319" s="18" t="s">
        <v>2559</v>
      </c>
      <c r="Z319">
        <v>13</v>
      </c>
    </row>
    <row r="320" spans="1:26">
      <c r="A320">
        <v>4323</v>
      </c>
      <c r="B320" t="s">
        <v>31</v>
      </c>
      <c r="C320" t="s">
        <v>1226</v>
      </c>
      <c r="D320" s="17" t="str">
        <f>IFERROR(VLOOKUP(Dati18_19[[#This Row],[Nome]]&amp;"*",Gazzetta18_19[Giocatore],1,FALSE),0)</f>
        <v>Zeegelaar M.</v>
      </c>
      <c r="E320" s="13">
        <f>IFERROR(IF(Dati18_19[[#This Row],[Mf]]/Dati18_19[[#This Row],[Quota]]=0,0,Dati18_19[[#This Row],[Mf]]/Dati18_19[[#This Row],[Quota]]),0)</f>
        <v>0.75</v>
      </c>
      <c r="F320" s="13">
        <f>IFERROR(Dati18_19[[#This Row],[Mf/Quota]]*Dati18_19[[#This Row],[Pg]]/38,0)</f>
        <v>0.23684210526315788</v>
      </c>
      <c r="G320" s="15">
        <f>IF(Dati18_19[[#This Row],[Mf]]*Dati18_19[[#This Row],[Pg]]=0,0,Dati18_19[[#This Row],[Mf]]*Dati18_19[[#This Row],[Pg]])</f>
        <v>63</v>
      </c>
      <c r="H320" s="20">
        <f>IFERROR(Dati18_19[[#This Row],[Tot. punti]]/Dati18_19[[#This Row],[Quota]],0)</f>
        <v>9</v>
      </c>
      <c r="I320" s="12">
        <f>IFERROR(VLOOKUP(Dati18_19[[#This Row],[Nome]]&amp;"*",Gazzetta18_19[],2,FALSE),0)</f>
        <v>7</v>
      </c>
      <c r="J320" t="s">
        <v>30</v>
      </c>
      <c r="K320">
        <v>12</v>
      </c>
      <c r="L320">
        <v>5.54</v>
      </c>
      <c r="M320">
        <v>5.25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1</v>
      </c>
      <c r="W320">
        <v>0</v>
      </c>
      <c r="Y320" s="18" t="s">
        <v>1973</v>
      </c>
      <c r="Z320">
        <v>14</v>
      </c>
    </row>
    <row r="321" spans="1:26" hidden="1">
      <c r="A321">
        <v>1917</v>
      </c>
      <c r="B321" t="s">
        <v>28</v>
      </c>
      <c r="C321" t="s">
        <v>689</v>
      </c>
      <c r="D321" s="17" t="str">
        <f>IFERROR(VLOOKUP(Dati18_19[[#This Row],[Nome]]&amp;"*",Gazzetta18_19[Giocatore],1,FALSE),0)</f>
        <v>Dragowski B.</v>
      </c>
      <c r="E321" s="13">
        <f>IFERROR(IF(Dati18_19[[#This Row],[Mf]]/Dati18_19[[#This Row],[Quota]]=0,0,Dati18_19[[#This Row],[Mf]]/Dati18_19[[#This Row],[Quota]]),0)</f>
        <v>0.50600000000000001</v>
      </c>
      <c r="F321" s="13">
        <f>IFERROR(Dati18_19[[#This Row],[Mf/Quota]]*Dati18_19[[#This Row],[Pg]]/38,0)</f>
        <v>0.22636842105263158</v>
      </c>
      <c r="G321" s="15">
        <f>IF(Dati18_19[[#This Row],[Mf]]*Dati18_19[[#This Row],[Pg]]=0,0,Dati18_19[[#This Row],[Mf]]*Dati18_19[[#This Row],[Pg]])</f>
        <v>86.02</v>
      </c>
      <c r="H321" s="20">
        <f>IFERROR(Dati18_19[[#This Row],[Tot. punti]]/Dati18_19[[#This Row],[Quota]],0)</f>
        <v>8.6020000000000003</v>
      </c>
      <c r="I321" s="12">
        <f>IFERROR(VLOOKUP(Dati18_19[[#This Row],[Nome]]&amp;"*",Gazzetta18_19[],2,FALSE),0)</f>
        <v>10</v>
      </c>
      <c r="J321" t="s">
        <v>19</v>
      </c>
      <c r="K321">
        <v>17</v>
      </c>
      <c r="L321">
        <v>6.47</v>
      </c>
      <c r="M321">
        <v>5.0599999999999996</v>
      </c>
      <c r="N321">
        <v>0</v>
      </c>
      <c r="O321">
        <v>26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Y321" s="18" t="s">
        <v>1977</v>
      </c>
      <c r="Z321">
        <v>11</v>
      </c>
    </row>
    <row r="322" spans="1:26" hidden="1">
      <c r="A322">
        <v>540</v>
      </c>
      <c r="B322" t="s">
        <v>28</v>
      </c>
      <c r="C322" t="s">
        <v>616</v>
      </c>
      <c r="D322" s="17" t="str">
        <f>IFERROR(VLOOKUP(Dati18_19[[#This Row],[Nome]]&amp;"*",Gazzetta18_19[Giocatore],1,FALSE),0)</f>
        <v>Gomis A.</v>
      </c>
      <c r="E322" s="13">
        <f>IFERROR(IF(Dati18_19[[#This Row],[Mf]]/Dati18_19[[#This Row],[Quota]]=0,0,Dati18_19[[#This Row],[Mf]]/Dati18_19[[#This Row],[Quota]]),0)</f>
        <v>0.42909090909090908</v>
      </c>
      <c r="F322" s="13">
        <f>IFERROR(Dati18_19[[#This Row],[Mf/Quota]]*Dati18_19[[#This Row],[Pg]]/38,0)</f>
        <v>0.2258373205741627</v>
      </c>
      <c r="G322" s="15">
        <f>IF(Dati18_19[[#This Row],[Mf]]*Dati18_19[[#This Row],[Pg]]=0,0,Dati18_19[[#This Row],[Mf]]*Dati18_19[[#This Row],[Pg]])</f>
        <v>94.399999999999991</v>
      </c>
      <c r="H322" s="20">
        <f>IFERROR(Dati18_19[[#This Row],[Tot. punti]]/Dati18_19[[#This Row],[Quota]],0)</f>
        <v>8.5818181818181802</v>
      </c>
      <c r="I322" s="12">
        <f>IFERROR(VLOOKUP(Dati18_19[[#This Row],[Nome]]&amp;"*",Gazzetta18_19[],2,FALSE),0)</f>
        <v>11</v>
      </c>
      <c r="J322" t="s">
        <v>653</v>
      </c>
      <c r="K322">
        <v>20</v>
      </c>
      <c r="L322">
        <v>6.08</v>
      </c>
      <c r="M322">
        <v>4.72</v>
      </c>
      <c r="N322">
        <v>0</v>
      </c>
      <c r="O322">
        <v>27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s="18" t="s">
        <v>1978</v>
      </c>
      <c r="Z322">
        <v>6</v>
      </c>
    </row>
    <row r="323" spans="1:26" hidden="1">
      <c r="A323">
        <v>669</v>
      </c>
      <c r="B323" t="s">
        <v>22</v>
      </c>
      <c r="C323" t="s">
        <v>319</v>
      </c>
      <c r="D323" s="17" t="str">
        <f>IFERROR(VLOOKUP(Dati18_19[[#This Row],[Nome]]&amp;"*",Gazzetta18_19[Giocatore],1,FALSE),0)</f>
        <v>Donsah G.</v>
      </c>
      <c r="E323" s="13">
        <f>IFERROR(IF(Dati18_19[[#This Row],[Mf]]/Dati18_19[[#This Row],[Quota]]=0,0,Dati18_19[[#This Row],[Mf]]/Dati18_19[[#This Row],[Quota]]),0)</f>
        <v>1.405</v>
      </c>
      <c r="F323" s="13">
        <f>IFERROR(Dati18_19[[#This Row],[Mf/Quota]]*Dati18_19[[#This Row],[Pg]]/38,0)</f>
        <v>0.2218421052631579</v>
      </c>
      <c r="G323" s="15">
        <f>IF(Dati18_19[[#This Row],[Mf]]*Dati18_19[[#This Row],[Pg]]=0,0,Dati18_19[[#This Row],[Mf]]*Dati18_19[[#This Row],[Pg]])</f>
        <v>33.72</v>
      </c>
      <c r="H323" s="20">
        <f>IFERROR(Dati18_19[[#This Row],[Tot. punti]]/Dati18_19[[#This Row],[Quota]],0)</f>
        <v>8.43</v>
      </c>
      <c r="I323" s="12">
        <f>IFERROR(VLOOKUP(Dati18_19[[#This Row],[Nome]]&amp;"*",Gazzetta18_19[],2,FALSE),0)</f>
        <v>4</v>
      </c>
      <c r="J323" t="s">
        <v>89</v>
      </c>
      <c r="K323">
        <v>6</v>
      </c>
      <c r="L323">
        <v>5.62</v>
      </c>
      <c r="M323">
        <v>5.62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2560</v>
      </c>
      <c r="Z323">
        <v>17</v>
      </c>
    </row>
    <row r="324" spans="1:26">
      <c r="A324">
        <v>2793</v>
      </c>
      <c r="B324" t="s">
        <v>31</v>
      </c>
      <c r="C324" t="s">
        <v>1147</v>
      </c>
      <c r="D324" s="17" t="str">
        <f>IFERROR(VLOOKUP(Dati18_19[[#This Row],[Nome]]&amp;"*",Gazzetta18_19[Giocatore],1,FALSE),0)</f>
        <v>Opoku N.</v>
      </c>
      <c r="E324" s="13">
        <f>IFERROR(IF(Dati18_19[[#This Row],[Mf]]/Dati18_19[[#This Row],[Quota]]=0,0,Dati18_19[[#This Row],[Mf]]/Dati18_19[[#This Row],[Quota]]),0)</f>
        <v>1.7433333333333334</v>
      </c>
      <c r="F324" s="13">
        <f>IFERROR(Dati18_19[[#This Row],[Mf/Quota]]*Dati18_19[[#This Row],[Pg]]/38,0)</f>
        <v>0.55052631578947375</v>
      </c>
      <c r="G324" s="15">
        <f>IF(Dati18_19[[#This Row],[Mf]]*Dati18_19[[#This Row],[Pg]]=0,0,Dati18_19[[#This Row],[Mf]]*Dati18_19[[#This Row],[Pg]])</f>
        <v>62.760000000000005</v>
      </c>
      <c r="H324" s="20">
        <f>IFERROR(Dati18_19[[#This Row],[Tot. punti]]/Dati18_19[[#This Row],[Quota]],0)</f>
        <v>20.92</v>
      </c>
      <c r="I324" s="12">
        <f>IFERROR(VLOOKUP(Dati18_19[[#This Row],[Nome]]&amp;"*",Gazzetta18_19[],2,FALSE),0)</f>
        <v>3</v>
      </c>
      <c r="J324" t="s">
        <v>30</v>
      </c>
      <c r="K324">
        <v>12</v>
      </c>
      <c r="L324">
        <v>5.45</v>
      </c>
      <c r="M324">
        <v>5.23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Y324" s="18" t="s">
        <v>1979</v>
      </c>
      <c r="Z324">
        <v>4</v>
      </c>
    </row>
    <row r="325" spans="1:26" hidden="1">
      <c r="A325">
        <v>647</v>
      </c>
      <c r="B325" t="s">
        <v>17</v>
      </c>
      <c r="C325" t="s">
        <v>149</v>
      </c>
      <c r="D325" s="17" t="str">
        <f>IFERROR(VLOOKUP(Dati18_19[[#This Row],[Nome]]&amp;"*",Gazzetta18_19[Giocatore],1,FALSE),0)</f>
        <v>Dzeko E.</v>
      </c>
      <c r="E325" s="13">
        <f>IFERROR(IF(Dati18_19[[#This Row],[Mf]]/Dati18_19[[#This Row],[Quota]]=0,0,Dati18_19[[#This Row],[Mf]]/Dati18_19[[#This Row],[Quota]]),0)</f>
        <v>0.25407407407407406</v>
      </c>
      <c r="F325" s="13">
        <f>IFERROR(Dati18_19[[#This Row],[Mf/Quota]]*Dati18_19[[#This Row],[Pg]]/38,0)</f>
        <v>0.22064327485380117</v>
      </c>
      <c r="G325" s="15">
        <f>IF(Dati18_19[[#This Row],[Mf]]*Dati18_19[[#This Row],[Pg]]=0,0,Dati18_19[[#This Row],[Mf]]*Dati18_19[[#This Row],[Pg]])</f>
        <v>226.38000000000002</v>
      </c>
      <c r="H325" s="20">
        <f>IFERROR(Dati18_19[[#This Row],[Tot. punti]]/Dati18_19[[#This Row],[Quota]],0)</f>
        <v>8.3844444444444459</v>
      </c>
      <c r="I325" s="12">
        <f>IFERROR(VLOOKUP(Dati18_19[[#This Row],[Nome]]&amp;"*",Gazzetta18_19[],2,FALSE),0)</f>
        <v>27</v>
      </c>
      <c r="J325" t="s">
        <v>42</v>
      </c>
      <c r="K325">
        <v>33</v>
      </c>
      <c r="L325">
        <v>6</v>
      </c>
      <c r="M325">
        <v>6.86</v>
      </c>
      <c r="N325">
        <v>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9</v>
      </c>
      <c r="V325">
        <v>0</v>
      </c>
      <c r="W325">
        <v>0</v>
      </c>
      <c r="Y325" s="18" t="s">
        <v>2352</v>
      </c>
      <c r="Z325">
        <v>5</v>
      </c>
    </row>
    <row r="326" spans="1:26">
      <c r="A326">
        <v>2180</v>
      </c>
      <c r="B326" t="s">
        <v>31</v>
      </c>
      <c r="C326" t="s">
        <v>801</v>
      </c>
      <c r="D326" s="17" t="str">
        <f>IFERROR(VLOOKUP(Dati18_19[[#This Row],[Nome]]&amp;"*",Gazzetta18_19[Giocatore],1,FALSE),0)</f>
        <v>Karsdorp R.</v>
      </c>
      <c r="E326" s="13">
        <f>IFERROR(IF(Dati18_19[[#This Row],[Mf]]/Dati18_19[[#This Row],[Quota]]=0,0,Dati18_19[[#This Row],[Mf]]/Dati18_19[[#This Row],[Quota]]),0)</f>
        <v>1.1339999999999999</v>
      </c>
      <c r="F326" s="13">
        <f>IFERROR(Dati18_19[[#This Row],[Mf/Quota]]*Dati18_19[[#This Row],[Pg]]/38,0)</f>
        <v>0.32826315789473681</v>
      </c>
      <c r="G326" s="15">
        <f>IF(Dati18_19[[#This Row],[Mf]]*Dati18_19[[#This Row],[Pg]]=0,0,Dati18_19[[#This Row],[Mf]]*Dati18_19[[#This Row],[Pg]])</f>
        <v>62.37</v>
      </c>
      <c r="H326" s="20">
        <f>IFERROR(Dati18_19[[#This Row],[Tot. punti]]/Dati18_19[[#This Row],[Quota]],0)</f>
        <v>12.474</v>
      </c>
      <c r="I326" s="12">
        <f>IFERROR(VLOOKUP(Dati18_19[[#This Row],[Nome]]&amp;"*",Gazzetta18_19[],2,FALSE),0)</f>
        <v>5</v>
      </c>
      <c r="J326" t="s">
        <v>42</v>
      </c>
      <c r="K326">
        <v>11</v>
      </c>
      <c r="L326">
        <v>5.72</v>
      </c>
      <c r="M326">
        <v>5.67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Y326" s="18" t="s">
        <v>1983</v>
      </c>
      <c r="Z326">
        <v>10</v>
      </c>
    </row>
    <row r="327" spans="1:26">
      <c r="A327">
        <v>2289</v>
      </c>
      <c r="B327" t="s">
        <v>31</v>
      </c>
      <c r="C327" t="s">
        <v>878</v>
      </c>
      <c r="D327" s="17" t="str">
        <f>IFERROR(VLOOKUP(Dati18_19[[#This Row],[Nome]]&amp;"*",Gazzetta18_19[Giocatore],1,FALSE),0)</f>
        <v>Dalbert H.</v>
      </c>
      <c r="E327" s="13">
        <f>IFERROR(IF(Dati18_19[[#This Row],[Mf]]/Dati18_19[[#This Row],[Quota]]=0,0,Dati18_19[[#This Row],[Mf]]/Dati18_19[[#This Row],[Quota]]),0)</f>
        <v>1.1279999999999999</v>
      </c>
      <c r="F327" s="13">
        <f>IFERROR(Dati18_19[[#This Row],[Mf/Quota]]*Dati18_19[[#This Row],[Pg]]/38,0)</f>
        <v>0.32652631578947366</v>
      </c>
      <c r="G327" s="15">
        <f>IF(Dati18_19[[#This Row],[Mf]]*Dati18_19[[#This Row],[Pg]]=0,0,Dati18_19[[#This Row],[Mf]]*Dati18_19[[#This Row],[Pg]])</f>
        <v>62.04</v>
      </c>
      <c r="H327" s="20">
        <f>IFERROR(Dati18_19[[#This Row],[Tot. punti]]/Dati18_19[[#This Row],[Quota]],0)</f>
        <v>12.407999999999999</v>
      </c>
      <c r="I327" s="12">
        <f>IFERROR(VLOOKUP(Dati18_19[[#This Row],[Nome]]&amp;"*",Gazzetta18_19[],2,FALSE),0)</f>
        <v>5</v>
      </c>
      <c r="J327" t="s">
        <v>55</v>
      </c>
      <c r="K327">
        <v>11</v>
      </c>
      <c r="L327">
        <v>5.64</v>
      </c>
      <c r="M327">
        <v>5.64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Y327" s="18" t="s">
        <v>1984</v>
      </c>
      <c r="Z327">
        <v>5</v>
      </c>
    </row>
    <row r="328" spans="1:26">
      <c r="A328">
        <v>1852</v>
      </c>
      <c r="B328" t="s">
        <v>31</v>
      </c>
      <c r="C328" t="s">
        <v>659</v>
      </c>
      <c r="D328" s="17" t="str">
        <f>IFERROR(VLOOKUP(Dati18_19[[#This Row],[Nome]]&amp;"*",Gazzetta18_19[Giocatore],1,FALSE),0)</f>
        <v>Spinazzola L.</v>
      </c>
      <c r="E328" s="13">
        <f>IFERROR(IF(Dati18_19[[#This Row],[Mf]]/Dati18_19[[#This Row],[Quota]]=0,0,Dati18_19[[#This Row],[Mf]]/Dati18_19[[#This Row],[Quota]]),0)</f>
        <v>0.88142857142857145</v>
      </c>
      <c r="F328" s="13">
        <f>IFERROR(Dati18_19[[#This Row],[Mf/Quota]]*Dati18_19[[#This Row],[Pg]]/38,0)</f>
        <v>0.23195488721804514</v>
      </c>
      <c r="G328" s="15">
        <f>IF(Dati18_19[[#This Row],[Mf]]*Dati18_19[[#This Row],[Pg]]=0,0,Dati18_19[[#This Row],[Mf]]*Dati18_19[[#This Row],[Pg]])</f>
        <v>61.7</v>
      </c>
      <c r="H328" s="20">
        <f>IFERROR(Dati18_19[[#This Row],[Tot. punti]]/Dati18_19[[#This Row],[Quota]],0)</f>
        <v>8.8142857142857149</v>
      </c>
      <c r="I328" s="12">
        <f>IFERROR(VLOOKUP(Dati18_19[[#This Row],[Nome]]&amp;"*",Gazzetta18_19[],2,FALSE),0)</f>
        <v>7</v>
      </c>
      <c r="J328" t="s">
        <v>57</v>
      </c>
      <c r="K328">
        <v>10</v>
      </c>
      <c r="L328">
        <v>6.06</v>
      </c>
      <c r="M328">
        <v>6.17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Y328" s="18" t="s">
        <v>1986</v>
      </c>
      <c r="Z328">
        <v>11</v>
      </c>
    </row>
    <row r="329" spans="1:26" hidden="1">
      <c r="A329">
        <v>2179</v>
      </c>
      <c r="B329" t="s">
        <v>28</v>
      </c>
      <c r="C329" t="s">
        <v>800</v>
      </c>
      <c r="D329" s="17" t="str">
        <f>IFERROR(VLOOKUP(Dati18_19[[#This Row],[Nome]]&amp;"*",Gazzetta18_19[Giocatore],1,FALSE),0)</f>
        <v>Sirigu S.</v>
      </c>
      <c r="E329" s="13">
        <f>IFERROR(IF(Dati18_19[[#This Row],[Mf]]/Dati18_19[[#This Row],[Quota]]=0,0,Dati18_19[[#This Row],[Mf]]/Dati18_19[[#This Row],[Quota]]),0)</f>
        <v>0.23083333333333333</v>
      </c>
      <c r="F329" s="13">
        <f>IFERROR(Dati18_19[[#This Row],[Mf/Quota]]*Dati18_19[[#This Row],[Pg]]/38,0)</f>
        <v>0.21868421052631581</v>
      </c>
      <c r="G329" s="15">
        <f>IF(Dati18_19[[#This Row],[Mf]]*Dati18_19[[#This Row],[Pg]]=0,0,Dati18_19[[#This Row],[Mf]]*Dati18_19[[#This Row],[Pg]])</f>
        <v>199.44</v>
      </c>
      <c r="H329" s="20">
        <f>IFERROR(Dati18_19[[#This Row],[Tot. punti]]/Dati18_19[[#This Row],[Quota]],0)</f>
        <v>8.31</v>
      </c>
      <c r="I329" s="12">
        <f>IFERROR(VLOOKUP(Dati18_19[[#This Row],[Nome]]&amp;"*",Gazzetta18_19[],2,FALSE),0)</f>
        <v>24</v>
      </c>
      <c r="J329" t="s">
        <v>81</v>
      </c>
      <c r="K329">
        <v>36</v>
      </c>
      <c r="L329">
        <v>6.36</v>
      </c>
      <c r="M329">
        <v>5.54</v>
      </c>
      <c r="N329">
        <v>0</v>
      </c>
      <c r="O329">
        <v>35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 s="18" t="s">
        <v>2725</v>
      </c>
      <c r="Z329">
        <v>12</v>
      </c>
    </row>
    <row r="330" spans="1:26">
      <c r="A330">
        <v>523</v>
      </c>
      <c r="B330" t="s">
        <v>31</v>
      </c>
      <c r="C330" t="s">
        <v>83</v>
      </c>
      <c r="D330" s="17" t="str">
        <f>IFERROR(VLOOKUP(Dati18_19[[#This Row],[Nome]]&amp;"*",Gazzetta18_19[Giocatore],1,FALSE),0)</f>
        <v>Vrsaljko S.</v>
      </c>
      <c r="E330" s="13">
        <f>IFERROR(IF(Dati18_19[[#This Row],[Mf]]/Dati18_19[[#This Row],[Quota]]=0,0,Dati18_19[[#This Row],[Mf]]/Dati18_19[[#This Row],[Quota]]),0)</f>
        <v>0.51416666666666666</v>
      </c>
      <c r="F330" s="13">
        <f>IFERROR(Dati18_19[[#This Row],[Mf/Quota]]*Dati18_19[[#This Row],[Pg]]/38,0)</f>
        <v>0.13530701754385965</v>
      </c>
      <c r="G330" s="15">
        <f>IF(Dati18_19[[#This Row],[Mf]]*Dati18_19[[#This Row],[Pg]]=0,0,Dati18_19[[#This Row],[Mf]]*Dati18_19[[#This Row],[Pg]])</f>
        <v>61.7</v>
      </c>
      <c r="H330" s="20">
        <f>IFERROR(Dati18_19[[#This Row],[Tot. punti]]/Dati18_19[[#This Row],[Quota]],0)</f>
        <v>5.1416666666666666</v>
      </c>
      <c r="I330" s="12">
        <f>IFERROR(VLOOKUP(Dati18_19[[#This Row],[Nome]]&amp;"*",Gazzetta18_19[],2,FALSE),0)</f>
        <v>12</v>
      </c>
      <c r="J330" t="s">
        <v>55</v>
      </c>
      <c r="K330">
        <v>10</v>
      </c>
      <c r="L330">
        <v>6.06</v>
      </c>
      <c r="M330">
        <v>6.17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0</v>
      </c>
      <c r="W330">
        <v>0</v>
      </c>
      <c r="Y330" s="18" t="s">
        <v>1989</v>
      </c>
      <c r="Z330">
        <v>16</v>
      </c>
    </row>
    <row r="331" spans="1:26" hidden="1">
      <c r="A331">
        <v>350</v>
      </c>
      <c r="B331" t="s">
        <v>28</v>
      </c>
      <c r="C331" t="s">
        <v>158</v>
      </c>
      <c r="D331" s="17" t="str">
        <f>IFERROR(VLOOKUP(Dati18_19[[#This Row],[Nome]]&amp;"*",Gazzetta18_19[Giocatore],1,FALSE),0)</f>
        <v>Donnarumma G.</v>
      </c>
      <c r="E331" s="13">
        <f>IFERROR(IF(Dati18_19[[#This Row],[Mf]]/Dati18_19[[#This Row],[Quota]]=0,0,Dati18_19[[#This Row],[Mf]]/Dati18_19[[#This Row],[Quota]]),0)</f>
        <v>0.22791666666666666</v>
      </c>
      <c r="F331" s="13">
        <f>IFERROR(Dati18_19[[#This Row],[Mf/Quota]]*Dati18_19[[#This Row],[Pg]]/38,0)</f>
        <v>0.21592105263157896</v>
      </c>
      <c r="G331" s="15">
        <f>IF(Dati18_19[[#This Row],[Mf]]*Dati18_19[[#This Row],[Pg]]=0,0,Dati18_19[[#This Row],[Mf]]*Dati18_19[[#This Row],[Pg]])</f>
        <v>196.92</v>
      </c>
      <c r="H331" s="20">
        <f>IFERROR(Dati18_19[[#This Row],[Tot. punti]]/Dati18_19[[#This Row],[Quota]],0)</f>
        <v>8.2050000000000001</v>
      </c>
      <c r="I331" s="12">
        <f>IFERROR(VLOOKUP(Dati18_19[[#This Row],[Nome]]&amp;"*",Gazzetta18_19[],2,FALSE),0)</f>
        <v>24</v>
      </c>
      <c r="J331" t="s">
        <v>21</v>
      </c>
      <c r="K331">
        <v>36</v>
      </c>
      <c r="L331">
        <v>6.33</v>
      </c>
      <c r="M331">
        <v>5.47</v>
      </c>
      <c r="N331">
        <v>0</v>
      </c>
      <c r="O331">
        <v>31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Y331" s="18" t="s">
        <v>1991</v>
      </c>
      <c r="Z331">
        <v>40</v>
      </c>
    </row>
    <row r="332" spans="1:26" hidden="1">
      <c r="A332">
        <v>306</v>
      </c>
      <c r="B332" t="s">
        <v>17</v>
      </c>
      <c r="C332" t="s">
        <v>586</v>
      </c>
      <c r="D332" s="17" t="str">
        <f>IFERROR(VLOOKUP(Dati18_19[[#This Row],[Nome]]&amp;"*",Gazzetta18_19[Giocatore],1,FALSE),0)</f>
        <v>Cerri A.</v>
      </c>
      <c r="E332" s="13">
        <f>IFERROR(IF(Dati18_19[[#This Row],[Mf]]/Dati18_19[[#This Row],[Quota]]=0,0,Dati18_19[[#This Row],[Mf]]/Dati18_19[[#This Row],[Quota]]),0)</f>
        <v>0.53899999999999992</v>
      </c>
      <c r="F332" s="13">
        <f>IFERROR(Dati18_19[[#This Row],[Mf/Quota]]*Dati18_19[[#This Row],[Pg]]/38,0)</f>
        <v>0.21276315789473682</v>
      </c>
      <c r="G332" s="15">
        <f>IF(Dati18_19[[#This Row],[Mf]]*Dati18_19[[#This Row],[Pg]]=0,0,Dati18_19[[#This Row],[Mf]]*Dati18_19[[#This Row],[Pg]])</f>
        <v>80.849999999999994</v>
      </c>
      <c r="H332" s="20">
        <f>IFERROR(Dati18_19[[#This Row],[Tot. punti]]/Dati18_19[[#This Row],[Quota]],0)</f>
        <v>8.0849999999999991</v>
      </c>
      <c r="I332" s="12">
        <f>IFERROR(VLOOKUP(Dati18_19[[#This Row],[Nome]]&amp;"*",Gazzetta18_19[],2,FALSE),0)</f>
        <v>10</v>
      </c>
      <c r="J332" t="s">
        <v>654</v>
      </c>
      <c r="K332">
        <v>15</v>
      </c>
      <c r="L332">
        <v>5.5</v>
      </c>
      <c r="M332">
        <v>5.39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Y332" s="18" t="s">
        <v>2726</v>
      </c>
      <c r="Z332">
        <v>4</v>
      </c>
    </row>
    <row r="333" spans="1:26" hidden="1">
      <c r="A333">
        <v>209</v>
      </c>
      <c r="B333" t="s">
        <v>22</v>
      </c>
      <c r="C333" t="s">
        <v>183</v>
      </c>
      <c r="D333" s="17" t="str">
        <f>IFERROR(VLOOKUP(Dati18_19[[#This Row],[Nome]]&amp;"*",Gazzetta18_19[Giocatore],1,FALSE),0)</f>
        <v>Sammarco P.</v>
      </c>
      <c r="E333" s="13">
        <f>IFERROR(IF(Dati18_19[[#This Row],[Mf]]/Dati18_19[[#This Row],[Quota]]=0,0,Dati18_19[[#This Row],[Mf]]/Dati18_19[[#This Row],[Quota]]),0)</f>
        <v>1.01</v>
      </c>
      <c r="F333" s="13">
        <f>IFERROR(Dati18_19[[#This Row],[Mf/Quota]]*Dati18_19[[#This Row],[Pg]]/38,0)</f>
        <v>0.21263157894736842</v>
      </c>
      <c r="G333" s="15">
        <f>IF(Dati18_19[[#This Row],[Mf]]*Dati18_19[[#This Row],[Pg]]=0,0,Dati18_19[[#This Row],[Mf]]*Dati18_19[[#This Row],[Pg]])</f>
        <v>48.48</v>
      </c>
      <c r="H333" s="20">
        <f>IFERROR(Dati18_19[[#This Row],[Tot. punti]]/Dati18_19[[#This Row],[Quota]],0)</f>
        <v>8.08</v>
      </c>
      <c r="I333" s="12">
        <f>IFERROR(VLOOKUP(Dati18_19[[#This Row],[Nome]]&amp;"*",Gazzetta18_19[],2,FALSE),0)</f>
        <v>6</v>
      </c>
      <c r="J333" t="s">
        <v>38</v>
      </c>
      <c r="K333">
        <v>8</v>
      </c>
      <c r="L333">
        <v>5.75</v>
      </c>
      <c r="M333">
        <v>6.06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2563</v>
      </c>
      <c r="Z333">
        <v>13</v>
      </c>
    </row>
    <row r="334" spans="1:26" hidden="1">
      <c r="A334">
        <v>463</v>
      </c>
      <c r="B334" t="s">
        <v>22</v>
      </c>
      <c r="C334" t="s">
        <v>264</v>
      </c>
      <c r="D334" s="17" t="str">
        <f>IFERROR(VLOOKUP(Dati18_19[[#This Row],[Nome]]&amp;"*",Gazzetta18_19[Giocatore],1,FALSE),0)</f>
        <v>De Rossi D.</v>
      </c>
      <c r="E334" s="13">
        <f>IFERROR(IF(Dati18_19[[#This Row],[Mf]]/Dati18_19[[#This Row],[Quota]]=0,0,Dati18_19[[#This Row],[Mf]]/Dati18_19[[#This Row],[Quota]]),0)</f>
        <v>0.44857142857142857</v>
      </c>
      <c r="F334" s="13">
        <f>IFERROR(Dati18_19[[#This Row],[Mf/Quota]]*Dati18_19[[#This Row],[Pg]]/38,0)</f>
        <v>0.2124812030075188</v>
      </c>
      <c r="G334" s="15">
        <f>IF(Dati18_19[[#This Row],[Mf]]*Dati18_19[[#This Row],[Pg]]=0,0,Dati18_19[[#This Row],[Mf]]*Dati18_19[[#This Row],[Pg]])</f>
        <v>113.04</v>
      </c>
      <c r="H334" s="20">
        <f>IFERROR(Dati18_19[[#This Row],[Tot. punti]]/Dati18_19[[#This Row],[Quota]],0)</f>
        <v>8.0742857142857147</v>
      </c>
      <c r="I334" s="12">
        <f>IFERROR(VLOOKUP(Dati18_19[[#This Row],[Nome]]&amp;"*",Gazzetta18_19[],2,FALSE),0)</f>
        <v>14</v>
      </c>
      <c r="J334" t="s">
        <v>42</v>
      </c>
      <c r="K334">
        <v>18</v>
      </c>
      <c r="L334">
        <v>6.14</v>
      </c>
      <c r="M334">
        <v>6.28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</v>
      </c>
      <c r="V334">
        <v>0</v>
      </c>
      <c r="W334">
        <v>0</v>
      </c>
      <c r="Y334" s="18" t="s">
        <v>2358</v>
      </c>
      <c r="Z334">
        <v>30</v>
      </c>
    </row>
    <row r="335" spans="1:26" hidden="1">
      <c r="A335">
        <v>532</v>
      </c>
      <c r="B335" t="s">
        <v>17</v>
      </c>
      <c r="C335" t="s">
        <v>231</v>
      </c>
      <c r="D335" s="17" t="str">
        <f>IFERROR(VLOOKUP(Dati18_19[[#This Row],[Nome]]&amp;"*",Gazzetta18_19[Giocatore],1,FALSE),0)</f>
        <v>Falcinelli D.</v>
      </c>
      <c r="E335" s="13">
        <f>IFERROR(IF(Dati18_19[[#This Row],[Mf]]/Dati18_19[[#This Row],[Quota]]=0,0,Dati18_19[[#This Row],[Mf]]/Dati18_19[[#This Row],[Quota]]),0)</f>
        <v>0.50454545454545452</v>
      </c>
      <c r="F335" s="13">
        <f>IFERROR(Dati18_19[[#This Row],[Mf/Quota]]*Dati18_19[[#This Row],[Pg]]/38,0)</f>
        <v>0.21244019138755979</v>
      </c>
      <c r="G335" s="15">
        <f>IF(Dati18_19[[#This Row],[Mf]]*Dati18_19[[#This Row],[Pg]]=0,0,Dati18_19[[#This Row],[Mf]]*Dati18_19[[#This Row],[Pg]])</f>
        <v>88.8</v>
      </c>
      <c r="H335" s="20">
        <f>IFERROR(Dati18_19[[#This Row],[Tot. punti]]/Dati18_19[[#This Row],[Quota]],0)</f>
        <v>8.0727272727272723</v>
      </c>
      <c r="I335" s="12">
        <f>IFERROR(VLOOKUP(Dati18_19[[#This Row],[Nome]]&amp;"*",Gazzetta18_19[],2,FALSE),0)</f>
        <v>11</v>
      </c>
      <c r="J335" t="s">
        <v>89</v>
      </c>
      <c r="K335">
        <v>16</v>
      </c>
      <c r="L335">
        <v>5.45</v>
      </c>
      <c r="M335">
        <v>5.55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Y335" s="18" t="s">
        <v>1995</v>
      </c>
      <c r="Z335">
        <v>23</v>
      </c>
    </row>
    <row r="336" spans="1:26">
      <c r="A336">
        <v>2653</v>
      </c>
      <c r="B336" t="s">
        <v>31</v>
      </c>
      <c r="C336" t="s">
        <v>934</v>
      </c>
      <c r="D336" s="17" t="str">
        <f>IFERROR(VLOOKUP(Dati18_19[[#This Row],[Nome]]&amp;"*",Gazzetta18_19[Giocatore],1,FALSE),0)</f>
        <v>Lykogiannis C.</v>
      </c>
      <c r="E336" s="13">
        <f>IFERROR(IF(Dati18_19[[#This Row],[Mf]]/Dati18_19[[#This Row],[Quota]]=0,0,Dati18_19[[#This Row],[Mf]]/Dati18_19[[#This Row],[Quota]]),0)</f>
        <v>0.93333333333333324</v>
      </c>
      <c r="F336" s="13">
        <f>IFERROR(Dati18_19[[#This Row],[Mf/Quota]]*Dati18_19[[#This Row],[Pg]]/38,0)</f>
        <v>0.27017543859649118</v>
      </c>
      <c r="G336" s="15">
        <f>IF(Dati18_19[[#This Row],[Mf]]*Dati18_19[[#This Row],[Pg]]=0,0,Dati18_19[[#This Row],[Mf]]*Dati18_19[[#This Row],[Pg]])</f>
        <v>61.599999999999994</v>
      </c>
      <c r="H336" s="20">
        <f>IFERROR(Dati18_19[[#This Row],[Tot. punti]]/Dati18_19[[#This Row],[Quota]],0)</f>
        <v>10.266666666666666</v>
      </c>
      <c r="I336" s="12">
        <f>IFERROR(VLOOKUP(Dati18_19[[#This Row],[Nome]]&amp;"*",Gazzetta18_19[],2,FALSE),0)</f>
        <v>6</v>
      </c>
      <c r="J336" t="s">
        <v>654</v>
      </c>
      <c r="K336">
        <v>11</v>
      </c>
      <c r="L336">
        <v>5.55</v>
      </c>
      <c r="M336">
        <v>5.6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Y336" s="18" t="s">
        <v>2727</v>
      </c>
      <c r="Z336">
        <v>2</v>
      </c>
    </row>
    <row r="337" spans="1:26" hidden="1">
      <c r="A337">
        <v>332</v>
      </c>
      <c r="B337" t="s">
        <v>22</v>
      </c>
      <c r="C337" t="s">
        <v>156</v>
      </c>
      <c r="D337" s="17" t="str">
        <f>IFERROR(VLOOKUP(Dati18_19[[#This Row],[Nome]]&amp;"*",Gazzetta18_19[Giocatore],1,FALSE),0)</f>
        <v>Candreva A.</v>
      </c>
      <c r="E337" s="13">
        <f>IFERROR(IF(Dati18_19[[#This Row],[Mf]]/Dati18_19[[#This Row],[Quota]]=0,0,Dati18_19[[#This Row],[Mf]]/Dati18_19[[#This Row],[Quota]]),0)</f>
        <v>0.44785714285714284</v>
      </c>
      <c r="F337" s="13">
        <f>IFERROR(Dati18_19[[#This Row],[Mf/Quota]]*Dati18_19[[#This Row],[Pg]]/38,0)</f>
        <v>0.21214285714285713</v>
      </c>
      <c r="G337" s="15">
        <f>IF(Dati18_19[[#This Row],[Mf]]*Dati18_19[[#This Row],[Pg]]=0,0,Dati18_19[[#This Row],[Mf]]*Dati18_19[[#This Row],[Pg]])</f>
        <v>112.85999999999999</v>
      </c>
      <c r="H337" s="20">
        <f>IFERROR(Dati18_19[[#This Row],[Tot. punti]]/Dati18_19[[#This Row],[Quota]],0)</f>
        <v>8.0614285714285696</v>
      </c>
      <c r="I337" s="12">
        <f>IFERROR(VLOOKUP(Dati18_19[[#This Row],[Nome]]&amp;"*",Gazzetta18_19[],2,FALSE),0)</f>
        <v>14</v>
      </c>
      <c r="J337" t="s">
        <v>55</v>
      </c>
      <c r="K337">
        <v>18</v>
      </c>
      <c r="L337">
        <v>6</v>
      </c>
      <c r="M337">
        <v>6.27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 s="18" t="s">
        <v>2728</v>
      </c>
      <c r="Z337">
        <v>13</v>
      </c>
    </row>
    <row r="338" spans="1:26" hidden="1">
      <c r="A338">
        <v>207</v>
      </c>
      <c r="B338" t="s">
        <v>22</v>
      </c>
      <c r="C338" t="s">
        <v>201</v>
      </c>
      <c r="D338" s="17" t="str">
        <f>IFERROR(VLOOKUP(Dati18_19[[#This Row],[Nome]]&amp;"*",Gazzetta18_19[Giocatore],1,FALSE),0)</f>
        <v>Paganini L.</v>
      </c>
      <c r="E338" s="13">
        <f>IFERROR(IF(Dati18_19[[#This Row],[Mf]]/Dati18_19[[#This Row],[Quota]]=0,0,Dati18_19[[#This Row],[Mf]]/Dati18_19[[#This Row],[Quota]]),0)</f>
        <v>0.57363636363636361</v>
      </c>
      <c r="F338" s="13">
        <f>IFERROR(Dati18_19[[#This Row],[Mf/Quota]]*Dati18_19[[#This Row],[Pg]]/38,0)</f>
        <v>0.2113397129186603</v>
      </c>
      <c r="G338" s="15">
        <f>IF(Dati18_19[[#This Row],[Mf]]*Dati18_19[[#This Row],[Pg]]=0,0,Dati18_19[[#This Row],[Mf]]*Dati18_19[[#This Row],[Pg]])</f>
        <v>88.339999999999989</v>
      </c>
      <c r="H338" s="20">
        <f>IFERROR(Dati18_19[[#This Row],[Tot. punti]]/Dati18_19[[#This Row],[Quota]],0)</f>
        <v>8.0309090909090894</v>
      </c>
      <c r="I338" s="12">
        <f>IFERROR(VLOOKUP(Dati18_19[[#This Row],[Nome]]&amp;"*",Gazzetta18_19[],2,FALSE),0)</f>
        <v>11</v>
      </c>
      <c r="J338" t="s">
        <v>38</v>
      </c>
      <c r="K338">
        <v>14</v>
      </c>
      <c r="L338">
        <v>5.92</v>
      </c>
      <c r="M338">
        <v>6.31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Y338" s="18" t="s">
        <v>1996</v>
      </c>
      <c r="Z338">
        <v>9</v>
      </c>
    </row>
    <row r="339" spans="1:26" hidden="1">
      <c r="A339">
        <v>441</v>
      </c>
      <c r="B339" t="s">
        <v>17</v>
      </c>
      <c r="C339" t="s">
        <v>80</v>
      </c>
      <c r="D339" s="17" t="str">
        <f>IFERROR(VLOOKUP(Dati18_19[[#This Row],[Nome]]&amp;"*",Gazzetta18_19[Giocatore],1,FALSE),0)</f>
        <v>Belotti A.</v>
      </c>
      <c r="E339" s="13">
        <f>IFERROR(IF(Dati18_19[[#This Row],[Mf]]/Dati18_19[[#This Row],[Quota]]=0,0,Dati18_19[[#This Row],[Mf]]/Dati18_19[[#This Row],[Quota]]),0)</f>
        <v>0.215</v>
      </c>
      <c r="F339" s="13">
        <f>IFERROR(Dati18_19[[#This Row],[Mf/Quota]]*Dati18_19[[#This Row],[Pg]]/38,0)</f>
        <v>0.20934210526315788</v>
      </c>
      <c r="G339" s="15">
        <f>IF(Dati18_19[[#This Row],[Mf]]*Dati18_19[[#This Row],[Pg]]=0,0,Dati18_19[[#This Row],[Mf]]*Dati18_19[[#This Row],[Pg]])</f>
        <v>270.46999999999997</v>
      </c>
      <c r="H339" s="20">
        <f>IFERROR(Dati18_19[[#This Row],[Tot. punti]]/Dati18_19[[#This Row],[Quota]],0)</f>
        <v>7.9549999999999992</v>
      </c>
      <c r="I339" s="12">
        <f>IFERROR(VLOOKUP(Dati18_19[[#This Row],[Nome]]&amp;"*",Gazzetta18_19[],2,FALSE),0)</f>
        <v>34</v>
      </c>
      <c r="J339" t="s">
        <v>81</v>
      </c>
      <c r="K339">
        <v>37</v>
      </c>
      <c r="L339">
        <v>6.22</v>
      </c>
      <c r="M339">
        <v>7.31</v>
      </c>
      <c r="N339">
        <v>10</v>
      </c>
      <c r="O339">
        <v>0</v>
      </c>
      <c r="P339">
        <v>0</v>
      </c>
      <c r="Q339">
        <v>6</v>
      </c>
      <c r="R339">
        <v>5</v>
      </c>
      <c r="S339">
        <v>1</v>
      </c>
      <c r="T339">
        <v>1</v>
      </c>
      <c r="U339">
        <v>5</v>
      </c>
      <c r="V339">
        <v>0</v>
      </c>
      <c r="W339">
        <v>0</v>
      </c>
      <c r="Y339" s="18" t="s">
        <v>1997</v>
      </c>
      <c r="Z339">
        <v>14</v>
      </c>
    </row>
    <row r="340" spans="1:26" hidden="1">
      <c r="A340">
        <v>123</v>
      </c>
      <c r="B340" t="s">
        <v>17</v>
      </c>
      <c r="C340" t="s">
        <v>222</v>
      </c>
      <c r="D340" s="17" t="str">
        <f>IFERROR(VLOOKUP(Dati18_19[[#This Row],[Nome]]&amp;"*",Gazzetta18_19[Giocatore],1,FALSE),0)</f>
        <v>Inglese R.</v>
      </c>
      <c r="E340" s="13">
        <f>IFERROR(IF(Dati18_19[[#This Row],[Mf]]/Dati18_19[[#This Row],[Quota]]=0,0,Dati18_19[[#This Row],[Mf]]/Dati18_19[[#This Row],[Quota]]),0)</f>
        <v>0.31521739130434784</v>
      </c>
      <c r="F340" s="13">
        <f>IFERROR(Dati18_19[[#This Row],[Mf/Quota]]*Dati18_19[[#This Row],[Pg]]/38,0)</f>
        <v>0.20737986270022885</v>
      </c>
      <c r="G340" s="15">
        <f>IF(Dati18_19[[#This Row],[Mf]]*Dati18_19[[#This Row],[Pg]]=0,0,Dati18_19[[#This Row],[Mf]]*Dati18_19[[#This Row],[Pg]])</f>
        <v>181.25</v>
      </c>
      <c r="H340" s="20">
        <f>IFERROR(Dati18_19[[#This Row],[Tot. punti]]/Dati18_19[[#This Row],[Quota]],0)</f>
        <v>7.8804347826086953</v>
      </c>
      <c r="I340" s="12">
        <f>IFERROR(VLOOKUP(Dati18_19[[#This Row],[Nome]]&amp;"*",Gazzetta18_19[],2,FALSE),0)</f>
        <v>23</v>
      </c>
      <c r="J340" t="s">
        <v>1086</v>
      </c>
      <c r="K340">
        <v>25</v>
      </c>
      <c r="L340">
        <v>6.1</v>
      </c>
      <c r="M340">
        <v>7.25</v>
      </c>
      <c r="N340">
        <v>7</v>
      </c>
      <c r="O340">
        <v>0</v>
      </c>
      <c r="P340">
        <v>0</v>
      </c>
      <c r="Q340">
        <v>2</v>
      </c>
      <c r="R340">
        <v>2</v>
      </c>
      <c r="S340">
        <v>0</v>
      </c>
      <c r="T340">
        <v>2</v>
      </c>
      <c r="U340">
        <v>3</v>
      </c>
      <c r="V340">
        <v>0</v>
      </c>
      <c r="W340">
        <v>0</v>
      </c>
      <c r="Y340" s="18" t="s">
        <v>1998</v>
      </c>
      <c r="Z340">
        <v>11</v>
      </c>
    </row>
    <row r="341" spans="1:26" hidden="1">
      <c r="A341">
        <v>247</v>
      </c>
      <c r="B341" t="s">
        <v>17</v>
      </c>
      <c r="C341" t="s">
        <v>241</v>
      </c>
      <c r="D341" s="17" t="str">
        <f>IFERROR(VLOOKUP(Dati18_19[[#This Row],[Nome]]&amp;"*",Gazzetta18_19[Giocatore],1,FALSE),0)</f>
        <v>Pavoletti L.</v>
      </c>
      <c r="E341" s="13">
        <f>IFERROR(IF(Dati18_19[[#This Row],[Mf]]/Dati18_19[[#This Row],[Quota]]=0,0,Dati18_19[[#This Row],[Mf]]/Dati18_19[[#This Row],[Quota]]),0)</f>
        <v>0.24580645161290324</v>
      </c>
      <c r="F341" s="13">
        <f>IFERROR(Dati18_19[[#This Row],[Mf/Quota]]*Dati18_19[[#This Row],[Pg]]/38,0)</f>
        <v>0.20699490662139219</v>
      </c>
      <c r="G341" s="15">
        <f>IF(Dati18_19[[#This Row],[Mf]]*Dati18_19[[#This Row],[Pg]]=0,0,Dati18_19[[#This Row],[Mf]]*Dati18_19[[#This Row],[Pg]])</f>
        <v>243.84</v>
      </c>
      <c r="H341" s="20">
        <f>IFERROR(Dati18_19[[#This Row],[Tot. punti]]/Dati18_19[[#This Row],[Quota]],0)</f>
        <v>7.8658064516129036</v>
      </c>
      <c r="I341" s="12">
        <f>IFERROR(VLOOKUP(Dati18_19[[#This Row],[Nome]]&amp;"*",Gazzetta18_19[],2,FALSE),0)</f>
        <v>31</v>
      </c>
      <c r="J341" t="s">
        <v>654</v>
      </c>
      <c r="K341">
        <v>32</v>
      </c>
      <c r="L341">
        <v>6.19</v>
      </c>
      <c r="M341">
        <v>7.62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6</v>
      </c>
      <c r="V341">
        <v>0</v>
      </c>
      <c r="W341">
        <v>0</v>
      </c>
      <c r="Y341" s="18" t="s">
        <v>2000</v>
      </c>
      <c r="Z341">
        <v>5</v>
      </c>
    </row>
    <row r="342" spans="1:26">
      <c r="A342">
        <v>2810</v>
      </c>
      <c r="B342" t="s">
        <v>31</v>
      </c>
      <c r="C342" t="s">
        <v>1162</v>
      </c>
      <c r="D342" s="17" t="str">
        <f>IFERROR(VLOOKUP(Dati18_19[[#This Row],[Nome]]&amp;"*",Gazzetta18_19[Giocatore],1,FALSE),0)</f>
        <v>Brighenti N.</v>
      </c>
      <c r="E342" s="13">
        <f>IFERROR(IF(Dati18_19[[#This Row],[Mf]]/Dati18_19[[#This Row],[Quota]]=0,0,Dati18_19[[#This Row],[Mf]]/Dati18_19[[#This Row],[Quota]]),0)</f>
        <v>1.7866666666666668</v>
      </c>
      <c r="F342" s="13">
        <f>IFERROR(Dati18_19[[#This Row],[Mf/Quota]]*Dati18_19[[#This Row],[Pg]]/38,0)</f>
        <v>0.51719298245614043</v>
      </c>
      <c r="G342" s="15">
        <f>IF(Dati18_19[[#This Row],[Mf]]*Dati18_19[[#This Row],[Pg]]=0,0,Dati18_19[[#This Row],[Mf]]*Dati18_19[[#This Row],[Pg]])</f>
        <v>58.96</v>
      </c>
      <c r="H342" s="20">
        <f>IFERROR(Dati18_19[[#This Row],[Tot. punti]]/Dati18_19[[#This Row],[Quota]],0)</f>
        <v>19.653333333333332</v>
      </c>
      <c r="I342" s="12">
        <f>IFERROR(VLOOKUP(Dati18_19[[#This Row],[Nome]]&amp;"*",Gazzetta18_19[],2,FALSE),0)</f>
        <v>3</v>
      </c>
      <c r="J342" t="s">
        <v>38</v>
      </c>
      <c r="K342">
        <v>11</v>
      </c>
      <c r="L342">
        <v>5.55</v>
      </c>
      <c r="M342">
        <v>5.36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0</v>
      </c>
      <c r="Y342" s="18" t="s">
        <v>2729</v>
      </c>
      <c r="Z342">
        <v>1</v>
      </c>
    </row>
    <row r="343" spans="1:26" hidden="1">
      <c r="A343">
        <v>801</v>
      </c>
      <c r="B343" t="s">
        <v>22</v>
      </c>
      <c r="C343" t="s">
        <v>546</v>
      </c>
      <c r="D343" s="17" t="str">
        <f>IFERROR(VLOOKUP(Dati18_19[[#This Row],[Nome]]&amp;"*",Gazzetta18_19[Giocatore],1,FALSE),0)</f>
        <v>Gagliardini R.</v>
      </c>
      <c r="E343" s="13">
        <f>IFERROR(IF(Dati18_19[[#This Row],[Mf]]/Dati18_19[[#This Row],[Quota]]=0,0,Dati18_19[[#This Row],[Mf]]/Dati18_19[[#This Row],[Quota]]),0)</f>
        <v>0.40764705882352942</v>
      </c>
      <c r="F343" s="13">
        <f>IFERROR(Dati18_19[[#This Row],[Mf/Quota]]*Dati18_19[[#This Row],[Pg]]/38,0)</f>
        <v>0.20382352941176471</v>
      </c>
      <c r="G343" s="15">
        <f>IF(Dati18_19[[#This Row],[Mf]]*Dati18_19[[#This Row],[Pg]]=0,0,Dati18_19[[#This Row],[Mf]]*Dati18_19[[#This Row],[Pg]])</f>
        <v>131.66999999999999</v>
      </c>
      <c r="H343" s="20">
        <f>IFERROR(Dati18_19[[#This Row],[Tot. punti]]/Dati18_19[[#This Row],[Quota]],0)</f>
        <v>7.7452941176470578</v>
      </c>
      <c r="I343" s="12">
        <f>IFERROR(VLOOKUP(Dati18_19[[#This Row],[Nome]]&amp;"*",Gazzetta18_19[],2,FALSE),0)</f>
        <v>17</v>
      </c>
      <c r="J343" t="s">
        <v>55</v>
      </c>
      <c r="K343">
        <v>19</v>
      </c>
      <c r="L343">
        <v>6.07</v>
      </c>
      <c r="M343">
        <v>6.93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0</v>
      </c>
      <c r="W343">
        <v>0</v>
      </c>
      <c r="Y343" s="18" t="s">
        <v>2002</v>
      </c>
      <c r="Z343">
        <v>4</v>
      </c>
    </row>
    <row r="344" spans="1:26" hidden="1">
      <c r="A344">
        <v>608</v>
      </c>
      <c r="B344" t="s">
        <v>17</v>
      </c>
      <c r="C344" t="s">
        <v>251</v>
      </c>
      <c r="D344" s="17" t="str">
        <f>IFERROR(VLOOKUP(Dati18_19[[#This Row],[Nome]]&amp;"*",Gazzetta18_19[Giocatore],1,FALSE),0)</f>
        <v>Zapata D.</v>
      </c>
      <c r="E344" s="13">
        <f>IFERROR(IF(Dati18_19[[#This Row],[Mf]]/Dati18_19[[#This Row],[Quota]]=0,0,Dati18_19[[#This Row],[Mf]]/Dati18_19[[#This Row],[Quota]]),0)</f>
        <v>0.20899999999999999</v>
      </c>
      <c r="F344" s="13">
        <f>IFERROR(Dati18_19[[#This Row],[Mf/Quota]]*Dati18_19[[#This Row],[Pg]]/38,0)</f>
        <v>0.20349999999999999</v>
      </c>
      <c r="G344" s="15">
        <f>IF(Dati18_19[[#This Row],[Mf]]*Dati18_19[[#This Row],[Pg]]=0,0,Dati18_19[[#This Row],[Mf]]*Dati18_19[[#This Row],[Pg]])</f>
        <v>309.32</v>
      </c>
      <c r="H344" s="20">
        <f>IFERROR(Dati18_19[[#This Row],[Tot. punti]]/Dati18_19[[#This Row],[Quota]],0)</f>
        <v>7.7329999999999997</v>
      </c>
      <c r="I344" s="12">
        <f>IFERROR(VLOOKUP(Dati18_19[[#This Row],[Nome]]&amp;"*",Gazzetta18_19[],2,FALSE),0)</f>
        <v>40</v>
      </c>
      <c r="J344" t="s">
        <v>49</v>
      </c>
      <c r="K344">
        <v>37</v>
      </c>
      <c r="L344">
        <v>6.46</v>
      </c>
      <c r="M344">
        <v>8.36</v>
      </c>
      <c r="N344">
        <v>22</v>
      </c>
      <c r="O344">
        <v>0</v>
      </c>
      <c r="P344">
        <v>0</v>
      </c>
      <c r="Q344">
        <v>2</v>
      </c>
      <c r="R344">
        <v>1</v>
      </c>
      <c r="S344">
        <v>1</v>
      </c>
      <c r="T344">
        <v>7</v>
      </c>
      <c r="U344">
        <v>5</v>
      </c>
      <c r="V344">
        <v>0</v>
      </c>
      <c r="W344">
        <v>0</v>
      </c>
      <c r="Y344" s="18" t="s">
        <v>2005</v>
      </c>
      <c r="Z344">
        <v>10</v>
      </c>
    </row>
    <row r="345" spans="1:26" hidden="1">
      <c r="A345">
        <v>2764</v>
      </c>
      <c r="B345" t="s">
        <v>17</v>
      </c>
      <c r="C345" t="s">
        <v>1122</v>
      </c>
      <c r="D345" s="17" t="str">
        <f>IFERROR(VLOOKUP(Dati18_19[[#This Row],[Nome]]&amp;"*",Gazzetta18_19[Giocatore],1,FALSE),0)</f>
        <v>Martinez L.</v>
      </c>
      <c r="E345" s="13">
        <f>IFERROR(IF(Dati18_19[[#This Row],[Mf]]/Dati18_19[[#This Row],[Quota]]=0,0,Dati18_19[[#This Row],[Mf]]/Dati18_19[[#This Row],[Quota]]),0)</f>
        <v>0.28583333333333333</v>
      </c>
      <c r="F345" s="13">
        <f>IFERROR(Dati18_19[[#This Row],[Mf/Quota]]*Dati18_19[[#This Row],[Pg]]/38,0)</f>
        <v>0.20309210526315791</v>
      </c>
      <c r="G345" s="15">
        <f>IF(Dati18_19[[#This Row],[Mf]]*Dati18_19[[#This Row],[Pg]]=0,0,Dati18_19[[#This Row],[Mf]]*Dati18_19[[#This Row],[Pg]])</f>
        <v>185.22</v>
      </c>
      <c r="H345" s="20">
        <f>IFERROR(Dati18_19[[#This Row],[Tot. punti]]/Dati18_19[[#This Row],[Quota]],0)</f>
        <v>7.7175000000000002</v>
      </c>
      <c r="I345" s="12">
        <f>IFERROR(VLOOKUP(Dati18_19[[#This Row],[Nome]]&amp;"*",Gazzetta18_19[],2,FALSE),0)</f>
        <v>24</v>
      </c>
      <c r="J345" t="s">
        <v>55</v>
      </c>
      <c r="K345">
        <v>27</v>
      </c>
      <c r="L345">
        <v>6.09</v>
      </c>
      <c r="M345">
        <v>6.86</v>
      </c>
      <c r="N345">
        <v>5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4</v>
      </c>
      <c r="V345">
        <v>0</v>
      </c>
      <c r="W345">
        <v>0</v>
      </c>
      <c r="Y345" s="18" t="s">
        <v>2363</v>
      </c>
      <c r="Z345">
        <v>9</v>
      </c>
    </row>
    <row r="346" spans="1:26">
      <c r="A346">
        <v>169</v>
      </c>
      <c r="B346" t="s">
        <v>31</v>
      </c>
      <c r="C346" t="s">
        <v>255</v>
      </c>
      <c r="D346" s="17" t="str">
        <f>IFERROR(VLOOKUP(Dati18_19[[#This Row],[Nome]]&amp;"*",Gazzetta18_19[Giocatore],1,FALSE),0)</f>
        <v>Tomovic N.</v>
      </c>
      <c r="E346" s="13">
        <f>IFERROR(IF(Dati18_19[[#This Row],[Mf]]/Dati18_19[[#This Row],[Quota]]=0,0,Dati18_19[[#This Row],[Mf]]/Dati18_19[[#This Row],[Quota]]),0)</f>
        <v>0.83571428571428563</v>
      </c>
      <c r="F346" s="13">
        <f>IFERROR(Dati18_19[[#This Row],[Mf/Quota]]*Dati18_19[[#This Row],[Pg]]/38,0)</f>
        <v>0.21992481203007516</v>
      </c>
      <c r="G346" s="15">
        <f>IF(Dati18_19[[#This Row],[Mf]]*Dati18_19[[#This Row],[Pg]]=0,0,Dati18_19[[#This Row],[Mf]]*Dati18_19[[#This Row],[Pg]])</f>
        <v>58.5</v>
      </c>
      <c r="H346" s="20">
        <f>IFERROR(Dati18_19[[#This Row],[Tot. punti]]/Dati18_19[[#This Row],[Quota]],0)</f>
        <v>8.3571428571428577</v>
      </c>
      <c r="I346" s="12">
        <f>IFERROR(VLOOKUP(Dati18_19[[#This Row],[Nome]]&amp;"*",Gazzetta18_19[],2,FALSE),0)</f>
        <v>7</v>
      </c>
      <c r="J346" t="s">
        <v>65</v>
      </c>
      <c r="K346">
        <v>10</v>
      </c>
      <c r="L346">
        <v>5.6</v>
      </c>
      <c r="M346">
        <v>5.85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Y346" s="18" t="s">
        <v>2012</v>
      </c>
      <c r="Z346">
        <v>19</v>
      </c>
    </row>
    <row r="347" spans="1:26">
      <c r="A347">
        <v>251</v>
      </c>
      <c r="B347" t="s">
        <v>31</v>
      </c>
      <c r="C347" t="s">
        <v>578</v>
      </c>
      <c r="D347" s="17" t="str">
        <f>IFERROR(VLOOKUP(Dati18_19[[#This Row],[Nome]]&amp;"*",Gazzetta18_19[Giocatore],1,FALSE),0)</f>
        <v>Andreolli M.</v>
      </c>
      <c r="E347" s="13">
        <f>IFERROR(IF(Dati18_19[[#This Row],[Mf]]/Dati18_19[[#This Row],[Quota]]=0,0,Dati18_19[[#This Row],[Mf]]/Dati18_19[[#This Row],[Quota]]),0)</f>
        <v>1.7333333333333334</v>
      </c>
      <c r="F347" s="13">
        <f>IFERROR(Dati18_19[[#This Row],[Mf/Quota]]*Dati18_19[[#This Row],[Pg]]/38,0)</f>
        <v>0.50175438596491229</v>
      </c>
      <c r="G347" s="15">
        <f>IF(Dati18_19[[#This Row],[Mf]]*Dati18_19[[#This Row],[Pg]]=0,0,Dati18_19[[#This Row],[Mf]]*Dati18_19[[#This Row],[Pg]])</f>
        <v>57.2</v>
      </c>
      <c r="H347" s="20">
        <f>IFERROR(Dati18_19[[#This Row],[Tot. punti]]/Dati18_19[[#This Row],[Quota]],0)</f>
        <v>19.066666666666666</v>
      </c>
      <c r="I347" s="12">
        <f>IFERROR(VLOOKUP(Dati18_19[[#This Row],[Nome]]&amp;"*",Gazzetta18_19[],2,FALSE),0)</f>
        <v>3</v>
      </c>
      <c r="J347" t="s">
        <v>65</v>
      </c>
      <c r="K347">
        <v>11</v>
      </c>
      <c r="L347">
        <v>5.35</v>
      </c>
      <c r="M347">
        <v>5.2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Y347" s="18" t="s">
        <v>2365</v>
      </c>
      <c r="Z347">
        <v>9</v>
      </c>
    </row>
    <row r="348" spans="1:26" hidden="1">
      <c r="A348">
        <v>376</v>
      </c>
      <c r="B348" t="s">
        <v>22</v>
      </c>
      <c r="C348" t="s">
        <v>443</v>
      </c>
      <c r="D348" s="17" t="str">
        <f>IFERROR(VLOOKUP(Dati18_19[[#This Row],[Nome]]&amp;"*",Gazzetta18_19[Giocatore],1,FALSE),0)</f>
        <v>Verdi S.</v>
      </c>
      <c r="E348" s="13">
        <f>IFERROR(IF(Dati18_19[[#This Row],[Mf]]/Dati18_19[[#This Row],[Quota]]=0,0,Dati18_19[[#This Row],[Mf]]/Dati18_19[[#This Row],[Quota]]),0)</f>
        <v>0.34210526315789475</v>
      </c>
      <c r="F348" s="13">
        <f>IFERROR(Dati18_19[[#This Row],[Mf/Quota]]*Dati18_19[[#This Row],[Pg]]/38,0)</f>
        <v>0.19806094182825484</v>
      </c>
      <c r="G348" s="15">
        <f>IF(Dati18_19[[#This Row],[Mf]]*Dati18_19[[#This Row],[Pg]]=0,0,Dati18_19[[#This Row],[Mf]]*Dati18_19[[#This Row],[Pg]])</f>
        <v>143</v>
      </c>
      <c r="H348" s="20">
        <f>IFERROR(Dati18_19[[#This Row],[Tot. punti]]/Dati18_19[[#This Row],[Quota]],0)</f>
        <v>7.5263157894736841</v>
      </c>
      <c r="I348" s="12">
        <f>IFERROR(VLOOKUP(Dati18_19[[#This Row],[Nome]]&amp;"*",Gazzetta18_19[],2,FALSE),0)</f>
        <v>19</v>
      </c>
      <c r="J348" t="s">
        <v>24</v>
      </c>
      <c r="K348">
        <v>22</v>
      </c>
      <c r="L348">
        <v>5.83</v>
      </c>
      <c r="M348">
        <v>6.5</v>
      </c>
      <c r="N348">
        <v>2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3</v>
      </c>
      <c r="U348">
        <v>0</v>
      </c>
      <c r="V348">
        <v>0</v>
      </c>
      <c r="W348">
        <v>0</v>
      </c>
      <c r="Y348" s="18" t="s">
        <v>2567</v>
      </c>
      <c r="Z348">
        <v>11</v>
      </c>
    </row>
    <row r="349" spans="1:26">
      <c r="A349">
        <v>2782</v>
      </c>
      <c r="B349" t="s">
        <v>31</v>
      </c>
      <c r="C349" t="s">
        <v>1137</v>
      </c>
      <c r="D349" s="17" t="str">
        <f>IFERROR(VLOOKUP(Dati18_19[[#This Row],[Nome]]&amp;"*",Gazzetta18_19[Giocatore],1,FALSE),0)</f>
        <v>Marcano I.</v>
      </c>
      <c r="E349" s="13">
        <f>IFERROR(IF(Dati18_19[[#This Row],[Mf]]/Dati18_19[[#This Row],[Quota]]=0,0,Dati18_19[[#This Row],[Mf]]/Dati18_19[[#This Row],[Quota]]),0)</f>
        <v>0.6166666666666667</v>
      </c>
      <c r="F349" s="13">
        <f>IFERROR(Dati18_19[[#This Row],[Mf/Quota]]*Dati18_19[[#This Row],[Pg]]/38,0)</f>
        <v>0.16228070175438597</v>
      </c>
      <c r="G349" s="15">
        <f>IF(Dati18_19[[#This Row],[Mf]]*Dati18_19[[#This Row],[Pg]]=0,0,Dati18_19[[#This Row],[Mf]]*Dati18_19[[#This Row],[Pg]])</f>
        <v>55.5</v>
      </c>
      <c r="H349" s="20">
        <f>IFERROR(Dati18_19[[#This Row],[Tot. punti]]/Dati18_19[[#This Row],[Quota]],0)</f>
        <v>6.166666666666667</v>
      </c>
      <c r="I349" s="12">
        <f>IFERROR(VLOOKUP(Dati18_19[[#This Row],[Nome]]&amp;"*",Gazzetta18_19[],2,FALSE),0)</f>
        <v>9</v>
      </c>
      <c r="J349" t="s">
        <v>42</v>
      </c>
      <c r="K349">
        <v>10</v>
      </c>
      <c r="L349">
        <v>5.55</v>
      </c>
      <c r="M349">
        <v>5.55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s="18" t="s">
        <v>2730</v>
      </c>
      <c r="Z349">
        <v>16</v>
      </c>
    </row>
    <row r="350" spans="1:26" hidden="1">
      <c r="A350">
        <v>484</v>
      </c>
      <c r="B350" t="s">
        <v>28</v>
      </c>
      <c r="C350" t="s">
        <v>43</v>
      </c>
      <c r="D350" s="17" t="str">
        <f>IFERROR(VLOOKUP(Dati18_19[[#This Row],[Nome]]&amp;"*",Gazzetta18_19[Giocatore],1,FALSE),0)</f>
        <v>Viviano E.</v>
      </c>
      <c r="E350" s="13">
        <f>IFERROR(IF(Dati18_19[[#This Row],[Mf]]/Dati18_19[[#This Row],[Quota]]=0,0,Dati18_19[[#This Row],[Mf]]/Dati18_19[[#This Row],[Quota]]),0)</f>
        <v>0.43818181818181823</v>
      </c>
      <c r="F350" s="13">
        <f>IFERROR(Dati18_19[[#This Row],[Mf/Quota]]*Dati18_19[[#This Row],[Pg]]/38,0)</f>
        <v>0.19602870813397133</v>
      </c>
      <c r="G350" s="15">
        <f>IF(Dati18_19[[#This Row],[Mf]]*Dati18_19[[#This Row],[Pg]]=0,0,Dati18_19[[#This Row],[Mf]]*Dati18_19[[#This Row],[Pg]])</f>
        <v>81.94</v>
      </c>
      <c r="H350" s="20">
        <f>IFERROR(Dati18_19[[#This Row],[Tot. punti]]/Dati18_19[[#This Row],[Quota]],0)</f>
        <v>7.4490909090909092</v>
      </c>
      <c r="I350" s="12">
        <f>IFERROR(VLOOKUP(Dati18_19[[#This Row],[Nome]]&amp;"*",Gazzetta18_19[],2,FALSE),0)</f>
        <v>11</v>
      </c>
      <c r="J350" t="s">
        <v>653</v>
      </c>
      <c r="K350">
        <v>17</v>
      </c>
      <c r="L350">
        <v>6.29</v>
      </c>
      <c r="M350">
        <v>4.82</v>
      </c>
      <c r="N350">
        <v>0</v>
      </c>
      <c r="O350">
        <v>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s="18" t="s">
        <v>2366</v>
      </c>
      <c r="Z350">
        <v>4</v>
      </c>
    </row>
    <row r="351" spans="1:26" hidden="1">
      <c r="A351">
        <v>2201</v>
      </c>
      <c r="B351" t="s">
        <v>17</v>
      </c>
      <c r="C351" t="s">
        <v>820</v>
      </c>
      <c r="D351" s="17" t="str">
        <f>IFERROR(VLOOKUP(Dati18_19[[#This Row],[Nome]]&amp;"*",Gazzetta18_19[Giocatore],1,FALSE),0)</f>
        <v>Under C.</v>
      </c>
      <c r="E351" s="13">
        <f>IFERROR(IF(Dati18_19[[#This Row],[Mf]]/Dati18_19[[#This Row],[Quota]]=0,0,Dati18_19[[#This Row],[Mf]]/Dati18_19[[#This Row],[Quota]]),0)</f>
        <v>0.28565217391304348</v>
      </c>
      <c r="F351" s="13">
        <f>IFERROR(Dati18_19[[#This Row],[Mf/Quota]]*Dati18_19[[#This Row],[Pg]]/38,0)</f>
        <v>0.19544622425629291</v>
      </c>
      <c r="G351" s="15">
        <f>IF(Dati18_19[[#This Row],[Mf]]*Dati18_19[[#This Row],[Pg]]=0,0,Dati18_19[[#This Row],[Mf]]*Dati18_19[[#This Row],[Pg]])</f>
        <v>170.82</v>
      </c>
      <c r="H351" s="20">
        <f>IFERROR(Dati18_19[[#This Row],[Tot. punti]]/Dati18_19[[#This Row],[Quota]],0)</f>
        <v>7.4269565217391298</v>
      </c>
      <c r="I351" s="12">
        <f>IFERROR(VLOOKUP(Dati18_19[[#This Row],[Nome]]&amp;"*",Gazzetta18_19[],2,FALSE),0)</f>
        <v>23</v>
      </c>
      <c r="J351" t="s">
        <v>42</v>
      </c>
      <c r="K351">
        <v>26</v>
      </c>
      <c r="L351">
        <v>5.93</v>
      </c>
      <c r="M351">
        <v>6.57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1</v>
      </c>
      <c r="V351">
        <v>0</v>
      </c>
      <c r="W351">
        <v>0</v>
      </c>
      <c r="Y351" s="18" t="s">
        <v>2015</v>
      </c>
      <c r="Z351">
        <v>23</v>
      </c>
    </row>
    <row r="352" spans="1:26" hidden="1">
      <c r="A352">
        <v>331</v>
      </c>
      <c r="B352" t="s">
        <v>22</v>
      </c>
      <c r="C352" t="s">
        <v>204</v>
      </c>
      <c r="D352" s="17" t="str">
        <f>IFERROR(VLOOKUP(Dati18_19[[#This Row],[Nome]]&amp;"*",Gazzetta18_19[Giocatore],1,FALSE),0)</f>
        <v>Biglia L.</v>
      </c>
      <c r="E352" s="13">
        <f>IFERROR(IF(Dati18_19[[#This Row],[Mf]]/Dati18_19[[#This Row],[Quota]]=0,0,Dati18_19[[#This Row],[Mf]]/Dati18_19[[#This Row],[Quota]]),0)</f>
        <v>0.46153846153846156</v>
      </c>
      <c r="F352" s="13">
        <f>IFERROR(Dati18_19[[#This Row],[Mf/Quota]]*Dati18_19[[#This Row],[Pg]]/38,0)</f>
        <v>0.19433198380566802</v>
      </c>
      <c r="G352" s="15">
        <f>IF(Dati18_19[[#This Row],[Mf]]*Dati18_19[[#This Row],[Pg]]=0,0,Dati18_19[[#This Row],[Mf]]*Dati18_19[[#This Row],[Pg]])</f>
        <v>96</v>
      </c>
      <c r="H352" s="20">
        <f>IFERROR(Dati18_19[[#This Row],[Tot. punti]]/Dati18_19[[#This Row],[Quota]],0)</f>
        <v>7.384615384615385</v>
      </c>
      <c r="I352" s="12">
        <f>IFERROR(VLOOKUP(Dati18_19[[#This Row],[Nome]]&amp;"*",Gazzetta18_19[],2,FALSE),0)</f>
        <v>13</v>
      </c>
      <c r="J352" t="s">
        <v>21</v>
      </c>
      <c r="K352">
        <v>16</v>
      </c>
      <c r="L352">
        <v>5.9</v>
      </c>
      <c r="M352">
        <v>6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Y352" s="18" t="s">
        <v>2569</v>
      </c>
      <c r="Z352">
        <v>1</v>
      </c>
    </row>
    <row r="353" spans="1:26" hidden="1">
      <c r="A353">
        <v>819</v>
      </c>
      <c r="B353" t="s">
        <v>17</v>
      </c>
      <c r="C353" t="s">
        <v>549</v>
      </c>
      <c r="D353" s="17" t="str">
        <f>IFERROR(VLOOKUP(Dati18_19[[#This Row],[Nome]]&amp;"*",Gazzetta18_19[Giocatore],1,FALSE),0)</f>
        <v>Favilli A.</v>
      </c>
      <c r="E353" s="13">
        <f>IFERROR(IF(Dati18_19[[#This Row],[Mf]]/Dati18_19[[#This Row],[Quota]]=0,0,Dati18_19[[#This Row],[Mf]]/Dati18_19[[#This Row],[Quota]]),0)</f>
        <v>1.22</v>
      </c>
      <c r="F353" s="13">
        <f>IFERROR(Dati18_19[[#This Row],[Mf/Quota]]*Dati18_19[[#This Row],[Pg]]/38,0)</f>
        <v>0.19263157894736843</v>
      </c>
      <c r="G353" s="15">
        <f>IF(Dati18_19[[#This Row],[Mf]]*Dati18_19[[#This Row],[Pg]]=0,0,Dati18_19[[#This Row],[Mf]]*Dati18_19[[#This Row],[Pg]])</f>
        <v>36.599999999999994</v>
      </c>
      <c r="H353" s="20">
        <f>IFERROR(Dati18_19[[#This Row],[Tot. punti]]/Dati18_19[[#This Row],[Quota]],0)</f>
        <v>7.3199999999999985</v>
      </c>
      <c r="I353" s="12">
        <f>IFERROR(VLOOKUP(Dati18_19[[#This Row],[Nome]]&amp;"*",Gazzetta18_19[],2,FALSE),0)</f>
        <v>5</v>
      </c>
      <c r="J353" t="s">
        <v>70</v>
      </c>
      <c r="K353">
        <v>6</v>
      </c>
      <c r="L353">
        <v>5.9</v>
      </c>
      <c r="M353">
        <v>6.1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Y353" s="18" t="s">
        <v>2570</v>
      </c>
      <c r="Z353">
        <v>1</v>
      </c>
    </row>
    <row r="354" spans="1:26" hidden="1">
      <c r="A354">
        <v>4330</v>
      </c>
      <c r="B354" t="s">
        <v>22</v>
      </c>
      <c r="C354" t="s">
        <v>1232</v>
      </c>
      <c r="D354" s="17" t="str">
        <f>IFERROR(VLOOKUP(Dati18_19[[#This Row],[Nome]]&amp;"*",Gazzetta18_19[Giocatore],1,FALSE),0)</f>
        <v>Lerager L.</v>
      </c>
      <c r="E354" s="13">
        <f>IFERROR(IF(Dati18_19[[#This Row],[Mf]]/Dati18_19[[#This Row],[Quota]]=0,0,Dati18_19[[#This Row],[Mf]]/Dati18_19[[#This Row],[Quota]]),0)</f>
        <v>0.52272727272727271</v>
      </c>
      <c r="F354" s="13">
        <f>IFERROR(Dati18_19[[#This Row],[Mf/Quota]]*Dati18_19[[#This Row],[Pg]]/38,0)</f>
        <v>0.19258373205741627</v>
      </c>
      <c r="G354" s="15">
        <f>IF(Dati18_19[[#This Row],[Mf]]*Dati18_19[[#This Row],[Pg]]=0,0,Dati18_19[[#This Row],[Mf]]*Dati18_19[[#This Row],[Pg]])</f>
        <v>80.5</v>
      </c>
      <c r="H354" s="20">
        <f>IFERROR(Dati18_19[[#This Row],[Tot. punti]]/Dati18_19[[#This Row],[Quota]],0)</f>
        <v>7.3181818181818183</v>
      </c>
      <c r="I354" s="12">
        <f>IFERROR(VLOOKUP(Dati18_19[[#This Row],[Nome]]&amp;"*",Gazzetta18_19[],2,FALSE),0)</f>
        <v>11</v>
      </c>
      <c r="J354" t="s">
        <v>70</v>
      </c>
      <c r="K354">
        <v>14</v>
      </c>
      <c r="L354">
        <v>5.68</v>
      </c>
      <c r="M354">
        <v>5.75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Y354" s="18" t="s">
        <v>2731</v>
      </c>
      <c r="Z354">
        <v>1</v>
      </c>
    </row>
    <row r="355" spans="1:26" hidden="1">
      <c r="A355">
        <v>2085</v>
      </c>
      <c r="B355" t="s">
        <v>22</v>
      </c>
      <c r="C355" t="s">
        <v>756</v>
      </c>
      <c r="D355" s="17" t="str">
        <f>IFERROR(VLOOKUP(Dati18_19[[#This Row],[Nome]]&amp;"*",Gazzetta18_19[Giocatore],1,FALSE),0)</f>
        <v>Luis Alberto R.</v>
      </c>
      <c r="E355" s="13">
        <f>IFERROR(IF(Dati18_19[[#This Row],[Mf]]/Dati18_19[[#This Row],[Quota]]=0,0,Dati18_19[[#This Row],[Mf]]/Dati18_19[[#This Row],[Quota]]),0)</f>
        <v>0.27083333333333331</v>
      </c>
      <c r="F355" s="13">
        <f>IFERROR(Dati18_19[[#This Row],[Mf/Quota]]*Dati18_19[[#This Row],[Pg]]/38,0)</f>
        <v>0.19243421052631576</v>
      </c>
      <c r="G355" s="15">
        <f>IF(Dati18_19[[#This Row],[Mf]]*Dati18_19[[#This Row],[Pg]]=0,0,Dati18_19[[#This Row],[Mf]]*Dati18_19[[#This Row],[Pg]])</f>
        <v>175.5</v>
      </c>
      <c r="H355" s="20">
        <f>IFERROR(Dati18_19[[#This Row],[Tot. punti]]/Dati18_19[[#This Row],[Quota]],0)</f>
        <v>7.3125</v>
      </c>
      <c r="I355" s="12">
        <f>IFERROR(VLOOKUP(Dati18_19[[#This Row],[Nome]]&amp;"*",Gazzetta18_19[],2,FALSE),0)</f>
        <v>24</v>
      </c>
      <c r="J355" t="s">
        <v>74</v>
      </c>
      <c r="K355">
        <v>27</v>
      </c>
      <c r="L355">
        <v>6</v>
      </c>
      <c r="M355">
        <v>6.5</v>
      </c>
      <c r="N355">
        <v>3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5</v>
      </c>
      <c r="U355">
        <v>5</v>
      </c>
      <c r="V355">
        <v>1</v>
      </c>
      <c r="W355">
        <v>0</v>
      </c>
      <c r="Y355" s="18" t="s">
        <v>2732</v>
      </c>
      <c r="Z355">
        <v>5</v>
      </c>
    </row>
    <row r="356" spans="1:26" hidden="1">
      <c r="A356">
        <v>610</v>
      </c>
      <c r="B356" t="s">
        <v>28</v>
      </c>
      <c r="C356" t="s">
        <v>233</v>
      </c>
      <c r="D356" s="17" t="str">
        <f>IFERROR(VLOOKUP(Dati18_19[[#This Row],[Nome]]&amp;"*",Gazzetta18_19[Giocatore],1,FALSE),0)</f>
        <v>Gollini P.</v>
      </c>
      <c r="E356" s="13">
        <f>IFERROR(IF(Dati18_19[[#This Row],[Mf]]/Dati18_19[[#This Row],[Quota]]=0,0,Dati18_19[[#This Row],[Mf]]/Dati18_19[[#This Row],[Quota]]),0)</f>
        <v>0.36428571428571427</v>
      </c>
      <c r="F356" s="13">
        <f>IFERROR(Dati18_19[[#This Row],[Mf/Quota]]*Dati18_19[[#This Row],[Pg]]/38,0)</f>
        <v>0.19172932330827067</v>
      </c>
      <c r="G356" s="15">
        <f>IF(Dati18_19[[#This Row],[Mf]]*Dati18_19[[#This Row],[Pg]]=0,0,Dati18_19[[#This Row],[Mf]]*Dati18_19[[#This Row],[Pg]])</f>
        <v>102</v>
      </c>
      <c r="H356" s="20">
        <f>IFERROR(Dati18_19[[#This Row],[Tot. punti]]/Dati18_19[[#This Row],[Quota]],0)</f>
        <v>7.2857142857142856</v>
      </c>
      <c r="I356" s="12">
        <f>IFERROR(VLOOKUP(Dati18_19[[#This Row],[Nome]]&amp;"*",Gazzetta18_19[],2,FALSE),0)</f>
        <v>14</v>
      </c>
      <c r="J356" t="s">
        <v>49</v>
      </c>
      <c r="K356">
        <v>20</v>
      </c>
      <c r="L356">
        <v>6.18</v>
      </c>
      <c r="M356">
        <v>5.0999999999999996</v>
      </c>
      <c r="N356">
        <v>0</v>
      </c>
      <c r="O356">
        <v>21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 s="18" t="s">
        <v>2733</v>
      </c>
      <c r="Z356">
        <v>1</v>
      </c>
    </row>
    <row r="357" spans="1:26" hidden="1">
      <c r="A357">
        <v>312</v>
      </c>
      <c r="B357" t="s">
        <v>17</v>
      </c>
      <c r="C357" t="s">
        <v>203</v>
      </c>
      <c r="D357" s="17" t="str">
        <f>IFERROR(VLOOKUP(Dati18_19[[#This Row],[Nome]]&amp;"*",Gazzetta18_19[Giocatore],1,FALSE),0)</f>
        <v>Mandzukic M.</v>
      </c>
      <c r="E357" s="13">
        <f>IFERROR(IF(Dati18_19[[#This Row],[Mf]]/Dati18_19[[#This Row],[Quota]]=0,0,Dati18_19[[#This Row],[Mf]]/Dati18_19[[#This Row],[Quota]]),0)</f>
        <v>0.28999999999999998</v>
      </c>
      <c r="F357" s="13">
        <f>IFERROR(Dati18_19[[#This Row],[Mf/Quota]]*Dati18_19[[#This Row],[Pg]]/38,0)</f>
        <v>0.19078947368421051</v>
      </c>
      <c r="G357" s="15">
        <f>IF(Dati18_19[[#This Row],[Mf]]*Dati18_19[[#This Row],[Pg]]=0,0,Dati18_19[[#This Row],[Mf]]*Dati18_19[[#This Row],[Pg]])</f>
        <v>188.5</v>
      </c>
      <c r="H357" s="20">
        <f>IFERROR(Dati18_19[[#This Row],[Tot. punti]]/Dati18_19[[#This Row],[Quota]],0)</f>
        <v>7.25</v>
      </c>
      <c r="I357" s="12">
        <f>IFERROR(VLOOKUP(Dati18_19[[#This Row],[Nome]]&amp;"*",Gazzetta18_19[],2,FALSE),0)</f>
        <v>26</v>
      </c>
      <c r="J357" t="s">
        <v>57</v>
      </c>
      <c r="K357">
        <v>25</v>
      </c>
      <c r="L357">
        <v>6.3</v>
      </c>
      <c r="M357">
        <v>7.54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4</v>
      </c>
      <c r="V357">
        <v>0</v>
      </c>
      <c r="W357">
        <v>0</v>
      </c>
      <c r="Y357" s="18" t="s">
        <v>2571</v>
      </c>
      <c r="Z357">
        <v>17</v>
      </c>
    </row>
    <row r="358" spans="1:26" hidden="1">
      <c r="A358">
        <v>333</v>
      </c>
      <c r="B358" t="s">
        <v>22</v>
      </c>
      <c r="C358" t="s">
        <v>314</v>
      </c>
      <c r="D358" s="17" t="str">
        <f>IFERROR(VLOOKUP(Dati18_19[[#This Row],[Nome]]&amp;"*",Gazzetta18_19[Giocatore],1,FALSE),0)</f>
        <v>Cataldi D.</v>
      </c>
      <c r="E358" s="13">
        <f>IFERROR(IF(Dati18_19[[#This Row],[Mf]]/Dati18_19[[#This Row],[Quota]]=0,0,Dati18_19[[#This Row],[Mf]]/Dati18_19[[#This Row],[Quota]]),0)</f>
        <v>0.60363636363636364</v>
      </c>
      <c r="F358" s="13">
        <f>IFERROR(Dati18_19[[#This Row],[Mf/Quota]]*Dati18_19[[#This Row],[Pg]]/38,0)</f>
        <v>0.190622009569378</v>
      </c>
      <c r="G358" s="15">
        <f>IF(Dati18_19[[#This Row],[Mf]]*Dati18_19[[#This Row],[Pg]]=0,0,Dati18_19[[#This Row],[Mf]]*Dati18_19[[#This Row],[Pg]])</f>
        <v>79.679999999999993</v>
      </c>
      <c r="H358" s="20">
        <f>IFERROR(Dati18_19[[#This Row],[Tot. punti]]/Dati18_19[[#This Row],[Quota]],0)</f>
        <v>7.2436363636363632</v>
      </c>
      <c r="I358" s="12">
        <f>IFERROR(VLOOKUP(Dati18_19[[#This Row],[Nome]]&amp;"*",Gazzetta18_19[],2,FALSE),0)</f>
        <v>11</v>
      </c>
      <c r="J358" t="s">
        <v>74</v>
      </c>
      <c r="K358">
        <v>12</v>
      </c>
      <c r="L358">
        <v>6.09</v>
      </c>
      <c r="M358">
        <v>6.64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0</v>
      </c>
      <c r="W358">
        <v>0</v>
      </c>
      <c r="Y358" s="18" t="s">
        <v>2734</v>
      </c>
      <c r="Z358">
        <v>5</v>
      </c>
    </row>
    <row r="359" spans="1:26" hidden="1">
      <c r="A359">
        <v>2815</v>
      </c>
      <c r="B359" t="s">
        <v>28</v>
      </c>
      <c r="C359" t="s">
        <v>1166</v>
      </c>
      <c r="D359" s="17" t="str">
        <f>IFERROR(VLOOKUP(Dati18_19[[#This Row],[Nome]]&amp;"*",Gazzetta18_19[Giocatore],1,FALSE),0)</f>
        <v>Terracciano P.</v>
      </c>
      <c r="E359" s="13">
        <f>IFERROR(IF(Dati18_19[[#This Row],[Mf]]/Dati18_19[[#This Row],[Quota]]=0,0,Dati18_19[[#This Row],[Mf]]/Dati18_19[[#This Row],[Quota]]),0)</f>
        <v>0.72142857142857142</v>
      </c>
      <c r="F359" s="13">
        <f>IFERROR(Dati18_19[[#This Row],[Mf/Quota]]*Dati18_19[[#This Row],[Pg]]/38,0)</f>
        <v>0.18984962406015038</v>
      </c>
      <c r="G359" s="15">
        <f>IF(Dati18_19[[#This Row],[Mf]]*Dati18_19[[#This Row],[Pg]]=0,0,Dati18_19[[#This Row],[Mf]]*Dati18_19[[#This Row],[Pg]])</f>
        <v>50.5</v>
      </c>
      <c r="H359" s="20">
        <f>IFERROR(Dati18_19[[#This Row],[Tot. punti]]/Dati18_19[[#This Row],[Quota]],0)</f>
        <v>7.2142857142857144</v>
      </c>
      <c r="I359" s="12">
        <f>IFERROR(VLOOKUP(Dati18_19[[#This Row],[Nome]]&amp;"*",Gazzetta18_19[],2,FALSE),0)</f>
        <v>7</v>
      </c>
      <c r="J359" t="s">
        <v>35</v>
      </c>
      <c r="K359">
        <v>10</v>
      </c>
      <c r="L359">
        <v>6.35</v>
      </c>
      <c r="M359">
        <v>5.05</v>
      </c>
      <c r="N359">
        <v>0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Y359" s="18" t="s">
        <v>2572</v>
      </c>
      <c r="Z359">
        <v>9</v>
      </c>
    </row>
    <row r="360" spans="1:26" hidden="1">
      <c r="A360">
        <v>371</v>
      </c>
      <c r="B360" t="s">
        <v>22</v>
      </c>
      <c r="C360" t="s">
        <v>478</v>
      </c>
      <c r="D360" s="17" t="str">
        <f>IFERROR(VLOOKUP(Dati18_19[[#This Row],[Nome]]&amp;"*",Gazzetta18_19[Giocatore],1,FALSE),0)</f>
        <v>Mauri J.</v>
      </c>
      <c r="E360" s="13">
        <f>IFERROR(IF(Dati18_19[[#This Row],[Mf]]/Dati18_19[[#This Row],[Quota]]=0,0,Dati18_19[[#This Row],[Mf]]/Dati18_19[[#This Row],[Quota]]),0)</f>
        <v>1.4375</v>
      </c>
      <c r="F360" s="13">
        <f>IFERROR(Dati18_19[[#This Row],[Mf/Quota]]*Dati18_19[[#This Row],[Pg]]/38,0)</f>
        <v>0.18914473684210525</v>
      </c>
      <c r="G360" s="15">
        <f>IF(Dati18_19[[#This Row],[Mf]]*Dati18_19[[#This Row],[Pg]]=0,0,Dati18_19[[#This Row],[Mf]]*Dati18_19[[#This Row],[Pg]])</f>
        <v>28.75</v>
      </c>
      <c r="H360" s="20">
        <f>IFERROR(Dati18_19[[#This Row],[Tot. punti]]/Dati18_19[[#This Row],[Quota]],0)</f>
        <v>7.1875</v>
      </c>
      <c r="I360" s="12">
        <f>IFERROR(VLOOKUP(Dati18_19[[#This Row],[Nome]]&amp;"*",Gazzetta18_19[],2,FALSE),0)</f>
        <v>4</v>
      </c>
      <c r="J360" t="s">
        <v>21</v>
      </c>
      <c r="K360">
        <v>5</v>
      </c>
      <c r="L360">
        <v>5.75</v>
      </c>
      <c r="M360">
        <v>5.75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2735</v>
      </c>
      <c r="Z360">
        <v>12</v>
      </c>
    </row>
    <row r="361" spans="1:26" hidden="1">
      <c r="A361">
        <v>345</v>
      </c>
      <c r="B361" t="s">
        <v>17</v>
      </c>
      <c r="C361" t="s">
        <v>142</v>
      </c>
      <c r="D361" s="17" t="str">
        <f>IFERROR(VLOOKUP(Dati18_19[[#This Row],[Nome]]&amp;"*",Gazzetta18_19[Giocatore],1,FALSE),0)</f>
        <v>Keita B.</v>
      </c>
      <c r="E361" s="13">
        <f>IFERROR(IF(Dati18_19[[#This Row],[Mf]]/Dati18_19[[#This Row],[Quota]]=0,0,Dati18_19[[#This Row],[Mf]]/Dati18_19[[#This Row],[Quota]]),0)</f>
        <v>0.29304347826086957</v>
      </c>
      <c r="F361" s="13">
        <f>IFERROR(Dati18_19[[#This Row],[Mf/Quota]]*Dati18_19[[#This Row],[Pg]]/38,0)</f>
        <v>0.18508009153318081</v>
      </c>
      <c r="G361" s="15">
        <f>IF(Dati18_19[[#This Row],[Mf]]*Dati18_19[[#This Row],[Pg]]=0,0,Dati18_19[[#This Row],[Mf]]*Dati18_19[[#This Row],[Pg]])</f>
        <v>161.76</v>
      </c>
      <c r="H361" s="20">
        <f>IFERROR(Dati18_19[[#This Row],[Tot. punti]]/Dati18_19[[#This Row],[Quota]],0)</f>
        <v>7.0330434782608693</v>
      </c>
      <c r="I361" s="12">
        <f>IFERROR(VLOOKUP(Dati18_19[[#This Row],[Nome]]&amp;"*",Gazzetta18_19[],2,FALSE),0)</f>
        <v>23</v>
      </c>
      <c r="J361" t="s">
        <v>55</v>
      </c>
      <c r="K361">
        <v>24</v>
      </c>
      <c r="L361">
        <v>6</v>
      </c>
      <c r="M361">
        <v>6.74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1</v>
      </c>
      <c r="W361">
        <v>0</v>
      </c>
      <c r="Y361" s="18" t="s">
        <v>2736</v>
      </c>
      <c r="Z361">
        <v>11</v>
      </c>
    </row>
    <row r="362" spans="1:26" hidden="1">
      <c r="A362">
        <v>2873</v>
      </c>
      <c r="B362" t="s">
        <v>17</v>
      </c>
      <c r="C362" t="s">
        <v>1216</v>
      </c>
      <c r="D362" s="17" t="str">
        <f>IFERROR(VLOOKUP(Dati18_19[[#This Row],[Nome]]&amp;"*",Gazzetta18_19[Giocatore],1,FALSE),0)</f>
        <v>Teodorczyk L.</v>
      </c>
      <c r="E362" s="13">
        <f>IFERROR(IF(Dati18_19[[#This Row],[Mf]]/Dati18_19[[#This Row],[Quota]]=0,0,Dati18_19[[#This Row],[Mf]]/Dati18_19[[#This Row],[Quota]]),0)</f>
        <v>0.4392307692307692</v>
      </c>
      <c r="F362" s="13">
        <f>IFERROR(Dati18_19[[#This Row],[Mf/Quota]]*Dati18_19[[#This Row],[Pg]]/38,0)</f>
        <v>0.18493927125506071</v>
      </c>
      <c r="G362" s="15">
        <f>IF(Dati18_19[[#This Row],[Mf]]*Dati18_19[[#This Row],[Pg]]=0,0,Dati18_19[[#This Row],[Mf]]*Dati18_19[[#This Row],[Pg]])</f>
        <v>91.36</v>
      </c>
      <c r="H362" s="20">
        <f>IFERROR(Dati18_19[[#This Row],[Tot. punti]]/Dati18_19[[#This Row],[Quota]],0)</f>
        <v>7.0276923076923072</v>
      </c>
      <c r="I362" s="12">
        <f>IFERROR(VLOOKUP(Dati18_19[[#This Row],[Nome]]&amp;"*",Gazzetta18_19[],2,FALSE),0)</f>
        <v>13</v>
      </c>
      <c r="J362" t="s">
        <v>30</v>
      </c>
      <c r="K362">
        <v>16</v>
      </c>
      <c r="L362">
        <v>5.75</v>
      </c>
      <c r="M362">
        <v>5.71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Y362" s="18" t="s">
        <v>2737</v>
      </c>
      <c r="Z362">
        <v>1</v>
      </c>
    </row>
    <row r="363" spans="1:26" hidden="1">
      <c r="A363">
        <v>479</v>
      </c>
      <c r="B363" t="s">
        <v>17</v>
      </c>
      <c r="C363" t="s">
        <v>608</v>
      </c>
      <c r="D363" s="17" t="str">
        <f>IFERROR(VLOOKUP(Dati18_19[[#This Row],[Nome]]&amp;"*",Gazzetta18_19[Giocatore],1,FALSE),0)</f>
        <v>Sanabria A.</v>
      </c>
      <c r="E363" s="13">
        <f>IFERROR(IF(Dati18_19[[#This Row],[Mf]]/Dati18_19[[#This Row],[Quota]]=0,0,Dati18_19[[#This Row],[Mf]]/Dati18_19[[#This Row],[Quota]]),0)</f>
        <v>0.46692307692307694</v>
      </c>
      <c r="F363" s="13">
        <f>IFERROR(Dati18_19[[#This Row],[Mf/Quota]]*Dati18_19[[#This Row],[Pg]]/38,0)</f>
        <v>0.18431174089068825</v>
      </c>
      <c r="G363" s="15">
        <f>IF(Dati18_19[[#This Row],[Mf]]*Dati18_19[[#This Row],[Pg]]=0,0,Dati18_19[[#This Row],[Mf]]*Dati18_19[[#This Row],[Pg]])</f>
        <v>91.050000000000011</v>
      </c>
      <c r="H363" s="20">
        <f>IFERROR(Dati18_19[[#This Row],[Tot. punti]]/Dati18_19[[#This Row],[Quota]],0)</f>
        <v>7.0038461538461547</v>
      </c>
      <c r="I363" s="12">
        <f>IFERROR(VLOOKUP(Dati18_19[[#This Row],[Nome]]&amp;"*",Gazzetta18_19[],2,FALSE),0)</f>
        <v>13</v>
      </c>
      <c r="J363" t="s">
        <v>70</v>
      </c>
      <c r="K363">
        <v>15</v>
      </c>
      <c r="L363">
        <v>5.68</v>
      </c>
      <c r="M363">
        <v>6.07</v>
      </c>
      <c r="N363">
        <v>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Y363" s="18" t="s">
        <v>2738</v>
      </c>
      <c r="Z363">
        <v>20</v>
      </c>
    </row>
    <row r="364" spans="1:26" hidden="1">
      <c r="A364">
        <v>568</v>
      </c>
      <c r="B364" t="s">
        <v>17</v>
      </c>
      <c r="C364" t="s">
        <v>134</v>
      </c>
      <c r="D364" s="17" t="str">
        <f>IFERROR(VLOOKUP(Dati18_19[[#This Row],[Nome]]&amp;"*",Gazzetta18_19[Giocatore],1,FALSE),0)</f>
        <v>Quagliarella F.</v>
      </c>
      <c r="E364" s="13">
        <f>IFERROR(IF(Dati18_19[[#This Row],[Mf]]/Dati18_19[[#This Row],[Quota]]=0,0,Dati18_19[[#This Row],[Mf]]/Dati18_19[[#This Row],[Quota]]),0)</f>
        <v>0.18913043478260869</v>
      </c>
      <c r="F364" s="13">
        <f>IFERROR(Dati18_19[[#This Row],[Mf/Quota]]*Dati18_19[[#This Row],[Pg]]/38,0)</f>
        <v>0.18415331807780319</v>
      </c>
      <c r="G364" s="15">
        <f>IF(Dati18_19[[#This Row],[Mf]]*Dati18_19[[#This Row],[Pg]]=0,0,Dati18_19[[#This Row],[Mf]]*Dati18_19[[#This Row],[Pg]])</f>
        <v>321.89999999999998</v>
      </c>
      <c r="H364" s="20">
        <f>IFERROR(Dati18_19[[#This Row],[Tot. punti]]/Dati18_19[[#This Row],[Quota]],0)</f>
        <v>6.997826086956521</v>
      </c>
      <c r="I364" s="12">
        <f>IFERROR(VLOOKUP(Dati18_19[[#This Row],[Nome]]&amp;"*",Gazzetta18_19[],2,FALSE),0)</f>
        <v>46</v>
      </c>
      <c r="J364" t="s">
        <v>44</v>
      </c>
      <c r="K364">
        <v>37</v>
      </c>
      <c r="L364">
        <v>6.5</v>
      </c>
      <c r="M364">
        <v>8.6999999999999993</v>
      </c>
      <c r="N364">
        <v>17</v>
      </c>
      <c r="O364">
        <v>0</v>
      </c>
      <c r="P364">
        <v>0</v>
      </c>
      <c r="Q364">
        <v>10</v>
      </c>
      <c r="R364">
        <v>9</v>
      </c>
      <c r="S364">
        <v>1</v>
      </c>
      <c r="T364">
        <v>7</v>
      </c>
      <c r="U364">
        <v>1</v>
      </c>
      <c r="V364">
        <v>0</v>
      </c>
      <c r="W364">
        <v>0</v>
      </c>
      <c r="Y364" s="18" t="s">
        <v>2739</v>
      </c>
      <c r="Z364">
        <v>6</v>
      </c>
    </row>
    <row r="365" spans="1:26" hidden="1">
      <c r="A365">
        <v>472</v>
      </c>
      <c r="B365" t="s">
        <v>17</v>
      </c>
      <c r="C365" t="s">
        <v>210</v>
      </c>
      <c r="D365" s="17" t="str">
        <f>IFERROR(VLOOKUP(Dati18_19[[#This Row],[Nome]]&amp;"*",Gazzetta18_19[Giocatore],1,FALSE),0)</f>
        <v>Destro M.</v>
      </c>
      <c r="E365" s="13">
        <f>IFERROR(IF(Dati18_19[[#This Row],[Mf]]/Dati18_19[[#This Row],[Quota]]=0,0,Dati18_19[[#This Row],[Mf]]/Dati18_19[[#This Row],[Quota]]),0)</f>
        <v>0.41055555555555556</v>
      </c>
      <c r="F365" s="13">
        <f>IFERROR(Dati18_19[[#This Row],[Mf/Quota]]*Dati18_19[[#This Row],[Pg]]/38,0)</f>
        <v>0.18366959064327487</v>
      </c>
      <c r="G365" s="15">
        <f>IF(Dati18_19[[#This Row],[Mf]]*Dati18_19[[#This Row],[Pg]]=0,0,Dati18_19[[#This Row],[Mf]]*Dati18_19[[#This Row],[Pg]])</f>
        <v>125.63</v>
      </c>
      <c r="H365" s="20">
        <f>IFERROR(Dati18_19[[#This Row],[Tot. punti]]/Dati18_19[[#This Row],[Quota]],0)</f>
        <v>6.9794444444444439</v>
      </c>
      <c r="I365" s="12">
        <f>IFERROR(VLOOKUP(Dati18_19[[#This Row],[Nome]]&amp;"*",Gazzetta18_19[],2,FALSE),0)</f>
        <v>18</v>
      </c>
      <c r="J365" t="s">
        <v>89</v>
      </c>
      <c r="K365">
        <v>17</v>
      </c>
      <c r="L365">
        <v>6.11</v>
      </c>
      <c r="M365">
        <v>7.39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3</v>
      </c>
      <c r="V365">
        <v>0</v>
      </c>
      <c r="W365">
        <v>0</v>
      </c>
      <c r="Y365" s="18" t="s">
        <v>2740</v>
      </c>
      <c r="Z365">
        <v>13</v>
      </c>
    </row>
    <row r="366" spans="1:26" hidden="1">
      <c r="A366">
        <v>2468</v>
      </c>
      <c r="B366" t="s">
        <v>28</v>
      </c>
      <c r="C366" t="s">
        <v>1091</v>
      </c>
      <c r="D366" s="17" t="str">
        <f>IFERROR(VLOOKUP(Dati18_19[[#This Row],[Nome]]&amp;"*",Gazzetta18_19[Giocatore],1,FALSE),0)</f>
        <v>Ospina D.</v>
      </c>
      <c r="E366" s="13">
        <f>IFERROR(IF(Dati18_19[[#This Row],[Mf]]/Dati18_19[[#This Row],[Quota]]=0,0,Dati18_19[[#This Row],[Mf]]/Dati18_19[[#This Row],[Quota]]),0)</f>
        <v>0.40916666666666668</v>
      </c>
      <c r="F366" s="13">
        <f>IFERROR(Dati18_19[[#This Row],[Mf/Quota]]*Dati18_19[[#This Row],[Pg]]/38,0)</f>
        <v>0.1830482456140351</v>
      </c>
      <c r="G366" s="15">
        <f>IF(Dati18_19[[#This Row],[Mf]]*Dati18_19[[#This Row],[Pg]]=0,0,Dati18_19[[#This Row],[Mf]]*Dati18_19[[#This Row],[Pg]])</f>
        <v>83.47</v>
      </c>
      <c r="H366" s="20">
        <f>IFERROR(Dati18_19[[#This Row],[Tot. punti]]/Dati18_19[[#This Row],[Quota]],0)</f>
        <v>6.9558333333333335</v>
      </c>
      <c r="I366" s="12">
        <f>IFERROR(VLOOKUP(Dati18_19[[#This Row],[Nome]]&amp;"*",Gazzetta18_19[],2,FALSE),0)</f>
        <v>12</v>
      </c>
      <c r="J366" t="s">
        <v>24</v>
      </c>
      <c r="K366">
        <v>17</v>
      </c>
      <c r="L366">
        <v>6.09</v>
      </c>
      <c r="M366">
        <v>4.91</v>
      </c>
      <c r="N366">
        <v>0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s="18" t="s">
        <v>2741</v>
      </c>
      <c r="Z366">
        <v>3</v>
      </c>
    </row>
    <row r="367" spans="1:26" hidden="1">
      <c r="A367">
        <v>795</v>
      </c>
      <c r="B367" t="s">
        <v>17</v>
      </c>
      <c r="C367" t="s">
        <v>359</v>
      </c>
      <c r="D367" s="17" t="str">
        <f>IFERROR(VLOOKUP(Dati18_19[[#This Row],[Nome]]&amp;"*",Gazzetta18_19[Giocatore],1,FALSE),0)</f>
        <v>El Shaarawy S.</v>
      </c>
      <c r="E367" s="13">
        <f>IFERROR(IF(Dati18_19[[#This Row],[Mf]]/Dati18_19[[#This Row],[Quota]]=0,0,Dati18_19[[#This Row],[Mf]]/Dati18_19[[#This Row],[Quota]]),0)</f>
        <v>0.24833333333333335</v>
      </c>
      <c r="F367" s="13">
        <f>IFERROR(Dati18_19[[#This Row],[Mf/Quota]]*Dati18_19[[#This Row],[Pg]]/38,0)</f>
        <v>0.18298245614035089</v>
      </c>
      <c r="G367" s="15">
        <f>IF(Dati18_19[[#This Row],[Mf]]*Dati18_19[[#This Row],[Pg]]=0,0,Dati18_19[[#This Row],[Mf]]*Dati18_19[[#This Row],[Pg]])</f>
        <v>208.6</v>
      </c>
      <c r="H367" s="20">
        <f>IFERROR(Dati18_19[[#This Row],[Tot. punti]]/Dati18_19[[#This Row],[Quota]],0)</f>
        <v>6.9533333333333331</v>
      </c>
      <c r="I367" s="12">
        <f>IFERROR(VLOOKUP(Dati18_19[[#This Row],[Nome]]&amp;"*",Gazzetta18_19[],2,FALSE),0)</f>
        <v>30</v>
      </c>
      <c r="J367" t="s">
        <v>42</v>
      </c>
      <c r="K367">
        <v>28</v>
      </c>
      <c r="L367">
        <v>6.2</v>
      </c>
      <c r="M367">
        <v>7.45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</v>
      </c>
      <c r="V367">
        <v>0</v>
      </c>
      <c r="W367">
        <v>0</v>
      </c>
      <c r="Y367" s="18" t="s">
        <v>2574</v>
      </c>
      <c r="Z367">
        <v>26</v>
      </c>
    </row>
    <row r="368" spans="1:26" hidden="1">
      <c r="A368">
        <v>410</v>
      </c>
      <c r="B368" t="s">
        <v>17</v>
      </c>
      <c r="C368" t="s">
        <v>114</v>
      </c>
      <c r="D368" s="17" t="str">
        <f>IFERROR(VLOOKUP(Dati18_19[[#This Row],[Nome]]&amp;"*",Gazzetta18_19[Giocatore],1,FALSE),0)</f>
        <v>Mertens D.</v>
      </c>
      <c r="E368" s="13">
        <f>IFERROR(IF(Dati18_19[[#This Row],[Mf]]/Dati18_19[[#This Row],[Quota]]=0,0,Dati18_19[[#This Row],[Mf]]/Dati18_19[[#This Row],[Quota]]),0)</f>
        <v>0.19824999999999998</v>
      </c>
      <c r="F368" s="13">
        <f>IFERROR(Dati18_19[[#This Row],[Mf/Quota]]*Dati18_19[[#This Row],[Pg]]/38,0)</f>
        <v>0.1825986842105263</v>
      </c>
      <c r="G368" s="15">
        <f>IF(Dati18_19[[#This Row],[Mf]]*Dati18_19[[#This Row],[Pg]]=0,0,Dati18_19[[#This Row],[Mf]]*Dati18_19[[#This Row],[Pg]])</f>
        <v>277.55</v>
      </c>
      <c r="H368" s="20">
        <f>IFERROR(Dati18_19[[#This Row],[Tot. punti]]/Dati18_19[[#This Row],[Quota]],0)</f>
        <v>6.9387500000000006</v>
      </c>
      <c r="I368" s="12">
        <f>IFERROR(VLOOKUP(Dati18_19[[#This Row],[Nome]]&amp;"*",Gazzetta18_19[],2,FALSE),0)</f>
        <v>40</v>
      </c>
      <c r="J368" t="s">
        <v>24</v>
      </c>
      <c r="K368">
        <v>35</v>
      </c>
      <c r="L368">
        <v>6.29</v>
      </c>
      <c r="M368">
        <v>7.93</v>
      </c>
      <c r="N368">
        <v>15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10</v>
      </c>
      <c r="U368">
        <v>1</v>
      </c>
      <c r="V368">
        <v>0</v>
      </c>
      <c r="W368">
        <v>0</v>
      </c>
      <c r="Y368" s="18" t="s">
        <v>2742</v>
      </c>
      <c r="Z368">
        <v>12</v>
      </c>
    </row>
    <row r="369" spans="1:26" hidden="1">
      <c r="A369">
        <v>409</v>
      </c>
      <c r="B369" t="s">
        <v>17</v>
      </c>
      <c r="C369" t="s">
        <v>40</v>
      </c>
      <c r="D369" s="17" t="str">
        <f>IFERROR(VLOOKUP(Dati18_19[[#This Row],[Nome]]&amp;"*",Gazzetta18_19[Giocatore],1,FALSE),0)</f>
        <v>Insigne L.</v>
      </c>
      <c r="E369" s="13">
        <f>IFERROR(IF(Dati18_19[[#This Row],[Mf]]/Dati18_19[[#This Row],[Quota]]=0,0,Dati18_19[[#This Row],[Mf]]/Dati18_19[[#This Row],[Quota]]),0)</f>
        <v>0.24689655172413794</v>
      </c>
      <c r="F369" s="13">
        <f>IFERROR(Dati18_19[[#This Row],[Mf/Quota]]*Dati18_19[[#This Row],[Pg]]/38,0)</f>
        <v>0.18192377495462794</v>
      </c>
      <c r="G369" s="15">
        <f>IF(Dati18_19[[#This Row],[Mf]]*Dati18_19[[#This Row],[Pg]]=0,0,Dati18_19[[#This Row],[Mf]]*Dati18_19[[#This Row],[Pg]])</f>
        <v>200.48000000000002</v>
      </c>
      <c r="H369" s="20">
        <f>IFERROR(Dati18_19[[#This Row],[Tot. punti]]/Dati18_19[[#This Row],[Quota]],0)</f>
        <v>6.9131034482758631</v>
      </c>
      <c r="I369" s="12">
        <f>IFERROR(VLOOKUP(Dati18_19[[#This Row],[Nome]]&amp;"*",Gazzetta18_19[],2,FALSE),0)</f>
        <v>29</v>
      </c>
      <c r="J369" t="s">
        <v>24</v>
      </c>
      <c r="K369">
        <v>28</v>
      </c>
      <c r="L369">
        <v>6.16</v>
      </c>
      <c r="M369">
        <v>7.16</v>
      </c>
      <c r="N369">
        <v>9</v>
      </c>
      <c r="O369">
        <v>0</v>
      </c>
      <c r="P369">
        <v>0</v>
      </c>
      <c r="Q369">
        <v>2</v>
      </c>
      <c r="R369">
        <v>1</v>
      </c>
      <c r="S369">
        <v>1</v>
      </c>
      <c r="T369">
        <v>5</v>
      </c>
      <c r="U369">
        <v>6</v>
      </c>
      <c r="V369">
        <v>1</v>
      </c>
      <c r="W369">
        <v>0</v>
      </c>
      <c r="Y369" s="18" t="s">
        <v>2575</v>
      </c>
      <c r="Z369">
        <v>12</v>
      </c>
    </row>
    <row r="370" spans="1:26" hidden="1">
      <c r="A370">
        <v>309</v>
      </c>
      <c r="B370" t="s">
        <v>17</v>
      </c>
      <c r="C370" t="s">
        <v>93</v>
      </c>
      <c r="D370" s="17" t="str">
        <f>IFERROR(VLOOKUP(Dati18_19[[#This Row],[Nome]]&amp;"*",Gazzetta18_19[Giocatore],1,FALSE),0)</f>
        <v>Dybala P.</v>
      </c>
      <c r="E370" s="13">
        <f>IFERROR(IF(Dati18_19[[#This Row],[Mf]]/Dati18_19[[#This Row],[Quota]]=0,0,Dati18_19[[#This Row],[Mf]]/Dati18_19[[#This Row],[Quota]]),0)</f>
        <v>0.23</v>
      </c>
      <c r="F370" s="13">
        <f>IFERROR(Dati18_19[[#This Row],[Mf/Quota]]*Dati18_19[[#This Row],[Pg]]/38,0)</f>
        <v>0.18157894736842106</v>
      </c>
      <c r="G370" s="15">
        <f>IF(Dati18_19[[#This Row],[Mf]]*Dati18_19[[#This Row],[Pg]]=0,0,Dati18_19[[#This Row],[Mf]]*Dati18_19[[#This Row],[Pg]])</f>
        <v>200.1</v>
      </c>
      <c r="H370" s="20">
        <f>IFERROR(Dati18_19[[#This Row],[Tot. punti]]/Dati18_19[[#This Row],[Quota]],0)</f>
        <v>6.8999999999999995</v>
      </c>
      <c r="I370" s="12">
        <f>IFERROR(VLOOKUP(Dati18_19[[#This Row],[Nome]]&amp;"*",Gazzetta18_19[],2,FALSE),0)</f>
        <v>29</v>
      </c>
      <c r="J370" t="s">
        <v>57</v>
      </c>
      <c r="K370">
        <v>30</v>
      </c>
      <c r="L370">
        <v>6.06</v>
      </c>
      <c r="M370">
        <v>6.67</v>
      </c>
      <c r="N370">
        <v>4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2</v>
      </c>
      <c r="U370">
        <v>2</v>
      </c>
      <c r="V370">
        <v>0</v>
      </c>
      <c r="W370">
        <v>0</v>
      </c>
      <c r="Y370" s="18" t="s">
        <v>2024</v>
      </c>
      <c r="Z370">
        <v>1</v>
      </c>
    </row>
    <row r="371" spans="1:26" hidden="1">
      <c r="A371">
        <v>507</v>
      </c>
      <c r="B371" t="s">
        <v>17</v>
      </c>
      <c r="C371" t="s">
        <v>132</v>
      </c>
      <c r="D371" s="17" t="str">
        <f>IFERROR(VLOOKUP(Dati18_19[[#This Row],[Nome]]&amp;"*",Gazzetta18_19[Giocatore],1,FALSE),0)</f>
        <v>Muriel L.</v>
      </c>
      <c r="E371" s="13">
        <f>IFERROR(IF(Dati18_19[[#This Row],[Mf]]/Dati18_19[[#This Row],[Quota]]=0,0,Dati18_19[[#This Row],[Mf]]/Dati18_19[[#This Row],[Quota]]),0)</f>
        <v>0.36157894736842106</v>
      </c>
      <c r="F371" s="13">
        <f>IFERROR(Dati18_19[[#This Row],[Mf/Quota]]*Dati18_19[[#This Row],[Pg]]/38,0)</f>
        <v>0.18078947368421053</v>
      </c>
      <c r="G371" s="15">
        <f>IF(Dati18_19[[#This Row],[Mf]]*Dati18_19[[#This Row],[Pg]]=0,0,Dati18_19[[#This Row],[Mf]]*Dati18_19[[#This Row],[Pg]])</f>
        <v>130.53</v>
      </c>
      <c r="H371" s="20">
        <f>IFERROR(Dati18_19[[#This Row],[Tot. punti]]/Dati18_19[[#This Row],[Quota]],0)</f>
        <v>6.87</v>
      </c>
      <c r="I371" s="12">
        <f>IFERROR(VLOOKUP(Dati18_19[[#This Row],[Nome]]&amp;"*",Gazzetta18_19[],2,FALSE),0)</f>
        <v>19</v>
      </c>
      <c r="J371" t="s">
        <v>35</v>
      </c>
      <c r="K371">
        <v>19</v>
      </c>
      <c r="L371">
        <v>5.95</v>
      </c>
      <c r="M371">
        <v>6.87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Y371" s="18" t="s">
        <v>2025</v>
      </c>
      <c r="Z371">
        <v>9</v>
      </c>
    </row>
    <row r="372" spans="1:26" hidden="1">
      <c r="A372">
        <v>344</v>
      </c>
      <c r="B372" t="s">
        <v>17</v>
      </c>
      <c r="C372" t="s">
        <v>205</v>
      </c>
      <c r="D372" s="17" t="str">
        <f>IFERROR(VLOOKUP(Dati18_19[[#This Row],[Nome]]&amp;"*",Gazzetta18_19[Giocatore],1,FALSE),0)</f>
        <v>Djordjevic F.</v>
      </c>
      <c r="E372" s="13">
        <f>IFERROR(IF(Dati18_19[[#This Row],[Mf]]/Dati18_19[[#This Row],[Quota]]=0,0,Dati18_19[[#This Row],[Mf]]/Dati18_19[[#This Row],[Quota]]),0)</f>
        <v>0.52636363636363637</v>
      </c>
      <c r="F372" s="13">
        <f>IFERROR(Dati18_19[[#This Row],[Mf/Quota]]*Dati18_19[[#This Row],[Pg]]/38,0)</f>
        <v>0.18007177033492824</v>
      </c>
      <c r="G372" s="15">
        <f>IF(Dati18_19[[#This Row],[Mf]]*Dati18_19[[#This Row],[Pg]]=0,0,Dati18_19[[#This Row],[Mf]]*Dati18_19[[#This Row],[Pg]])</f>
        <v>75.27</v>
      </c>
      <c r="H372" s="20">
        <f>IFERROR(Dati18_19[[#This Row],[Tot. punti]]/Dati18_19[[#This Row],[Quota]],0)</f>
        <v>6.8427272727272728</v>
      </c>
      <c r="I372" s="12">
        <f>IFERROR(VLOOKUP(Dati18_19[[#This Row],[Nome]]&amp;"*",Gazzetta18_19[],2,FALSE),0)</f>
        <v>11</v>
      </c>
      <c r="J372" t="s">
        <v>65</v>
      </c>
      <c r="K372">
        <v>13</v>
      </c>
      <c r="L372">
        <v>5.58</v>
      </c>
      <c r="M372">
        <v>5.79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 s="18" t="s">
        <v>2026</v>
      </c>
      <c r="Z372">
        <v>11</v>
      </c>
    </row>
    <row r="373" spans="1:26" hidden="1">
      <c r="A373">
        <v>2830</v>
      </c>
      <c r="B373" t="s">
        <v>22</v>
      </c>
      <c r="C373" t="s">
        <v>1176</v>
      </c>
      <c r="D373" s="17" t="str">
        <f>IFERROR(VLOOKUP(Dati18_19[[#This Row],[Nome]]&amp;"*",Gazzetta18_19[Giocatore],1,FALSE),0)</f>
        <v>Norgaard C.</v>
      </c>
      <c r="E373" s="13">
        <f>IFERROR(IF(Dati18_19[[#This Row],[Mf]]/Dati18_19[[#This Row],[Quota]]=0,0,Dati18_19[[#This Row],[Mf]]/Dati18_19[[#This Row],[Quota]]),0)</f>
        <v>1.1400000000000001</v>
      </c>
      <c r="F373" s="13">
        <f>IFERROR(Dati18_19[[#This Row],[Mf/Quota]]*Dati18_19[[#This Row],[Pg]]/38,0)</f>
        <v>0.18000000000000002</v>
      </c>
      <c r="G373" s="15">
        <f>IF(Dati18_19[[#This Row],[Mf]]*Dati18_19[[#This Row],[Pg]]=0,0,Dati18_19[[#This Row],[Mf]]*Dati18_19[[#This Row],[Pg]])</f>
        <v>34.200000000000003</v>
      </c>
      <c r="H373" s="20">
        <f>IFERROR(Dati18_19[[#This Row],[Tot. punti]]/Dati18_19[[#This Row],[Quota]],0)</f>
        <v>6.8400000000000007</v>
      </c>
      <c r="I373" s="12">
        <f>IFERROR(VLOOKUP(Dati18_19[[#This Row],[Nome]]&amp;"*",Gazzetta18_19[],2,FALSE),0)</f>
        <v>5</v>
      </c>
      <c r="J373" t="s">
        <v>35</v>
      </c>
      <c r="K373">
        <v>6</v>
      </c>
      <c r="L373">
        <v>5.7</v>
      </c>
      <c r="M373">
        <v>5.7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s="18" t="s">
        <v>2743</v>
      </c>
      <c r="Z373">
        <v>11</v>
      </c>
    </row>
    <row r="374" spans="1:26">
      <c r="A374">
        <v>2772</v>
      </c>
      <c r="B374" t="s">
        <v>31</v>
      </c>
      <c r="C374" t="s">
        <v>1128</v>
      </c>
      <c r="D374" s="17" t="str">
        <f>IFERROR(VLOOKUP(Dati18_19[[#This Row],[Nome]]&amp;"*",Gazzetta18_19[Giocatore],1,FALSE),0)</f>
        <v>Durmisi R.</v>
      </c>
      <c r="E374" s="13">
        <f>IFERROR(IF(Dati18_19[[#This Row],[Mf]]/Dati18_19[[#This Row],[Quota]]=0,0,Dati18_19[[#This Row],[Mf]]/Dati18_19[[#This Row],[Quota]]),0)</f>
        <v>1.3274999999999999</v>
      </c>
      <c r="F374" s="13">
        <f>IFERROR(Dati18_19[[#This Row],[Mf/Quota]]*Dati18_19[[#This Row],[Pg]]/38,0)</f>
        <v>0.34934210526315784</v>
      </c>
      <c r="G374" s="15">
        <f>IF(Dati18_19[[#This Row],[Mf]]*Dati18_19[[#This Row],[Pg]]=0,0,Dati18_19[[#This Row],[Mf]]*Dati18_19[[#This Row],[Pg]])</f>
        <v>53.099999999999994</v>
      </c>
      <c r="H374" s="20">
        <f>IFERROR(Dati18_19[[#This Row],[Tot. punti]]/Dati18_19[[#This Row],[Quota]],0)</f>
        <v>13.274999999999999</v>
      </c>
      <c r="I374" s="12">
        <f>IFERROR(VLOOKUP(Dati18_19[[#This Row],[Nome]]&amp;"*",Gazzetta18_19[],2,FALSE),0)</f>
        <v>4</v>
      </c>
      <c r="J374" t="s">
        <v>74</v>
      </c>
      <c r="K374">
        <v>10</v>
      </c>
      <c r="L374">
        <v>5.56</v>
      </c>
      <c r="M374">
        <v>5.31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Y374" s="18" t="s">
        <v>2027</v>
      </c>
      <c r="Z374">
        <v>20</v>
      </c>
    </row>
    <row r="375" spans="1:26" hidden="1">
      <c r="A375">
        <v>177</v>
      </c>
      <c r="B375" t="s">
        <v>22</v>
      </c>
      <c r="C375" t="s">
        <v>152</v>
      </c>
      <c r="D375" s="17" t="str">
        <f>IFERROR(VLOOKUP(Dati18_19[[#This Row],[Nome]]&amp;"*",Gazzetta18_19[Giocatore],1,FALSE),0)</f>
        <v>Ilicic J.</v>
      </c>
      <c r="E375" s="13">
        <f>IFERROR(IF(Dati18_19[[#This Row],[Mf]]/Dati18_19[[#This Row],[Quota]]=0,0,Dati18_19[[#This Row],[Mf]]/Dati18_19[[#This Row],[Quota]]),0)</f>
        <v>0.216</v>
      </c>
      <c r="F375" s="13">
        <f>IFERROR(Dati18_19[[#This Row],[Mf/Quota]]*Dati18_19[[#This Row],[Pg]]/38,0)</f>
        <v>0.17621052631578946</v>
      </c>
      <c r="G375" s="15">
        <f>IF(Dati18_19[[#This Row],[Mf]]*Dati18_19[[#This Row],[Pg]]=0,0,Dati18_19[[#This Row],[Mf]]*Dati18_19[[#This Row],[Pg]])</f>
        <v>234.35999999999999</v>
      </c>
      <c r="H375" s="20">
        <f>IFERROR(Dati18_19[[#This Row],[Tot. punti]]/Dati18_19[[#This Row],[Quota]],0)</f>
        <v>6.6959999999999997</v>
      </c>
      <c r="I375" s="12">
        <f>IFERROR(VLOOKUP(Dati18_19[[#This Row],[Nome]]&amp;"*",Gazzetta18_19[],2,FALSE),0)</f>
        <v>35</v>
      </c>
      <c r="J375" t="s">
        <v>49</v>
      </c>
      <c r="K375">
        <v>31</v>
      </c>
      <c r="L375">
        <v>6.4</v>
      </c>
      <c r="M375">
        <v>7.56</v>
      </c>
      <c r="N375">
        <v>12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6</v>
      </c>
      <c r="U375">
        <v>4</v>
      </c>
      <c r="V375">
        <v>1</v>
      </c>
      <c r="W375">
        <v>0</v>
      </c>
      <c r="Y375" s="18" t="s">
        <v>2576</v>
      </c>
      <c r="Z375">
        <v>12</v>
      </c>
    </row>
    <row r="376" spans="1:26" hidden="1">
      <c r="A376">
        <v>453</v>
      </c>
      <c r="B376" t="s">
        <v>28</v>
      </c>
      <c r="C376" t="s">
        <v>96</v>
      </c>
      <c r="D376" s="17" t="str">
        <f>IFERROR(VLOOKUP(Dati18_19[[#This Row],[Nome]]&amp;"*",Gazzetta18_19[Giocatore],1,FALSE),0)</f>
        <v>Szczesny W.</v>
      </c>
      <c r="E376" s="13">
        <f>IFERROR(IF(Dati18_19[[#This Row],[Mf]]/Dati18_19[[#This Row],[Quota]]=0,0,Dati18_19[[#This Row],[Mf]]/Dati18_19[[#This Row],[Quota]]),0)</f>
        <v>0.2391304347826087</v>
      </c>
      <c r="F376" s="13">
        <f>IFERROR(Dati18_19[[#This Row],[Mf/Quota]]*Dati18_19[[#This Row],[Pg]]/38,0)</f>
        <v>0.17620137299771169</v>
      </c>
      <c r="G376" s="15">
        <f>IF(Dati18_19[[#This Row],[Mf]]*Dati18_19[[#This Row],[Pg]]=0,0,Dati18_19[[#This Row],[Mf]]*Dati18_19[[#This Row],[Pg]])</f>
        <v>154</v>
      </c>
      <c r="H376" s="20">
        <f>IFERROR(Dati18_19[[#This Row],[Tot. punti]]/Dati18_19[[#This Row],[Quota]],0)</f>
        <v>6.6956521739130439</v>
      </c>
      <c r="I376" s="12">
        <f>IFERROR(VLOOKUP(Dati18_19[[#This Row],[Nome]]&amp;"*",Gazzetta18_19[],2,FALSE),0)</f>
        <v>23</v>
      </c>
      <c r="J376" t="s">
        <v>57</v>
      </c>
      <c r="K376">
        <v>28</v>
      </c>
      <c r="L376">
        <v>6.11</v>
      </c>
      <c r="M376">
        <v>5.5</v>
      </c>
      <c r="N376">
        <v>0</v>
      </c>
      <c r="O376">
        <v>20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s="18" t="s">
        <v>2376</v>
      </c>
      <c r="Z376">
        <v>12</v>
      </c>
    </row>
    <row r="377" spans="1:26" hidden="1">
      <c r="A377">
        <v>277</v>
      </c>
      <c r="B377" t="s">
        <v>17</v>
      </c>
      <c r="C377" t="s">
        <v>111</v>
      </c>
      <c r="D377" s="17" t="str">
        <f>IFERROR(VLOOKUP(Dati18_19[[#This Row],[Nome]]&amp;"*",Gazzetta18_19[Giocatore],1,FALSE),0)</f>
        <v>Icardi M.</v>
      </c>
      <c r="E377" s="13">
        <f>IFERROR(IF(Dati18_19[[#This Row],[Mf]]/Dati18_19[[#This Row],[Quota]]=0,0,Dati18_19[[#This Row],[Mf]]/Dati18_19[[#This Row],[Quota]]),0)</f>
        <v>0.22870967741935483</v>
      </c>
      <c r="F377" s="13">
        <f>IFERROR(Dati18_19[[#This Row],[Mf/Quota]]*Dati18_19[[#This Row],[Pg]]/38,0)</f>
        <v>0.17454159592529708</v>
      </c>
      <c r="G377" s="15">
        <f>IF(Dati18_19[[#This Row],[Mf]]*Dati18_19[[#This Row],[Pg]]=0,0,Dati18_19[[#This Row],[Mf]]*Dati18_19[[#This Row],[Pg]])</f>
        <v>205.60999999999999</v>
      </c>
      <c r="H377" s="20">
        <f>IFERROR(Dati18_19[[#This Row],[Tot. punti]]/Dati18_19[[#This Row],[Quota]],0)</f>
        <v>6.6325806451612896</v>
      </c>
      <c r="I377" s="12">
        <f>IFERROR(VLOOKUP(Dati18_19[[#This Row],[Nome]]&amp;"*",Gazzetta18_19[],2,FALSE),0)</f>
        <v>31</v>
      </c>
      <c r="J377" t="s">
        <v>55</v>
      </c>
      <c r="K377">
        <v>29</v>
      </c>
      <c r="L377">
        <v>5.91</v>
      </c>
      <c r="M377">
        <v>7.09</v>
      </c>
      <c r="N377">
        <v>6</v>
      </c>
      <c r="O377">
        <v>0</v>
      </c>
      <c r="P377">
        <v>0</v>
      </c>
      <c r="Q377">
        <v>6</v>
      </c>
      <c r="R377">
        <v>5</v>
      </c>
      <c r="S377">
        <v>1</v>
      </c>
      <c r="T377">
        <v>4</v>
      </c>
      <c r="U377">
        <v>0</v>
      </c>
      <c r="V377">
        <v>0</v>
      </c>
      <c r="W377">
        <v>0</v>
      </c>
      <c r="Y377" s="18" t="s">
        <v>2030</v>
      </c>
      <c r="Z377">
        <v>18</v>
      </c>
    </row>
    <row r="378" spans="1:26" hidden="1">
      <c r="A378">
        <v>2776</v>
      </c>
      <c r="B378" t="s">
        <v>17</v>
      </c>
      <c r="C378" t="s">
        <v>1132</v>
      </c>
      <c r="D378" s="17" t="str">
        <f>IFERROR(VLOOKUP(Dati18_19[[#This Row],[Nome]]&amp;"*",Gazzetta18_19[Giocatore],1,FALSE),0)</f>
        <v>Younes A.</v>
      </c>
      <c r="E378" s="13">
        <f>IFERROR(IF(Dati18_19[[#This Row],[Mf]]/Dati18_19[[#This Row],[Quota]]=0,0,Dati18_19[[#This Row],[Mf]]/Dati18_19[[#This Row],[Quota]]),0)</f>
        <v>0.54923076923076919</v>
      </c>
      <c r="F378" s="13">
        <f>IFERROR(Dati18_19[[#This Row],[Mf/Quota]]*Dati18_19[[#This Row],[Pg]]/38,0)</f>
        <v>0.17344129554655868</v>
      </c>
      <c r="G378" s="15">
        <f>IF(Dati18_19[[#This Row],[Mf]]*Dati18_19[[#This Row],[Pg]]=0,0,Dati18_19[[#This Row],[Mf]]*Dati18_19[[#This Row],[Pg]])</f>
        <v>85.679999999999993</v>
      </c>
      <c r="H378" s="20">
        <f>IFERROR(Dati18_19[[#This Row],[Tot. punti]]/Dati18_19[[#This Row],[Quota]],0)</f>
        <v>6.5907692307692303</v>
      </c>
      <c r="I378" s="12">
        <f>IFERROR(VLOOKUP(Dati18_19[[#This Row],[Nome]]&amp;"*",Gazzetta18_19[],2,FALSE),0)</f>
        <v>13</v>
      </c>
      <c r="J378" t="s">
        <v>24</v>
      </c>
      <c r="K378">
        <v>12</v>
      </c>
      <c r="L378">
        <v>6.18</v>
      </c>
      <c r="M378">
        <v>7.14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0</v>
      </c>
      <c r="Y378" s="18" t="s">
        <v>2744</v>
      </c>
      <c r="Z378">
        <v>17</v>
      </c>
    </row>
    <row r="379" spans="1:26" hidden="1">
      <c r="A379">
        <v>407</v>
      </c>
      <c r="B379" t="s">
        <v>17</v>
      </c>
      <c r="C379" t="s">
        <v>276</v>
      </c>
      <c r="D379" s="17" t="str">
        <f>IFERROR(VLOOKUP(Dati18_19[[#This Row],[Nome]]&amp;"*",Gazzetta18_19[Giocatore],1,FALSE),0)</f>
        <v>Gabbiadini M.</v>
      </c>
      <c r="E379" s="13">
        <f>IFERROR(IF(Dati18_19[[#This Row],[Mf]]/Dati18_19[[#This Row],[Quota]]=0,0,Dati18_19[[#This Row],[Mf]]/Dati18_19[[#This Row],[Quota]]),0)</f>
        <v>0.36611111111111111</v>
      </c>
      <c r="F379" s="13">
        <f>IFERROR(Dati18_19[[#This Row],[Mf/Quota]]*Dati18_19[[#This Row],[Pg]]/38,0)</f>
        <v>0.17342105263157895</v>
      </c>
      <c r="G379" s="15">
        <f>IF(Dati18_19[[#This Row],[Mf]]*Dati18_19[[#This Row],[Pg]]=0,0,Dati18_19[[#This Row],[Mf]]*Dati18_19[[#This Row],[Pg]])</f>
        <v>118.62</v>
      </c>
      <c r="H379" s="20">
        <f>IFERROR(Dati18_19[[#This Row],[Tot. punti]]/Dati18_19[[#This Row],[Quota]],0)</f>
        <v>6.59</v>
      </c>
      <c r="I379" s="12">
        <f>IFERROR(VLOOKUP(Dati18_19[[#This Row],[Nome]]&amp;"*",Gazzetta18_19[],2,FALSE),0)</f>
        <v>18</v>
      </c>
      <c r="J379" t="s">
        <v>44</v>
      </c>
      <c r="K379">
        <v>18</v>
      </c>
      <c r="L379">
        <v>5.94</v>
      </c>
      <c r="M379">
        <v>6.59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5</v>
      </c>
      <c r="V379">
        <v>0</v>
      </c>
      <c r="W379">
        <v>0</v>
      </c>
      <c r="Y379" s="18" t="s">
        <v>2577</v>
      </c>
      <c r="Z379">
        <v>7</v>
      </c>
    </row>
    <row r="380" spans="1:26" hidden="1">
      <c r="A380">
        <v>2097</v>
      </c>
      <c r="B380" t="s">
        <v>17</v>
      </c>
      <c r="C380" t="s">
        <v>759</v>
      </c>
      <c r="D380" s="17" t="str">
        <f>IFERROR(VLOOKUP(Dati18_19[[#This Row],[Nome]]&amp;"*",Gazzetta18_19[Giocatore],1,FALSE),0)</f>
        <v>Kean M.</v>
      </c>
      <c r="E380" s="13">
        <f>IFERROR(IF(Dati18_19[[#This Row],[Mf]]/Dati18_19[[#This Row],[Quota]]=0,0,Dati18_19[[#This Row],[Mf]]/Dati18_19[[#This Row],[Quota]]),0)</f>
        <v>0.50624999999999998</v>
      </c>
      <c r="F380" s="13">
        <f>IFERROR(Dati18_19[[#This Row],[Mf/Quota]]*Dati18_19[[#This Row],[Pg]]/38,0)</f>
        <v>0.17319078947368421</v>
      </c>
      <c r="G380" s="15">
        <f>IF(Dati18_19[[#This Row],[Mf]]*Dati18_19[[#This Row],[Pg]]=0,0,Dati18_19[[#This Row],[Mf]]*Dati18_19[[#This Row],[Pg]])</f>
        <v>105.3</v>
      </c>
      <c r="H380" s="20">
        <f>IFERROR(Dati18_19[[#This Row],[Tot. punti]]/Dati18_19[[#This Row],[Quota]],0)</f>
        <v>6.5812499999999998</v>
      </c>
      <c r="I380" s="12">
        <f>IFERROR(VLOOKUP(Dati18_19[[#This Row],[Nome]]&amp;"*",Gazzetta18_19[],2,FALSE),0)</f>
        <v>16</v>
      </c>
      <c r="J380" t="s">
        <v>57</v>
      </c>
      <c r="K380">
        <v>13</v>
      </c>
      <c r="L380">
        <v>6.4</v>
      </c>
      <c r="M380">
        <v>8.1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Y380" s="18" t="s">
        <v>2033</v>
      </c>
      <c r="Z380">
        <v>18</v>
      </c>
    </row>
    <row r="381" spans="1:26" hidden="1">
      <c r="A381">
        <v>1839</v>
      </c>
      <c r="B381" t="s">
        <v>17</v>
      </c>
      <c r="C381" t="s">
        <v>525</v>
      </c>
      <c r="D381" s="17" t="str">
        <f>IFERROR(VLOOKUP(Dati18_19[[#This Row],[Nome]]&amp;"*",Gazzetta18_19[Giocatore],1,FALSE),0)</f>
        <v>Edera S.</v>
      </c>
      <c r="E381" s="13">
        <f>IFERROR(IF(Dati18_19[[#This Row],[Mf]]/Dati18_19[[#This Row],[Quota]]=0,0,Dati18_19[[#This Row],[Mf]]/Dati18_19[[#This Row],[Quota]]),0)</f>
        <v>0.91666666666666663</v>
      </c>
      <c r="F381" s="13">
        <f>IFERROR(Dati18_19[[#This Row],[Mf/Quota]]*Dati18_19[[#This Row],[Pg]]/38,0)</f>
        <v>0.16885964912280702</v>
      </c>
      <c r="G381" s="15">
        <f>IF(Dati18_19[[#This Row],[Mf]]*Dati18_19[[#This Row],[Pg]]=0,0,Dati18_19[[#This Row],[Mf]]*Dati18_19[[#This Row],[Pg]])</f>
        <v>38.5</v>
      </c>
      <c r="H381" s="20">
        <f>IFERROR(Dati18_19[[#This Row],[Tot. punti]]/Dati18_19[[#This Row],[Quota]],0)</f>
        <v>6.416666666666667</v>
      </c>
      <c r="I381" s="12">
        <f>IFERROR(VLOOKUP(Dati18_19[[#This Row],[Nome]]&amp;"*",Gazzetta18_19[],2,FALSE),0)</f>
        <v>6</v>
      </c>
      <c r="J381" t="s">
        <v>89</v>
      </c>
      <c r="K381">
        <v>7</v>
      </c>
      <c r="L381">
        <v>5.6</v>
      </c>
      <c r="M381">
        <v>5.5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 s="18" t="s">
        <v>2377</v>
      </c>
      <c r="Z381">
        <v>19</v>
      </c>
    </row>
    <row r="382" spans="1:26" hidden="1">
      <c r="A382">
        <v>697</v>
      </c>
      <c r="B382" t="s">
        <v>22</v>
      </c>
      <c r="C382" t="s">
        <v>196</v>
      </c>
      <c r="D382" s="17" t="str">
        <f>IFERROR(VLOOKUP(Dati18_19[[#This Row],[Nome]]&amp;"*",Gazzetta18_19[Giocatore],1,FALSE),0)</f>
        <v>Cuadrado J.</v>
      </c>
      <c r="E382" s="13">
        <f>IFERROR(IF(Dati18_19[[#This Row],[Mf]]/Dati18_19[[#This Row],[Quota]]=0,0,Dati18_19[[#This Row],[Mf]]/Dati18_19[[#This Row],[Quota]]),0)</f>
        <v>0.34941176470588237</v>
      </c>
      <c r="F382" s="13">
        <f>IFERROR(Dati18_19[[#This Row],[Mf/Quota]]*Dati18_19[[#This Row],[Pg]]/38,0)</f>
        <v>0.1655108359133127</v>
      </c>
      <c r="G382" s="15">
        <f>IF(Dati18_19[[#This Row],[Mf]]*Dati18_19[[#This Row],[Pg]]=0,0,Dati18_19[[#This Row],[Mf]]*Dati18_19[[#This Row],[Pg]])</f>
        <v>106.92</v>
      </c>
      <c r="H382" s="20">
        <f>IFERROR(Dati18_19[[#This Row],[Tot. punti]]/Dati18_19[[#This Row],[Quota]],0)</f>
        <v>6.289411764705882</v>
      </c>
      <c r="I382" s="12">
        <f>IFERROR(VLOOKUP(Dati18_19[[#This Row],[Nome]]&amp;"*",Gazzetta18_19[],2,FALSE),0)</f>
        <v>17</v>
      </c>
      <c r="J382" t="s">
        <v>57</v>
      </c>
      <c r="K382">
        <v>18</v>
      </c>
      <c r="L382">
        <v>5.75</v>
      </c>
      <c r="M382">
        <v>5.94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4</v>
      </c>
      <c r="V382">
        <v>0</v>
      </c>
      <c r="W382">
        <v>0</v>
      </c>
      <c r="Y382" s="18" t="s">
        <v>2035</v>
      </c>
      <c r="Z382">
        <v>10</v>
      </c>
    </row>
    <row r="383" spans="1:26" hidden="1">
      <c r="A383">
        <v>234</v>
      </c>
      <c r="B383" t="s">
        <v>22</v>
      </c>
      <c r="C383" t="s">
        <v>154</v>
      </c>
      <c r="D383" s="17" t="str">
        <f>IFERROR(VLOOKUP(Dati18_19[[#This Row],[Nome]]&amp;"*",Gazzetta18_19[Giocatore],1,FALSE),0)</f>
        <v>Kucka J.</v>
      </c>
      <c r="E383" s="13">
        <f>IFERROR(IF(Dati18_19[[#This Row],[Mf]]/Dati18_19[[#This Row],[Quota]]=0,0,Dati18_19[[#This Row],[Mf]]/Dati18_19[[#This Row],[Quota]]),0)</f>
        <v>0.34526315789473683</v>
      </c>
      <c r="F383" s="13">
        <f>IFERROR(Dati18_19[[#This Row],[Mf/Quota]]*Dati18_19[[#This Row],[Pg]]/38,0)</f>
        <v>0.16354570637119115</v>
      </c>
      <c r="G383" s="15">
        <f>IF(Dati18_19[[#This Row],[Mf]]*Dati18_19[[#This Row],[Pg]]=0,0,Dati18_19[[#This Row],[Mf]]*Dati18_19[[#This Row],[Pg]])</f>
        <v>118.08</v>
      </c>
      <c r="H383" s="20">
        <f>IFERROR(Dati18_19[[#This Row],[Tot. punti]]/Dati18_19[[#This Row],[Quota]],0)</f>
        <v>6.2147368421052631</v>
      </c>
      <c r="I383" s="12">
        <f>IFERROR(VLOOKUP(Dati18_19[[#This Row],[Nome]]&amp;"*",Gazzetta18_19[],2,FALSE),0)</f>
        <v>19</v>
      </c>
      <c r="J383" t="s">
        <v>1086</v>
      </c>
      <c r="K383">
        <v>18</v>
      </c>
      <c r="L383">
        <v>5.94</v>
      </c>
      <c r="M383">
        <v>6.56</v>
      </c>
      <c r="N383">
        <v>3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2</v>
      </c>
      <c r="U383">
        <v>4</v>
      </c>
      <c r="V383">
        <v>1</v>
      </c>
      <c r="W383">
        <v>0</v>
      </c>
      <c r="Y383" s="18" t="s">
        <v>2745</v>
      </c>
      <c r="Z383">
        <v>23</v>
      </c>
    </row>
    <row r="384" spans="1:26" hidden="1">
      <c r="A384">
        <v>2076</v>
      </c>
      <c r="B384" t="s">
        <v>22</v>
      </c>
      <c r="C384" t="s">
        <v>752</v>
      </c>
      <c r="D384" s="17" t="str">
        <f>IFERROR(VLOOKUP(Dati18_19[[#This Row],[Nome]]&amp;"*",Gazzetta18_19[Giocatore],1,FALSE),0)</f>
        <v>Rogerio O.</v>
      </c>
      <c r="E384" s="13">
        <f>IFERROR(IF(Dati18_19[[#This Row],[Mf]]/Dati18_19[[#This Row],[Quota]]=0,0,Dati18_19[[#This Row],[Mf]]/Dati18_19[[#This Row],[Quota]]),0)</f>
        <v>0.69</v>
      </c>
      <c r="F384" s="13">
        <f>IFERROR(Dati18_19[[#This Row],[Mf/Quota]]*Dati18_19[[#This Row],[Pg]]/38,0)</f>
        <v>0.16342105263157891</v>
      </c>
      <c r="G384" s="15">
        <f>IF(Dati18_19[[#This Row],[Mf]]*Dati18_19[[#This Row],[Pg]]=0,0,Dati18_19[[#This Row],[Mf]]*Dati18_19[[#This Row],[Pg]])</f>
        <v>55.89</v>
      </c>
      <c r="H384" s="20">
        <f>IFERROR(Dati18_19[[#This Row],[Tot. punti]]/Dati18_19[[#This Row],[Quota]],0)</f>
        <v>6.21</v>
      </c>
      <c r="I384" s="12">
        <f>IFERROR(VLOOKUP(Dati18_19[[#This Row],[Nome]]&amp;"*",Gazzetta18_19[],2,FALSE),0)</f>
        <v>9</v>
      </c>
      <c r="J384" t="s">
        <v>24</v>
      </c>
      <c r="K384">
        <v>9</v>
      </c>
      <c r="L384">
        <v>6</v>
      </c>
      <c r="M384">
        <v>6.21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Y384" s="18" t="s">
        <v>2746</v>
      </c>
      <c r="Z384">
        <v>7</v>
      </c>
    </row>
    <row r="385" spans="1:26" hidden="1">
      <c r="A385">
        <v>1939</v>
      </c>
      <c r="B385" t="s">
        <v>17</v>
      </c>
      <c r="C385" t="s">
        <v>696</v>
      </c>
      <c r="D385" s="17" t="str">
        <f>IFERROR(VLOOKUP(Dati18_19[[#This Row],[Nome]]&amp;"*",Gazzetta18_19[Giocatore],1,FALSE),0)</f>
        <v>Lapadula G.</v>
      </c>
      <c r="E385" s="13">
        <f>IFERROR(IF(Dati18_19[[#This Row],[Mf]]/Dati18_19[[#This Row],[Quota]]=0,0,Dati18_19[[#This Row],[Mf]]/Dati18_19[[#This Row],[Quota]]),0)</f>
        <v>0.77124999999999999</v>
      </c>
      <c r="F385" s="13">
        <f>IFERROR(Dati18_19[[#This Row],[Mf/Quota]]*Dati18_19[[#This Row],[Pg]]/38,0)</f>
        <v>0.16236842105263158</v>
      </c>
      <c r="G385" s="15">
        <f>IF(Dati18_19[[#This Row],[Mf]]*Dati18_19[[#This Row],[Pg]]=0,0,Dati18_19[[#This Row],[Mf]]*Dati18_19[[#This Row],[Pg]])</f>
        <v>49.36</v>
      </c>
      <c r="H385" s="20">
        <f>IFERROR(Dati18_19[[#This Row],[Tot. punti]]/Dati18_19[[#This Row],[Quota]],0)</f>
        <v>6.17</v>
      </c>
      <c r="I385" s="12">
        <f>IFERROR(VLOOKUP(Dati18_19[[#This Row],[Nome]]&amp;"*",Gazzetta18_19[],2,FALSE),0)</f>
        <v>8</v>
      </c>
      <c r="J385" t="s">
        <v>70</v>
      </c>
      <c r="K385">
        <v>8</v>
      </c>
      <c r="L385">
        <v>5.75</v>
      </c>
      <c r="M385">
        <v>6.17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Y385" s="18" t="s">
        <v>2039</v>
      </c>
      <c r="Z385">
        <v>31</v>
      </c>
    </row>
    <row r="386" spans="1:26">
      <c r="A386">
        <v>244</v>
      </c>
      <c r="B386" t="s">
        <v>31</v>
      </c>
      <c r="C386" t="s">
        <v>576</v>
      </c>
      <c r="D386" s="17" t="str">
        <f>IFERROR(VLOOKUP(Dati18_19[[#This Row],[Nome]]&amp;"*",Gazzetta18_19[Giocatore],1,FALSE),0)</f>
        <v>Ghiglione P.</v>
      </c>
      <c r="E386" s="13">
        <f>IFERROR(IF(Dati18_19[[#This Row],[Mf]]/Dati18_19[[#This Row],[Quota]]=0,0,Dati18_19[[#This Row],[Mf]]/Dati18_19[[#This Row],[Quota]]),0)</f>
        <v>1.4724999999999999</v>
      </c>
      <c r="F386" s="13">
        <f>IFERROR(Dati18_19[[#This Row],[Mf/Quota]]*Dati18_19[[#This Row],[Pg]]/38,0)</f>
        <v>0.34875</v>
      </c>
      <c r="G386" s="15">
        <f>IF(Dati18_19[[#This Row],[Mf]]*Dati18_19[[#This Row],[Pg]]=0,0,Dati18_19[[#This Row],[Mf]]*Dati18_19[[#This Row],[Pg]])</f>
        <v>53.01</v>
      </c>
      <c r="H386" s="20">
        <f>IFERROR(Dati18_19[[#This Row],[Tot. punti]]/Dati18_19[[#This Row],[Quota]],0)</f>
        <v>13.2525</v>
      </c>
      <c r="I386" s="12">
        <f>IFERROR(VLOOKUP(Dati18_19[[#This Row],[Nome]]&amp;"*",Gazzetta18_19[],2,FALSE),0)</f>
        <v>4</v>
      </c>
      <c r="J386" t="s">
        <v>38</v>
      </c>
      <c r="K386">
        <v>9</v>
      </c>
      <c r="L386">
        <v>5.78</v>
      </c>
      <c r="M386">
        <v>5.89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0</v>
      </c>
      <c r="W386">
        <v>0</v>
      </c>
      <c r="Y386" s="18" t="s">
        <v>2747</v>
      </c>
      <c r="Z386">
        <v>4</v>
      </c>
    </row>
    <row r="387" spans="1:26" hidden="1">
      <c r="A387">
        <v>2765</v>
      </c>
      <c r="B387" t="s">
        <v>17</v>
      </c>
      <c r="C387" t="s">
        <v>1123</v>
      </c>
      <c r="D387" s="17" t="str">
        <f>IFERROR(VLOOKUP(Dati18_19[[#This Row],[Nome]]&amp;"*",Gazzetta18_19[Giocatore],1,FALSE),0)</f>
        <v>Odgaard J.</v>
      </c>
      <c r="E387" s="13">
        <f>IFERROR(IF(Dati18_19[[#This Row],[Mf]]/Dati18_19[[#This Row],[Quota]]=0,0,Dati18_19[[#This Row],[Mf]]/Dati18_19[[#This Row],[Quota]]),0)</f>
        <v>6</v>
      </c>
      <c r="F387" s="13">
        <f>IFERROR(Dati18_19[[#This Row],[Mf/Quota]]*Dati18_19[[#This Row],[Pg]]/38,0)</f>
        <v>0.15789473684210525</v>
      </c>
      <c r="G387" s="15">
        <f>IF(Dati18_19[[#This Row],[Mf]]*Dati18_19[[#This Row],[Pg]]=0,0,Dati18_19[[#This Row],[Mf]]*Dati18_19[[#This Row],[Pg]])</f>
        <v>6</v>
      </c>
      <c r="H387" s="20">
        <f>IFERROR(Dati18_19[[#This Row],[Tot. punti]]/Dati18_19[[#This Row],[Quota]],0)</f>
        <v>6</v>
      </c>
      <c r="I387" s="12">
        <f>IFERROR(VLOOKUP(Dati18_19[[#This Row],[Nome]]&amp;"*",Gazzetta18_19[],2,FALSE),0)</f>
        <v>1</v>
      </c>
      <c r="J387" t="s">
        <v>46</v>
      </c>
      <c r="K387">
        <v>1</v>
      </c>
      <c r="L387">
        <v>6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s="18" t="s">
        <v>2748</v>
      </c>
      <c r="Z387">
        <v>1</v>
      </c>
    </row>
    <row r="388" spans="1:26" hidden="1">
      <c r="A388">
        <v>2877</v>
      </c>
      <c r="B388" t="s">
        <v>22</v>
      </c>
      <c r="C388" t="s">
        <v>1220</v>
      </c>
      <c r="D388" s="17" t="str">
        <f>IFERROR(VLOOKUP(Dati18_19[[#This Row],[Nome]]&amp;"*",Gazzetta18_19[Giocatore],1,FALSE),0)</f>
        <v>Burruchaga M.</v>
      </c>
      <c r="E388" s="13">
        <f>IFERROR(IF(Dati18_19[[#This Row],[Mf]]/Dati18_19[[#This Row],[Quota]]=0,0,Dati18_19[[#This Row],[Mf]]/Dati18_19[[#This Row],[Quota]]),0)</f>
        <v>6</v>
      </c>
      <c r="F388" s="13">
        <f>IFERROR(Dati18_19[[#This Row],[Mf/Quota]]*Dati18_19[[#This Row],[Pg]]/38,0)</f>
        <v>0.15789473684210525</v>
      </c>
      <c r="G388" s="15">
        <f>IF(Dati18_19[[#This Row],[Mf]]*Dati18_19[[#This Row],[Pg]]=0,0,Dati18_19[[#This Row],[Mf]]*Dati18_19[[#This Row],[Pg]])</f>
        <v>6</v>
      </c>
      <c r="H388" s="20">
        <f>IFERROR(Dati18_19[[#This Row],[Tot. punti]]/Dati18_19[[#This Row],[Quota]],0)</f>
        <v>6</v>
      </c>
      <c r="I388" s="12">
        <f>IFERROR(VLOOKUP(Dati18_19[[#This Row],[Nome]]&amp;"*",Gazzetta18_19[],2,FALSE),0)</f>
        <v>1</v>
      </c>
      <c r="J388" t="s">
        <v>65</v>
      </c>
      <c r="K388">
        <v>1</v>
      </c>
      <c r="L388">
        <v>6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s="18" t="s">
        <v>2041</v>
      </c>
      <c r="Z388">
        <v>3</v>
      </c>
    </row>
    <row r="389" spans="1:26" hidden="1">
      <c r="A389">
        <v>4324</v>
      </c>
      <c r="B389" t="s">
        <v>17</v>
      </c>
      <c r="C389" t="s">
        <v>1227</v>
      </c>
      <c r="D389" s="17" t="str">
        <f>IFERROR(VLOOKUP(Dati18_19[[#This Row],[Nome]]&amp;"*",Gazzetta18_19[Giocatore],1,FALSE),0)</f>
        <v>Okaka S.</v>
      </c>
      <c r="E389" s="13">
        <f>IFERROR(IF(Dati18_19[[#This Row],[Mf]]/Dati18_19[[#This Row],[Quota]]=0,0,Dati18_19[[#This Row],[Mf]]/Dati18_19[[#This Row],[Quota]]),0)</f>
        <v>0.373</v>
      </c>
      <c r="F389" s="13">
        <f>IFERROR(Dati18_19[[#This Row],[Mf/Quota]]*Dati18_19[[#This Row],[Pg]]/38,0)</f>
        <v>0.15705263157894736</v>
      </c>
      <c r="G389" s="15">
        <f>IF(Dati18_19[[#This Row],[Mf]]*Dati18_19[[#This Row],[Pg]]=0,0,Dati18_19[[#This Row],[Mf]]*Dati18_19[[#This Row],[Pg]])</f>
        <v>119.36</v>
      </c>
      <c r="H389" s="20">
        <f>IFERROR(Dati18_19[[#This Row],[Tot. punti]]/Dati18_19[[#This Row],[Quota]],0)</f>
        <v>5.968</v>
      </c>
      <c r="I389" s="12">
        <f>IFERROR(VLOOKUP(Dati18_19[[#This Row],[Nome]]&amp;"*",Gazzetta18_19[],2,FALSE),0)</f>
        <v>20</v>
      </c>
      <c r="J389" t="s">
        <v>30</v>
      </c>
      <c r="K389">
        <v>16</v>
      </c>
      <c r="L389">
        <v>6.25</v>
      </c>
      <c r="M389">
        <v>7.46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4</v>
      </c>
      <c r="V389">
        <v>0</v>
      </c>
      <c r="W389">
        <v>0</v>
      </c>
      <c r="Y389" s="18" t="s">
        <v>2043</v>
      </c>
      <c r="Z389">
        <v>5</v>
      </c>
    </row>
    <row r="390" spans="1:26" hidden="1">
      <c r="A390">
        <v>2861</v>
      </c>
      <c r="B390" t="s">
        <v>28</v>
      </c>
      <c r="C390" t="s">
        <v>1205</v>
      </c>
      <c r="D390" s="17" t="str">
        <f>IFERROR(VLOOKUP(Dati18_19[[#This Row],[Nome]]&amp;"*",Gazzetta18_19[Giocatore],1,FALSE),0)</f>
        <v>Semper A.</v>
      </c>
      <c r="E390" s="13">
        <f>IFERROR(IF(Dati18_19[[#This Row],[Mf]]/Dati18_19[[#This Row],[Quota]]=0,0,Dati18_19[[#This Row],[Mf]]/Dati18_19[[#This Row],[Quota]]),0)</f>
        <v>0.98399999999999999</v>
      </c>
      <c r="F390" s="13">
        <f>IFERROR(Dati18_19[[#This Row],[Mf/Quota]]*Dati18_19[[#This Row],[Pg]]/38,0)</f>
        <v>0.15536842105263157</v>
      </c>
      <c r="G390" s="15">
        <f>IF(Dati18_19[[#This Row],[Mf]]*Dati18_19[[#This Row],[Pg]]=0,0,Dati18_19[[#This Row],[Mf]]*Dati18_19[[#This Row],[Pg]])</f>
        <v>29.52</v>
      </c>
      <c r="H390" s="20">
        <f>IFERROR(Dati18_19[[#This Row],[Tot. punti]]/Dati18_19[[#This Row],[Quota]],0)</f>
        <v>5.9039999999999999</v>
      </c>
      <c r="I390" s="12">
        <f>IFERROR(VLOOKUP(Dati18_19[[#This Row],[Nome]]&amp;"*",Gazzetta18_19[],2,FALSE),0)</f>
        <v>5</v>
      </c>
      <c r="J390" t="s">
        <v>65</v>
      </c>
      <c r="K390">
        <v>6</v>
      </c>
      <c r="L390">
        <v>6.25</v>
      </c>
      <c r="M390">
        <v>4.92</v>
      </c>
      <c r="N390">
        <v>0</v>
      </c>
      <c r="O390">
        <v>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s="18" t="s">
        <v>2043</v>
      </c>
      <c r="Z390">
        <v>18</v>
      </c>
    </row>
    <row r="391" spans="1:26" hidden="1">
      <c r="A391">
        <v>589</v>
      </c>
      <c r="B391" t="s">
        <v>22</v>
      </c>
      <c r="C391" t="s">
        <v>122</v>
      </c>
      <c r="D391" s="17" t="str">
        <f>IFERROR(VLOOKUP(Dati18_19[[#This Row],[Nome]]&amp;"*",Gazzetta18_19[Giocatore],1,FALSE),0)</f>
        <v>Badu E.</v>
      </c>
      <c r="E391" s="13">
        <f>IFERROR(IF(Dati18_19[[#This Row],[Mf]]/Dati18_19[[#This Row],[Quota]]=0,0,Dati18_19[[#This Row],[Mf]]/Dati18_19[[#This Row],[Quota]]),0)</f>
        <v>1.4575</v>
      </c>
      <c r="F391" s="13">
        <f>IFERROR(Dati18_19[[#This Row],[Mf/Quota]]*Dati18_19[[#This Row],[Pg]]/38,0)</f>
        <v>0.15342105263157896</v>
      </c>
      <c r="G391" s="15">
        <f>IF(Dati18_19[[#This Row],[Mf]]*Dati18_19[[#This Row],[Pg]]=0,0,Dati18_19[[#This Row],[Mf]]*Dati18_19[[#This Row],[Pg]])</f>
        <v>23.32</v>
      </c>
      <c r="H391" s="20">
        <f>IFERROR(Dati18_19[[#This Row],[Tot. punti]]/Dati18_19[[#This Row],[Quota]],0)</f>
        <v>5.83</v>
      </c>
      <c r="I391" s="12">
        <f>IFERROR(VLOOKUP(Dati18_19[[#This Row],[Nome]]&amp;"*",Gazzetta18_19[],2,FALSE),0)</f>
        <v>4</v>
      </c>
      <c r="J391" t="s">
        <v>30</v>
      </c>
      <c r="K391">
        <v>4</v>
      </c>
      <c r="L391">
        <v>5.83</v>
      </c>
      <c r="M391">
        <v>5.83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s="18" t="s">
        <v>2044</v>
      </c>
      <c r="Z391">
        <v>14</v>
      </c>
    </row>
    <row r="392" spans="1:26">
      <c r="A392">
        <v>817</v>
      </c>
      <c r="B392" t="s">
        <v>31</v>
      </c>
      <c r="C392" t="s">
        <v>472</v>
      </c>
      <c r="D392" s="17" t="str">
        <f>IFERROR(VLOOKUP(Dati18_19[[#This Row],[Nome]]&amp;"*",Gazzetta18_19[Giocatore],1,FALSE),0)</f>
        <v>Costa F.</v>
      </c>
      <c r="E392" s="13">
        <f>IFERROR(IF(Dati18_19[[#This Row],[Mf]]/Dati18_19[[#This Row],[Quota]]=0,0,Dati18_19[[#This Row],[Mf]]/Dati18_19[[#This Row],[Quota]]),0)</f>
        <v>0.83</v>
      </c>
      <c r="F392" s="13">
        <f>IFERROR(Dati18_19[[#This Row],[Mf/Quota]]*Dati18_19[[#This Row],[Pg]]/38,0)</f>
        <v>0.19657894736842105</v>
      </c>
      <c r="G392" s="15">
        <f>IF(Dati18_19[[#This Row],[Mf]]*Dati18_19[[#This Row],[Pg]]=0,0,Dati18_19[[#This Row],[Mf]]*Dati18_19[[#This Row],[Pg]])</f>
        <v>52.29</v>
      </c>
      <c r="H392" s="20">
        <f>IFERROR(Dati18_19[[#This Row],[Tot. punti]]/Dati18_19[[#This Row],[Quota]],0)</f>
        <v>7.47</v>
      </c>
      <c r="I392" s="12">
        <f>IFERROR(VLOOKUP(Dati18_19[[#This Row],[Nome]]&amp;"*",Gazzetta18_19[],2,FALSE),0)</f>
        <v>7</v>
      </c>
      <c r="J392" t="s">
        <v>653</v>
      </c>
      <c r="K392">
        <v>9</v>
      </c>
      <c r="L392">
        <v>5.81</v>
      </c>
      <c r="M392">
        <v>5.81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 s="18" t="s">
        <v>2045</v>
      </c>
      <c r="Z392">
        <v>8</v>
      </c>
    </row>
    <row r="393" spans="1:26" hidden="1">
      <c r="A393">
        <v>316</v>
      </c>
      <c r="B393" t="s">
        <v>28</v>
      </c>
      <c r="C393" t="s">
        <v>409</v>
      </c>
      <c r="D393" s="17" t="str">
        <f>IFERROR(VLOOKUP(Dati18_19[[#This Row],[Nome]]&amp;"*",Gazzetta18_19[Giocatore],1,FALSE),0)</f>
        <v>Berisha E.</v>
      </c>
      <c r="E393" s="13">
        <f>IFERROR(IF(Dati18_19[[#This Row],[Mf]]/Dati18_19[[#This Row],[Quota]]=0,0,Dati18_19[[#This Row],[Mf]]/Dati18_19[[#This Row],[Quota]]),0)</f>
        <v>0.30933333333333329</v>
      </c>
      <c r="F393" s="13">
        <f>IFERROR(Dati18_19[[#This Row],[Mf/Quota]]*Dati18_19[[#This Row],[Pg]]/38,0)</f>
        <v>0.14652631578947367</v>
      </c>
      <c r="G393" s="15">
        <f>IF(Dati18_19[[#This Row],[Mf]]*Dati18_19[[#This Row],[Pg]]=0,0,Dati18_19[[#This Row],[Mf]]*Dati18_19[[#This Row],[Pg]])</f>
        <v>83.52</v>
      </c>
      <c r="H393" s="20">
        <f>IFERROR(Dati18_19[[#This Row],[Tot. punti]]/Dati18_19[[#This Row],[Quota]],0)</f>
        <v>5.5679999999999996</v>
      </c>
      <c r="I393" s="12">
        <f>IFERROR(VLOOKUP(Dati18_19[[#This Row],[Nome]]&amp;"*",Gazzetta18_19[],2,FALSE),0)</f>
        <v>15</v>
      </c>
      <c r="J393" t="s">
        <v>49</v>
      </c>
      <c r="K393">
        <v>18</v>
      </c>
      <c r="L393">
        <v>6.06</v>
      </c>
      <c r="M393">
        <v>4.6399999999999997</v>
      </c>
      <c r="N393">
        <v>0</v>
      </c>
      <c r="O393">
        <v>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Y393" s="18" t="s">
        <v>2047</v>
      </c>
      <c r="Z393">
        <v>5</v>
      </c>
    </row>
    <row r="394" spans="1:26" hidden="1">
      <c r="A394">
        <v>218</v>
      </c>
      <c r="B394" t="s">
        <v>28</v>
      </c>
      <c r="C394" t="s">
        <v>240</v>
      </c>
      <c r="D394" s="17" t="str">
        <f>IFERROR(VLOOKUP(Dati18_19[[#This Row],[Nome]]&amp;"*",Gazzetta18_19[Giocatore],1,FALSE),0)</f>
        <v>Perin M.</v>
      </c>
      <c r="E394" s="13">
        <f>IFERROR(IF(Dati18_19[[#This Row],[Mf]]/Dati18_19[[#This Row],[Quota]]=0,0,Dati18_19[[#This Row],[Mf]]/Dati18_19[[#This Row],[Quota]]),0)</f>
        <v>0.61750000000000005</v>
      </c>
      <c r="F394" s="13">
        <f>IFERROR(Dati18_19[[#This Row],[Mf/Quota]]*Dati18_19[[#This Row],[Pg]]/38,0)</f>
        <v>0.14624999999999999</v>
      </c>
      <c r="G394" s="15">
        <f>IF(Dati18_19[[#This Row],[Mf]]*Dati18_19[[#This Row],[Pg]]=0,0,Dati18_19[[#This Row],[Mf]]*Dati18_19[[#This Row],[Pg]])</f>
        <v>44.46</v>
      </c>
      <c r="H394" s="20">
        <f>IFERROR(Dati18_19[[#This Row],[Tot. punti]]/Dati18_19[[#This Row],[Quota]],0)</f>
        <v>5.5575000000000001</v>
      </c>
      <c r="I394" s="12">
        <f>IFERROR(VLOOKUP(Dati18_19[[#This Row],[Nome]]&amp;"*",Gazzetta18_19[],2,FALSE),0)</f>
        <v>8</v>
      </c>
      <c r="J394" t="s">
        <v>57</v>
      </c>
      <c r="K394">
        <v>9</v>
      </c>
      <c r="L394">
        <v>5.89</v>
      </c>
      <c r="M394">
        <v>4.9400000000000004</v>
      </c>
      <c r="N394">
        <v>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Y394" s="18" t="s">
        <v>2051</v>
      </c>
      <c r="Z394">
        <v>8</v>
      </c>
    </row>
    <row r="395" spans="1:26" hidden="1">
      <c r="A395">
        <v>631</v>
      </c>
      <c r="B395" t="s">
        <v>22</v>
      </c>
      <c r="C395" t="s">
        <v>330</v>
      </c>
      <c r="D395" s="17" t="str">
        <f>IFERROR(VLOOKUP(Dati18_19[[#This Row],[Nome]]&amp;"*",Gazzetta18_19[Giocatore],1,FALSE),0)</f>
        <v>Viviani F.</v>
      </c>
      <c r="E395" s="13">
        <f>IFERROR(IF(Dati18_19[[#This Row],[Mf]]/Dati18_19[[#This Row],[Quota]]=0,0,Dati18_19[[#This Row],[Mf]]/Dati18_19[[#This Row],[Quota]]),0)</f>
        <v>1.1000000000000001</v>
      </c>
      <c r="F395" s="13">
        <f>IFERROR(Dati18_19[[#This Row],[Mf/Quota]]*Dati18_19[[#This Row],[Pg]]/38,0)</f>
        <v>0.14473684210526316</v>
      </c>
      <c r="G395" s="15">
        <f>IF(Dati18_19[[#This Row],[Mf]]*Dati18_19[[#This Row],[Pg]]=0,0,Dati18_19[[#This Row],[Mf]]*Dati18_19[[#This Row],[Pg]])</f>
        <v>27.5</v>
      </c>
      <c r="H395" s="20">
        <f>IFERROR(Dati18_19[[#This Row],[Tot. punti]]/Dati18_19[[#This Row],[Quota]],0)</f>
        <v>5.5</v>
      </c>
      <c r="I395" s="12">
        <f>IFERROR(VLOOKUP(Dati18_19[[#This Row],[Nome]]&amp;"*",Gazzetta18_19[],2,FALSE),0)</f>
        <v>5</v>
      </c>
      <c r="J395" t="s">
        <v>38</v>
      </c>
      <c r="K395">
        <v>5</v>
      </c>
      <c r="L395">
        <v>5.6</v>
      </c>
      <c r="M395">
        <v>5.5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 s="18" t="s">
        <v>2052</v>
      </c>
      <c r="Z395">
        <v>1</v>
      </c>
    </row>
    <row r="396" spans="1:26" hidden="1">
      <c r="A396">
        <v>2317</v>
      </c>
      <c r="B396" t="s">
        <v>17</v>
      </c>
      <c r="C396" t="s">
        <v>903</v>
      </c>
      <c r="D396" s="17" t="str">
        <f>IFERROR(VLOOKUP(Dati18_19[[#This Row],[Nome]]&amp;"*",Gazzetta18_19[Giocatore],1,FALSE),0)</f>
        <v>Brignola E.</v>
      </c>
      <c r="E396" s="13">
        <f>IFERROR(IF(Dati18_19[[#This Row],[Mf]]/Dati18_19[[#This Row],[Quota]]=0,0,Dati18_19[[#This Row],[Mf]]/Dati18_19[[#This Row],[Quota]]),0)</f>
        <v>0.78125</v>
      </c>
      <c r="F396" s="13">
        <f>IFERROR(Dati18_19[[#This Row],[Mf/Quota]]*Dati18_19[[#This Row],[Pg]]/38,0)</f>
        <v>0.14391447368421054</v>
      </c>
      <c r="G396" s="15">
        <f>IF(Dati18_19[[#This Row],[Mf]]*Dati18_19[[#This Row],[Pg]]=0,0,Dati18_19[[#This Row],[Mf]]*Dati18_19[[#This Row],[Pg]])</f>
        <v>43.75</v>
      </c>
      <c r="H396" s="20">
        <f>IFERROR(Dati18_19[[#This Row],[Tot. punti]]/Dati18_19[[#This Row],[Quota]],0)</f>
        <v>5.46875</v>
      </c>
      <c r="I396" s="12">
        <f>IFERROR(VLOOKUP(Dati18_19[[#This Row],[Nome]]&amp;"*",Gazzetta18_19[],2,FALSE),0)</f>
        <v>8</v>
      </c>
      <c r="J396" t="s">
        <v>46</v>
      </c>
      <c r="K396">
        <v>7</v>
      </c>
      <c r="L396">
        <v>5.75</v>
      </c>
      <c r="M396">
        <v>6.25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Y396" s="18" t="s">
        <v>2053</v>
      </c>
      <c r="Z396">
        <v>24</v>
      </c>
    </row>
    <row r="397" spans="1:26" hidden="1">
      <c r="A397">
        <v>2771</v>
      </c>
      <c r="B397" t="s">
        <v>22</v>
      </c>
      <c r="C397" t="s">
        <v>1127</v>
      </c>
      <c r="D397" s="17" t="str">
        <f>IFERROR(VLOOKUP(Dati18_19[[#This Row],[Nome]]&amp;"*",Gazzetta18_19[Giocatore],1,FALSE),0)</f>
        <v>Berisha V.</v>
      </c>
      <c r="E397" s="13">
        <f>IFERROR(IF(Dati18_19[[#This Row],[Mf]]/Dati18_19[[#This Row],[Quota]]=0,0,Dati18_19[[#This Row],[Mf]]/Dati18_19[[#This Row],[Quota]]),0)</f>
        <v>0.66666666666666663</v>
      </c>
      <c r="F397" s="13">
        <f>IFERROR(Dati18_19[[#This Row],[Mf/Quota]]*Dati18_19[[#This Row],[Pg]]/38,0)</f>
        <v>0.14035087719298245</v>
      </c>
      <c r="G397" s="15">
        <f>IF(Dati18_19[[#This Row],[Mf]]*Dati18_19[[#This Row],[Pg]]=0,0,Dati18_19[[#This Row],[Mf]]*Dati18_19[[#This Row],[Pg]])</f>
        <v>48</v>
      </c>
      <c r="H397" s="20">
        <f>IFERROR(Dati18_19[[#This Row],[Tot. punti]]/Dati18_19[[#This Row],[Quota]],0)</f>
        <v>5.333333333333333</v>
      </c>
      <c r="I397" s="12">
        <f>IFERROR(VLOOKUP(Dati18_19[[#This Row],[Nome]]&amp;"*",Gazzetta18_19[],2,FALSE),0)</f>
        <v>9</v>
      </c>
      <c r="J397" t="s">
        <v>74</v>
      </c>
      <c r="K397">
        <v>8</v>
      </c>
      <c r="L397">
        <v>6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s="18" t="s">
        <v>2054</v>
      </c>
      <c r="Z397">
        <v>20</v>
      </c>
    </row>
    <row r="398" spans="1:26" hidden="1">
      <c r="A398">
        <v>2610</v>
      </c>
      <c r="B398" t="s">
        <v>17</v>
      </c>
      <c r="C398" t="s">
        <v>1094</v>
      </c>
      <c r="D398" s="17" t="str">
        <f>IFERROR(VLOOKUP(Dati18_19[[#This Row],[Nome]]&amp;"*",Gazzetta18_19[Giocatore],1,FALSE),0)</f>
        <v>Ronaldo C.</v>
      </c>
      <c r="E398" s="13">
        <f>IFERROR(IF(Dati18_19[[#This Row],[Mf]]/Dati18_19[[#This Row],[Quota]]=0,0,Dati18_19[[#This Row],[Mf]]/Dati18_19[[#This Row],[Quota]]),0)</f>
        <v>0.16634615384615387</v>
      </c>
      <c r="F398" s="13">
        <f>IFERROR(Dati18_19[[#This Row],[Mf/Quota]]*Dati18_19[[#This Row],[Pg]]/38,0)</f>
        <v>0.1357034412955466</v>
      </c>
      <c r="G398" s="15">
        <f>IF(Dati18_19[[#This Row],[Mf]]*Dati18_19[[#This Row],[Pg]]=0,0,Dati18_19[[#This Row],[Mf]]*Dati18_19[[#This Row],[Pg]])</f>
        <v>268.15000000000003</v>
      </c>
      <c r="H398" s="20">
        <f>IFERROR(Dati18_19[[#This Row],[Tot. punti]]/Dati18_19[[#This Row],[Quota]],0)</f>
        <v>5.1567307692307702</v>
      </c>
      <c r="I398" s="12">
        <f>IFERROR(VLOOKUP(Dati18_19[[#This Row],[Nome]]&amp;"*",Gazzetta18_19[],2,FALSE),0)</f>
        <v>52</v>
      </c>
      <c r="J398" t="s">
        <v>57</v>
      </c>
      <c r="K398">
        <v>31</v>
      </c>
      <c r="L398">
        <v>6.53</v>
      </c>
      <c r="M398">
        <v>8.65</v>
      </c>
      <c r="N398">
        <v>16</v>
      </c>
      <c r="O398">
        <v>0</v>
      </c>
      <c r="P398">
        <v>0</v>
      </c>
      <c r="Q398">
        <v>6</v>
      </c>
      <c r="R398">
        <v>5</v>
      </c>
      <c r="S398">
        <v>1</v>
      </c>
      <c r="T398">
        <v>7</v>
      </c>
      <c r="U398">
        <v>3</v>
      </c>
      <c r="V398">
        <v>0</v>
      </c>
      <c r="W398">
        <v>0</v>
      </c>
      <c r="Y398" s="18" t="s">
        <v>2749</v>
      </c>
      <c r="Z398">
        <v>1</v>
      </c>
    </row>
    <row r="399" spans="1:26">
      <c r="A399">
        <v>1867</v>
      </c>
      <c r="B399" t="s">
        <v>31</v>
      </c>
      <c r="C399" t="s">
        <v>967</v>
      </c>
      <c r="D399" s="17" t="str">
        <f>IFERROR(VLOOKUP(Dati18_19[[#This Row],[Nome]]&amp;"*",Gazzetta18_19[Giocatore],1,FALSE),0)</f>
        <v>Krajnc L.</v>
      </c>
      <c r="E399" s="13">
        <f>IFERROR(IF(Dati18_19[[#This Row],[Mf]]/Dati18_19[[#This Row],[Quota]]=0,0,Dati18_19[[#This Row],[Mf]]/Dati18_19[[#This Row],[Quota]]),0)</f>
        <v>1.76</v>
      </c>
      <c r="F399" s="13">
        <f>IFERROR(Dati18_19[[#This Row],[Mf/Quota]]*Dati18_19[[#This Row],[Pg]]/38,0)</f>
        <v>0.4168421052631579</v>
      </c>
      <c r="G399" s="15">
        <f>IF(Dati18_19[[#This Row],[Mf]]*Dati18_19[[#This Row],[Pg]]=0,0,Dati18_19[[#This Row],[Mf]]*Dati18_19[[#This Row],[Pg]])</f>
        <v>47.52</v>
      </c>
      <c r="H399" s="20">
        <f>IFERROR(Dati18_19[[#This Row],[Tot. punti]]/Dati18_19[[#This Row],[Quota]],0)</f>
        <v>15.840000000000002</v>
      </c>
      <c r="I399" s="12">
        <f>IFERROR(VLOOKUP(Dati18_19[[#This Row],[Nome]]&amp;"*",Gazzetta18_19[],2,FALSE),0)</f>
        <v>3</v>
      </c>
      <c r="J399" t="s">
        <v>38</v>
      </c>
      <c r="K399">
        <v>9</v>
      </c>
      <c r="L399">
        <v>5.44</v>
      </c>
      <c r="M399">
        <v>5.28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Y399" s="18" t="s">
        <v>2750</v>
      </c>
      <c r="Z399">
        <v>5</v>
      </c>
    </row>
    <row r="400" spans="1:26" hidden="1">
      <c r="A400">
        <v>537</v>
      </c>
      <c r="B400" t="s">
        <v>17</v>
      </c>
      <c r="C400" t="s">
        <v>47</v>
      </c>
      <c r="D400" s="17" t="str">
        <f>IFERROR(VLOOKUP(Dati18_19[[#This Row],[Nome]]&amp;"*",Gazzetta18_19[Giocatore],1,FALSE),0)</f>
        <v>Sansone N.</v>
      </c>
      <c r="E400" s="13">
        <f>IFERROR(IF(Dati18_19[[#This Row],[Mf]]/Dati18_19[[#This Row],[Quota]]=0,0,Dati18_19[[#This Row],[Mf]]/Dati18_19[[#This Row],[Quota]]),0)</f>
        <v>0.34210526315789475</v>
      </c>
      <c r="F400" s="13">
        <f>IFERROR(Dati18_19[[#This Row],[Mf/Quota]]*Dati18_19[[#This Row],[Pg]]/38,0)</f>
        <v>0.13504155124653741</v>
      </c>
      <c r="G400" s="15">
        <f>IF(Dati18_19[[#This Row],[Mf]]*Dati18_19[[#This Row],[Pg]]=0,0,Dati18_19[[#This Row],[Mf]]*Dati18_19[[#This Row],[Pg]])</f>
        <v>97.5</v>
      </c>
      <c r="H400" s="20">
        <f>IFERROR(Dati18_19[[#This Row],[Tot. punti]]/Dati18_19[[#This Row],[Quota]],0)</f>
        <v>5.1315789473684212</v>
      </c>
      <c r="I400" s="12">
        <f>IFERROR(VLOOKUP(Dati18_19[[#This Row],[Nome]]&amp;"*",Gazzetta18_19[],2,FALSE),0)</f>
        <v>19</v>
      </c>
      <c r="J400" t="s">
        <v>89</v>
      </c>
      <c r="K400">
        <v>15</v>
      </c>
      <c r="L400">
        <v>5.96</v>
      </c>
      <c r="M400">
        <v>6.5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3</v>
      </c>
      <c r="V400">
        <v>1</v>
      </c>
      <c r="W400">
        <v>0</v>
      </c>
      <c r="Y400" s="18" t="s">
        <v>2381</v>
      </c>
      <c r="Z400">
        <v>29</v>
      </c>
    </row>
    <row r="401" spans="1:26" hidden="1">
      <c r="A401">
        <v>27</v>
      </c>
      <c r="B401" t="s">
        <v>22</v>
      </c>
      <c r="C401" t="s">
        <v>389</v>
      </c>
      <c r="D401" s="17" t="str">
        <f>IFERROR(VLOOKUP(Dati18_19[[#This Row],[Nome]]&amp;"*",Gazzetta18_19[Giocatore],1,FALSE),0)</f>
        <v>Grassi A.</v>
      </c>
      <c r="E401" s="13">
        <f>IFERROR(IF(Dati18_19[[#This Row],[Mf]]/Dati18_19[[#This Row],[Quota]]=0,0,Dati18_19[[#This Row],[Mf]]/Dati18_19[[#This Row],[Quota]]),0)</f>
        <v>0.72875000000000001</v>
      </c>
      <c r="F401" s="13">
        <f>IFERROR(Dati18_19[[#This Row],[Mf/Quota]]*Dati18_19[[#This Row],[Pg]]/38,0)</f>
        <v>0.1342434210526316</v>
      </c>
      <c r="G401" s="15">
        <f>IF(Dati18_19[[#This Row],[Mf]]*Dati18_19[[#This Row],[Pg]]=0,0,Dati18_19[[#This Row],[Mf]]*Dati18_19[[#This Row],[Pg]])</f>
        <v>40.81</v>
      </c>
      <c r="H401" s="20">
        <f>IFERROR(Dati18_19[[#This Row],[Tot. punti]]/Dati18_19[[#This Row],[Quota]],0)</f>
        <v>5.1012500000000003</v>
      </c>
      <c r="I401" s="12">
        <f>IFERROR(VLOOKUP(Dati18_19[[#This Row],[Nome]]&amp;"*",Gazzetta18_19[],2,FALSE),0)</f>
        <v>8</v>
      </c>
      <c r="J401" t="s">
        <v>1086</v>
      </c>
      <c r="K401">
        <v>7</v>
      </c>
      <c r="L401">
        <v>5.83</v>
      </c>
      <c r="M401">
        <v>5.83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s="18" t="s">
        <v>2056</v>
      </c>
      <c r="Z401">
        <v>14</v>
      </c>
    </row>
    <row r="402" spans="1:26" hidden="1">
      <c r="A402">
        <v>41</v>
      </c>
      <c r="B402" t="s">
        <v>28</v>
      </c>
      <c r="C402" t="s">
        <v>104</v>
      </c>
      <c r="D402" s="17" t="str">
        <f>IFERROR(VLOOKUP(Dati18_19[[#This Row],[Nome]]&amp;"*",Gazzetta18_19[Giocatore],1,FALSE),0)</f>
        <v>Mirante A.</v>
      </c>
      <c r="E402" s="13">
        <f>IFERROR(IF(Dati18_19[[#This Row],[Mf]]/Dati18_19[[#This Row],[Quota]]=0,0,Dati18_19[[#This Row],[Mf]]/Dati18_19[[#This Row],[Quota]]),0)</f>
        <v>0.44785714285714284</v>
      </c>
      <c r="F402" s="13">
        <f>IFERROR(Dati18_19[[#This Row],[Mf/Quota]]*Dati18_19[[#This Row],[Pg]]/38,0)</f>
        <v>0.12964285714285714</v>
      </c>
      <c r="G402" s="15">
        <f>IF(Dati18_19[[#This Row],[Mf]]*Dati18_19[[#This Row],[Pg]]=0,0,Dati18_19[[#This Row],[Mf]]*Dati18_19[[#This Row],[Pg]])</f>
        <v>68.97</v>
      </c>
      <c r="H402" s="20">
        <f>IFERROR(Dati18_19[[#This Row],[Tot. punti]]/Dati18_19[[#This Row],[Quota]],0)</f>
        <v>4.9264285714285716</v>
      </c>
      <c r="I402" s="12">
        <f>IFERROR(VLOOKUP(Dati18_19[[#This Row],[Nome]]&amp;"*",Gazzetta18_19[],2,FALSE),0)</f>
        <v>14</v>
      </c>
      <c r="J402" t="s">
        <v>42</v>
      </c>
      <c r="K402">
        <v>11</v>
      </c>
      <c r="L402">
        <v>6.55</v>
      </c>
      <c r="M402">
        <v>6.27</v>
      </c>
      <c r="N402">
        <v>0</v>
      </c>
      <c r="O402">
        <v>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2056</v>
      </c>
      <c r="Z402">
        <v>3</v>
      </c>
    </row>
    <row r="403" spans="1:26" hidden="1">
      <c r="A403">
        <v>305</v>
      </c>
      <c r="B403" t="s">
        <v>22</v>
      </c>
      <c r="C403" t="s">
        <v>325</v>
      </c>
      <c r="D403" s="17" t="str">
        <f>IFERROR(VLOOKUP(Dati18_19[[#This Row],[Nome]]&amp;"*",Gazzetta18_19[Giocatore],1,FALSE),0)</f>
        <v>Sturaro S.</v>
      </c>
      <c r="E403" s="13">
        <f>IFERROR(IF(Dati18_19[[#This Row],[Mf]]/Dati18_19[[#This Row],[Quota]]=0,0,Dati18_19[[#This Row],[Mf]]/Dati18_19[[#This Row],[Quota]]),0)</f>
        <v>0.98333333333333339</v>
      </c>
      <c r="F403" s="13">
        <f>IFERROR(Dati18_19[[#This Row],[Mf/Quota]]*Dati18_19[[#This Row],[Pg]]/38,0)</f>
        <v>0.12938596491228072</v>
      </c>
      <c r="G403" s="15">
        <f>IF(Dati18_19[[#This Row],[Mf]]*Dati18_19[[#This Row],[Pg]]=0,0,Dati18_19[[#This Row],[Mf]]*Dati18_19[[#This Row],[Pg]])</f>
        <v>29.5</v>
      </c>
      <c r="H403" s="20">
        <f>IFERROR(Dati18_19[[#This Row],[Tot. punti]]/Dati18_19[[#This Row],[Quota]],0)</f>
        <v>4.916666666666667</v>
      </c>
      <c r="I403" s="12">
        <f>IFERROR(VLOOKUP(Dati18_19[[#This Row],[Nome]]&amp;"*",Gazzetta18_19[],2,FALSE),0)</f>
        <v>6</v>
      </c>
      <c r="J403" t="s">
        <v>70</v>
      </c>
      <c r="K403">
        <v>5</v>
      </c>
      <c r="L403">
        <v>5.5</v>
      </c>
      <c r="M403">
        <v>5.9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Y403" s="18" t="s">
        <v>2751</v>
      </c>
      <c r="Z403">
        <v>32</v>
      </c>
    </row>
    <row r="404" spans="1:26">
      <c r="A404">
        <v>770</v>
      </c>
      <c r="B404" t="s">
        <v>31</v>
      </c>
      <c r="C404" t="s">
        <v>440</v>
      </c>
      <c r="D404" s="17">
        <f>IFERROR(VLOOKUP(Dati18_19[[#This Row],[Nome]]&amp;"*",Gazzetta18_19[Giocatore],1,FALSE),0)</f>
        <v>0</v>
      </c>
      <c r="E404" s="13">
        <f>IFERROR(IF(Dati18_19[[#This Row],[Mf]]/Dati18_19[[#This Row],[Quota]]=0,0,Dati18_19[[#This Row],[Mf]]/Dati18_19[[#This Row],[Quota]]),0)</f>
        <v>0</v>
      </c>
      <c r="F404" s="13">
        <f>IFERROR(Dati18_19[[#This Row],[Mf/Quota]]*Dati18_19[[#This Row],[Pg]]/38,0)</f>
        <v>0</v>
      </c>
      <c r="G404" s="15">
        <f>IF(Dati18_19[[#This Row],[Mf]]*Dati18_19[[#This Row],[Pg]]=0,0,Dati18_19[[#This Row],[Mf]]*Dati18_19[[#This Row],[Pg]])</f>
        <v>45</v>
      </c>
      <c r="H404" s="20">
        <f>IFERROR(Dati18_19[[#This Row],[Tot. punti]]/Dati18_19[[#This Row],[Quota]],0)</f>
        <v>0</v>
      </c>
      <c r="I404" s="12">
        <f>IFERROR(VLOOKUP(Dati18_19[[#This Row],[Nome]]&amp;"*",Gazzetta18_19[],2,FALSE),0)</f>
        <v>0</v>
      </c>
      <c r="J404" t="s">
        <v>70</v>
      </c>
      <c r="K404">
        <v>9</v>
      </c>
      <c r="L404">
        <v>5.3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Y404" s="18" t="s">
        <v>2752</v>
      </c>
      <c r="Z404">
        <v>10</v>
      </c>
    </row>
    <row r="405" spans="1:26" hidden="1">
      <c r="A405">
        <v>572</v>
      </c>
      <c r="B405" t="s">
        <v>28</v>
      </c>
      <c r="C405" t="s">
        <v>617</v>
      </c>
      <c r="D405" s="17" t="str">
        <f>IFERROR(VLOOKUP(Dati18_19[[#This Row],[Nome]]&amp;"*",Gazzetta18_19[Giocatore],1,FALSE),0)</f>
        <v>Meret A.</v>
      </c>
      <c r="E405" s="13">
        <f>IFERROR(IF(Dati18_19[[#This Row],[Mf]]/Dati18_19[[#This Row],[Quota]]=0,0,Dati18_19[[#This Row],[Mf]]/Dati18_19[[#This Row],[Quota]]),0)</f>
        <v>0.33687499999999998</v>
      </c>
      <c r="F405" s="13">
        <f>IFERROR(Dati18_19[[#This Row],[Mf/Quota]]*Dati18_19[[#This Row],[Pg]]/38,0)</f>
        <v>0.12411184210526315</v>
      </c>
      <c r="G405" s="15">
        <f>IF(Dati18_19[[#This Row],[Mf]]*Dati18_19[[#This Row],[Pg]]=0,0,Dati18_19[[#This Row],[Mf]]*Dati18_19[[#This Row],[Pg]])</f>
        <v>75.459999999999994</v>
      </c>
      <c r="H405" s="20">
        <f>IFERROR(Dati18_19[[#This Row],[Tot. punti]]/Dati18_19[[#This Row],[Quota]],0)</f>
        <v>4.7162499999999996</v>
      </c>
      <c r="I405" s="12">
        <f>IFERROR(VLOOKUP(Dati18_19[[#This Row],[Nome]]&amp;"*",Gazzetta18_19[],2,FALSE),0)</f>
        <v>16</v>
      </c>
      <c r="J405" t="s">
        <v>24</v>
      </c>
      <c r="K405">
        <v>14</v>
      </c>
      <c r="L405">
        <v>6.11</v>
      </c>
      <c r="M405">
        <v>5.39</v>
      </c>
      <c r="N405">
        <v>0</v>
      </c>
      <c r="O405">
        <v>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Y405" s="18" t="s">
        <v>2385</v>
      </c>
      <c r="Z405">
        <v>14</v>
      </c>
    </row>
    <row r="406" spans="1:26">
      <c r="A406">
        <v>2129</v>
      </c>
      <c r="B406" t="s">
        <v>31</v>
      </c>
      <c r="C406" t="s">
        <v>771</v>
      </c>
      <c r="D406" s="17" t="str">
        <f>IFERROR(VLOOKUP(Dati18_19[[#This Row],[Nome]]&amp;"*",Gazzetta18_19[Giocatore],1,FALSE),0)</f>
        <v>Simic L.</v>
      </c>
      <c r="E406" s="13">
        <f>IFERROR(IF(Dati18_19[[#This Row],[Mf]]/Dati18_19[[#This Row],[Quota]]=0,0,Dati18_19[[#This Row],[Mf]]/Dati18_19[[#This Row],[Quota]]),0)</f>
        <v>1.7933333333333332</v>
      </c>
      <c r="F406" s="13">
        <f>IFERROR(Dati18_19[[#This Row],[Mf/Quota]]*Dati18_19[[#This Row],[Pg]]/38,0)</f>
        <v>0.37754385964912279</v>
      </c>
      <c r="G406" s="15">
        <f>IF(Dati18_19[[#This Row],[Mf]]*Dati18_19[[#This Row],[Pg]]=0,0,Dati18_19[[#This Row],[Mf]]*Dati18_19[[#This Row],[Pg]])</f>
        <v>43.04</v>
      </c>
      <c r="H406" s="20">
        <f>IFERROR(Dati18_19[[#This Row],[Tot. punti]]/Dati18_19[[#This Row],[Quota]],0)</f>
        <v>14.346666666666666</v>
      </c>
      <c r="I406" s="12">
        <f>IFERROR(VLOOKUP(Dati18_19[[#This Row],[Nome]]&amp;"*",Gazzetta18_19[],2,FALSE),0)</f>
        <v>3</v>
      </c>
      <c r="J406" t="s">
        <v>653</v>
      </c>
      <c r="K406">
        <v>8</v>
      </c>
      <c r="L406">
        <v>5.38</v>
      </c>
      <c r="M406">
        <v>5.38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 s="18" t="s">
        <v>2578</v>
      </c>
      <c r="Z406">
        <v>1</v>
      </c>
    </row>
    <row r="407" spans="1:26">
      <c r="A407">
        <v>285</v>
      </c>
      <c r="B407" t="s">
        <v>31</v>
      </c>
      <c r="C407" t="s">
        <v>140</v>
      </c>
      <c r="D407" s="17" t="str">
        <f>IFERROR(VLOOKUP(Dati18_19[[#This Row],[Nome]]&amp;"*",Gazzetta18_19[Giocatore],1,FALSE),0)</f>
        <v>Barzagli A.</v>
      </c>
      <c r="E407" s="13">
        <f>IFERROR(IF(Dati18_19[[#This Row],[Mf]]/Dati18_19[[#This Row],[Quota]]=0,0,Dati18_19[[#This Row],[Mf]]/Dati18_19[[#This Row],[Quota]]),0)</f>
        <v>1.2</v>
      </c>
      <c r="F407" s="13">
        <f>IFERROR(Dati18_19[[#This Row],[Mf/Quota]]*Dati18_19[[#This Row],[Pg]]/38,0)</f>
        <v>0.22105263157894739</v>
      </c>
      <c r="G407" s="15">
        <f>IF(Dati18_19[[#This Row],[Mf]]*Dati18_19[[#This Row],[Pg]]=0,0,Dati18_19[[#This Row],[Mf]]*Dati18_19[[#This Row],[Pg]])</f>
        <v>42</v>
      </c>
      <c r="H407" s="20">
        <f>IFERROR(Dati18_19[[#This Row],[Tot. punti]]/Dati18_19[[#This Row],[Quota]],0)</f>
        <v>8.4</v>
      </c>
      <c r="I407" s="12">
        <f>IFERROR(VLOOKUP(Dati18_19[[#This Row],[Nome]]&amp;"*",Gazzetta18_19[],2,FALSE),0)</f>
        <v>5</v>
      </c>
      <c r="J407" t="s">
        <v>57</v>
      </c>
      <c r="K407">
        <v>7</v>
      </c>
      <c r="L407">
        <v>6</v>
      </c>
      <c r="M407">
        <v>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2386</v>
      </c>
      <c r="Z407">
        <v>11</v>
      </c>
    </row>
    <row r="408" spans="1:26" hidden="1">
      <c r="A408">
        <v>2200</v>
      </c>
      <c r="B408" t="s">
        <v>22</v>
      </c>
      <c r="C408" t="s">
        <v>819</v>
      </c>
      <c r="D408" s="17" t="str">
        <f>IFERROR(VLOOKUP(Dati18_19[[#This Row],[Nome]]&amp;"*",Gazzetta18_19[Giocatore],1,FALSE),0)</f>
        <v>Douglas Costa d.</v>
      </c>
      <c r="E408" s="13">
        <f>IFERROR(IF(Dati18_19[[#This Row],[Mf]]/Dati18_19[[#This Row],[Quota]]=0,0,Dati18_19[[#This Row],[Mf]]/Dati18_19[[#This Row],[Quota]]),0)</f>
        <v>0.27272727272727271</v>
      </c>
      <c r="F408" s="13">
        <f>IFERROR(Dati18_19[[#This Row],[Mf/Quota]]*Dati18_19[[#This Row],[Pg]]/38,0)</f>
        <v>0.12200956937799042</v>
      </c>
      <c r="G408" s="15">
        <f>IF(Dati18_19[[#This Row],[Mf]]*Dati18_19[[#This Row],[Pg]]=0,0,Dati18_19[[#This Row],[Mf]]*Dati18_19[[#This Row],[Pg]])</f>
        <v>102</v>
      </c>
      <c r="H408" s="20">
        <f>IFERROR(Dati18_19[[#This Row],[Tot. punti]]/Dati18_19[[#This Row],[Quota]],0)</f>
        <v>4.6363636363636367</v>
      </c>
      <c r="I408" s="12">
        <f>IFERROR(VLOOKUP(Dati18_19[[#This Row],[Nome]]&amp;"*",Gazzetta18_19[],2,FALSE),0)</f>
        <v>22</v>
      </c>
      <c r="J408" t="s">
        <v>57</v>
      </c>
      <c r="K408">
        <v>17</v>
      </c>
      <c r="L408">
        <v>5.88</v>
      </c>
      <c r="M408">
        <v>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Y408" s="18" t="s">
        <v>2387</v>
      </c>
      <c r="Z408">
        <v>11</v>
      </c>
    </row>
    <row r="409" spans="1:26" hidden="1">
      <c r="A409">
        <v>237</v>
      </c>
      <c r="B409" t="s">
        <v>22</v>
      </c>
      <c r="C409" t="s">
        <v>139</v>
      </c>
      <c r="D409" s="17" t="str">
        <f>IFERROR(VLOOKUP(Dati18_19[[#This Row],[Nome]]&amp;"*",Gazzetta18_19[Giocatore],1,FALSE),0)</f>
        <v>Perotti D.</v>
      </c>
      <c r="E409" s="13">
        <f>IFERROR(IF(Dati18_19[[#This Row],[Mf]]/Dati18_19[[#This Row],[Quota]]=0,0,Dati18_19[[#This Row],[Mf]]/Dati18_19[[#This Row],[Quota]]),0)</f>
        <v>0.35599999999999998</v>
      </c>
      <c r="F409" s="13">
        <f>IFERROR(Dati18_19[[#This Row],[Mf/Quota]]*Dati18_19[[#This Row],[Pg]]/38,0)</f>
        <v>0.12178947368421053</v>
      </c>
      <c r="G409" s="15">
        <f>IF(Dati18_19[[#This Row],[Mf]]*Dati18_19[[#This Row],[Pg]]=0,0,Dati18_19[[#This Row],[Mf]]*Dati18_19[[#This Row],[Pg]])</f>
        <v>92.56</v>
      </c>
      <c r="H409" s="20">
        <f>IFERROR(Dati18_19[[#This Row],[Tot. punti]]/Dati18_19[[#This Row],[Quota]],0)</f>
        <v>4.6280000000000001</v>
      </c>
      <c r="I409" s="12">
        <f>IFERROR(VLOOKUP(Dati18_19[[#This Row],[Nome]]&amp;"*",Gazzetta18_19[],2,FALSE),0)</f>
        <v>20</v>
      </c>
      <c r="J409" t="s">
        <v>42</v>
      </c>
      <c r="K409">
        <v>13</v>
      </c>
      <c r="L409">
        <v>6.08</v>
      </c>
      <c r="M409">
        <v>7.12</v>
      </c>
      <c r="N409">
        <v>2</v>
      </c>
      <c r="O409">
        <v>0</v>
      </c>
      <c r="P409">
        <v>0</v>
      </c>
      <c r="Q409">
        <v>3</v>
      </c>
      <c r="R409">
        <v>3</v>
      </c>
      <c r="S409">
        <v>0</v>
      </c>
      <c r="T409">
        <v>0</v>
      </c>
      <c r="U409">
        <v>3</v>
      </c>
      <c r="V409">
        <v>0</v>
      </c>
      <c r="W409">
        <v>0</v>
      </c>
      <c r="Y409" s="18" t="s">
        <v>2063</v>
      </c>
      <c r="Z409">
        <v>19</v>
      </c>
    </row>
    <row r="410" spans="1:26">
      <c r="A410">
        <v>1999</v>
      </c>
      <c r="B410" t="s">
        <v>31</v>
      </c>
      <c r="C410" t="s">
        <v>722</v>
      </c>
      <c r="D410" s="17" t="str">
        <f>IFERROR(VLOOKUP(Dati18_19[[#This Row],[Nome]]&amp;"*",Gazzetta18_19[Giocatore],1,FALSE),0)</f>
        <v>Lukaku J.</v>
      </c>
      <c r="E410" s="13">
        <f>IFERROR(IF(Dati18_19[[#This Row],[Mf]]/Dati18_19[[#This Row],[Quota]]=0,0,Dati18_19[[#This Row],[Mf]]/Dati18_19[[#This Row],[Quota]]),0)</f>
        <v>0.81571428571428573</v>
      </c>
      <c r="F410" s="13">
        <f>IFERROR(Dati18_19[[#This Row],[Mf/Quota]]*Dati18_19[[#This Row],[Pg]]/38,0)</f>
        <v>0.15026315789473685</v>
      </c>
      <c r="G410" s="15">
        <f>IF(Dati18_19[[#This Row],[Mf]]*Dati18_19[[#This Row],[Pg]]=0,0,Dati18_19[[#This Row],[Mf]]*Dati18_19[[#This Row],[Pg]])</f>
        <v>39.97</v>
      </c>
      <c r="H410" s="20">
        <f>IFERROR(Dati18_19[[#This Row],[Tot. punti]]/Dati18_19[[#This Row],[Quota]],0)</f>
        <v>5.71</v>
      </c>
      <c r="I410" s="12">
        <f>IFERROR(VLOOKUP(Dati18_19[[#This Row],[Nome]]&amp;"*",Gazzetta18_19[],2,FALSE),0)</f>
        <v>7</v>
      </c>
      <c r="J410" t="s">
        <v>74</v>
      </c>
      <c r="K410">
        <v>7</v>
      </c>
      <c r="L410">
        <v>5.79</v>
      </c>
      <c r="M410">
        <v>5.71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Y410" s="18" t="s">
        <v>2388</v>
      </c>
      <c r="Z410">
        <v>1</v>
      </c>
    </row>
    <row r="411" spans="1:26">
      <c r="A411">
        <v>78</v>
      </c>
      <c r="B411" t="s">
        <v>31</v>
      </c>
      <c r="C411" t="s">
        <v>380</v>
      </c>
      <c r="D411" s="17">
        <f>IFERROR(VLOOKUP(Dati18_19[[#This Row],[Nome]]&amp;"*",Gazzetta18_19[Giocatore],1,FALSE),0)</f>
        <v>0</v>
      </c>
      <c r="E411" s="13">
        <f>IFERROR(IF(Dati18_19[[#This Row],[Mf]]/Dati18_19[[#This Row],[Quota]]=0,0,Dati18_19[[#This Row],[Mf]]/Dati18_19[[#This Row],[Quota]]),0)</f>
        <v>0</v>
      </c>
      <c r="F411" s="13">
        <f>IFERROR(Dati18_19[[#This Row],[Mf/Quota]]*Dati18_19[[#This Row],[Pg]]/38,0)</f>
        <v>0</v>
      </c>
      <c r="G411" s="15">
        <f>IF(Dati18_19[[#This Row],[Mf]]*Dati18_19[[#This Row],[Pg]]=0,0,Dati18_19[[#This Row],[Mf]]*Dati18_19[[#This Row],[Pg]])</f>
        <v>35.49</v>
      </c>
      <c r="H411" s="20">
        <f>IFERROR(Dati18_19[[#This Row],[Tot. punti]]/Dati18_19[[#This Row],[Quota]],0)</f>
        <v>0</v>
      </c>
      <c r="I411" s="12">
        <f>IFERROR(VLOOKUP(Dati18_19[[#This Row],[Nome]]&amp;"*",Gazzetta18_19[],2,FALSE),0)</f>
        <v>0</v>
      </c>
      <c r="J411" t="s">
        <v>70</v>
      </c>
      <c r="K411">
        <v>7</v>
      </c>
      <c r="L411">
        <v>5.5</v>
      </c>
      <c r="M411">
        <v>5.07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1</v>
      </c>
      <c r="Y411" s="18" t="s">
        <v>2065</v>
      </c>
      <c r="Z411">
        <v>17</v>
      </c>
    </row>
    <row r="412" spans="1:26" hidden="1">
      <c r="A412">
        <v>112</v>
      </c>
      <c r="B412" t="s">
        <v>22</v>
      </c>
      <c r="C412" t="s">
        <v>91</v>
      </c>
      <c r="D412" s="17" t="str">
        <f>IFERROR(VLOOKUP(Dati18_19[[#This Row],[Nome]]&amp;"*",Gazzetta18_19[Giocatore],1,FALSE),0)</f>
        <v>Castro L.</v>
      </c>
      <c r="E412" s="13">
        <f>IFERROR(IF(Dati18_19[[#This Row],[Mf]]/Dati18_19[[#This Row],[Quota]]=0,0,Dati18_19[[#This Row],[Mf]]/Dati18_19[[#This Row],[Quota]]),0)</f>
        <v>0.38235294117647056</v>
      </c>
      <c r="F412" s="13">
        <f>IFERROR(Dati18_19[[#This Row],[Mf/Quota]]*Dati18_19[[#This Row],[Pg]]/38,0)</f>
        <v>0.12074303405572755</v>
      </c>
      <c r="G412" s="15">
        <f>IF(Dati18_19[[#This Row],[Mf]]*Dati18_19[[#This Row],[Pg]]=0,0,Dati18_19[[#This Row],[Mf]]*Dati18_19[[#This Row],[Pg]])</f>
        <v>78</v>
      </c>
      <c r="H412" s="20">
        <f>IFERROR(Dati18_19[[#This Row],[Tot. punti]]/Dati18_19[[#This Row],[Quota]],0)</f>
        <v>4.5882352941176467</v>
      </c>
      <c r="I412" s="12">
        <f>IFERROR(VLOOKUP(Dati18_19[[#This Row],[Nome]]&amp;"*",Gazzetta18_19[],2,FALSE),0)</f>
        <v>17</v>
      </c>
      <c r="J412" t="s">
        <v>654</v>
      </c>
      <c r="K412">
        <v>12</v>
      </c>
      <c r="L412">
        <v>6.04</v>
      </c>
      <c r="M412">
        <v>6.5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</v>
      </c>
      <c r="V412">
        <v>0</v>
      </c>
      <c r="W412">
        <v>0</v>
      </c>
      <c r="Y412" s="18" t="s">
        <v>2067</v>
      </c>
      <c r="Z412">
        <v>22</v>
      </c>
    </row>
    <row r="413" spans="1:26" hidden="1">
      <c r="A413">
        <v>97</v>
      </c>
      <c r="B413" t="s">
        <v>28</v>
      </c>
      <c r="C413" t="s">
        <v>503</v>
      </c>
      <c r="D413" s="17" t="str">
        <f>IFERROR(VLOOKUP(Dati18_19[[#This Row],[Nome]]&amp;"*",Gazzetta18_19[Giocatore],1,FALSE),0)</f>
        <v>Seculin A.</v>
      </c>
      <c r="E413" s="13">
        <f>IFERROR(IF(Dati18_19[[#This Row],[Mf]]/Dati18_19[[#This Row],[Quota]]=0,0,Dati18_19[[#This Row],[Mf]]/Dati18_19[[#This Row],[Quota]]),0)</f>
        <v>2.25</v>
      </c>
      <c r="F413" s="13">
        <f>IFERROR(Dati18_19[[#This Row],[Mf/Quota]]*Dati18_19[[#This Row],[Pg]]/38,0)</f>
        <v>0.11842105263157894</v>
      </c>
      <c r="G413" s="15">
        <f>IF(Dati18_19[[#This Row],[Mf]]*Dati18_19[[#This Row],[Pg]]=0,0,Dati18_19[[#This Row],[Mf]]*Dati18_19[[#This Row],[Pg]])</f>
        <v>9</v>
      </c>
      <c r="H413" s="20">
        <f>IFERROR(Dati18_19[[#This Row],[Tot. punti]]/Dati18_19[[#This Row],[Quota]],0)</f>
        <v>4.5</v>
      </c>
      <c r="I413" s="12">
        <f>IFERROR(VLOOKUP(Dati18_19[[#This Row],[Nome]]&amp;"*",Gazzetta18_19[],2,FALSE),0)</f>
        <v>2</v>
      </c>
      <c r="J413" t="s">
        <v>65</v>
      </c>
      <c r="K413">
        <v>2</v>
      </c>
      <c r="L413">
        <v>11.5</v>
      </c>
      <c r="M413">
        <v>4.5</v>
      </c>
      <c r="N413">
        <v>0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s="18" t="s">
        <v>2753</v>
      </c>
      <c r="Z413">
        <v>1</v>
      </c>
    </row>
    <row r="414" spans="1:26" hidden="1">
      <c r="A414">
        <v>2799</v>
      </c>
      <c r="B414" t="s">
        <v>28</v>
      </c>
      <c r="C414" t="s">
        <v>1152</v>
      </c>
      <c r="D414" s="17" t="str">
        <f>IFERROR(VLOOKUP(Dati18_19[[#This Row],[Nome]]&amp;"*",Gazzetta18_19[Giocatore],1,FALSE),0)</f>
        <v>Frattali P.</v>
      </c>
      <c r="E414" s="13">
        <f>IFERROR(IF(Dati18_19[[#This Row],[Mf]]/Dati18_19[[#This Row],[Quota]]=0,0,Dati18_19[[#This Row],[Mf]]/Dati18_19[[#This Row],[Quota]]),0)</f>
        <v>4.5</v>
      </c>
      <c r="F414" s="13">
        <f>IFERROR(Dati18_19[[#This Row],[Mf/Quota]]*Dati18_19[[#This Row],[Pg]]/38,0)</f>
        <v>0.11842105263157894</v>
      </c>
      <c r="G414" s="15">
        <f>IF(Dati18_19[[#This Row],[Mf]]*Dati18_19[[#This Row],[Pg]]=0,0,Dati18_19[[#This Row],[Mf]]*Dati18_19[[#This Row],[Pg]])</f>
        <v>4.5</v>
      </c>
      <c r="H414" s="20">
        <f>IFERROR(Dati18_19[[#This Row],[Tot. punti]]/Dati18_19[[#This Row],[Quota]],0)</f>
        <v>4.5</v>
      </c>
      <c r="I414" s="12">
        <f>IFERROR(VLOOKUP(Dati18_19[[#This Row],[Nome]]&amp;"*",Gazzetta18_19[],2,FALSE),0)</f>
        <v>1</v>
      </c>
      <c r="J414" t="s">
        <v>1086</v>
      </c>
      <c r="K414">
        <v>1</v>
      </c>
      <c r="L414">
        <v>6.5</v>
      </c>
      <c r="M414">
        <v>4.5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s="18" t="s">
        <v>2754</v>
      </c>
      <c r="Z414">
        <v>2</v>
      </c>
    </row>
    <row r="415" spans="1:26" hidden="1">
      <c r="A415">
        <v>510</v>
      </c>
      <c r="B415" t="s">
        <v>28</v>
      </c>
      <c r="C415" t="s">
        <v>520</v>
      </c>
      <c r="D415" s="17" t="str">
        <f>IFERROR(VLOOKUP(Dati18_19[[#This Row],[Nome]]&amp;"*",Gazzetta18_19[Giocatore],1,FALSE),0)</f>
        <v>Pegolo G.</v>
      </c>
      <c r="E415" s="13">
        <f>IFERROR(IF(Dati18_19[[#This Row],[Mf]]/Dati18_19[[#This Row],[Quota]]=0,0,Dati18_19[[#This Row],[Mf]]/Dati18_19[[#This Row],[Quota]]),0)</f>
        <v>1.5</v>
      </c>
      <c r="F415" s="13">
        <f>IFERROR(Dati18_19[[#This Row],[Mf/Quota]]*Dati18_19[[#This Row],[Pg]]/38,0)</f>
        <v>0.11842105263157894</v>
      </c>
      <c r="G415" s="15">
        <f>IF(Dati18_19[[#This Row],[Mf]]*Dati18_19[[#This Row],[Pg]]=0,0,Dati18_19[[#This Row],[Mf]]*Dati18_19[[#This Row],[Pg]])</f>
        <v>13.5</v>
      </c>
      <c r="H415" s="20">
        <f>IFERROR(Dati18_19[[#This Row],[Tot. punti]]/Dati18_19[[#This Row],[Quota]],0)</f>
        <v>4.5</v>
      </c>
      <c r="I415" s="12">
        <f>IFERROR(VLOOKUP(Dati18_19[[#This Row],[Nome]]&amp;"*",Gazzetta18_19[],2,FALSE),0)</f>
        <v>3</v>
      </c>
      <c r="J415" t="s">
        <v>46</v>
      </c>
      <c r="K415">
        <v>3</v>
      </c>
      <c r="L415">
        <v>6</v>
      </c>
      <c r="M415">
        <v>4.5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Y415" s="18" t="s">
        <v>2389</v>
      </c>
      <c r="Z415">
        <v>16</v>
      </c>
    </row>
    <row r="416" spans="1:26" hidden="1">
      <c r="A416">
        <v>570</v>
      </c>
      <c r="B416" t="s">
        <v>28</v>
      </c>
      <c r="C416" t="s">
        <v>29</v>
      </c>
      <c r="D416" s="17" t="str">
        <f>IFERROR(VLOOKUP(Dati18_19[[#This Row],[Nome]]&amp;"*",Gazzetta18_19[Giocatore],1,FALSE),0)</f>
        <v>Karnezis O.</v>
      </c>
      <c r="E416" s="13">
        <f>IFERROR(IF(Dati18_19[[#This Row],[Mf]]/Dati18_19[[#This Row],[Quota]]=0,0,Dati18_19[[#This Row],[Mf]]/Dati18_19[[#This Row],[Quota]]),0)</f>
        <v>0.48454545454545456</v>
      </c>
      <c r="F416" s="13">
        <f>IFERROR(Dati18_19[[#This Row],[Mf/Quota]]*Dati18_19[[#This Row],[Pg]]/38,0)</f>
        <v>0.11476076555023924</v>
      </c>
      <c r="G416" s="15">
        <f>IF(Dati18_19[[#This Row],[Mf]]*Dati18_19[[#This Row],[Pg]]=0,0,Dati18_19[[#This Row],[Mf]]*Dati18_19[[#This Row],[Pg]])</f>
        <v>47.97</v>
      </c>
      <c r="H416" s="20">
        <f>IFERROR(Dati18_19[[#This Row],[Tot. punti]]/Dati18_19[[#This Row],[Quota]],0)</f>
        <v>4.3609090909090904</v>
      </c>
      <c r="I416" s="12">
        <f>IFERROR(VLOOKUP(Dati18_19[[#This Row],[Nome]]&amp;"*",Gazzetta18_19[],2,FALSE),0)</f>
        <v>11</v>
      </c>
      <c r="J416" t="s">
        <v>24</v>
      </c>
      <c r="K416">
        <v>9</v>
      </c>
      <c r="L416">
        <v>6.11</v>
      </c>
      <c r="M416">
        <v>5.33</v>
      </c>
      <c r="N416">
        <v>0</v>
      </c>
      <c r="O416">
        <v>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 s="18" t="s">
        <v>2755</v>
      </c>
      <c r="Z416">
        <v>2</v>
      </c>
    </row>
    <row r="417" spans="1:26" hidden="1">
      <c r="A417">
        <v>2878</v>
      </c>
      <c r="B417" t="s">
        <v>17</v>
      </c>
      <c r="C417" t="s">
        <v>1221</v>
      </c>
      <c r="D417" s="17" t="str">
        <f>IFERROR(VLOOKUP(Dati18_19[[#This Row],[Nome]]&amp;"*",Gazzetta18_19[Giocatore],1,FALSE),0)</f>
        <v>Dalmonte N.</v>
      </c>
      <c r="E417" s="13">
        <f>IFERROR(IF(Dati18_19[[#This Row],[Mf]]/Dati18_19[[#This Row],[Quota]]=0,0,Dati18_19[[#This Row],[Mf]]/Dati18_19[[#This Row],[Quota]]),0)</f>
        <v>1.4375</v>
      </c>
      <c r="F417" s="13">
        <f>IFERROR(Dati18_19[[#This Row],[Mf/Quota]]*Dati18_19[[#This Row],[Pg]]/38,0)</f>
        <v>0.11348684210526316</v>
      </c>
      <c r="G417" s="15">
        <f>IF(Dati18_19[[#This Row],[Mf]]*Dati18_19[[#This Row],[Pg]]=0,0,Dati18_19[[#This Row],[Mf]]*Dati18_19[[#This Row],[Pg]])</f>
        <v>17.25</v>
      </c>
      <c r="H417" s="20">
        <f>IFERROR(Dati18_19[[#This Row],[Tot. punti]]/Dati18_19[[#This Row],[Quota]],0)</f>
        <v>4.3125</v>
      </c>
      <c r="I417" s="12">
        <f>IFERROR(VLOOKUP(Dati18_19[[#This Row],[Nome]]&amp;"*",Gazzetta18_19[],2,FALSE),0)</f>
        <v>4</v>
      </c>
      <c r="J417" t="s">
        <v>70</v>
      </c>
      <c r="K417">
        <v>3</v>
      </c>
      <c r="L417">
        <v>5.75</v>
      </c>
      <c r="M417">
        <v>5.75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s="18" t="s">
        <v>2756</v>
      </c>
      <c r="Z417">
        <v>6</v>
      </c>
    </row>
    <row r="418" spans="1:26" hidden="1">
      <c r="A418">
        <v>2378</v>
      </c>
      <c r="B418" t="s">
        <v>22</v>
      </c>
      <c r="C418" t="s">
        <v>1088</v>
      </c>
      <c r="D418" s="17" t="str">
        <f>IFERROR(VLOOKUP(Dati18_19[[#This Row],[Nome]]&amp;"*",Gazzetta18_19[Giocatore],1,FALSE),0)</f>
        <v>Pastore J.</v>
      </c>
      <c r="E418" s="13">
        <f>IFERROR(IF(Dati18_19[[#This Row],[Mf]]/Dati18_19[[#This Row],[Quota]]=0,0,Dati18_19[[#This Row],[Mf]]/Dati18_19[[#This Row],[Quota]]),0)</f>
        <v>0.29173913043478261</v>
      </c>
      <c r="F418" s="13">
        <f>IFERROR(Dati18_19[[#This Row],[Mf/Quota]]*Dati18_19[[#This Row],[Pg]]/38,0)</f>
        <v>0.10748283752860412</v>
      </c>
      <c r="G418" s="15">
        <f>IF(Dati18_19[[#This Row],[Mf]]*Dati18_19[[#This Row],[Pg]]=0,0,Dati18_19[[#This Row],[Mf]]*Dati18_19[[#This Row],[Pg]])</f>
        <v>93.94</v>
      </c>
      <c r="H418" s="20">
        <f>IFERROR(Dati18_19[[#This Row],[Tot. punti]]/Dati18_19[[#This Row],[Quota]],0)</f>
        <v>4.0843478260869563</v>
      </c>
      <c r="I418" s="12">
        <f>IFERROR(VLOOKUP(Dati18_19[[#This Row],[Nome]]&amp;"*",Gazzetta18_19[],2,FALSE),0)</f>
        <v>23</v>
      </c>
      <c r="J418" t="s">
        <v>42</v>
      </c>
      <c r="K418">
        <v>14</v>
      </c>
      <c r="L418">
        <v>5.88</v>
      </c>
      <c r="M418">
        <v>6.71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Y418" s="18" t="s">
        <v>2075</v>
      </c>
      <c r="Z418">
        <v>5</v>
      </c>
    </row>
    <row r="419" spans="1:26" hidden="1">
      <c r="A419">
        <v>2191</v>
      </c>
      <c r="B419" t="s">
        <v>22</v>
      </c>
      <c r="C419" t="s">
        <v>810</v>
      </c>
      <c r="D419" s="17" t="str">
        <f>IFERROR(VLOOKUP(Dati18_19[[#This Row],[Nome]]&amp;"*",Gazzetta18_19[Giocatore],1,FALSE),0)</f>
        <v>Ingelsson S.</v>
      </c>
      <c r="E419" s="13">
        <f>IFERROR(IF(Dati18_19[[#This Row],[Mf]]/Dati18_19[[#This Row],[Quota]]=0,0,Dati18_19[[#This Row],[Mf]]/Dati18_19[[#This Row],[Quota]]),0)</f>
        <v>1.3325</v>
      </c>
      <c r="F419" s="13">
        <f>IFERROR(Dati18_19[[#This Row],[Mf/Quota]]*Dati18_19[[#This Row],[Pg]]/38,0)</f>
        <v>0.10519736842105264</v>
      </c>
      <c r="G419" s="15">
        <f>IF(Dati18_19[[#This Row],[Mf]]*Dati18_19[[#This Row],[Pg]]=0,0,Dati18_19[[#This Row],[Mf]]*Dati18_19[[#This Row],[Pg]])</f>
        <v>15.99</v>
      </c>
      <c r="H419" s="20">
        <f>IFERROR(Dati18_19[[#This Row],[Tot. punti]]/Dati18_19[[#This Row],[Quota]],0)</f>
        <v>3.9975000000000001</v>
      </c>
      <c r="I419" s="12">
        <f>IFERROR(VLOOKUP(Dati18_19[[#This Row],[Nome]]&amp;"*",Gazzetta18_19[],2,FALSE),0)</f>
        <v>4</v>
      </c>
      <c r="J419" t="s">
        <v>30</v>
      </c>
      <c r="K419">
        <v>3</v>
      </c>
      <c r="L419">
        <v>5.33</v>
      </c>
      <c r="M419">
        <v>5.33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s="18" t="s">
        <v>2078</v>
      </c>
      <c r="Z419">
        <v>21</v>
      </c>
    </row>
    <row r="420" spans="1:26" hidden="1">
      <c r="A420">
        <v>606</v>
      </c>
      <c r="B420" t="s">
        <v>17</v>
      </c>
      <c r="C420" t="s">
        <v>61</v>
      </c>
      <c r="D420" s="17" t="str">
        <f>IFERROR(VLOOKUP(Dati18_19[[#This Row],[Nome]]&amp;"*",Gazzetta18_19[Giocatore],1,FALSE),0)</f>
        <v>Thereau C.</v>
      </c>
      <c r="E420" s="13">
        <f>IFERROR(IF(Dati18_19[[#This Row],[Mf]]/Dati18_19[[#This Row],[Quota]]=0,0,Dati18_19[[#This Row],[Mf]]/Dati18_19[[#This Row],[Quota]]),0)</f>
        <v>0.56200000000000006</v>
      </c>
      <c r="F420" s="13">
        <f>IFERROR(Dati18_19[[#This Row],[Mf/Quota]]*Dati18_19[[#This Row],[Pg]]/38,0)</f>
        <v>0.10352631578947369</v>
      </c>
      <c r="G420" s="15">
        <f>IF(Dati18_19[[#This Row],[Mf]]*Dati18_19[[#This Row],[Pg]]=0,0,Dati18_19[[#This Row],[Mf]]*Dati18_19[[#This Row],[Pg]])</f>
        <v>39.340000000000003</v>
      </c>
      <c r="H420" s="20">
        <f>IFERROR(Dati18_19[[#This Row],[Tot. punti]]/Dati18_19[[#This Row],[Quota]],0)</f>
        <v>3.9340000000000002</v>
      </c>
      <c r="I420" s="12">
        <f>IFERROR(VLOOKUP(Dati18_19[[#This Row],[Nome]]&amp;"*",Gazzetta18_19[],2,FALSE),0)</f>
        <v>10</v>
      </c>
      <c r="J420" t="s">
        <v>654</v>
      </c>
      <c r="K420">
        <v>7</v>
      </c>
      <c r="L420">
        <v>5.62</v>
      </c>
      <c r="M420">
        <v>5.62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Y420" s="18" t="s">
        <v>2757</v>
      </c>
      <c r="Z420">
        <v>16</v>
      </c>
    </row>
    <row r="421" spans="1:26" hidden="1">
      <c r="A421">
        <v>542</v>
      </c>
      <c r="B421" t="s">
        <v>28</v>
      </c>
      <c r="C421" t="s">
        <v>508</v>
      </c>
      <c r="D421" s="17" t="str">
        <f>IFERROR(VLOOKUP(Dati18_19[[#This Row],[Nome]]&amp;"*",Gazzetta18_19[Giocatore],1,FALSE),0)</f>
        <v>Ichazo S.</v>
      </c>
      <c r="E421" s="13">
        <f>IFERROR(IF(Dati18_19[[#This Row],[Mf]]/Dati18_19[[#This Row],[Quota]]=0,0,Dati18_19[[#This Row],[Mf]]/Dati18_19[[#This Row],[Quota]]),0)</f>
        <v>1.2925</v>
      </c>
      <c r="F421" s="13">
        <f>IFERROR(Dati18_19[[#This Row],[Mf/Quota]]*Dati18_19[[#This Row],[Pg]]/38,0)</f>
        <v>0.10203947368421053</v>
      </c>
      <c r="G421" s="15">
        <f>IF(Dati18_19[[#This Row],[Mf]]*Dati18_19[[#This Row],[Pg]]=0,0,Dati18_19[[#This Row],[Mf]]*Dati18_19[[#This Row],[Pg]])</f>
        <v>15.51</v>
      </c>
      <c r="H421" s="20">
        <f>IFERROR(Dati18_19[[#This Row],[Tot. punti]]/Dati18_19[[#This Row],[Quota]],0)</f>
        <v>3.8774999999999999</v>
      </c>
      <c r="I421" s="12">
        <f>IFERROR(VLOOKUP(Dati18_19[[#This Row],[Nome]]&amp;"*",Gazzetta18_19[],2,FALSE),0)</f>
        <v>4</v>
      </c>
      <c r="J421" t="s">
        <v>81</v>
      </c>
      <c r="K421">
        <v>3</v>
      </c>
      <c r="L421">
        <v>5.83</v>
      </c>
      <c r="M421">
        <v>5.17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s="18" t="s">
        <v>2079</v>
      </c>
      <c r="Z421">
        <v>46</v>
      </c>
    </row>
    <row r="422" spans="1:26" hidden="1">
      <c r="A422">
        <v>2770</v>
      </c>
      <c r="B422" t="s">
        <v>28</v>
      </c>
      <c r="C422" t="s">
        <v>1126</v>
      </c>
      <c r="D422" s="17" t="str">
        <f>IFERROR(VLOOKUP(Dati18_19[[#This Row],[Nome]]&amp;"*",Gazzetta18_19[Giocatore],1,FALSE),0)</f>
        <v>Proto S.</v>
      </c>
      <c r="E422" s="13">
        <f>IFERROR(IF(Dati18_19[[#This Row],[Mf]]/Dati18_19[[#This Row],[Quota]]=0,0,Dati18_19[[#This Row],[Mf]]/Dati18_19[[#This Row],[Quota]]),0)</f>
        <v>1.875</v>
      </c>
      <c r="F422" s="13">
        <f>IFERROR(Dati18_19[[#This Row],[Mf/Quota]]*Dati18_19[[#This Row],[Pg]]/38,0)</f>
        <v>9.8684210526315791E-2</v>
      </c>
      <c r="G422" s="15">
        <f>IF(Dati18_19[[#This Row],[Mf]]*Dati18_19[[#This Row],[Pg]]=0,0,Dati18_19[[#This Row],[Mf]]*Dati18_19[[#This Row],[Pg]])</f>
        <v>7.5</v>
      </c>
      <c r="H422" s="20">
        <f>IFERROR(Dati18_19[[#This Row],[Tot. punti]]/Dati18_19[[#This Row],[Quota]],0)</f>
        <v>3.75</v>
      </c>
      <c r="I422" s="12">
        <f>IFERROR(VLOOKUP(Dati18_19[[#This Row],[Nome]]&amp;"*",Gazzetta18_19[],2,FALSE),0)</f>
        <v>2</v>
      </c>
      <c r="J422" t="s">
        <v>74</v>
      </c>
      <c r="K422">
        <v>2</v>
      </c>
      <c r="L422">
        <v>6</v>
      </c>
      <c r="M422">
        <v>3.75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Y422" s="18" t="s">
        <v>2081</v>
      </c>
      <c r="Z422">
        <v>10</v>
      </c>
    </row>
    <row r="423" spans="1:26">
      <c r="A423">
        <v>45</v>
      </c>
      <c r="B423" t="s">
        <v>31</v>
      </c>
      <c r="C423" t="s">
        <v>296</v>
      </c>
      <c r="D423" s="17" t="str">
        <f>IFERROR(VLOOKUP(Dati18_19[[#This Row],[Nome]]&amp;"*",Gazzetta18_19[Giocatore],1,FALSE),0)</f>
        <v>Ferrari A.</v>
      </c>
      <c r="E423" s="13">
        <f>IFERROR(IF(Dati18_19[[#This Row],[Mf]]/Dati18_19[[#This Row],[Quota]]=0,0,Dati18_19[[#This Row],[Mf]]/Dati18_19[[#This Row],[Quota]]),0)</f>
        <v>1.1160000000000001</v>
      </c>
      <c r="F423" s="13">
        <f>IFERROR(Dati18_19[[#This Row],[Mf/Quota]]*Dati18_19[[#This Row],[Pg]]/38,0)</f>
        <v>0.17621052631578948</v>
      </c>
      <c r="G423" s="15">
        <f>IF(Dati18_19[[#This Row],[Mf]]*Dati18_19[[#This Row],[Pg]]=0,0,Dati18_19[[#This Row],[Mf]]*Dati18_19[[#This Row],[Pg]])</f>
        <v>33.480000000000004</v>
      </c>
      <c r="H423" s="20">
        <f>IFERROR(Dati18_19[[#This Row],[Tot. punti]]/Dati18_19[[#This Row],[Quota]],0)</f>
        <v>6.6960000000000006</v>
      </c>
      <c r="I423" s="12">
        <f>IFERROR(VLOOKUP(Dati18_19[[#This Row],[Nome]]&amp;"*",Gazzetta18_19[],2,FALSE),0)</f>
        <v>5</v>
      </c>
      <c r="J423" t="s">
        <v>44</v>
      </c>
      <c r="K423">
        <v>6</v>
      </c>
      <c r="L423">
        <v>5.75</v>
      </c>
      <c r="M423">
        <v>5.58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Y423" s="18" t="s">
        <v>2391</v>
      </c>
      <c r="Z423">
        <v>16</v>
      </c>
    </row>
    <row r="424" spans="1:26" hidden="1">
      <c r="A424">
        <v>1930</v>
      </c>
      <c r="B424" t="s">
        <v>28</v>
      </c>
      <c r="C424" t="s">
        <v>691</v>
      </c>
      <c r="D424" s="17" t="str">
        <f>IFERROR(VLOOKUP(Dati18_19[[#This Row],[Nome]]&amp;"*",Gazzetta18_19[Giocatore],1,FALSE),0)</f>
        <v>Pinsoglio C.</v>
      </c>
      <c r="E424" s="13">
        <f>IFERROR(IF(Dati18_19[[#This Row],[Mf]]/Dati18_19[[#This Row],[Quota]]=0,0,Dati18_19[[#This Row],[Mf]]/Dati18_19[[#This Row],[Quota]]),0)</f>
        <v>3.5</v>
      </c>
      <c r="F424" s="13">
        <f>IFERROR(Dati18_19[[#This Row],[Mf/Quota]]*Dati18_19[[#This Row],[Pg]]/38,0)</f>
        <v>9.2105263157894732E-2</v>
      </c>
      <c r="G424" s="15">
        <f>IF(Dati18_19[[#This Row],[Mf]]*Dati18_19[[#This Row],[Pg]]=0,0,Dati18_19[[#This Row],[Mf]]*Dati18_19[[#This Row],[Pg]])</f>
        <v>3.5</v>
      </c>
      <c r="H424" s="20">
        <f>IFERROR(Dati18_19[[#This Row],[Tot. punti]]/Dati18_19[[#This Row],[Quota]],0)</f>
        <v>3.5</v>
      </c>
      <c r="I424" s="12">
        <f>IFERROR(VLOOKUP(Dati18_19[[#This Row],[Nome]]&amp;"*",Gazzetta18_19[],2,FALSE),0)</f>
        <v>1</v>
      </c>
      <c r="J424" t="s">
        <v>57</v>
      </c>
      <c r="K424">
        <v>1</v>
      </c>
      <c r="L424">
        <v>5.5</v>
      </c>
      <c r="M424">
        <v>3.5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s="18" t="s">
        <v>2082</v>
      </c>
      <c r="Z424">
        <v>10</v>
      </c>
    </row>
    <row r="425" spans="1:26">
      <c r="A425">
        <v>824</v>
      </c>
      <c r="B425" t="s">
        <v>31</v>
      </c>
      <c r="C425" t="s">
        <v>523</v>
      </c>
      <c r="D425" s="17" t="str">
        <f>IFERROR(VLOOKUP(Dati18_19[[#This Row],[Nome]]&amp;"*",Gazzetta18_19[Giocatore],1,FALSE),0)</f>
        <v>Adjapong C.</v>
      </c>
      <c r="E425" s="13">
        <f>IFERROR(IF(Dati18_19[[#This Row],[Mf]]/Dati18_19[[#This Row],[Quota]]=0,0,Dati18_19[[#This Row],[Mf]]/Dati18_19[[#This Row],[Quota]]),0)</f>
        <v>0.9285714285714286</v>
      </c>
      <c r="F425" s="13">
        <f>IFERROR(Dati18_19[[#This Row],[Mf/Quota]]*Dati18_19[[#This Row],[Pg]]/38,0)</f>
        <v>0.12218045112781956</v>
      </c>
      <c r="G425" s="15">
        <f>IF(Dati18_19[[#This Row],[Mf]]*Dati18_19[[#This Row],[Pg]]=0,0,Dati18_19[[#This Row],[Mf]]*Dati18_19[[#This Row],[Pg]])</f>
        <v>32.5</v>
      </c>
      <c r="H425" s="20">
        <f>IFERROR(Dati18_19[[#This Row],[Tot. punti]]/Dati18_19[[#This Row],[Quota]],0)</f>
        <v>4.6428571428571432</v>
      </c>
      <c r="I425" s="12">
        <f>IFERROR(VLOOKUP(Dati18_19[[#This Row],[Nome]]&amp;"*",Gazzetta18_19[],2,FALSE),0)</f>
        <v>7</v>
      </c>
      <c r="J425" t="s">
        <v>46</v>
      </c>
      <c r="K425">
        <v>5</v>
      </c>
      <c r="L425">
        <v>5.88</v>
      </c>
      <c r="M425">
        <v>6.5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Y425" s="18" t="s">
        <v>2084</v>
      </c>
      <c r="Z425">
        <v>2</v>
      </c>
    </row>
    <row r="426" spans="1:26">
      <c r="A426">
        <v>2787</v>
      </c>
      <c r="B426" t="s">
        <v>31</v>
      </c>
      <c r="C426" t="s">
        <v>1141</v>
      </c>
      <c r="D426" s="17" t="str">
        <f>IFERROR(VLOOKUP(Dati18_19[[#This Row],[Nome]]&amp;"*",Gazzetta18_19[Giocatore],1,FALSE),0)</f>
        <v>Dickmann L.</v>
      </c>
      <c r="E426" s="13">
        <f>IFERROR(IF(Dati18_19[[#This Row],[Mf]]/Dati18_19[[#This Row],[Quota]]=0,0,Dati18_19[[#This Row],[Mf]]/Dati18_19[[#This Row],[Quota]]),0)</f>
        <v>1.345</v>
      </c>
      <c r="F426" s="13">
        <f>IFERROR(Dati18_19[[#This Row],[Mf/Quota]]*Dati18_19[[#This Row],[Pg]]/38,0)</f>
        <v>0.2123684210526316</v>
      </c>
      <c r="G426" s="15">
        <f>IF(Dati18_19[[#This Row],[Mf]]*Dati18_19[[#This Row],[Pg]]=0,0,Dati18_19[[#This Row],[Mf]]*Dati18_19[[#This Row],[Pg]])</f>
        <v>32.28</v>
      </c>
      <c r="H426" s="20">
        <f>IFERROR(Dati18_19[[#This Row],[Tot. punti]]/Dati18_19[[#This Row],[Quota]],0)</f>
        <v>8.07</v>
      </c>
      <c r="I426" s="12">
        <f>IFERROR(VLOOKUP(Dati18_19[[#This Row],[Nome]]&amp;"*",Gazzetta18_19[],2,FALSE),0)</f>
        <v>4</v>
      </c>
      <c r="J426" t="s">
        <v>653</v>
      </c>
      <c r="K426">
        <v>6</v>
      </c>
      <c r="L426">
        <v>5.5</v>
      </c>
      <c r="M426">
        <v>5.38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Y426" s="18" t="s">
        <v>2758</v>
      </c>
      <c r="Z426">
        <v>1</v>
      </c>
    </row>
    <row r="427" spans="1:26" hidden="1">
      <c r="A427">
        <v>387</v>
      </c>
      <c r="B427" t="s">
        <v>28</v>
      </c>
      <c r="C427" t="s">
        <v>39</v>
      </c>
      <c r="D427" s="17" t="str">
        <f>IFERROR(VLOOKUP(Dati18_19[[#This Row],[Nome]]&amp;"*",Gazzetta18_19[Giocatore],1,FALSE),0)</f>
        <v>Reina P.</v>
      </c>
      <c r="E427" s="13">
        <f>IFERROR(IF(Dati18_19[[#This Row],[Mf]]/Dati18_19[[#This Row],[Quota]]=0,0,Dati18_19[[#This Row],[Mf]]/Dati18_19[[#This Row],[Quota]]),0)</f>
        <v>0.85333333333333339</v>
      </c>
      <c r="F427" s="13">
        <f>IFERROR(Dati18_19[[#This Row],[Mf/Quota]]*Dati18_19[[#This Row],[Pg]]/38,0)</f>
        <v>8.9824561403508779E-2</v>
      </c>
      <c r="G427" s="15">
        <f>IF(Dati18_19[[#This Row],[Mf]]*Dati18_19[[#This Row],[Pg]]=0,0,Dati18_19[[#This Row],[Mf]]*Dati18_19[[#This Row],[Pg]])</f>
        <v>20.48</v>
      </c>
      <c r="H427" s="20">
        <f>IFERROR(Dati18_19[[#This Row],[Tot. punti]]/Dati18_19[[#This Row],[Quota]],0)</f>
        <v>3.4133333333333336</v>
      </c>
      <c r="I427" s="12">
        <f>IFERROR(VLOOKUP(Dati18_19[[#This Row],[Nome]]&amp;"*",Gazzetta18_19[],2,FALSE),0)</f>
        <v>6</v>
      </c>
      <c r="J427" t="s">
        <v>21</v>
      </c>
      <c r="K427">
        <v>4</v>
      </c>
      <c r="L427">
        <v>6.38</v>
      </c>
      <c r="M427">
        <v>5.12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 s="18" t="s">
        <v>2581</v>
      </c>
      <c r="Z427">
        <v>17</v>
      </c>
    </row>
    <row r="428" spans="1:26" hidden="1">
      <c r="A428">
        <v>2172</v>
      </c>
      <c r="B428" t="s">
        <v>22</v>
      </c>
      <c r="C428" t="s">
        <v>793</v>
      </c>
      <c r="D428" s="17" t="str">
        <f>IFERROR(VLOOKUP(Dati18_19[[#This Row],[Nome]]&amp;"*",Gazzetta18_19[Giocatore],1,FALSE),0)</f>
        <v>Barak A.</v>
      </c>
      <c r="E428" s="13">
        <f>IFERROR(IF(Dati18_19[[#This Row],[Mf]]/Dati18_19[[#This Row],[Quota]]=0,0,Dati18_19[[#This Row],[Mf]]/Dati18_19[[#This Row],[Quota]]),0)</f>
        <v>0.39999999999999997</v>
      </c>
      <c r="F428" s="13">
        <f>IFERROR(Dati18_19[[#This Row],[Mf/Quota]]*Dati18_19[[#This Row],[Pg]]/38,0)</f>
        <v>8.4210526315789472E-2</v>
      </c>
      <c r="G428" s="15">
        <f>IF(Dati18_19[[#This Row],[Mf]]*Dati18_19[[#This Row],[Pg]]=0,0,Dati18_19[[#This Row],[Mf]]*Dati18_19[[#This Row],[Pg]])</f>
        <v>44.8</v>
      </c>
      <c r="H428" s="20">
        <f>IFERROR(Dati18_19[[#This Row],[Tot. punti]]/Dati18_19[[#This Row],[Quota]],0)</f>
        <v>3.1999999999999997</v>
      </c>
      <c r="I428" s="12">
        <f>IFERROR(VLOOKUP(Dati18_19[[#This Row],[Nome]]&amp;"*",Gazzetta18_19[],2,FALSE),0)</f>
        <v>14</v>
      </c>
      <c r="J428" t="s">
        <v>30</v>
      </c>
      <c r="K428">
        <v>8</v>
      </c>
      <c r="L428">
        <v>5.6</v>
      </c>
      <c r="M428">
        <v>5.6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 s="18" t="s">
        <v>2086</v>
      </c>
      <c r="Z428">
        <v>5</v>
      </c>
    </row>
    <row r="429" spans="1:26">
      <c r="A429">
        <v>4302</v>
      </c>
      <c r="B429" t="s">
        <v>31</v>
      </c>
      <c r="C429" t="s">
        <v>1222</v>
      </c>
      <c r="D429" s="17" t="str">
        <f>IFERROR(VLOOKUP(Dati18_19[[#This Row],[Nome]]&amp;"*",Gazzetta18_19[Giocatore],1,FALSE),0)</f>
        <v>Sierralta F.</v>
      </c>
      <c r="E429" s="13">
        <f>IFERROR(IF(Dati18_19[[#This Row],[Mf]]/Dati18_19[[#This Row],[Quota]]=0,0,Dati18_19[[#This Row],[Mf]]/Dati18_19[[#This Row],[Quota]]),0)</f>
        <v>2.5499999999999998</v>
      </c>
      <c r="F429" s="13">
        <f>IFERROR(Dati18_19[[#This Row],[Mf/Quota]]*Dati18_19[[#This Row],[Pg]]/38,0)</f>
        <v>0.4026315789473684</v>
      </c>
      <c r="G429" s="15">
        <f>IF(Dati18_19[[#This Row],[Mf]]*Dati18_19[[#This Row],[Pg]]=0,0,Dati18_19[[#This Row],[Mf]]*Dati18_19[[#This Row],[Pg]])</f>
        <v>30.599999999999998</v>
      </c>
      <c r="H429" s="20">
        <f>IFERROR(Dati18_19[[#This Row],[Tot. punti]]/Dati18_19[[#This Row],[Quota]],0)</f>
        <v>15.299999999999999</v>
      </c>
      <c r="I429" s="12">
        <f>IFERROR(VLOOKUP(Dati18_19[[#This Row],[Nome]]&amp;"*",Gazzetta18_19[],2,FALSE),0)</f>
        <v>2</v>
      </c>
      <c r="J429" t="s">
        <v>1086</v>
      </c>
      <c r="K429">
        <v>6</v>
      </c>
      <c r="L429">
        <v>5.7</v>
      </c>
      <c r="M429">
        <v>5.0999999999999996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1</v>
      </c>
      <c r="Y429" s="18" t="s">
        <v>2759</v>
      </c>
      <c r="Z429">
        <v>4</v>
      </c>
    </row>
    <row r="430" spans="1:26" hidden="1">
      <c r="A430">
        <v>299</v>
      </c>
      <c r="B430" t="s">
        <v>22</v>
      </c>
      <c r="C430" t="s">
        <v>313</v>
      </c>
      <c r="D430" s="17" t="str">
        <f>IFERROR(VLOOKUP(Dati18_19[[#This Row],[Nome]]&amp;"*",Gazzetta18_19[Giocatore],1,FALSE),0)</f>
        <v>Khedira S.</v>
      </c>
      <c r="E430" s="13">
        <f>IFERROR(IF(Dati18_19[[#This Row],[Mf]]/Dati18_19[[#This Row],[Quota]]=0,0,Dati18_19[[#This Row],[Mf]]/Dati18_19[[#This Row],[Quota]]),0)</f>
        <v>0.28695652173913044</v>
      </c>
      <c r="F430" s="13">
        <f>IFERROR(Dati18_19[[#This Row],[Mf/Quota]]*Dati18_19[[#This Row],[Pg]]/38,0)</f>
        <v>7.5514874141876437E-2</v>
      </c>
      <c r="G430" s="15">
        <f>IF(Dati18_19[[#This Row],[Mf]]*Dati18_19[[#This Row],[Pg]]=0,0,Dati18_19[[#This Row],[Mf]]*Dati18_19[[#This Row],[Pg]])</f>
        <v>66</v>
      </c>
      <c r="H430" s="20">
        <f>IFERROR(Dati18_19[[#This Row],[Tot. punti]]/Dati18_19[[#This Row],[Quota]],0)</f>
        <v>2.8695652173913042</v>
      </c>
      <c r="I430" s="12">
        <f>IFERROR(VLOOKUP(Dati18_19[[#This Row],[Nome]]&amp;"*",Gazzetta18_19[],2,FALSE),0)</f>
        <v>23</v>
      </c>
      <c r="J430" t="s">
        <v>57</v>
      </c>
      <c r="K430">
        <v>10</v>
      </c>
      <c r="L430">
        <v>6</v>
      </c>
      <c r="M430">
        <v>6.6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s="18" t="s">
        <v>2760</v>
      </c>
      <c r="Z430">
        <v>1</v>
      </c>
    </row>
    <row r="431" spans="1:26" hidden="1">
      <c r="A431">
        <v>4347</v>
      </c>
      <c r="B431" t="s">
        <v>17</v>
      </c>
      <c r="C431" t="s">
        <v>1243</v>
      </c>
      <c r="D431" s="17" t="str">
        <f>IFERROR(VLOOKUP(Dati18_19[[#This Row],[Nome]]&amp;"*",Gazzetta18_19[Giocatore],1,FALSE),0)</f>
        <v>Doratiotto R.</v>
      </c>
      <c r="E431" s="13">
        <f>IFERROR(IF(Dati18_19[[#This Row],[Mf]]/Dati18_19[[#This Row],[Quota]]=0,0,Dati18_19[[#This Row],[Mf]]/Dati18_19[[#This Row],[Quota]]),0)</f>
        <v>2.75</v>
      </c>
      <c r="F431" s="13">
        <f>IFERROR(Dati18_19[[#This Row],[Mf/Quota]]*Dati18_19[[#This Row],[Pg]]/38,0)</f>
        <v>7.2368421052631582E-2</v>
      </c>
      <c r="G431" s="15">
        <f>IF(Dati18_19[[#This Row],[Mf]]*Dati18_19[[#This Row],[Pg]]=0,0,Dati18_19[[#This Row],[Mf]]*Dati18_19[[#This Row],[Pg]])</f>
        <v>5.5</v>
      </c>
      <c r="H431" s="20">
        <f>IFERROR(Dati18_19[[#This Row],[Tot. punti]]/Dati18_19[[#This Row],[Quota]],0)</f>
        <v>2.75</v>
      </c>
      <c r="I431" s="12">
        <f>IFERROR(VLOOKUP(Dati18_19[[#This Row],[Nome]]&amp;"*",Gazzetta18_19[],2,FALSE),0)</f>
        <v>2</v>
      </c>
      <c r="J431" t="s">
        <v>654</v>
      </c>
      <c r="K431">
        <v>1</v>
      </c>
      <c r="L431">
        <v>5.5</v>
      </c>
      <c r="M431">
        <v>5.5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 s="18" t="s">
        <v>2761</v>
      </c>
      <c r="Z431">
        <v>4</v>
      </c>
    </row>
    <row r="432" spans="1:26">
      <c r="A432">
        <v>1931</v>
      </c>
      <c r="B432" t="s">
        <v>31</v>
      </c>
      <c r="C432" t="s">
        <v>692</v>
      </c>
      <c r="D432" s="17">
        <f>IFERROR(VLOOKUP(Dati18_19[[#This Row],[Nome]]&amp;"*",Gazzetta18_19[Giocatore],1,FALSE),0)</f>
        <v>0</v>
      </c>
      <c r="E432" s="13">
        <f>IFERROR(IF(Dati18_19[[#This Row],[Mf]]/Dati18_19[[#This Row],[Quota]]=0,0,Dati18_19[[#This Row],[Mf]]/Dati18_19[[#This Row],[Quota]]),0)</f>
        <v>0</v>
      </c>
      <c r="F432" s="13">
        <f>IFERROR(Dati18_19[[#This Row],[Mf/Quota]]*Dati18_19[[#This Row],[Pg]]/38,0)</f>
        <v>0</v>
      </c>
      <c r="G432" s="15">
        <f>IF(Dati18_19[[#This Row],[Mf]]*Dati18_19[[#This Row],[Pg]]=0,0,Dati18_19[[#This Row],[Mf]]*Dati18_19[[#This Row],[Pg]])</f>
        <v>29.5</v>
      </c>
      <c r="H432" s="20">
        <f>IFERROR(Dati18_19[[#This Row],[Tot. punti]]/Dati18_19[[#This Row],[Quota]],0)</f>
        <v>0</v>
      </c>
      <c r="I432" s="12">
        <f>IFERROR(VLOOKUP(Dati18_19[[#This Row],[Nome]]&amp;"*",Gazzetta18_19[],2,FALSE),0)</f>
        <v>0</v>
      </c>
      <c r="J432" t="s">
        <v>57</v>
      </c>
      <c r="K432">
        <v>5</v>
      </c>
      <c r="L432">
        <v>6.1</v>
      </c>
      <c r="M432">
        <v>5.9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Y432" s="18" t="s">
        <v>2088</v>
      </c>
      <c r="Z432">
        <v>5</v>
      </c>
    </row>
    <row r="433" spans="1:26" hidden="1">
      <c r="A433">
        <v>4338</v>
      </c>
      <c r="B433" t="s">
        <v>22</v>
      </c>
      <c r="C433" t="s">
        <v>1240</v>
      </c>
      <c r="D433" s="17" t="str">
        <f>IFERROR(VLOOKUP(Dati18_19[[#This Row],[Nome]]&amp;"*",Gazzetta18_19[Giocatore],1,FALSE),0)</f>
        <v>Jankovic M.</v>
      </c>
      <c r="E433" s="13">
        <f>IFERROR(IF(Dati18_19[[#This Row],[Mf]]/Dati18_19[[#This Row],[Quota]]=0,0,Dati18_19[[#This Row],[Mf]]/Dati18_19[[#This Row],[Quota]]),0)</f>
        <v>0.63888888888888884</v>
      </c>
      <c r="F433" s="13">
        <f>IFERROR(Dati18_19[[#This Row],[Mf/Quota]]*Dati18_19[[#This Row],[Pg]]/38,0)</f>
        <v>6.725146198830409E-2</v>
      </c>
      <c r="G433" s="15">
        <f>IF(Dati18_19[[#This Row],[Mf]]*Dati18_19[[#This Row],[Pg]]=0,0,Dati18_19[[#This Row],[Mf]]*Dati18_19[[#This Row],[Pg]])</f>
        <v>23</v>
      </c>
      <c r="H433" s="20">
        <f>IFERROR(Dati18_19[[#This Row],[Tot. punti]]/Dati18_19[[#This Row],[Quota]],0)</f>
        <v>2.5555555555555554</v>
      </c>
      <c r="I433" s="12">
        <f>IFERROR(VLOOKUP(Dati18_19[[#This Row],[Nome]]&amp;"*",Gazzetta18_19[],2,FALSE),0)</f>
        <v>9</v>
      </c>
      <c r="J433" t="s">
        <v>653</v>
      </c>
      <c r="K433">
        <v>4</v>
      </c>
      <c r="L433">
        <v>6</v>
      </c>
      <c r="M433">
        <v>5.75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Y433" s="18" t="s">
        <v>2396</v>
      </c>
      <c r="Z433">
        <v>6</v>
      </c>
    </row>
    <row r="434" spans="1:26" hidden="1">
      <c r="A434">
        <v>367</v>
      </c>
      <c r="B434" t="s">
        <v>22</v>
      </c>
      <c r="C434" t="s">
        <v>112</v>
      </c>
      <c r="D434" s="17" t="str">
        <f>IFERROR(VLOOKUP(Dati18_19[[#This Row],[Nome]]&amp;"*",Gazzetta18_19[Giocatore],1,FALSE),0)</f>
        <v>Bonaventura G.</v>
      </c>
      <c r="E434" s="13">
        <f>IFERROR(IF(Dati18_19[[#This Row],[Mf]]/Dati18_19[[#This Row],[Quota]]=0,0,Dati18_19[[#This Row],[Mf]]/Dati18_19[[#This Row],[Quota]]),0)</f>
        <v>0.3178260869565217</v>
      </c>
      <c r="F434" s="13">
        <f>IFERROR(Dati18_19[[#This Row],[Mf/Quota]]*Dati18_19[[#This Row],[Pg]]/38,0)</f>
        <v>6.691075514874141E-2</v>
      </c>
      <c r="G434" s="15">
        <f>IF(Dati18_19[[#This Row],[Mf]]*Dati18_19[[#This Row],[Pg]]=0,0,Dati18_19[[#This Row],[Mf]]*Dati18_19[[#This Row],[Pg]])</f>
        <v>58.48</v>
      </c>
      <c r="H434" s="20">
        <f>IFERROR(Dati18_19[[#This Row],[Tot. punti]]/Dati18_19[[#This Row],[Quota]],0)</f>
        <v>2.5426086956521736</v>
      </c>
      <c r="I434" s="12">
        <f>IFERROR(VLOOKUP(Dati18_19[[#This Row],[Nome]]&amp;"*",Gazzetta18_19[],2,FALSE),0)</f>
        <v>23</v>
      </c>
      <c r="J434" t="s">
        <v>21</v>
      </c>
      <c r="K434">
        <v>8</v>
      </c>
      <c r="L434">
        <v>6.19</v>
      </c>
      <c r="M434">
        <v>7.31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2762</v>
      </c>
      <c r="Z434">
        <v>1</v>
      </c>
    </row>
    <row r="435" spans="1:26" hidden="1">
      <c r="A435">
        <v>4337</v>
      </c>
      <c r="B435" t="s">
        <v>17</v>
      </c>
      <c r="C435" t="s">
        <v>1239</v>
      </c>
      <c r="D435" s="17" t="str">
        <f>IFERROR(VLOOKUP(Dati18_19[[#This Row],[Nome]]&amp;"*",Gazzetta18_19[Giocatore],1,FALSE),0)</f>
        <v>Oberlin D.</v>
      </c>
      <c r="E435" s="13">
        <f>IFERROR(IF(Dati18_19[[#This Row],[Mf]]/Dati18_19[[#This Row],[Quota]]=0,0,Dati18_19[[#This Row],[Mf]]/Dati18_19[[#This Row],[Quota]]),0)</f>
        <v>0.5</v>
      </c>
      <c r="F435" s="13">
        <f>IFERROR(Dati18_19[[#This Row],[Mf/Quota]]*Dati18_19[[#This Row],[Pg]]/38,0)</f>
        <v>6.5789473684210523E-2</v>
      </c>
      <c r="G435" s="15">
        <f>IF(Dati18_19[[#This Row],[Mf]]*Dati18_19[[#This Row],[Pg]]=0,0,Dati18_19[[#This Row],[Mf]]*Dati18_19[[#This Row],[Pg]])</f>
        <v>27.5</v>
      </c>
      <c r="H435" s="20">
        <f>IFERROR(Dati18_19[[#This Row],[Tot. punti]]/Dati18_19[[#This Row],[Quota]],0)</f>
        <v>2.5</v>
      </c>
      <c r="I435" s="12">
        <f>IFERROR(VLOOKUP(Dati18_19[[#This Row],[Nome]]&amp;"*",Gazzetta18_19[],2,FALSE),0)</f>
        <v>11</v>
      </c>
      <c r="J435" t="s">
        <v>19</v>
      </c>
      <c r="K435">
        <v>5</v>
      </c>
      <c r="L435">
        <v>5.5</v>
      </c>
      <c r="M435">
        <v>5.5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2090</v>
      </c>
      <c r="Z435">
        <v>11</v>
      </c>
    </row>
    <row r="436" spans="1:26" hidden="1">
      <c r="A436">
        <v>4325</v>
      </c>
      <c r="B436" t="s">
        <v>28</v>
      </c>
      <c r="C436" t="s">
        <v>1228</v>
      </c>
      <c r="D436" s="17" t="str">
        <f>IFERROR(VLOOKUP(Dati18_19[[#This Row],[Nome]]&amp;"*",Gazzetta18_19[Giocatore],1,FALSE),0)</f>
        <v>Jandrei C.</v>
      </c>
      <c r="E436" s="13">
        <f>IFERROR(IF(Dati18_19[[#This Row],[Mf]]/Dati18_19[[#This Row],[Quota]]=0,0,Dati18_19[[#This Row],[Mf]]/Dati18_19[[#This Row],[Quota]]),0)</f>
        <v>2.5</v>
      </c>
      <c r="F436" s="13">
        <f>IFERROR(Dati18_19[[#This Row],[Mf/Quota]]*Dati18_19[[#This Row],[Pg]]/38,0)</f>
        <v>6.5789473684210523E-2</v>
      </c>
      <c r="G436" s="15">
        <f>IF(Dati18_19[[#This Row],[Mf]]*Dati18_19[[#This Row],[Pg]]=0,0,Dati18_19[[#This Row],[Mf]]*Dati18_19[[#This Row],[Pg]])</f>
        <v>5</v>
      </c>
      <c r="H436" s="20">
        <f>IFERROR(Dati18_19[[#This Row],[Tot. punti]]/Dati18_19[[#This Row],[Quota]],0)</f>
        <v>2.5</v>
      </c>
      <c r="I436" s="12">
        <f>IFERROR(VLOOKUP(Dati18_19[[#This Row],[Nome]]&amp;"*",Gazzetta18_19[],2,FALSE),0)</f>
        <v>2</v>
      </c>
      <c r="J436" t="s">
        <v>70</v>
      </c>
      <c r="K436">
        <v>1</v>
      </c>
      <c r="L436">
        <v>6</v>
      </c>
      <c r="M436">
        <v>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s="18" t="s">
        <v>2091</v>
      </c>
      <c r="Z436">
        <v>5</v>
      </c>
    </row>
    <row r="437" spans="1:26" hidden="1">
      <c r="A437">
        <v>318</v>
      </c>
      <c r="B437" t="s">
        <v>28</v>
      </c>
      <c r="C437" t="s">
        <v>174</v>
      </c>
      <c r="D437" s="17" t="str">
        <f>IFERROR(VLOOKUP(Dati18_19[[#This Row],[Nome]]&amp;"*",Gazzetta18_19[Giocatore],1,FALSE),0)</f>
        <v>Marchetti F.</v>
      </c>
      <c r="E437" s="13">
        <f>IFERROR(IF(Dati18_19[[#This Row],[Mf]]/Dati18_19[[#This Row],[Quota]]=0,0,Dati18_19[[#This Row],[Mf]]/Dati18_19[[#This Row],[Quota]]),0)</f>
        <v>0.624</v>
      </c>
      <c r="F437" s="13">
        <f>IFERROR(Dati18_19[[#This Row],[Mf/Quota]]*Dati18_19[[#This Row],[Pg]]/38,0)</f>
        <v>6.5684210526315789E-2</v>
      </c>
      <c r="G437" s="15">
        <f>IF(Dati18_19[[#This Row],[Mf]]*Dati18_19[[#This Row],[Pg]]=0,0,Dati18_19[[#This Row],[Mf]]*Dati18_19[[#This Row],[Pg]])</f>
        <v>12.48</v>
      </c>
      <c r="H437" s="20">
        <f>IFERROR(Dati18_19[[#This Row],[Tot. punti]]/Dati18_19[[#This Row],[Quota]],0)</f>
        <v>2.496</v>
      </c>
      <c r="I437" s="12">
        <f>IFERROR(VLOOKUP(Dati18_19[[#This Row],[Nome]]&amp;"*",Gazzetta18_19[],2,FALSE),0)</f>
        <v>5</v>
      </c>
      <c r="J437" t="s">
        <v>70</v>
      </c>
      <c r="K437">
        <v>4</v>
      </c>
      <c r="L437">
        <v>5.75</v>
      </c>
      <c r="M437">
        <v>3.12</v>
      </c>
      <c r="N437">
        <v>0</v>
      </c>
      <c r="O437">
        <v>10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 s="18" t="s">
        <v>2092</v>
      </c>
      <c r="Z437">
        <v>14</v>
      </c>
    </row>
    <row r="438" spans="1:26" hidden="1">
      <c r="A438">
        <v>4335</v>
      </c>
      <c r="B438" t="s">
        <v>17</v>
      </c>
      <c r="C438" t="s">
        <v>1237</v>
      </c>
      <c r="D438" s="17" t="str">
        <f>IFERROR(VLOOKUP(Dati18_19[[#This Row],[Nome]]&amp;"*",Gazzetta18_19[Giocatore],1,FALSE),0)</f>
        <v>Schiappacasse N.</v>
      </c>
      <c r="E438" s="13">
        <f>IFERROR(IF(Dati18_19[[#This Row],[Mf]]/Dati18_19[[#This Row],[Quota]]=0,0,Dati18_19[[#This Row],[Mf]]/Dati18_19[[#This Row],[Quota]]),0)</f>
        <v>0.76142857142857145</v>
      </c>
      <c r="F438" s="13">
        <f>IFERROR(Dati18_19[[#This Row],[Mf/Quota]]*Dati18_19[[#This Row],[Pg]]/38,0)</f>
        <v>6.0112781954887215E-2</v>
      </c>
      <c r="G438" s="15">
        <f>IF(Dati18_19[[#This Row],[Mf]]*Dati18_19[[#This Row],[Pg]]=0,0,Dati18_19[[#This Row],[Mf]]*Dati18_19[[#This Row],[Pg]])</f>
        <v>15.99</v>
      </c>
      <c r="H438" s="20">
        <f>IFERROR(Dati18_19[[#This Row],[Tot. punti]]/Dati18_19[[#This Row],[Quota]],0)</f>
        <v>2.2842857142857143</v>
      </c>
      <c r="I438" s="12">
        <f>IFERROR(VLOOKUP(Dati18_19[[#This Row],[Nome]]&amp;"*",Gazzetta18_19[],2,FALSE),0)</f>
        <v>7</v>
      </c>
      <c r="J438" t="s">
        <v>1086</v>
      </c>
      <c r="K438">
        <v>3</v>
      </c>
      <c r="L438">
        <v>5.33</v>
      </c>
      <c r="M438">
        <v>5.33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s="18" t="s">
        <v>2584</v>
      </c>
      <c r="Z438">
        <v>11</v>
      </c>
    </row>
    <row r="439" spans="1:26" hidden="1">
      <c r="A439">
        <v>4334</v>
      </c>
      <c r="B439" t="s">
        <v>22</v>
      </c>
      <c r="C439" t="s">
        <v>1236</v>
      </c>
      <c r="D439" s="17" t="str">
        <f>IFERROR(VLOOKUP(Dati18_19[[#This Row],[Nome]]&amp;"*",Gazzetta18_19[Giocatore],1,FALSE),0)</f>
        <v>Piazon L.</v>
      </c>
      <c r="E439" s="13">
        <f>IFERROR(IF(Dati18_19[[#This Row],[Mf]]/Dati18_19[[#This Row],[Quota]]=0,0,Dati18_19[[#This Row],[Mf]]/Dati18_19[[#This Row],[Quota]]),0)</f>
        <v>0.55000000000000004</v>
      </c>
      <c r="F439" s="13">
        <f>IFERROR(Dati18_19[[#This Row],[Mf/Quota]]*Dati18_19[[#This Row],[Pg]]/38,0)</f>
        <v>5.789473684210527E-2</v>
      </c>
      <c r="G439" s="15">
        <f>IF(Dati18_19[[#This Row],[Mf]]*Dati18_19[[#This Row],[Pg]]=0,0,Dati18_19[[#This Row],[Mf]]*Dati18_19[[#This Row],[Pg]])</f>
        <v>22</v>
      </c>
      <c r="H439" s="20">
        <f>IFERROR(Dati18_19[[#This Row],[Tot. punti]]/Dati18_19[[#This Row],[Quota]],0)</f>
        <v>2.2000000000000002</v>
      </c>
      <c r="I439" s="12">
        <f>IFERROR(VLOOKUP(Dati18_19[[#This Row],[Nome]]&amp;"*",Gazzetta18_19[],2,FALSE),0)</f>
        <v>10</v>
      </c>
      <c r="J439" t="s">
        <v>65</v>
      </c>
      <c r="K439">
        <v>4</v>
      </c>
      <c r="L439">
        <v>5.5</v>
      </c>
      <c r="M439">
        <v>5.5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2585</v>
      </c>
      <c r="Z439">
        <v>9</v>
      </c>
    </row>
    <row r="440" spans="1:26" hidden="1">
      <c r="A440">
        <v>2780</v>
      </c>
      <c r="B440" t="s">
        <v>22</v>
      </c>
      <c r="C440" t="s">
        <v>1135</v>
      </c>
      <c r="D440" s="17" t="str">
        <f>IFERROR(VLOOKUP(Dati18_19[[#This Row],[Nome]]&amp;"*",Gazzetta18_19[Giocatore],1,FALSE),0)</f>
        <v>Coric A.</v>
      </c>
      <c r="E440" s="13">
        <f>IFERROR(IF(Dati18_19[[#This Row],[Mf]]/Dati18_19[[#This Row],[Quota]]=0,0,Dati18_19[[#This Row],[Mf]]/Dati18_19[[#This Row],[Quota]]),0)</f>
        <v>1.1000000000000001</v>
      </c>
      <c r="F440" s="13">
        <f>IFERROR(Dati18_19[[#This Row],[Mf/Quota]]*Dati18_19[[#This Row],[Pg]]/38,0)</f>
        <v>5.789473684210527E-2</v>
      </c>
      <c r="G440" s="15">
        <f>IF(Dati18_19[[#This Row],[Mf]]*Dati18_19[[#This Row],[Pg]]=0,0,Dati18_19[[#This Row],[Mf]]*Dati18_19[[#This Row],[Pg]])</f>
        <v>11</v>
      </c>
      <c r="H440" s="20">
        <f>IFERROR(Dati18_19[[#This Row],[Tot. punti]]/Dati18_19[[#This Row],[Quota]],0)</f>
        <v>2.2000000000000002</v>
      </c>
      <c r="I440" s="12">
        <f>IFERROR(VLOOKUP(Dati18_19[[#This Row],[Nome]]&amp;"*",Gazzetta18_19[],2,FALSE),0)</f>
        <v>5</v>
      </c>
      <c r="J440" t="s">
        <v>42</v>
      </c>
      <c r="K440">
        <v>2</v>
      </c>
      <c r="L440">
        <v>5.5</v>
      </c>
      <c r="M440">
        <v>5.5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 s="18" t="s">
        <v>2763</v>
      </c>
      <c r="Z440">
        <v>5</v>
      </c>
    </row>
    <row r="441" spans="1:26" hidden="1">
      <c r="A441">
        <v>4333</v>
      </c>
      <c r="B441" t="s">
        <v>17</v>
      </c>
      <c r="C441" t="s">
        <v>1235</v>
      </c>
      <c r="D441" s="17" t="str">
        <f>IFERROR(VLOOKUP(Dati18_19[[#This Row],[Nome]]&amp;"*",Gazzetta18_19[Giocatore],1,FALSE),0)</f>
        <v>Despodov K.</v>
      </c>
      <c r="E441" s="13">
        <f>IFERROR(IF(Dati18_19[[#This Row],[Mf]]/Dati18_19[[#This Row],[Quota]]=0,0,Dati18_19[[#This Row],[Mf]]/Dati18_19[[#This Row],[Quota]]),0)</f>
        <v>0.52272727272727271</v>
      </c>
      <c r="F441" s="13">
        <f>IFERROR(Dati18_19[[#This Row],[Mf/Quota]]*Dati18_19[[#This Row],[Pg]]/38,0)</f>
        <v>5.5023923444976072E-2</v>
      </c>
      <c r="G441" s="15">
        <f>IF(Dati18_19[[#This Row],[Mf]]*Dati18_19[[#This Row],[Pg]]=0,0,Dati18_19[[#This Row],[Mf]]*Dati18_19[[#This Row],[Pg]])</f>
        <v>23</v>
      </c>
      <c r="H441" s="20">
        <f>IFERROR(Dati18_19[[#This Row],[Tot. punti]]/Dati18_19[[#This Row],[Quota]],0)</f>
        <v>2.0909090909090908</v>
      </c>
      <c r="I441" s="12">
        <f>IFERROR(VLOOKUP(Dati18_19[[#This Row],[Nome]]&amp;"*",Gazzetta18_19[],2,FALSE),0)</f>
        <v>11</v>
      </c>
      <c r="J441" t="s">
        <v>654</v>
      </c>
      <c r="K441">
        <v>4</v>
      </c>
      <c r="L441">
        <v>5.75</v>
      </c>
      <c r="M441">
        <v>5.75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s="18" t="s">
        <v>2586</v>
      </c>
      <c r="Z441">
        <v>8</v>
      </c>
    </row>
    <row r="442" spans="1:26" hidden="1">
      <c r="A442">
        <v>666</v>
      </c>
      <c r="B442" t="s">
        <v>22</v>
      </c>
      <c r="C442" t="s">
        <v>628</v>
      </c>
      <c r="D442" s="17" t="str">
        <f>IFERROR(VLOOKUP(Dati18_19[[#This Row],[Nome]]&amp;"*",Gazzetta18_19[Giocatore],1,FALSE),0)</f>
        <v>Machin J.</v>
      </c>
      <c r="E442" s="13">
        <f>IFERROR(IF(Dati18_19[[#This Row],[Mf]]/Dati18_19[[#This Row],[Quota]]=0,0,Dati18_19[[#This Row],[Mf]]/Dati18_19[[#This Row],[Quota]]),0)</f>
        <v>1.0416666666666667</v>
      </c>
      <c r="F442" s="13">
        <f>IFERROR(Dati18_19[[#This Row],[Mf/Quota]]*Dati18_19[[#This Row],[Pg]]/38,0)</f>
        <v>5.4824561403508776E-2</v>
      </c>
      <c r="G442" s="15">
        <f>IF(Dati18_19[[#This Row],[Mf]]*Dati18_19[[#This Row],[Pg]]=0,0,Dati18_19[[#This Row],[Mf]]*Dati18_19[[#This Row],[Pg]])</f>
        <v>12.5</v>
      </c>
      <c r="H442" s="20">
        <f>IFERROR(Dati18_19[[#This Row],[Tot. punti]]/Dati18_19[[#This Row],[Quota]],0)</f>
        <v>2.0833333333333335</v>
      </c>
      <c r="I442" s="12">
        <f>IFERROR(VLOOKUP(Dati18_19[[#This Row],[Nome]]&amp;"*",Gazzetta18_19[],2,FALSE),0)</f>
        <v>6</v>
      </c>
      <c r="J442" t="s">
        <v>1086</v>
      </c>
      <c r="K442">
        <v>2</v>
      </c>
      <c r="L442">
        <v>5.75</v>
      </c>
      <c r="M442">
        <v>6.25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Y442" s="18" t="s">
        <v>2097</v>
      </c>
      <c r="Z442">
        <v>14</v>
      </c>
    </row>
    <row r="443" spans="1:26" hidden="1">
      <c r="A443">
        <v>317</v>
      </c>
      <c r="B443" t="s">
        <v>28</v>
      </c>
      <c r="C443" t="s">
        <v>587</v>
      </c>
      <c r="D443" s="17" t="str">
        <f>IFERROR(VLOOKUP(Dati18_19[[#This Row],[Nome]]&amp;"*",Gazzetta18_19[Giocatore],1,FALSE),0)</f>
        <v>Guerrieri G.</v>
      </c>
      <c r="E443" s="13">
        <f>IFERROR(IF(Dati18_19[[#This Row],[Mf]]/Dati18_19[[#This Row],[Quota]]=0,0,Dati18_19[[#This Row],[Mf]]/Dati18_19[[#This Row],[Quota]]),0)</f>
        <v>2</v>
      </c>
      <c r="F443" s="13">
        <f>IFERROR(Dati18_19[[#This Row],[Mf/Quota]]*Dati18_19[[#This Row],[Pg]]/38,0)</f>
        <v>5.2631578947368418E-2</v>
      </c>
      <c r="G443" s="15">
        <f>IF(Dati18_19[[#This Row],[Mf]]*Dati18_19[[#This Row],[Pg]]=0,0,Dati18_19[[#This Row],[Mf]]*Dati18_19[[#This Row],[Pg]])</f>
        <v>2</v>
      </c>
      <c r="H443" s="20">
        <f>IFERROR(Dati18_19[[#This Row],[Tot. punti]]/Dati18_19[[#This Row],[Quota]],0)</f>
        <v>2</v>
      </c>
      <c r="I443" s="12">
        <f>IFERROR(VLOOKUP(Dati18_19[[#This Row],[Nome]]&amp;"*",Gazzetta18_19[],2,FALSE),0)</f>
        <v>1</v>
      </c>
      <c r="J443" t="s">
        <v>74</v>
      </c>
      <c r="K443">
        <v>1</v>
      </c>
      <c r="L443">
        <v>5</v>
      </c>
      <c r="M443">
        <v>2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2764</v>
      </c>
      <c r="Z443">
        <v>12</v>
      </c>
    </row>
    <row r="444" spans="1:26" hidden="1">
      <c r="A444">
        <v>400</v>
      </c>
      <c r="B444" t="s">
        <v>22</v>
      </c>
      <c r="C444" t="s">
        <v>599</v>
      </c>
      <c r="D444" s="17" t="str">
        <f>IFERROR(VLOOKUP(Dati18_19[[#This Row],[Nome]]&amp;"*",Gazzetta18_19[Giocatore],1,FALSE),0)</f>
        <v>Dezi J.</v>
      </c>
      <c r="E444" s="13">
        <f>IFERROR(IF(Dati18_19[[#This Row],[Mf]]/Dati18_19[[#This Row],[Quota]]=0,0,Dati18_19[[#This Row],[Mf]]/Dati18_19[[#This Row],[Quota]]),0)</f>
        <v>1.5</v>
      </c>
      <c r="F444" s="13">
        <f>IFERROR(Dati18_19[[#This Row],[Mf/Quota]]*Dati18_19[[#This Row],[Pg]]/38,0)</f>
        <v>3.9473684210526314E-2</v>
      </c>
      <c r="G444" s="15">
        <f>IF(Dati18_19[[#This Row],[Mf]]*Dati18_19[[#This Row],[Pg]]=0,0,Dati18_19[[#This Row],[Mf]]*Dati18_19[[#This Row],[Pg]])</f>
        <v>6</v>
      </c>
      <c r="H444" s="20">
        <f>IFERROR(Dati18_19[[#This Row],[Tot. punti]]/Dati18_19[[#This Row],[Quota]],0)</f>
        <v>1.5</v>
      </c>
      <c r="I444" s="12">
        <f>IFERROR(VLOOKUP(Dati18_19[[#This Row],[Nome]]&amp;"*",Gazzetta18_19[],2,FALSE),0)</f>
        <v>4</v>
      </c>
      <c r="J444" t="s">
        <v>1086</v>
      </c>
      <c r="K444">
        <v>1</v>
      </c>
      <c r="L444">
        <v>6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s="18" t="s">
        <v>2765</v>
      </c>
      <c r="Z444">
        <v>13</v>
      </c>
    </row>
    <row r="445" spans="1:26" hidden="1">
      <c r="A445">
        <v>771</v>
      </c>
      <c r="B445" t="s">
        <v>22</v>
      </c>
      <c r="C445" t="s">
        <v>415</v>
      </c>
      <c r="D445" s="17">
        <f>IFERROR(VLOOKUP(Dati18_19[[#This Row],[Nome]]&amp;"*",Gazzetta18_19[Giocatore],1,FALSE),0)</f>
        <v>0</v>
      </c>
      <c r="E445" s="13">
        <f>IFERROR(IF(Dati18_19[[#This Row],[Mf]]/Dati18_19[[#This Row],[Quota]]=0,0,Dati18_19[[#This Row],[Mf]]/Dati18_19[[#This Row],[Quota]]),0)</f>
        <v>0</v>
      </c>
      <c r="F445" s="13">
        <f>IFERROR(Dati18_19[[#This Row],[Mf/Quota]]*Dati18_19[[#This Row],[Pg]]/38,0)</f>
        <v>0</v>
      </c>
      <c r="G445" s="15">
        <f>IF(Dati18_19[[#This Row],[Mf]]*Dati18_19[[#This Row],[Pg]]=0,0,Dati18_19[[#This Row],[Mf]]*Dati18_19[[#This Row],[Pg]])</f>
        <v>93.990000000000009</v>
      </c>
      <c r="H445" s="20">
        <f>IFERROR(Dati18_19[[#This Row],[Tot. punti]]/Dati18_19[[#This Row],[Quota]],0)</f>
        <v>0</v>
      </c>
      <c r="I445" s="12">
        <f>IFERROR(VLOOKUP(Dati18_19[[#This Row],[Nome]]&amp;"*",Gazzetta18_19[],2,FALSE),0)</f>
        <v>0</v>
      </c>
      <c r="J445" t="s">
        <v>46</v>
      </c>
      <c r="K445">
        <v>13</v>
      </c>
      <c r="L445">
        <v>6.27</v>
      </c>
      <c r="M445">
        <v>7.23</v>
      </c>
      <c r="N445">
        <v>2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1</v>
      </c>
      <c r="U445">
        <v>1</v>
      </c>
      <c r="V445">
        <v>0</v>
      </c>
      <c r="W445">
        <v>0</v>
      </c>
      <c r="Y445" s="18" t="s">
        <v>2766</v>
      </c>
      <c r="Z445">
        <v>52</v>
      </c>
    </row>
    <row r="446" spans="1:26" hidden="1">
      <c r="A446">
        <v>475</v>
      </c>
      <c r="B446" t="s">
        <v>17</v>
      </c>
      <c r="C446" t="s">
        <v>290</v>
      </c>
      <c r="D446" s="17">
        <f>IFERROR(VLOOKUP(Dati18_19[[#This Row],[Nome]]&amp;"*",Gazzetta18_19[Giocatore],1,FALSE),0)</f>
        <v>0</v>
      </c>
      <c r="E446" s="13">
        <f>IFERROR(IF(Dati18_19[[#This Row],[Mf]]/Dati18_19[[#This Row],[Quota]]=0,0,Dati18_19[[#This Row],[Mf]]/Dati18_19[[#This Row],[Quota]]),0)</f>
        <v>0</v>
      </c>
      <c r="F446" s="13">
        <f>IFERROR(Dati18_19[[#This Row],[Mf/Quota]]*Dati18_19[[#This Row],[Pg]]/38,0)</f>
        <v>0</v>
      </c>
      <c r="G446" s="15">
        <f>IF(Dati18_19[[#This Row],[Mf]]*Dati18_19[[#This Row],[Pg]]=0,0,Dati18_19[[#This Row],[Mf]]*Dati18_19[[#This Row],[Pg]])</f>
        <v>185.64</v>
      </c>
      <c r="H446" s="20">
        <f>IFERROR(Dati18_19[[#This Row],[Tot. punti]]/Dati18_19[[#This Row],[Quota]],0)</f>
        <v>0</v>
      </c>
      <c r="I446" s="12">
        <f>IFERROR(VLOOKUP(Dati18_19[[#This Row],[Nome]]&amp;"*",Gazzetta18_19[],2,FALSE),0)</f>
        <v>0</v>
      </c>
      <c r="J446" t="s">
        <v>81</v>
      </c>
      <c r="K446">
        <v>26</v>
      </c>
      <c r="L446">
        <v>6.28</v>
      </c>
      <c r="M446">
        <v>7.14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1</v>
      </c>
      <c r="V446">
        <v>0</v>
      </c>
      <c r="W446">
        <v>0</v>
      </c>
      <c r="Y446" s="18" t="s">
        <v>2767</v>
      </c>
      <c r="Z446">
        <v>1</v>
      </c>
    </row>
    <row r="447" spans="1:26" hidden="1">
      <c r="A447">
        <v>408</v>
      </c>
      <c r="B447" t="s">
        <v>17</v>
      </c>
      <c r="C447" t="s">
        <v>77</v>
      </c>
      <c r="D447" s="17">
        <f>IFERROR(VLOOKUP(Dati18_19[[#This Row],[Nome]]&amp;"*",Gazzetta18_19[Giocatore],1,FALSE),0)</f>
        <v>0</v>
      </c>
      <c r="E447" s="13">
        <f>IFERROR(IF(Dati18_19[[#This Row],[Mf]]/Dati18_19[[#This Row],[Quota]]=0,0,Dati18_19[[#This Row],[Mf]]/Dati18_19[[#This Row],[Quota]]),0)</f>
        <v>0</v>
      </c>
      <c r="F447" s="13">
        <f>IFERROR(Dati18_19[[#This Row],[Mf/Quota]]*Dati18_19[[#This Row],[Pg]]/38,0)</f>
        <v>0</v>
      </c>
      <c r="G447" s="15">
        <f>IF(Dati18_19[[#This Row],[Mf]]*Dati18_19[[#This Row],[Pg]]=0,0,Dati18_19[[#This Row],[Mf]]*Dati18_19[[#This Row],[Pg]])</f>
        <v>103.05</v>
      </c>
      <c r="H447" s="20">
        <f>IFERROR(Dati18_19[[#This Row],[Tot. punti]]/Dati18_19[[#This Row],[Quota]],0)</f>
        <v>0</v>
      </c>
      <c r="I447" s="12">
        <f>IFERROR(VLOOKUP(Dati18_19[[#This Row],[Nome]]&amp;"*",Gazzetta18_19[],2,FALSE),0)</f>
        <v>0</v>
      </c>
      <c r="J447" t="s">
        <v>21</v>
      </c>
      <c r="K447">
        <v>15</v>
      </c>
      <c r="L447">
        <v>5.93</v>
      </c>
      <c r="M447">
        <v>6.87</v>
      </c>
      <c r="N447">
        <v>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2</v>
      </c>
      <c r="V447">
        <v>1</v>
      </c>
      <c r="W447">
        <v>0</v>
      </c>
      <c r="Y447" s="18" t="s">
        <v>2103</v>
      </c>
      <c r="Z447">
        <v>5</v>
      </c>
    </row>
    <row r="448" spans="1:26" hidden="1">
      <c r="A448">
        <v>2868</v>
      </c>
      <c r="B448" t="s">
        <v>17</v>
      </c>
      <c r="C448" t="s">
        <v>1211</v>
      </c>
      <c r="D448" s="17">
        <f>IFERROR(VLOOKUP(Dati18_19[[#This Row],[Nome]]&amp;"*",Gazzetta18_19[Giocatore],1,FALSE),0)</f>
        <v>0</v>
      </c>
      <c r="E448" s="13">
        <f>IFERROR(IF(Dati18_19[[#This Row],[Mf]]/Dati18_19[[#This Row],[Quota]]=0,0,Dati18_19[[#This Row],[Mf]]/Dati18_19[[#This Row],[Quota]]),0)</f>
        <v>0</v>
      </c>
      <c r="F448" s="13">
        <f>IFERROR(Dati18_19[[#This Row],[Mf/Quota]]*Dati18_19[[#This Row],[Pg]]/38,0)</f>
        <v>0</v>
      </c>
      <c r="G448" s="15">
        <f>IF(Dati18_19[[#This Row],[Mf]]*Dati18_19[[#This Row],[Pg]]=0,0,Dati18_19[[#This Row],[Mf]]*Dati18_19[[#This Row],[Pg]])</f>
        <v>80.039999999999992</v>
      </c>
      <c r="H448" s="20">
        <f>IFERROR(Dati18_19[[#This Row],[Tot. punti]]/Dati18_19[[#This Row],[Quota]],0)</f>
        <v>0</v>
      </c>
      <c r="I448" s="12">
        <f>IFERROR(VLOOKUP(Dati18_19[[#This Row],[Nome]]&amp;"*",Gazzetta18_19[],2,FALSE),0)</f>
        <v>0</v>
      </c>
      <c r="J448" t="s">
        <v>49</v>
      </c>
      <c r="K448">
        <v>12</v>
      </c>
      <c r="L448">
        <v>5.72</v>
      </c>
      <c r="M448">
        <v>6.67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s="18" t="s">
        <v>2588</v>
      </c>
      <c r="Z448">
        <v>1</v>
      </c>
    </row>
    <row r="449" spans="1:26" hidden="1">
      <c r="A449">
        <v>1850</v>
      </c>
      <c r="B449" t="s">
        <v>22</v>
      </c>
      <c r="C449" t="s">
        <v>658</v>
      </c>
      <c r="D449" s="17">
        <f>IFERROR(VLOOKUP(Dati18_19[[#This Row],[Nome]]&amp;"*",Gazzetta18_19[Giocatore],1,FALSE),0)</f>
        <v>0</v>
      </c>
      <c r="E449" s="13">
        <f>IFERROR(IF(Dati18_19[[#This Row],[Mf]]/Dati18_19[[#This Row],[Quota]]=0,0,Dati18_19[[#This Row],[Mf]]/Dati18_19[[#This Row],[Quota]]),0)</f>
        <v>0</v>
      </c>
      <c r="F449" s="13">
        <f>IFERROR(Dati18_19[[#This Row],[Mf/Quota]]*Dati18_19[[#This Row],[Pg]]/38,0)</f>
        <v>0</v>
      </c>
      <c r="G449" s="15">
        <f>IF(Dati18_19[[#This Row],[Mf]]*Dati18_19[[#This Row],[Pg]]=0,0,Dati18_19[[#This Row],[Mf]]*Dati18_19[[#This Row],[Pg]])</f>
        <v>224.06</v>
      </c>
      <c r="H449" s="20">
        <f>IFERROR(Dati18_19[[#This Row],[Tot. punti]]/Dati18_19[[#This Row],[Quota]],0)</f>
        <v>0</v>
      </c>
      <c r="I449" s="12">
        <f>IFERROR(VLOOKUP(Dati18_19[[#This Row],[Nome]]&amp;"*",Gazzetta18_19[],2,FALSE),0)</f>
        <v>0</v>
      </c>
      <c r="J449" t="s">
        <v>21</v>
      </c>
      <c r="K449">
        <v>34</v>
      </c>
      <c r="L449">
        <v>6.03</v>
      </c>
      <c r="M449">
        <v>6.59</v>
      </c>
      <c r="N449">
        <v>4</v>
      </c>
      <c r="O449">
        <v>0</v>
      </c>
      <c r="P449">
        <v>0</v>
      </c>
      <c r="Q449">
        <v>3</v>
      </c>
      <c r="R449">
        <v>3</v>
      </c>
      <c r="S449">
        <v>0</v>
      </c>
      <c r="T449">
        <v>2</v>
      </c>
      <c r="U449">
        <v>8</v>
      </c>
      <c r="V449">
        <v>0</v>
      </c>
      <c r="W449">
        <v>0</v>
      </c>
      <c r="Y449" s="18" t="s">
        <v>2106</v>
      </c>
      <c r="Z449">
        <v>11</v>
      </c>
    </row>
    <row r="450" spans="1:26" hidden="1">
      <c r="A450">
        <v>2762</v>
      </c>
      <c r="B450" t="s">
        <v>17</v>
      </c>
      <c r="C450" t="s">
        <v>1121</v>
      </c>
      <c r="D450" s="17">
        <f>IFERROR(VLOOKUP(Dati18_19[[#This Row],[Nome]]&amp;"*",Gazzetta18_19[Giocatore],1,FALSE),0)</f>
        <v>0</v>
      </c>
      <c r="E450" s="13">
        <f>IFERROR(IF(Dati18_19[[#This Row],[Mf]]/Dati18_19[[#This Row],[Quota]]=0,0,Dati18_19[[#This Row],[Mf]]/Dati18_19[[#This Row],[Quota]]),0)</f>
        <v>0</v>
      </c>
      <c r="F450" s="13">
        <f>IFERROR(Dati18_19[[#This Row],[Mf/Quota]]*Dati18_19[[#This Row],[Pg]]/38,0)</f>
        <v>0</v>
      </c>
      <c r="G450" s="15">
        <f>IF(Dati18_19[[#This Row],[Mf]]*Dati18_19[[#This Row],[Pg]]=0,0,Dati18_19[[#This Row],[Mf]]*Dati18_19[[#This Row],[Pg]])</f>
        <v>247.38</v>
      </c>
      <c r="H450" s="20">
        <f>IFERROR(Dati18_19[[#This Row],[Tot. punti]]/Dati18_19[[#This Row],[Quota]],0)</f>
        <v>0</v>
      </c>
      <c r="I450" s="12">
        <f>IFERROR(VLOOKUP(Dati18_19[[#This Row],[Nome]]&amp;"*",Gazzetta18_19[],2,FALSE),0)</f>
        <v>0</v>
      </c>
      <c r="J450" t="s">
        <v>70</v>
      </c>
      <c r="K450">
        <v>38</v>
      </c>
      <c r="L450">
        <v>6.12</v>
      </c>
      <c r="M450">
        <v>6.51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4</v>
      </c>
      <c r="V450">
        <v>0</v>
      </c>
      <c r="W450">
        <v>0</v>
      </c>
      <c r="Y450" s="18" t="s">
        <v>2768</v>
      </c>
      <c r="Z450">
        <v>21</v>
      </c>
    </row>
    <row r="451" spans="1:26" hidden="1">
      <c r="A451">
        <v>478</v>
      </c>
      <c r="B451" t="s">
        <v>17</v>
      </c>
      <c r="C451" t="s">
        <v>230</v>
      </c>
      <c r="D451" s="17">
        <f>IFERROR(VLOOKUP(Dati18_19[[#This Row],[Nome]]&amp;"*",Gazzetta18_19[Giocatore],1,FALSE),0)</f>
        <v>0</v>
      </c>
      <c r="E451" s="13">
        <f>IFERROR(IF(Dati18_19[[#This Row],[Mf]]/Dati18_19[[#This Row],[Quota]]=0,0,Dati18_19[[#This Row],[Mf]]/Dati18_19[[#This Row],[Quota]]),0)</f>
        <v>0</v>
      </c>
      <c r="F451" s="13">
        <f>IFERROR(Dati18_19[[#This Row],[Mf/Quota]]*Dati18_19[[#This Row],[Pg]]/38,0)</f>
        <v>0</v>
      </c>
      <c r="G451" s="15">
        <f>IF(Dati18_19[[#This Row],[Mf]]*Dati18_19[[#This Row],[Pg]]=0,0,Dati18_19[[#This Row],[Mf]]*Dati18_19[[#This Row],[Pg]])</f>
        <v>6.5</v>
      </c>
      <c r="H451" s="20">
        <f>IFERROR(Dati18_19[[#This Row],[Tot. punti]]/Dati18_19[[#This Row],[Quota]],0)</f>
        <v>0</v>
      </c>
      <c r="I451" s="12">
        <f>IFERROR(VLOOKUP(Dati18_19[[#This Row],[Nome]]&amp;"*",Gazzetta18_19[],2,FALSE),0)</f>
        <v>0</v>
      </c>
      <c r="J451" t="s">
        <v>81</v>
      </c>
      <c r="K451">
        <v>1</v>
      </c>
      <c r="L451">
        <v>6.5</v>
      </c>
      <c r="M451">
        <v>6.5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s="18" t="s">
        <v>2110</v>
      </c>
      <c r="Z451">
        <v>6</v>
      </c>
    </row>
    <row r="452" spans="1:26" hidden="1">
      <c r="A452">
        <v>2124</v>
      </c>
      <c r="B452" t="s">
        <v>22</v>
      </c>
      <c r="C452" t="s">
        <v>1069</v>
      </c>
      <c r="D452" s="17">
        <f>IFERROR(VLOOKUP(Dati18_19[[#This Row],[Nome]]&amp;"*",Gazzetta18_19[Giocatore],1,FALSE),0)</f>
        <v>0</v>
      </c>
      <c r="E452" s="13">
        <f>IFERROR(IF(Dati18_19[[#This Row],[Mf]]/Dati18_19[[#This Row],[Quota]]=0,0,Dati18_19[[#This Row],[Mf]]/Dati18_19[[#This Row],[Quota]]),0)</f>
        <v>0</v>
      </c>
      <c r="F452" s="13">
        <f>IFERROR(Dati18_19[[#This Row],[Mf/Quota]]*Dati18_19[[#This Row],[Pg]]/38,0)</f>
        <v>0</v>
      </c>
      <c r="G452" s="15">
        <f>IF(Dati18_19[[#This Row],[Mf]]*Dati18_19[[#This Row],[Pg]]=0,0,Dati18_19[[#This Row],[Mf]]*Dati18_19[[#This Row],[Pg]])</f>
        <v>130</v>
      </c>
      <c r="H452" s="20">
        <f>IFERROR(Dati18_19[[#This Row],[Tot. punti]]/Dati18_19[[#This Row],[Quota]],0)</f>
        <v>0</v>
      </c>
      <c r="I452" s="12">
        <f>IFERROR(VLOOKUP(Dati18_19[[#This Row],[Nome]]&amp;"*",Gazzetta18_19[],2,FALSE),0)</f>
        <v>0</v>
      </c>
      <c r="J452" t="s">
        <v>19</v>
      </c>
      <c r="K452">
        <v>20</v>
      </c>
      <c r="L452">
        <v>6.02</v>
      </c>
      <c r="M452">
        <v>6.5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1</v>
      </c>
      <c r="W452">
        <v>0</v>
      </c>
      <c r="Y452" s="18" t="s">
        <v>2405</v>
      </c>
      <c r="Z452">
        <v>8</v>
      </c>
    </row>
    <row r="453" spans="1:26" hidden="1">
      <c r="A453">
        <v>530</v>
      </c>
      <c r="B453" t="s">
        <v>22</v>
      </c>
      <c r="C453" t="s">
        <v>329</v>
      </c>
      <c r="D453" s="17">
        <f>IFERROR(VLOOKUP(Dati18_19[[#This Row],[Nome]]&amp;"*",Gazzetta18_19[Giocatore],1,FALSE),0)</f>
        <v>0</v>
      </c>
      <c r="E453" s="13">
        <f>IFERROR(IF(Dati18_19[[#This Row],[Mf]]/Dati18_19[[#This Row],[Quota]]=0,0,Dati18_19[[#This Row],[Mf]]/Dati18_19[[#This Row],[Quota]]),0)</f>
        <v>0</v>
      </c>
      <c r="F453" s="13">
        <f>IFERROR(Dati18_19[[#This Row],[Mf/Quota]]*Dati18_19[[#This Row],[Pg]]/38,0)</f>
        <v>0</v>
      </c>
      <c r="G453" s="15">
        <f>IF(Dati18_19[[#This Row],[Mf]]*Dati18_19[[#This Row],[Pg]]=0,0,Dati18_19[[#This Row],[Mf]]*Dati18_19[[#This Row],[Pg]])</f>
        <v>160</v>
      </c>
      <c r="H453" s="20">
        <f>IFERROR(Dati18_19[[#This Row],[Tot. punti]]/Dati18_19[[#This Row],[Quota]],0)</f>
        <v>0</v>
      </c>
      <c r="I453" s="12">
        <f>IFERROR(VLOOKUP(Dati18_19[[#This Row],[Nome]]&amp;"*",Gazzetta18_19[],2,FALSE),0)</f>
        <v>0</v>
      </c>
      <c r="J453" t="s">
        <v>42</v>
      </c>
      <c r="K453">
        <v>25</v>
      </c>
      <c r="L453">
        <v>6.12</v>
      </c>
      <c r="M453">
        <v>6.4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6</v>
      </c>
      <c r="V453">
        <v>0</v>
      </c>
      <c r="W453">
        <v>0</v>
      </c>
      <c r="Y453" s="18" t="s">
        <v>2591</v>
      </c>
      <c r="Z453">
        <v>1</v>
      </c>
    </row>
    <row r="454" spans="1:26" hidden="1">
      <c r="A454">
        <v>2857</v>
      </c>
      <c r="B454" t="s">
        <v>22</v>
      </c>
      <c r="C454" t="s">
        <v>1201</v>
      </c>
      <c r="D454" s="17">
        <f>IFERROR(VLOOKUP(Dati18_19[[#This Row],[Nome]]&amp;"*",Gazzetta18_19[Giocatore],1,FALSE),0)</f>
        <v>0</v>
      </c>
      <c r="E454" s="13">
        <f>IFERROR(IF(Dati18_19[[#This Row],[Mf]]/Dati18_19[[#This Row],[Quota]]=0,0,Dati18_19[[#This Row],[Mf]]/Dati18_19[[#This Row],[Quota]]),0)</f>
        <v>0</v>
      </c>
      <c r="F454" s="13">
        <f>IFERROR(Dati18_19[[#This Row],[Mf/Quota]]*Dati18_19[[#This Row],[Pg]]/38,0)</f>
        <v>0</v>
      </c>
      <c r="G454" s="15">
        <f>IF(Dati18_19[[#This Row],[Mf]]*Dati18_19[[#This Row],[Pg]]=0,0,Dati18_19[[#This Row],[Mf]]*Dati18_19[[#This Row],[Pg]])</f>
        <v>202.24</v>
      </c>
      <c r="H454" s="20">
        <f>IFERROR(Dati18_19[[#This Row],[Tot. punti]]/Dati18_19[[#This Row],[Quota]],0)</f>
        <v>0</v>
      </c>
      <c r="I454" s="12">
        <f>IFERROR(VLOOKUP(Dati18_19[[#This Row],[Nome]]&amp;"*",Gazzetta18_19[],2,FALSE),0)</f>
        <v>0</v>
      </c>
      <c r="J454" t="s">
        <v>19</v>
      </c>
      <c r="K454">
        <v>32</v>
      </c>
      <c r="L454">
        <v>6.12</v>
      </c>
      <c r="M454">
        <v>6.32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4</v>
      </c>
      <c r="V454">
        <v>0</v>
      </c>
      <c r="W454">
        <v>0</v>
      </c>
      <c r="Y454" s="18" t="s">
        <v>2769</v>
      </c>
      <c r="Z454">
        <v>1</v>
      </c>
    </row>
    <row r="455" spans="1:26" hidden="1">
      <c r="A455">
        <v>2750</v>
      </c>
      <c r="B455" t="s">
        <v>17</v>
      </c>
      <c r="C455" t="s">
        <v>1110</v>
      </c>
      <c r="D455" s="17">
        <f>IFERROR(VLOOKUP(Dati18_19[[#This Row],[Nome]]&amp;"*",Gazzetta18_19[Giocatore],1,FALSE),0)</f>
        <v>0</v>
      </c>
      <c r="E455" s="13">
        <f>IFERROR(IF(Dati18_19[[#This Row],[Mf]]/Dati18_19[[#This Row],[Quota]]=0,0,Dati18_19[[#This Row],[Mf]]/Dati18_19[[#This Row],[Quota]]),0)</f>
        <v>0</v>
      </c>
      <c r="F455" s="13">
        <f>IFERROR(Dati18_19[[#This Row],[Mf/Quota]]*Dati18_19[[#This Row],[Pg]]/38,0)</f>
        <v>0</v>
      </c>
      <c r="G455" s="15">
        <f>IF(Dati18_19[[#This Row],[Mf]]*Dati18_19[[#This Row],[Pg]]=0,0,Dati18_19[[#This Row],[Mf]]*Dati18_19[[#This Row],[Pg]])</f>
        <v>37.799999999999997</v>
      </c>
      <c r="H455" s="20">
        <f>IFERROR(Dati18_19[[#This Row],[Tot. punti]]/Dati18_19[[#This Row],[Quota]],0)</f>
        <v>0</v>
      </c>
      <c r="I455" s="12">
        <f>IFERROR(VLOOKUP(Dati18_19[[#This Row],[Nome]]&amp;"*",Gazzetta18_19[],2,FALSE),0)</f>
        <v>0</v>
      </c>
      <c r="J455" t="s">
        <v>19</v>
      </c>
      <c r="K455">
        <v>6</v>
      </c>
      <c r="L455">
        <v>5.7</v>
      </c>
      <c r="M455">
        <v>6.3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s="18" t="s">
        <v>2770</v>
      </c>
      <c r="Z455">
        <v>11</v>
      </c>
    </row>
    <row r="456" spans="1:26">
      <c r="A456">
        <v>2754</v>
      </c>
      <c r="B456" t="s">
        <v>31</v>
      </c>
      <c r="C456" t="s">
        <v>1113</v>
      </c>
      <c r="D456" s="17" t="str">
        <f>IFERROR(VLOOKUP(Dati18_19[[#This Row],[Nome]]&amp;"*",Gazzetta18_19[Giocatore],1,FALSE),0)</f>
        <v>Hancko D.</v>
      </c>
      <c r="E456" s="13">
        <f>IFERROR(IF(Dati18_19[[#This Row],[Mf]]/Dati18_19[[#This Row],[Quota]]=0,0,Dati18_19[[#This Row],[Mf]]/Dati18_19[[#This Row],[Quota]]),0)</f>
        <v>1.96</v>
      </c>
      <c r="F456" s="13">
        <f>IFERROR(Dati18_19[[#This Row],[Mf/Quota]]*Dati18_19[[#This Row],[Pg]]/38,0)</f>
        <v>0.25789473684210529</v>
      </c>
      <c r="G456" s="15">
        <f>IF(Dati18_19[[#This Row],[Mf]]*Dati18_19[[#This Row],[Pg]]=0,0,Dati18_19[[#This Row],[Mf]]*Dati18_19[[#This Row],[Pg]])</f>
        <v>29.4</v>
      </c>
      <c r="H456" s="20">
        <f>IFERROR(Dati18_19[[#This Row],[Tot. punti]]/Dati18_19[[#This Row],[Quota]],0)</f>
        <v>9.7999999999999989</v>
      </c>
      <c r="I456" s="12">
        <f>IFERROR(VLOOKUP(Dati18_19[[#This Row],[Nome]]&amp;"*",Gazzetta18_19[],2,FALSE),0)</f>
        <v>3</v>
      </c>
      <c r="J456" t="s">
        <v>35</v>
      </c>
      <c r="K456">
        <v>5</v>
      </c>
      <c r="L456">
        <v>5.62</v>
      </c>
      <c r="M456">
        <v>5.88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Y456" s="18" t="s">
        <v>2113</v>
      </c>
      <c r="Z456">
        <v>6</v>
      </c>
    </row>
    <row r="457" spans="1:26" hidden="1">
      <c r="A457">
        <v>645</v>
      </c>
      <c r="B457" t="s">
        <v>22</v>
      </c>
      <c r="C457" t="s">
        <v>252</v>
      </c>
      <c r="D457" s="17">
        <f>IFERROR(VLOOKUP(Dati18_19[[#This Row],[Nome]]&amp;"*",Gazzetta18_19[Giocatore],1,FALSE),0)</f>
        <v>0</v>
      </c>
      <c r="E457" s="13">
        <f>IFERROR(IF(Dati18_19[[#This Row],[Mf]]/Dati18_19[[#This Row],[Quota]]=0,0,Dati18_19[[#This Row],[Mf]]/Dati18_19[[#This Row],[Quota]]),0)</f>
        <v>0</v>
      </c>
      <c r="F457" s="13">
        <f>IFERROR(Dati18_19[[#This Row],[Mf/Quota]]*Dati18_19[[#This Row],[Pg]]/38,0)</f>
        <v>0</v>
      </c>
      <c r="G457" s="15">
        <f>IF(Dati18_19[[#This Row],[Mf]]*Dati18_19[[#This Row],[Pg]]=0,0,Dati18_19[[#This Row],[Mf]]*Dati18_19[[#This Row],[Pg]])</f>
        <v>194.36999999999998</v>
      </c>
      <c r="H457" s="20">
        <f>IFERROR(Dati18_19[[#This Row],[Tot. punti]]/Dati18_19[[#This Row],[Quota]],0)</f>
        <v>0</v>
      </c>
      <c r="I457" s="12">
        <f>IFERROR(VLOOKUP(Dati18_19[[#This Row],[Nome]]&amp;"*",Gazzetta18_19[],2,FALSE),0)</f>
        <v>0</v>
      </c>
      <c r="J457" t="s">
        <v>74</v>
      </c>
      <c r="K457">
        <v>31</v>
      </c>
      <c r="L457">
        <v>5.84</v>
      </c>
      <c r="M457">
        <v>6.27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7</v>
      </c>
      <c r="V457">
        <v>1</v>
      </c>
      <c r="W457">
        <v>0</v>
      </c>
      <c r="Y457" s="18" t="s">
        <v>2771</v>
      </c>
      <c r="Z457">
        <v>13</v>
      </c>
    </row>
    <row r="458" spans="1:26">
      <c r="A458">
        <v>2831</v>
      </c>
      <c r="B458" t="s">
        <v>31</v>
      </c>
      <c r="C458" t="s">
        <v>1177</v>
      </c>
      <c r="D458" s="17">
        <f>IFERROR(VLOOKUP(Dati18_19[[#This Row],[Nome]]&amp;"*",Gazzetta18_19[Giocatore],1,FALSE),0)</f>
        <v>0</v>
      </c>
      <c r="E458" s="13">
        <f>IFERROR(IF(Dati18_19[[#This Row],[Mf]]/Dati18_19[[#This Row],[Quota]]=0,0,Dati18_19[[#This Row],[Mf]]/Dati18_19[[#This Row],[Quota]]),0)</f>
        <v>0</v>
      </c>
      <c r="F458" s="13">
        <f>IFERROR(Dati18_19[[#This Row],[Mf/Quota]]*Dati18_19[[#This Row],[Pg]]/38,0)</f>
        <v>0</v>
      </c>
      <c r="G458" s="15">
        <f>IF(Dati18_19[[#This Row],[Mf]]*Dati18_19[[#This Row],[Pg]]=0,0,Dati18_19[[#This Row],[Mf]]*Dati18_19[[#This Row],[Pg]])</f>
        <v>29</v>
      </c>
      <c r="H458" s="20">
        <f>IFERROR(Dati18_19[[#This Row],[Tot. punti]]/Dati18_19[[#This Row],[Quota]],0)</f>
        <v>0</v>
      </c>
      <c r="I458" s="12">
        <f>IFERROR(VLOOKUP(Dati18_19[[#This Row],[Nome]]&amp;"*",Gazzetta18_19[],2,FALSE),0)</f>
        <v>0</v>
      </c>
      <c r="J458" t="s">
        <v>653</v>
      </c>
      <c r="K458">
        <v>5</v>
      </c>
      <c r="L458">
        <v>5.8</v>
      </c>
      <c r="M458">
        <v>5.8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s="18" t="s">
        <v>2592</v>
      </c>
      <c r="Z458">
        <v>10</v>
      </c>
    </row>
    <row r="459" spans="1:26">
      <c r="A459">
        <v>103</v>
      </c>
      <c r="B459" t="s">
        <v>31</v>
      </c>
      <c r="C459" t="s">
        <v>322</v>
      </c>
      <c r="D459" s="17" t="str">
        <f>IFERROR(VLOOKUP(Dati18_19[[#This Row],[Nome]]&amp;"*",Gazzetta18_19[Giocatore],1,FALSE),0)</f>
        <v>Frey N.</v>
      </c>
      <c r="E459" s="13">
        <f>IFERROR(IF(Dati18_19[[#This Row],[Mf]]/Dati18_19[[#This Row],[Quota]]=0,0,Dati18_19[[#This Row],[Mf]]/Dati18_19[[#This Row],[Quota]]),0)</f>
        <v>1.89</v>
      </c>
      <c r="F459" s="13">
        <f>IFERROR(Dati18_19[[#This Row],[Mf/Quota]]*Dati18_19[[#This Row],[Pg]]/38,0)</f>
        <v>0.24868421052631576</v>
      </c>
      <c r="G459" s="15">
        <f>IF(Dati18_19[[#This Row],[Mf]]*Dati18_19[[#This Row],[Pg]]=0,0,Dati18_19[[#This Row],[Mf]]*Dati18_19[[#This Row],[Pg]])</f>
        <v>28.35</v>
      </c>
      <c r="H459" s="20">
        <f>IFERROR(Dati18_19[[#This Row],[Tot. punti]]/Dati18_19[[#This Row],[Quota]],0)</f>
        <v>9.4500000000000011</v>
      </c>
      <c r="I459" s="12">
        <f>IFERROR(VLOOKUP(Dati18_19[[#This Row],[Nome]]&amp;"*",Gazzetta18_19[],2,FALSE),0)</f>
        <v>3</v>
      </c>
      <c r="J459" t="s">
        <v>65</v>
      </c>
      <c r="K459">
        <v>5</v>
      </c>
      <c r="L459">
        <v>5.67</v>
      </c>
      <c r="M459">
        <v>5.67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s="18" t="s">
        <v>2114</v>
      </c>
      <c r="Z459">
        <v>19</v>
      </c>
    </row>
    <row r="460" spans="1:26">
      <c r="A460">
        <v>2788</v>
      </c>
      <c r="B460" t="s">
        <v>31</v>
      </c>
      <c r="C460" t="s">
        <v>1142</v>
      </c>
      <c r="D460" s="17" t="str">
        <f>IFERROR(VLOOKUP(Dati18_19[[#This Row],[Nome]]&amp;"*",Gazzetta18_19[Giocatore],1,FALSE),0)</f>
        <v>Bremer G.</v>
      </c>
      <c r="E460" s="13">
        <f>IFERROR(IF(Dati18_19[[#This Row],[Mf]]/Dati18_19[[#This Row],[Quota]]=0,0,Dati18_19[[#This Row],[Mf]]/Dati18_19[[#This Row],[Quota]]),0)</f>
        <v>1.8333333333333333</v>
      </c>
      <c r="F460" s="13">
        <f>IFERROR(Dati18_19[[#This Row],[Mf/Quota]]*Dati18_19[[#This Row],[Pg]]/38,0)</f>
        <v>0.24122807017543857</v>
      </c>
      <c r="G460" s="15">
        <f>IF(Dati18_19[[#This Row],[Mf]]*Dati18_19[[#This Row],[Pg]]=0,0,Dati18_19[[#This Row],[Mf]]*Dati18_19[[#This Row],[Pg]])</f>
        <v>27.5</v>
      </c>
      <c r="H460" s="20">
        <f>IFERROR(Dati18_19[[#This Row],[Tot. punti]]/Dati18_19[[#This Row],[Quota]],0)</f>
        <v>9.1666666666666661</v>
      </c>
      <c r="I460" s="12">
        <f>IFERROR(VLOOKUP(Dati18_19[[#This Row],[Nome]]&amp;"*",Gazzetta18_19[],2,FALSE),0)</f>
        <v>3</v>
      </c>
      <c r="J460" t="s">
        <v>81</v>
      </c>
      <c r="K460">
        <v>5</v>
      </c>
      <c r="L460">
        <v>5.75</v>
      </c>
      <c r="M460">
        <v>5.5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Y460" s="18" t="s">
        <v>2772</v>
      </c>
      <c r="Z460">
        <v>17</v>
      </c>
    </row>
    <row r="461" spans="1:26" hidden="1">
      <c r="A461">
        <v>2789</v>
      </c>
      <c r="B461" t="s">
        <v>22</v>
      </c>
      <c r="C461" t="s">
        <v>1143</v>
      </c>
      <c r="D461" s="17">
        <f>IFERROR(VLOOKUP(Dati18_19[[#This Row],[Nome]]&amp;"*",Gazzetta18_19[Giocatore],1,FALSE),0)</f>
        <v>0</v>
      </c>
      <c r="E461" s="13">
        <f>IFERROR(IF(Dati18_19[[#This Row],[Mf]]/Dati18_19[[#This Row],[Quota]]=0,0,Dati18_19[[#This Row],[Mf]]/Dati18_19[[#This Row],[Quota]]),0)</f>
        <v>0</v>
      </c>
      <c r="F461" s="13">
        <f>IFERROR(Dati18_19[[#This Row],[Mf/Quota]]*Dati18_19[[#This Row],[Pg]]/38,0)</f>
        <v>0</v>
      </c>
      <c r="G461" s="15">
        <f>IF(Dati18_19[[#This Row],[Mf]]*Dati18_19[[#This Row],[Pg]]=0,0,Dati18_19[[#This Row],[Mf]]*Dati18_19[[#This Row],[Pg]])</f>
        <v>215.25</v>
      </c>
      <c r="H461" s="20">
        <f>IFERROR(Dati18_19[[#This Row],[Tot. punti]]/Dati18_19[[#This Row],[Quota]],0)</f>
        <v>0</v>
      </c>
      <c r="I461" s="12">
        <f>IFERROR(VLOOKUP(Dati18_19[[#This Row],[Nome]]&amp;"*",Gazzetta18_19[],2,FALSE),0)</f>
        <v>0</v>
      </c>
      <c r="J461" t="s">
        <v>81</v>
      </c>
      <c r="K461">
        <v>35</v>
      </c>
      <c r="L461">
        <v>6.01</v>
      </c>
      <c r="M461">
        <v>6.15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7</v>
      </c>
      <c r="V461">
        <v>1</v>
      </c>
      <c r="W461">
        <v>0</v>
      </c>
      <c r="Y461" s="18" t="s">
        <v>2115</v>
      </c>
      <c r="Z461">
        <v>6</v>
      </c>
    </row>
    <row r="462" spans="1:26" hidden="1">
      <c r="A462">
        <v>560</v>
      </c>
      <c r="B462" t="s">
        <v>22</v>
      </c>
      <c r="C462" t="s">
        <v>426</v>
      </c>
      <c r="D462" s="17">
        <f>IFERROR(VLOOKUP(Dati18_19[[#This Row],[Nome]]&amp;"*",Gazzetta18_19[Giocatore],1,FALSE),0)</f>
        <v>0</v>
      </c>
      <c r="E462" s="13">
        <f>IFERROR(IF(Dati18_19[[#This Row],[Mf]]/Dati18_19[[#This Row],[Quota]]=0,0,Dati18_19[[#This Row],[Mf]]/Dati18_19[[#This Row],[Quota]]),0)</f>
        <v>0</v>
      </c>
      <c r="F462" s="13">
        <f>IFERROR(Dati18_19[[#This Row],[Mf/Quota]]*Dati18_19[[#This Row],[Pg]]/38,0)</f>
        <v>0</v>
      </c>
      <c r="G462" s="15">
        <f>IF(Dati18_19[[#This Row],[Mf]]*Dati18_19[[#This Row],[Pg]]=0,0,Dati18_19[[#This Row],[Mf]]*Dati18_19[[#This Row],[Pg]])</f>
        <v>67.650000000000006</v>
      </c>
      <c r="H462" s="20">
        <f>IFERROR(Dati18_19[[#This Row],[Tot. punti]]/Dati18_19[[#This Row],[Quota]],0)</f>
        <v>0</v>
      </c>
      <c r="I462" s="12">
        <f>IFERROR(VLOOKUP(Dati18_19[[#This Row],[Nome]]&amp;"*",Gazzetta18_19[],2,FALSE),0)</f>
        <v>0</v>
      </c>
      <c r="J462" t="s">
        <v>65</v>
      </c>
      <c r="K462">
        <v>11</v>
      </c>
      <c r="L462">
        <v>5.9</v>
      </c>
      <c r="M462">
        <v>6.15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Y462" s="18" t="s">
        <v>2593</v>
      </c>
      <c r="Z462">
        <v>1</v>
      </c>
    </row>
    <row r="463" spans="1:26">
      <c r="A463">
        <v>4339</v>
      </c>
      <c r="B463" t="s">
        <v>31</v>
      </c>
      <c r="C463" t="s">
        <v>1241</v>
      </c>
      <c r="D463" s="17" t="str">
        <f>IFERROR(VLOOKUP(Dati18_19[[#This Row],[Nome]]&amp;"*",Gazzetta18_19[Giocatore],1,FALSE),0)</f>
        <v>Wilmot B.</v>
      </c>
      <c r="E463" s="13">
        <f>IFERROR(IF(Dati18_19[[#This Row],[Mf]]/Dati18_19[[#This Row],[Quota]]=0,0,Dati18_19[[#This Row],[Mf]]/Dati18_19[[#This Row],[Quota]]),0)</f>
        <v>1.7233333333333334</v>
      </c>
      <c r="F463" s="13">
        <f>IFERROR(Dati18_19[[#This Row],[Mf/Quota]]*Dati18_19[[#This Row],[Pg]]/38,0)</f>
        <v>0.22675438596491229</v>
      </c>
      <c r="G463" s="15">
        <f>IF(Dati18_19[[#This Row],[Mf]]*Dati18_19[[#This Row],[Pg]]=0,0,Dati18_19[[#This Row],[Mf]]*Dati18_19[[#This Row],[Pg]])</f>
        <v>25.85</v>
      </c>
      <c r="H463" s="20">
        <f>IFERROR(Dati18_19[[#This Row],[Tot. punti]]/Dati18_19[[#This Row],[Quota]],0)</f>
        <v>8.6166666666666671</v>
      </c>
      <c r="I463" s="12">
        <f>IFERROR(VLOOKUP(Dati18_19[[#This Row],[Nome]]&amp;"*",Gazzetta18_19[],2,FALSE),0)</f>
        <v>3</v>
      </c>
      <c r="J463" t="s">
        <v>30</v>
      </c>
      <c r="K463">
        <v>5</v>
      </c>
      <c r="L463">
        <v>5.17</v>
      </c>
      <c r="M463">
        <v>5.17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Y463" s="18" t="s">
        <v>2116</v>
      </c>
      <c r="Z463">
        <v>15</v>
      </c>
    </row>
    <row r="464" spans="1:26" hidden="1">
      <c r="A464">
        <v>2802</v>
      </c>
      <c r="B464" t="s">
        <v>22</v>
      </c>
      <c r="C464" t="s">
        <v>1155</v>
      </c>
      <c r="D464" s="17">
        <f>IFERROR(VLOOKUP(Dati18_19[[#This Row],[Nome]]&amp;"*",Gazzetta18_19[Giocatore],1,FALSE),0)</f>
        <v>0</v>
      </c>
      <c r="E464" s="13">
        <f>IFERROR(IF(Dati18_19[[#This Row],[Mf]]/Dati18_19[[#This Row],[Quota]]=0,0,Dati18_19[[#This Row],[Mf]]/Dati18_19[[#This Row],[Quota]]),0)</f>
        <v>0</v>
      </c>
      <c r="F464" s="13">
        <f>IFERROR(Dati18_19[[#This Row],[Mf/Quota]]*Dati18_19[[#This Row],[Pg]]/38,0)</f>
        <v>0</v>
      </c>
      <c r="G464" s="15">
        <f>IF(Dati18_19[[#This Row],[Mf]]*Dati18_19[[#This Row],[Pg]]=0,0,Dati18_19[[#This Row],[Mf]]*Dati18_19[[#This Row],[Pg]])</f>
        <v>189.41</v>
      </c>
      <c r="H464" s="20">
        <f>IFERROR(Dati18_19[[#This Row],[Tot. punti]]/Dati18_19[[#This Row],[Quota]],0)</f>
        <v>0</v>
      </c>
      <c r="I464" s="12">
        <f>IFERROR(VLOOKUP(Dati18_19[[#This Row],[Nome]]&amp;"*",Gazzetta18_19[],2,FALSE),0)</f>
        <v>0</v>
      </c>
      <c r="J464" t="s">
        <v>1086</v>
      </c>
      <c r="K464">
        <v>31</v>
      </c>
      <c r="L464">
        <v>5.92</v>
      </c>
      <c r="M464">
        <v>6.11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10</v>
      </c>
      <c r="V464">
        <v>0</v>
      </c>
      <c r="W464">
        <v>0</v>
      </c>
      <c r="Y464" s="18" t="s">
        <v>2773</v>
      </c>
      <c r="Z464">
        <v>1</v>
      </c>
    </row>
    <row r="465" spans="1:26">
      <c r="A465">
        <v>273</v>
      </c>
      <c r="B465" t="s">
        <v>31</v>
      </c>
      <c r="C465" t="s">
        <v>582</v>
      </c>
      <c r="D465" s="17" t="str">
        <f>IFERROR(VLOOKUP(Dati18_19[[#This Row],[Nome]]&amp;"*",Gazzetta18_19[Giocatore],1,FALSE),0)</f>
        <v>Schelotto E.</v>
      </c>
      <c r="E465" s="13">
        <f>IFERROR(IF(Dati18_19[[#This Row],[Mf]]/Dati18_19[[#This Row],[Quota]]=0,0,Dati18_19[[#This Row],[Mf]]/Dati18_19[[#This Row],[Quota]]),0)</f>
        <v>0.8571428571428571</v>
      </c>
      <c r="F465" s="13">
        <f>IFERROR(Dati18_19[[#This Row],[Mf/Quota]]*Dati18_19[[#This Row],[Pg]]/38,0)</f>
        <v>9.0225563909774431E-2</v>
      </c>
      <c r="G465" s="15">
        <f>IF(Dati18_19[[#This Row],[Mf]]*Dati18_19[[#This Row],[Pg]]=0,0,Dati18_19[[#This Row],[Mf]]*Dati18_19[[#This Row],[Pg]])</f>
        <v>24</v>
      </c>
      <c r="H465" s="20">
        <f>IFERROR(Dati18_19[[#This Row],[Tot. punti]]/Dati18_19[[#This Row],[Quota]],0)</f>
        <v>3.4285714285714284</v>
      </c>
      <c r="I465" s="12">
        <f>IFERROR(VLOOKUP(Dati18_19[[#This Row],[Nome]]&amp;"*",Gazzetta18_19[],2,FALSE),0)</f>
        <v>7</v>
      </c>
      <c r="J465" t="s">
        <v>65</v>
      </c>
      <c r="K465">
        <v>4</v>
      </c>
      <c r="L465">
        <v>6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2411</v>
      </c>
      <c r="Z465">
        <v>11</v>
      </c>
    </row>
    <row r="466" spans="1:26" hidden="1">
      <c r="A466">
        <v>2333</v>
      </c>
      <c r="B466" t="s">
        <v>17</v>
      </c>
      <c r="C466" t="s">
        <v>919</v>
      </c>
      <c r="D466" s="17">
        <f>IFERROR(VLOOKUP(Dati18_19[[#This Row],[Nome]]&amp;"*",Gazzetta18_19[Giocatore],1,FALSE),0)</f>
        <v>0</v>
      </c>
      <c r="E466" s="13">
        <f>IFERROR(IF(Dati18_19[[#This Row],[Mf]]/Dati18_19[[#This Row],[Quota]]=0,0,Dati18_19[[#This Row],[Mf]]/Dati18_19[[#This Row],[Quota]]),0)</f>
        <v>0</v>
      </c>
      <c r="F466" s="13">
        <f>IFERROR(Dati18_19[[#This Row],[Mf/Quota]]*Dati18_19[[#This Row],[Pg]]/38,0)</f>
        <v>0</v>
      </c>
      <c r="G466" s="15">
        <f>IF(Dati18_19[[#This Row],[Mf]]*Dati18_19[[#This Row],[Pg]]=0,0,Dati18_19[[#This Row],[Mf]]*Dati18_19[[#This Row],[Pg]])</f>
        <v>24</v>
      </c>
      <c r="H466" s="20">
        <f>IFERROR(Dati18_19[[#This Row],[Tot. punti]]/Dati18_19[[#This Row],[Quota]],0)</f>
        <v>0</v>
      </c>
      <c r="I466" s="12">
        <f>IFERROR(VLOOKUP(Dati18_19[[#This Row],[Nome]]&amp;"*",Gazzetta18_19[],2,FALSE),0)</f>
        <v>0</v>
      </c>
      <c r="J466" t="s">
        <v>74</v>
      </c>
      <c r="K466">
        <v>4</v>
      </c>
      <c r="L466">
        <v>6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 s="18" t="s">
        <v>2412</v>
      </c>
      <c r="Z466">
        <v>3</v>
      </c>
    </row>
    <row r="467" spans="1:26">
      <c r="A467">
        <v>2535</v>
      </c>
      <c r="B467" t="s">
        <v>31</v>
      </c>
      <c r="C467" t="s">
        <v>1093</v>
      </c>
      <c r="D467" s="17">
        <f>IFERROR(VLOOKUP(Dati18_19[[#This Row],[Nome]]&amp;"*",Gazzetta18_19[Giocatore],1,FALSE),0)</f>
        <v>0</v>
      </c>
      <c r="E467" s="13">
        <f>IFERROR(IF(Dati18_19[[#This Row],[Mf]]/Dati18_19[[#This Row],[Quota]]=0,0,Dati18_19[[#This Row],[Mf]]/Dati18_19[[#This Row],[Quota]]),0)</f>
        <v>0</v>
      </c>
      <c r="F467" s="13">
        <f>IFERROR(Dati18_19[[#This Row],[Mf/Quota]]*Dati18_19[[#This Row],[Pg]]/38,0)</f>
        <v>0</v>
      </c>
      <c r="G467" s="15">
        <f>IF(Dati18_19[[#This Row],[Mf]]*Dati18_19[[#This Row],[Pg]]=0,0,Dati18_19[[#This Row],[Mf]]*Dati18_19[[#This Row],[Pg]])</f>
        <v>24</v>
      </c>
      <c r="H467" s="20">
        <f>IFERROR(Dati18_19[[#This Row],[Tot. punti]]/Dati18_19[[#This Row],[Quota]],0)</f>
        <v>0</v>
      </c>
      <c r="I467" s="12">
        <f>IFERROR(VLOOKUP(Dati18_19[[#This Row],[Nome]]&amp;"*",Gazzetta18_19[],2,FALSE),0)</f>
        <v>0</v>
      </c>
      <c r="J467" t="s">
        <v>55</v>
      </c>
      <c r="K467">
        <v>4</v>
      </c>
      <c r="L467">
        <v>6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s="18" t="s">
        <v>2774</v>
      </c>
      <c r="Z467">
        <v>4</v>
      </c>
    </row>
    <row r="468" spans="1:26" hidden="1">
      <c r="A468">
        <v>1913</v>
      </c>
      <c r="B468" t="s">
        <v>22</v>
      </c>
      <c r="C468" t="s">
        <v>979</v>
      </c>
      <c r="D468" s="17">
        <f>IFERROR(VLOOKUP(Dati18_19[[#This Row],[Nome]]&amp;"*",Gazzetta18_19[Giocatore],1,FALSE),0)</f>
        <v>0</v>
      </c>
      <c r="E468" s="13">
        <f>IFERROR(IF(Dati18_19[[#This Row],[Mf]]/Dati18_19[[#This Row],[Quota]]=0,0,Dati18_19[[#This Row],[Mf]]/Dati18_19[[#This Row],[Quota]]),0)</f>
        <v>0</v>
      </c>
      <c r="F468" s="13">
        <f>IFERROR(Dati18_19[[#This Row],[Mf/Quota]]*Dati18_19[[#This Row],[Pg]]/38,0)</f>
        <v>0</v>
      </c>
      <c r="G468" s="15">
        <f>IF(Dati18_19[[#This Row],[Mf]]*Dati18_19[[#This Row],[Pg]]=0,0,Dati18_19[[#This Row],[Mf]]*Dati18_19[[#This Row],[Pg]])</f>
        <v>18</v>
      </c>
      <c r="H468" s="20">
        <f>IFERROR(Dati18_19[[#This Row],[Tot. punti]]/Dati18_19[[#This Row],[Quota]],0)</f>
        <v>0</v>
      </c>
      <c r="I468" s="12">
        <f>IFERROR(VLOOKUP(Dati18_19[[#This Row],[Nome]]&amp;"*",Gazzetta18_19[],2,FALSE),0)</f>
        <v>0</v>
      </c>
      <c r="J468" t="s">
        <v>57</v>
      </c>
      <c r="K468">
        <v>3</v>
      </c>
      <c r="L468">
        <v>6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2775</v>
      </c>
      <c r="Z468">
        <v>7</v>
      </c>
    </row>
    <row r="469" spans="1:26" hidden="1">
      <c r="A469">
        <v>2332</v>
      </c>
      <c r="B469" t="s">
        <v>22</v>
      </c>
      <c r="C469" t="s">
        <v>918</v>
      </c>
      <c r="D469" s="17">
        <f>IFERROR(VLOOKUP(Dati18_19[[#This Row],[Nome]]&amp;"*",Gazzetta18_19[Giocatore],1,FALSE),0)</f>
        <v>0</v>
      </c>
      <c r="E469" s="13">
        <f>IFERROR(IF(Dati18_19[[#This Row],[Mf]]/Dati18_19[[#This Row],[Quota]]=0,0,Dati18_19[[#This Row],[Mf]]/Dati18_19[[#This Row],[Quota]]),0)</f>
        <v>0</v>
      </c>
      <c r="F469" s="13">
        <f>IFERROR(Dati18_19[[#This Row],[Mf/Quota]]*Dati18_19[[#This Row],[Pg]]/38,0)</f>
        <v>0</v>
      </c>
      <c r="G469" s="15">
        <f>IF(Dati18_19[[#This Row],[Mf]]*Dati18_19[[#This Row],[Pg]]=0,0,Dati18_19[[#This Row],[Mf]]*Dati18_19[[#This Row],[Pg]])</f>
        <v>18</v>
      </c>
      <c r="H469" s="20">
        <f>IFERROR(Dati18_19[[#This Row],[Tot. punti]]/Dati18_19[[#This Row],[Quota]],0)</f>
        <v>0</v>
      </c>
      <c r="I469" s="12">
        <f>IFERROR(VLOOKUP(Dati18_19[[#This Row],[Nome]]&amp;"*",Gazzetta18_19[],2,FALSE),0)</f>
        <v>0</v>
      </c>
      <c r="J469" t="s">
        <v>74</v>
      </c>
      <c r="K469">
        <v>3</v>
      </c>
      <c r="L469">
        <v>6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 s="18" t="s">
        <v>2776</v>
      </c>
      <c r="Z469">
        <v>7</v>
      </c>
    </row>
    <row r="470" spans="1:26" hidden="1">
      <c r="A470">
        <v>386</v>
      </c>
      <c r="B470" t="s">
        <v>28</v>
      </c>
      <c r="C470" t="s">
        <v>597</v>
      </c>
      <c r="D470" s="17">
        <f>IFERROR(VLOOKUP(Dati18_19[[#This Row],[Nome]]&amp;"*",Gazzetta18_19[Giocatore],1,FALSE),0)</f>
        <v>0</v>
      </c>
      <c r="E470" s="13">
        <f>IFERROR(IF(Dati18_19[[#This Row],[Mf]]/Dati18_19[[#This Row],[Quota]]=0,0,Dati18_19[[#This Row],[Mf]]/Dati18_19[[#This Row],[Quota]]),0)</f>
        <v>0</v>
      </c>
      <c r="F470" s="13">
        <f>IFERROR(Dati18_19[[#This Row],[Mf/Quota]]*Dati18_19[[#This Row],[Pg]]/38,0)</f>
        <v>0</v>
      </c>
      <c r="G470" s="15">
        <f>IF(Dati18_19[[#This Row],[Mf]]*Dati18_19[[#This Row],[Pg]]=0,0,Dati18_19[[#This Row],[Mf]]*Dati18_19[[#This Row],[Pg]])</f>
        <v>12</v>
      </c>
      <c r="H470" s="20">
        <f>IFERROR(Dati18_19[[#This Row],[Tot. punti]]/Dati18_19[[#This Row],[Quota]],0)</f>
        <v>0</v>
      </c>
      <c r="I470" s="12">
        <f>IFERROR(VLOOKUP(Dati18_19[[#This Row],[Nome]]&amp;"*",Gazzetta18_19[],2,FALSE),0)</f>
        <v>0</v>
      </c>
      <c r="J470" t="s">
        <v>44</v>
      </c>
      <c r="K470">
        <v>2</v>
      </c>
      <c r="L470">
        <v>6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 s="18" t="s">
        <v>2594</v>
      </c>
      <c r="Z470">
        <v>11</v>
      </c>
    </row>
    <row r="471" spans="1:26" hidden="1">
      <c r="A471">
        <v>470</v>
      </c>
      <c r="B471" t="s">
        <v>22</v>
      </c>
      <c r="C471" t="s">
        <v>482</v>
      </c>
      <c r="D471" s="17">
        <f>IFERROR(VLOOKUP(Dati18_19[[#This Row],[Nome]]&amp;"*",Gazzetta18_19[Giocatore],1,FALSE),0)</f>
        <v>0</v>
      </c>
      <c r="E471" s="13">
        <f>IFERROR(IF(Dati18_19[[#This Row],[Mf]]/Dati18_19[[#This Row],[Quota]]=0,0,Dati18_19[[#This Row],[Mf]]/Dati18_19[[#This Row],[Quota]]),0)</f>
        <v>0</v>
      </c>
      <c r="F471" s="13">
        <f>IFERROR(Dati18_19[[#This Row],[Mf/Quota]]*Dati18_19[[#This Row],[Pg]]/38,0)</f>
        <v>0</v>
      </c>
      <c r="G471" s="15">
        <f>IF(Dati18_19[[#This Row],[Mf]]*Dati18_19[[#This Row],[Pg]]=0,0,Dati18_19[[#This Row],[Mf]]*Dati18_19[[#This Row],[Pg]])</f>
        <v>6</v>
      </c>
      <c r="H471" s="20">
        <f>IFERROR(Dati18_19[[#This Row],[Tot. punti]]/Dati18_19[[#This Row],[Quota]],0)</f>
        <v>0</v>
      </c>
      <c r="I471" s="12">
        <f>IFERROR(VLOOKUP(Dati18_19[[#This Row],[Nome]]&amp;"*",Gazzetta18_19[],2,FALSE),0)</f>
        <v>0</v>
      </c>
      <c r="J471" t="s">
        <v>42</v>
      </c>
      <c r="K471">
        <v>1</v>
      </c>
      <c r="L471">
        <v>6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2413</v>
      </c>
      <c r="Z471">
        <v>15</v>
      </c>
    </row>
    <row r="472" spans="1:26" hidden="1">
      <c r="A472">
        <v>718</v>
      </c>
      <c r="B472" t="s">
        <v>17</v>
      </c>
      <c r="C472" t="s">
        <v>469</v>
      </c>
      <c r="D472" s="17">
        <f>IFERROR(VLOOKUP(Dati18_19[[#This Row],[Nome]]&amp;"*",Gazzetta18_19[Giocatore],1,FALSE),0)</f>
        <v>0</v>
      </c>
      <c r="E472" s="13">
        <f>IFERROR(IF(Dati18_19[[#This Row],[Mf]]/Dati18_19[[#This Row],[Quota]]=0,0,Dati18_19[[#This Row],[Mf]]/Dati18_19[[#This Row],[Quota]]),0)</f>
        <v>0</v>
      </c>
      <c r="F472" s="13">
        <f>IFERROR(Dati18_19[[#This Row],[Mf/Quota]]*Dati18_19[[#This Row],[Pg]]/38,0)</f>
        <v>0</v>
      </c>
      <c r="G472" s="15">
        <f>IF(Dati18_19[[#This Row],[Mf]]*Dati18_19[[#This Row],[Pg]]=0,0,Dati18_19[[#This Row],[Mf]]*Dati18_19[[#This Row],[Pg]])</f>
        <v>6</v>
      </c>
      <c r="H472" s="20">
        <f>IFERROR(Dati18_19[[#This Row],[Tot. punti]]/Dati18_19[[#This Row],[Quota]],0)</f>
        <v>0</v>
      </c>
      <c r="I472" s="12">
        <f>IFERROR(VLOOKUP(Dati18_19[[#This Row],[Nome]]&amp;"*",Gazzetta18_19[],2,FALSE),0)</f>
        <v>0</v>
      </c>
      <c r="J472" t="s">
        <v>19</v>
      </c>
      <c r="K472">
        <v>1</v>
      </c>
      <c r="L472">
        <v>6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2777</v>
      </c>
      <c r="Z472">
        <v>8</v>
      </c>
    </row>
    <row r="473" spans="1:26" hidden="1">
      <c r="A473">
        <v>2290</v>
      </c>
      <c r="B473" t="s">
        <v>22</v>
      </c>
      <c r="C473" t="s">
        <v>879</v>
      </c>
      <c r="D473" s="17">
        <f>IFERROR(VLOOKUP(Dati18_19[[#This Row],[Nome]]&amp;"*",Gazzetta18_19[Giocatore],1,FALSE),0)</f>
        <v>0</v>
      </c>
      <c r="E473" s="13">
        <f>IFERROR(IF(Dati18_19[[#This Row],[Mf]]/Dati18_19[[#This Row],[Quota]]=0,0,Dati18_19[[#This Row],[Mf]]/Dati18_19[[#This Row],[Quota]]),0)</f>
        <v>0</v>
      </c>
      <c r="F473" s="13">
        <f>IFERROR(Dati18_19[[#This Row],[Mf/Quota]]*Dati18_19[[#This Row],[Pg]]/38,0)</f>
        <v>0</v>
      </c>
      <c r="G473" s="15">
        <f>IF(Dati18_19[[#This Row],[Mf]]*Dati18_19[[#This Row],[Pg]]=0,0,Dati18_19[[#This Row],[Mf]]*Dati18_19[[#This Row],[Pg]])</f>
        <v>48</v>
      </c>
      <c r="H473" s="20">
        <f>IFERROR(Dati18_19[[#This Row],[Tot. punti]]/Dati18_19[[#This Row],[Quota]],0)</f>
        <v>0</v>
      </c>
      <c r="I473" s="12">
        <f>IFERROR(VLOOKUP(Dati18_19[[#This Row],[Nome]]&amp;"*",Gazzetta18_19[],2,FALSE),0)</f>
        <v>0</v>
      </c>
      <c r="J473" t="s">
        <v>35</v>
      </c>
      <c r="K473">
        <v>8</v>
      </c>
      <c r="L473">
        <v>5.94</v>
      </c>
      <c r="M473">
        <v>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Y473" s="18" t="s">
        <v>2119</v>
      </c>
      <c r="Z473">
        <v>2</v>
      </c>
    </row>
    <row r="474" spans="1:26" hidden="1">
      <c r="A474">
        <v>4322</v>
      </c>
      <c r="B474" t="s">
        <v>22</v>
      </c>
      <c r="C474" t="s">
        <v>1225</v>
      </c>
      <c r="D474" s="17">
        <f>IFERROR(VLOOKUP(Dati18_19[[#This Row],[Nome]]&amp;"*",Gazzetta18_19[Giocatore],1,FALSE),0)</f>
        <v>0</v>
      </c>
      <c r="E474" s="13">
        <f>IFERROR(IF(Dati18_19[[#This Row],[Mf]]/Dati18_19[[#This Row],[Quota]]=0,0,Dati18_19[[#This Row],[Mf]]/Dati18_19[[#This Row],[Quota]]),0)</f>
        <v>0</v>
      </c>
      <c r="F474" s="13">
        <f>IFERROR(Dati18_19[[#This Row],[Mf/Quota]]*Dati18_19[[#This Row],[Pg]]/38,0)</f>
        <v>0</v>
      </c>
      <c r="G474" s="15">
        <f>IF(Dati18_19[[#This Row],[Mf]]*Dati18_19[[#This Row],[Pg]]=0,0,Dati18_19[[#This Row],[Mf]]*Dati18_19[[#This Row],[Pg]])</f>
        <v>78</v>
      </c>
      <c r="H474" s="20">
        <f>IFERROR(Dati18_19[[#This Row],[Tot. punti]]/Dati18_19[[#This Row],[Quota]],0)</f>
        <v>0</v>
      </c>
      <c r="I474" s="12">
        <f>IFERROR(VLOOKUP(Dati18_19[[#This Row],[Nome]]&amp;"*",Gazzetta18_19[],2,FALSE),0)</f>
        <v>0</v>
      </c>
      <c r="J474" t="s">
        <v>21</v>
      </c>
      <c r="K474">
        <v>13</v>
      </c>
      <c r="L474">
        <v>5.92</v>
      </c>
      <c r="M474">
        <v>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4</v>
      </c>
      <c r="V474">
        <v>1</v>
      </c>
      <c r="W474">
        <v>0</v>
      </c>
      <c r="Y474" s="18" t="s">
        <v>2778</v>
      </c>
      <c r="Z474">
        <v>5</v>
      </c>
    </row>
    <row r="475" spans="1:26">
      <c r="A475">
        <v>490</v>
      </c>
      <c r="B475" t="s">
        <v>31</v>
      </c>
      <c r="C475" t="s">
        <v>370</v>
      </c>
      <c r="D475" s="17" t="str">
        <f>IFERROR(VLOOKUP(Dati18_19[[#This Row],[Nome]]&amp;"*",Gazzetta18_19[Giocatore],1,FALSE),0)</f>
        <v>Regini V.</v>
      </c>
      <c r="E475" s="13">
        <f>IFERROR(IF(Dati18_19[[#This Row],[Mf]]/Dati18_19[[#This Row],[Quota]]=0,0,Dati18_19[[#This Row],[Mf]]/Dati18_19[[#This Row],[Quota]]),0)</f>
        <v>1.1659999999999999</v>
      </c>
      <c r="F475" s="13">
        <f>IFERROR(Dati18_19[[#This Row],[Mf/Quota]]*Dati18_19[[#This Row],[Pg]]/38,0)</f>
        <v>0.12273684210526314</v>
      </c>
      <c r="G475" s="15">
        <f>IF(Dati18_19[[#This Row],[Mf]]*Dati18_19[[#This Row],[Pg]]=0,0,Dati18_19[[#This Row],[Mf]]*Dati18_19[[#This Row],[Pg]])</f>
        <v>23.32</v>
      </c>
      <c r="H475" s="20">
        <f>IFERROR(Dati18_19[[#This Row],[Tot. punti]]/Dati18_19[[#This Row],[Quota]],0)</f>
        <v>4.6639999999999997</v>
      </c>
      <c r="I475" s="12">
        <f>IFERROR(VLOOKUP(Dati18_19[[#This Row],[Nome]]&amp;"*",Gazzetta18_19[],2,FALSE),0)</f>
        <v>5</v>
      </c>
      <c r="J475" t="s">
        <v>653</v>
      </c>
      <c r="K475">
        <v>4</v>
      </c>
      <c r="L475">
        <v>5.83</v>
      </c>
      <c r="M475">
        <v>5.83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2415</v>
      </c>
      <c r="Z475">
        <v>15</v>
      </c>
    </row>
    <row r="476" spans="1:26" hidden="1">
      <c r="A476">
        <v>402</v>
      </c>
      <c r="B476" t="s">
        <v>22</v>
      </c>
      <c r="C476" t="s">
        <v>23</v>
      </c>
      <c r="D476" s="17">
        <f>IFERROR(VLOOKUP(Dati18_19[[#This Row],[Nome]]&amp;"*",Gazzetta18_19[Giocatore],1,FALSE),0)</f>
        <v>0</v>
      </c>
      <c r="E476" s="13">
        <f>IFERROR(IF(Dati18_19[[#This Row],[Mf]]/Dati18_19[[#This Row],[Quota]]=0,0,Dati18_19[[#This Row],[Mf]]/Dati18_19[[#This Row],[Quota]]),0)</f>
        <v>0</v>
      </c>
      <c r="F476" s="13">
        <f>IFERROR(Dati18_19[[#This Row],[Mf/Quota]]*Dati18_19[[#This Row],[Pg]]/38,0)</f>
        <v>0</v>
      </c>
      <c r="G476" s="15">
        <f>IF(Dati18_19[[#This Row],[Mf]]*Dati18_19[[#This Row],[Pg]]=0,0,Dati18_19[[#This Row],[Mf]]*Dati18_19[[#This Row],[Pg]])</f>
        <v>77.48</v>
      </c>
      <c r="H476" s="20">
        <f>IFERROR(Dati18_19[[#This Row],[Tot. punti]]/Dati18_19[[#This Row],[Quota]],0)</f>
        <v>0</v>
      </c>
      <c r="I476" s="12">
        <f>IFERROR(VLOOKUP(Dati18_19[[#This Row],[Nome]]&amp;"*",Gazzetta18_19[],2,FALSE),0)</f>
        <v>0</v>
      </c>
      <c r="J476" t="s">
        <v>24</v>
      </c>
      <c r="K476">
        <v>13</v>
      </c>
      <c r="L476">
        <v>6</v>
      </c>
      <c r="M476">
        <v>5.96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Y476" s="18" t="s">
        <v>2120</v>
      </c>
      <c r="Z476">
        <v>13</v>
      </c>
    </row>
    <row r="477" spans="1:26" hidden="1">
      <c r="A477">
        <v>2209</v>
      </c>
      <c r="B477" t="s">
        <v>22</v>
      </c>
      <c r="C477" t="s">
        <v>828</v>
      </c>
      <c r="D477" s="17">
        <f>IFERROR(VLOOKUP(Dati18_19[[#This Row],[Nome]]&amp;"*",Gazzetta18_19[Giocatore],1,FALSE),0)</f>
        <v>0</v>
      </c>
      <c r="E477" s="13">
        <f>IFERROR(IF(Dati18_19[[#This Row],[Mf]]/Dati18_19[[#This Row],[Quota]]=0,0,Dati18_19[[#This Row],[Mf]]/Dati18_19[[#This Row],[Quota]]),0)</f>
        <v>0</v>
      </c>
      <c r="F477" s="13">
        <f>IFERROR(Dati18_19[[#This Row],[Mf/Quota]]*Dati18_19[[#This Row],[Pg]]/38,0)</f>
        <v>0</v>
      </c>
      <c r="G477" s="15">
        <f>IF(Dati18_19[[#This Row],[Mf]]*Dati18_19[[#This Row],[Pg]]=0,0,Dati18_19[[#This Row],[Mf]]*Dati18_19[[#This Row],[Pg]])</f>
        <v>159.84</v>
      </c>
      <c r="H477" s="20">
        <f>IFERROR(Dati18_19[[#This Row],[Tot. punti]]/Dati18_19[[#This Row],[Quota]],0)</f>
        <v>0</v>
      </c>
      <c r="I477" s="12">
        <f>IFERROR(VLOOKUP(Dati18_19[[#This Row],[Nome]]&amp;"*",Gazzetta18_19[],2,FALSE),0)</f>
        <v>0</v>
      </c>
      <c r="J477" t="s">
        <v>74</v>
      </c>
      <c r="K477">
        <v>27</v>
      </c>
      <c r="L477">
        <v>5.98</v>
      </c>
      <c r="M477">
        <v>5.92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7</v>
      </c>
      <c r="V477">
        <v>0</v>
      </c>
      <c r="W477">
        <v>0</v>
      </c>
      <c r="Y477" s="18" t="s">
        <v>2779</v>
      </c>
      <c r="Z477">
        <v>1</v>
      </c>
    </row>
    <row r="478" spans="1:26" hidden="1">
      <c r="A478">
        <v>21</v>
      </c>
      <c r="B478" t="s">
        <v>22</v>
      </c>
      <c r="C478" t="s">
        <v>271</v>
      </c>
      <c r="D478" s="17">
        <f>IFERROR(VLOOKUP(Dati18_19[[#This Row],[Nome]]&amp;"*",Gazzetta18_19[Giocatore],1,FALSE),0)</f>
        <v>0</v>
      </c>
      <c r="E478" s="13">
        <f>IFERROR(IF(Dati18_19[[#This Row],[Mf]]/Dati18_19[[#This Row],[Quota]]=0,0,Dati18_19[[#This Row],[Mf]]/Dati18_19[[#This Row],[Quota]]),0)</f>
        <v>0</v>
      </c>
      <c r="F478" s="13">
        <f>IFERROR(Dati18_19[[#This Row],[Mf/Quota]]*Dati18_19[[#This Row],[Pg]]/38,0)</f>
        <v>0</v>
      </c>
      <c r="G478" s="15">
        <f>IF(Dati18_19[[#This Row],[Mf]]*Dati18_19[[#This Row],[Pg]]=0,0,Dati18_19[[#This Row],[Mf]]*Dati18_19[[#This Row],[Pg]])</f>
        <v>142.07999999999998</v>
      </c>
      <c r="H478" s="20">
        <f>IFERROR(Dati18_19[[#This Row],[Tot. punti]]/Dati18_19[[#This Row],[Quota]],0)</f>
        <v>0</v>
      </c>
      <c r="I478" s="12">
        <f>IFERROR(VLOOKUP(Dati18_19[[#This Row],[Nome]]&amp;"*",Gazzetta18_19[],2,FALSE),0)</f>
        <v>0</v>
      </c>
      <c r="J478" t="s">
        <v>30</v>
      </c>
      <c r="K478">
        <v>24</v>
      </c>
      <c r="L478">
        <v>5.95</v>
      </c>
      <c r="M478">
        <v>5.92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3</v>
      </c>
      <c r="V478">
        <v>0</v>
      </c>
      <c r="W478">
        <v>0</v>
      </c>
      <c r="Y478" s="18" t="s">
        <v>2780</v>
      </c>
      <c r="Z478">
        <v>2</v>
      </c>
    </row>
    <row r="479" spans="1:26" hidden="1">
      <c r="A479">
        <v>2198</v>
      </c>
      <c r="B479" t="s">
        <v>17</v>
      </c>
      <c r="C479" t="s">
        <v>817</v>
      </c>
      <c r="D479" s="17">
        <f>IFERROR(VLOOKUP(Dati18_19[[#This Row],[Nome]]&amp;"*",Gazzetta18_19[Giocatore],1,FALSE),0)</f>
        <v>0</v>
      </c>
      <c r="E479" s="13">
        <f>IFERROR(IF(Dati18_19[[#This Row],[Mf]]/Dati18_19[[#This Row],[Quota]]=0,0,Dati18_19[[#This Row],[Mf]]/Dati18_19[[#This Row],[Quota]]),0)</f>
        <v>0</v>
      </c>
      <c r="F479" s="13">
        <f>IFERROR(Dati18_19[[#This Row],[Mf/Quota]]*Dati18_19[[#This Row],[Pg]]/38,0)</f>
        <v>0</v>
      </c>
      <c r="G479" s="15">
        <f>IF(Dati18_19[[#This Row],[Mf]]*Dati18_19[[#This Row],[Pg]]=0,0,Dati18_19[[#This Row],[Mf]]*Dati18_19[[#This Row],[Pg]])</f>
        <v>76.959999999999994</v>
      </c>
      <c r="H479" s="20">
        <f>IFERROR(Dati18_19[[#This Row],[Tot. punti]]/Dati18_19[[#This Row],[Quota]],0)</f>
        <v>0</v>
      </c>
      <c r="I479" s="12">
        <f>IFERROR(VLOOKUP(Dati18_19[[#This Row],[Nome]]&amp;"*",Gazzetta18_19[],2,FALSE),0)</f>
        <v>0</v>
      </c>
      <c r="J479" t="s">
        <v>44</v>
      </c>
      <c r="K479">
        <v>13</v>
      </c>
      <c r="L479">
        <v>5.75</v>
      </c>
      <c r="M479">
        <v>5.92</v>
      </c>
      <c r="N479">
        <v>0</v>
      </c>
      <c r="O479">
        <v>0</v>
      </c>
      <c r="P479">
        <v>0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Y479" s="18" t="s">
        <v>2122</v>
      </c>
      <c r="Z479">
        <v>10</v>
      </c>
    </row>
    <row r="480" spans="1:26">
      <c r="A480">
        <v>261</v>
      </c>
      <c r="B480" t="s">
        <v>31</v>
      </c>
      <c r="C480" t="s">
        <v>258</v>
      </c>
      <c r="D480" s="17" t="str">
        <f>IFERROR(VLOOKUP(Dati18_19[[#This Row],[Nome]]&amp;"*",Gazzetta18_19[Giocatore],1,FALSE),0)</f>
        <v>Ranocchia A.</v>
      </c>
      <c r="E480" s="13">
        <f>IFERROR(IF(Dati18_19[[#This Row],[Mf]]/Dati18_19[[#This Row],[Quota]]=0,0,Dati18_19[[#This Row],[Mf]]/Dati18_19[[#This Row],[Quota]]),0)</f>
        <v>1.1499999999999999</v>
      </c>
      <c r="F480" s="13">
        <f>IFERROR(Dati18_19[[#This Row],[Mf/Quota]]*Dati18_19[[#This Row],[Pg]]/38,0)</f>
        <v>0.12105263157894736</v>
      </c>
      <c r="G480" s="15">
        <f>IF(Dati18_19[[#This Row],[Mf]]*Dati18_19[[#This Row],[Pg]]=0,0,Dati18_19[[#This Row],[Mf]]*Dati18_19[[#This Row],[Pg]])</f>
        <v>23</v>
      </c>
      <c r="H480" s="20">
        <f>IFERROR(Dati18_19[[#This Row],[Tot. punti]]/Dati18_19[[#This Row],[Quota]],0)</f>
        <v>4.5999999999999996</v>
      </c>
      <c r="I480" s="12">
        <f>IFERROR(VLOOKUP(Dati18_19[[#This Row],[Nome]]&amp;"*",Gazzetta18_19[],2,FALSE),0)</f>
        <v>5</v>
      </c>
      <c r="J480" t="s">
        <v>55</v>
      </c>
      <c r="K480">
        <v>4</v>
      </c>
      <c r="L480">
        <v>6</v>
      </c>
      <c r="M480">
        <v>5.75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 s="18" t="s">
        <v>2123</v>
      </c>
      <c r="Z480">
        <v>12</v>
      </c>
    </row>
    <row r="481" spans="1:26">
      <c r="A481">
        <v>4329</v>
      </c>
      <c r="B481" t="s">
        <v>31</v>
      </c>
      <c r="C481" t="s">
        <v>1231</v>
      </c>
      <c r="D481" s="17" t="str">
        <f>IFERROR(VLOOKUP(Dati18_19[[#This Row],[Nome]]&amp;"*",Gazzetta18_19[Giocatore],1,FALSE),0)</f>
        <v>Nikolaou D.</v>
      </c>
      <c r="E481" s="13">
        <f>IFERROR(IF(Dati18_19[[#This Row],[Mf]]/Dati18_19[[#This Row],[Quota]]=0,0,Dati18_19[[#This Row],[Mf]]/Dati18_19[[#This Row],[Quota]]),0)</f>
        <v>1.1499999999999999</v>
      </c>
      <c r="F481" s="13">
        <f>IFERROR(Dati18_19[[#This Row],[Mf/Quota]]*Dati18_19[[#This Row],[Pg]]/38,0)</f>
        <v>0.12105263157894736</v>
      </c>
      <c r="G481" s="15">
        <f>IF(Dati18_19[[#This Row],[Mf]]*Dati18_19[[#This Row],[Pg]]=0,0,Dati18_19[[#This Row],[Mf]]*Dati18_19[[#This Row],[Pg]])</f>
        <v>23</v>
      </c>
      <c r="H481" s="20">
        <f>IFERROR(Dati18_19[[#This Row],[Tot. punti]]/Dati18_19[[#This Row],[Quota]],0)</f>
        <v>4.5999999999999996</v>
      </c>
      <c r="I481" s="12">
        <f>IFERROR(VLOOKUP(Dati18_19[[#This Row],[Nome]]&amp;"*",Gazzetta18_19[],2,FALSE),0)</f>
        <v>5</v>
      </c>
      <c r="J481" t="s">
        <v>19</v>
      </c>
      <c r="K481">
        <v>4</v>
      </c>
      <c r="L481">
        <v>5.75</v>
      </c>
      <c r="M481">
        <v>5.75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 s="18" t="s">
        <v>2418</v>
      </c>
      <c r="Z481">
        <v>16</v>
      </c>
    </row>
    <row r="482" spans="1:26">
      <c r="A482">
        <v>2739</v>
      </c>
      <c r="B482" t="s">
        <v>31</v>
      </c>
      <c r="C482" t="s">
        <v>1100</v>
      </c>
      <c r="D482" s="17" t="str">
        <f>IFERROR(VLOOKUP(Dati18_19[[#This Row],[Nome]]&amp;"*",Gazzetta18_19[Giocatore],1,FALSE),0)</f>
        <v>Reca A.</v>
      </c>
      <c r="E482" s="13">
        <f>IFERROR(IF(Dati18_19[[#This Row],[Mf]]/Dati18_19[[#This Row],[Quota]]=0,0,Dati18_19[[#This Row],[Mf]]/Dati18_19[[#This Row],[Quota]]),0)</f>
        <v>1.625</v>
      </c>
      <c r="F482" s="13">
        <f>IFERROR(Dati18_19[[#This Row],[Mf/Quota]]*Dati18_19[[#This Row],[Pg]]/38,0)</f>
        <v>0.12828947368421054</v>
      </c>
      <c r="G482" s="15">
        <f>IF(Dati18_19[[#This Row],[Mf]]*Dati18_19[[#This Row],[Pg]]=0,0,Dati18_19[[#This Row],[Mf]]*Dati18_19[[#This Row],[Pg]])</f>
        <v>19.5</v>
      </c>
      <c r="H482" s="20">
        <f>IFERROR(Dati18_19[[#This Row],[Tot. punti]]/Dati18_19[[#This Row],[Quota]],0)</f>
        <v>4.875</v>
      </c>
      <c r="I482" s="12">
        <f>IFERROR(VLOOKUP(Dati18_19[[#This Row],[Nome]]&amp;"*",Gazzetta18_19[],2,FALSE),0)</f>
        <v>4</v>
      </c>
      <c r="J482" t="s">
        <v>49</v>
      </c>
      <c r="K482">
        <v>3</v>
      </c>
      <c r="L482">
        <v>6.5</v>
      </c>
      <c r="M482">
        <v>6.5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2419</v>
      </c>
      <c r="Z482">
        <v>3</v>
      </c>
    </row>
    <row r="483" spans="1:26">
      <c r="A483">
        <v>640</v>
      </c>
      <c r="B483" t="s">
        <v>31</v>
      </c>
      <c r="C483" t="s">
        <v>447</v>
      </c>
      <c r="D483" s="17" t="str">
        <f>IFERROR(VLOOKUP(Dati18_19[[#This Row],[Nome]]&amp;"*",Gazzetta18_19[Giocatore],1,FALSE),0)</f>
        <v>Chiriches V.</v>
      </c>
      <c r="E483" s="13">
        <f>IFERROR(IF(Dati18_19[[#This Row],[Mf]]/Dati18_19[[#This Row],[Quota]]=0,0,Dati18_19[[#This Row],[Mf]]/Dati18_19[[#This Row],[Quota]]),0)</f>
        <v>1.2</v>
      </c>
      <c r="F483" s="13">
        <f>IFERROR(Dati18_19[[#This Row],[Mf/Quota]]*Dati18_19[[#This Row],[Pg]]/38,0)</f>
        <v>9.4736842105263147E-2</v>
      </c>
      <c r="G483" s="15">
        <f>IF(Dati18_19[[#This Row],[Mf]]*Dati18_19[[#This Row],[Pg]]=0,0,Dati18_19[[#This Row],[Mf]]*Dati18_19[[#This Row],[Pg]])</f>
        <v>18</v>
      </c>
      <c r="H483" s="20">
        <f>IFERROR(Dati18_19[[#This Row],[Tot. punti]]/Dati18_19[[#This Row],[Quota]],0)</f>
        <v>3.6</v>
      </c>
      <c r="I483" s="12">
        <f>IFERROR(VLOOKUP(Dati18_19[[#This Row],[Nome]]&amp;"*",Gazzetta18_19[],2,FALSE),0)</f>
        <v>5</v>
      </c>
      <c r="J483" t="s">
        <v>24</v>
      </c>
      <c r="K483">
        <v>3</v>
      </c>
      <c r="L483">
        <v>6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2600</v>
      </c>
      <c r="Z483">
        <v>2</v>
      </c>
    </row>
    <row r="484" spans="1:26" hidden="1">
      <c r="A484">
        <v>2866</v>
      </c>
      <c r="B484" t="s">
        <v>22</v>
      </c>
      <c r="C484" t="s">
        <v>1209</v>
      </c>
      <c r="D484" s="17">
        <f>IFERROR(VLOOKUP(Dati18_19[[#This Row],[Nome]]&amp;"*",Gazzetta18_19[Giocatore],1,FALSE),0)</f>
        <v>0</v>
      </c>
      <c r="E484" s="13">
        <f>IFERROR(IF(Dati18_19[[#This Row],[Mf]]/Dati18_19[[#This Row],[Quota]]=0,0,Dati18_19[[#This Row],[Mf]]/Dati18_19[[#This Row],[Quota]]),0)</f>
        <v>0</v>
      </c>
      <c r="F484" s="13">
        <f>IFERROR(Dati18_19[[#This Row],[Mf/Quota]]*Dati18_19[[#This Row],[Pg]]/38,0)</f>
        <v>0</v>
      </c>
      <c r="G484" s="15">
        <f>IF(Dati18_19[[#This Row],[Mf]]*Dati18_19[[#This Row],[Pg]]=0,0,Dati18_19[[#This Row],[Mf]]*Dati18_19[[#This Row],[Pg]])</f>
        <v>28.75</v>
      </c>
      <c r="H484" s="20">
        <f>IFERROR(Dati18_19[[#This Row],[Tot. punti]]/Dati18_19[[#This Row],[Quota]],0)</f>
        <v>0</v>
      </c>
      <c r="I484" s="12">
        <f>IFERROR(VLOOKUP(Dati18_19[[#This Row],[Nome]]&amp;"*",Gazzetta18_19[],2,FALSE),0)</f>
        <v>0</v>
      </c>
      <c r="J484" t="s">
        <v>38</v>
      </c>
      <c r="K484">
        <v>5</v>
      </c>
      <c r="L484">
        <v>5.75</v>
      </c>
      <c r="M484">
        <v>5.75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s="18" t="s">
        <v>2601</v>
      </c>
      <c r="Z484">
        <v>24</v>
      </c>
    </row>
    <row r="485" spans="1:26" hidden="1">
      <c r="A485">
        <v>2827</v>
      </c>
      <c r="B485" t="s">
        <v>17</v>
      </c>
      <c r="C485" t="s">
        <v>1173</v>
      </c>
      <c r="D485" s="17">
        <f>IFERROR(VLOOKUP(Dati18_19[[#This Row],[Nome]]&amp;"*",Gazzetta18_19[Giocatore],1,FALSE),0)</f>
        <v>0</v>
      </c>
      <c r="E485" s="13">
        <f>IFERROR(IF(Dati18_19[[#This Row],[Mf]]/Dati18_19[[#This Row],[Quota]]=0,0,Dati18_19[[#This Row],[Mf]]/Dati18_19[[#This Row],[Quota]]),0)</f>
        <v>0</v>
      </c>
      <c r="F485" s="13">
        <f>IFERROR(Dati18_19[[#This Row],[Mf/Quota]]*Dati18_19[[#This Row],[Pg]]/38,0)</f>
        <v>0</v>
      </c>
      <c r="G485" s="15">
        <f>IF(Dati18_19[[#This Row],[Mf]]*Dati18_19[[#This Row],[Pg]]=0,0,Dati18_19[[#This Row],[Mf]]*Dati18_19[[#This Row],[Pg]])</f>
        <v>74.490000000000009</v>
      </c>
      <c r="H485" s="20">
        <f>IFERROR(Dati18_19[[#This Row],[Tot. punti]]/Dati18_19[[#This Row],[Quota]],0)</f>
        <v>0</v>
      </c>
      <c r="I485" s="12">
        <f>IFERROR(VLOOKUP(Dati18_19[[#This Row],[Nome]]&amp;"*",Gazzetta18_19[],2,FALSE),0)</f>
        <v>0</v>
      </c>
      <c r="J485" t="s">
        <v>30</v>
      </c>
      <c r="K485">
        <v>13</v>
      </c>
      <c r="L485">
        <v>5.68</v>
      </c>
      <c r="M485">
        <v>5.73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Y485" s="18" t="s">
        <v>2125</v>
      </c>
      <c r="Z485">
        <v>15</v>
      </c>
    </row>
    <row r="486" spans="1:26" hidden="1">
      <c r="A486">
        <v>210</v>
      </c>
      <c r="B486" t="s">
        <v>22</v>
      </c>
      <c r="C486" t="s">
        <v>184</v>
      </c>
      <c r="D486" s="17">
        <f>IFERROR(VLOOKUP(Dati18_19[[#This Row],[Nome]]&amp;"*",Gazzetta18_19[Giocatore],1,FALSE),0)</f>
        <v>0</v>
      </c>
      <c r="E486" s="13">
        <f>IFERROR(IF(Dati18_19[[#This Row],[Mf]]/Dati18_19[[#This Row],[Quota]]=0,0,Dati18_19[[#This Row],[Mf]]/Dati18_19[[#This Row],[Quota]]),0)</f>
        <v>0</v>
      </c>
      <c r="F486" s="13">
        <f>IFERROR(Dati18_19[[#This Row],[Mf/Quota]]*Dati18_19[[#This Row],[Pg]]/38,0)</f>
        <v>0</v>
      </c>
      <c r="G486" s="15">
        <f>IF(Dati18_19[[#This Row],[Mf]]*Dati18_19[[#This Row],[Pg]]=0,0,Dati18_19[[#This Row],[Mf]]*Dati18_19[[#This Row],[Pg]])</f>
        <v>57.1</v>
      </c>
      <c r="H486" s="20">
        <f>IFERROR(Dati18_19[[#This Row],[Tot. punti]]/Dati18_19[[#This Row],[Quota]],0)</f>
        <v>0</v>
      </c>
      <c r="I486" s="12">
        <f>IFERROR(VLOOKUP(Dati18_19[[#This Row],[Nome]]&amp;"*",Gazzetta18_19[],2,FALSE),0)</f>
        <v>0</v>
      </c>
      <c r="J486" t="s">
        <v>38</v>
      </c>
      <c r="K486">
        <v>10</v>
      </c>
      <c r="L486">
        <v>5.71</v>
      </c>
      <c r="M486">
        <v>5.71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0</v>
      </c>
      <c r="W486">
        <v>0</v>
      </c>
      <c r="Y486" s="18" t="s">
        <v>2126</v>
      </c>
      <c r="Z486">
        <v>14</v>
      </c>
    </row>
    <row r="487" spans="1:26" hidden="1">
      <c r="A487">
        <v>2867</v>
      </c>
      <c r="B487" t="s">
        <v>17</v>
      </c>
      <c r="C487" t="s">
        <v>1210</v>
      </c>
      <c r="D487" s="17">
        <f>IFERROR(VLOOKUP(Dati18_19[[#This Row],[Nome]]&amp;"*",Gazzetta18_19[Giocatore],1,FALSE),0)</f>
        <v>0</v>
      </c>
      <c r="E487" s="13">
        <f>IFERROR(IF(Dati18_19[[#This Row],[Mf]]/Dati18_19[[#This Row],[Quota]]=0,0,Dati18_19[[#This Row],[Mf]]/Dati18_19[[#This Row],[Quota]]),0)</f>
        <v>0</v>
      </c>
      <c r="F487" s="13">
        <f>IFERROR(Dati18_19[[#This Row],[Mf/Quota]]*Dati18_19[[#This Row],[Pg]]/38,0)</f>
        <v>0</v>
      </c>
      <c r="G487" s="15">
        <f>IF(Dati18_19[[#This Row],[Mf]]*Dati18_19[[#This Row],[Pg]]=0,0,Dati18_19[[#This Row],[Mf]]*Dati18_19[[#This Row],[Pg]])</f>
        <v>96.9</v>
      </c>
      <c r="H487" s="20">
        <f>IFERROR(Dati18_19[[#This Row],[Tot. punti]]/Dati18_19[[#This Row],[Quota]],0)</f>
        <v>0</v>
      </c>
      <c r="I487" s="12">
        <f>IFERROR(VLOOKUP(Dati18_19[[#This Row],[Nome]]&amp;"*",Gazzetta18_19[],2,FALSE),0)</f>
        <v>0</v>
      </c>
      <c r="J487" t="s">
        <v>38</v>
      </c>
      <c r="K487">
        <v>17</v>
      </c>
      <c r="L487">
        <v>5.63</v>
      </c>
      <c r="M487">
        <v>5.7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4</v>
      </c>
      <c r="V487">
        <v>0</v>
      </c>
      <c r="W487">
        <v>0</v>
      </c>
      <c r="Y487" s="18" t="s">
        <v>2128</v>
      </c>
      <c r="Z487">
        <v>17</v>
      </c>
    </row>
    <row r="488" spans="1:26" hidden="1">
      <c r="A488">
        <v>147</v>
      </c>
      <c r="B488" t="s">
        <v>22</v>
      </c>
      <c r="C488" t="s">
        <v>363</v>
      </c>
      <c r="D488" s="17">
        <f>IFERROR(VLOOKUP(Dati18_19[[#This Row],[Nome]]&amp;"*",Gazzetta18_19[Giocatore],1,FALSE),0)</f>
        <v>0</v>
      </c>
      <c r="E488" s="13">
        <f>IFERROR(IF(Dati18_19[[#This Row],[Mf]]/Dati18_19[[#This Row],[Quota]]=0,0,Dati18_19[[#This Row],[Mf]]/Dati18_19[[#This Row],[Quota]]),0)</f>
        <v>0</v>
      </c>
      <c r="F488" s="13">
        <f>IFERROR(Dati18_19[[#This Row],[Mf/Quota]]*Dati18_19[[#This Row],[Pg]]/38,0)</f>
        <v>0</v>
      </c>
      <c r="G488" s="15">
        <f>IF(Dati18_19[[#This Row],[Mf]]*Dati18_19[[#This Row],[Pg]]=0,0,Dati18_19[[#This Row],[Mf]]*Dati18_19[[#This Row],[Pg]])</f>
        <v>79.52</v>
      </c>
      <c r="H488" s="20">
        <f>IFERROR(Dati18_19[[#This Row],[Tot. punti]]/Dati18_19[[#This Row],[Quota]],0)</f>
        <v>0</v>
      </c>
      <c r="I488" s="12">
        <f>IFERROR(VLOOKUP(Dati18_19[[#This Row],[Nome]]&amp;"*",Gazzetta18_19[],2,FALSE),0)</f>
        <v>0</v>
      </c>
      <c r="J488" t="s">
        <v>65</v>
      </c>
      <c r="K488">
        <v>14</v>
      </c>
      <c r="L488">
        <v>5.86</v>
      </c>
      <c r="M488">
        <v>5.68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0</v>
      </c>
      <c r="Y488" s="18" t="s">
        <v>2129</v>
      </c>
      <c r="Z488">
        <v>13</v>
      </c>
    </row>
    <row r="489" spans="1:26">
      <c r="A489">
        <v>2797</v>
      </c>
      <c r="B489" t="s">
        <v>31</v>
      </c>
      <c r="C489" t="s">
        <v>1150</v>
      </c>
      <c r="D489" s="17">
        <f>IFERROR(VLOOKUP(Dati18_19[[#This Row],[Nome]]&amp;"*",Gazzetta18_19[Giocatore],1,FALSE),0)</f>
        <v>0</v>
      </c>
      <c r="E489" s="13">
        <f>IFERROR(IF(Dati18_19[[#This Row],[Mf]]/Dati18_19[[#This Row],[Quota]]=0,0,Dati18_19[[#This Row],[Mf]]/Dati18_19[[#This Row],[Quota]]),0)</f>
        <v>0</v>
      </c>
      <c r="F489" s="13">
        <f>IFERROR(Dati18_19[[#This Row],[Mf/Quota]]*Dati18_19[[#This Row],[Pg]]/38,0)</f>
        <v>0</v>
      </c>
      <c r="G489" s="15">
        <f>IF(Dati18_19[[#This Row],[Mf]]*Dati18_19[[#This Row],[Pg]]=0,0,Dati18_19[[#This Row],[Mf]]*Dati18_19[[#This Row],[Pg]])</f>
        <v>17.009999999999998</v>
      </c>
      <c r="H489" s="20">
        <f>IFERROR(Dati18_19[[#This Row],[Tot. punti]]/Dati18_19[[#This Row],[Quota]],0)</f>
        <v>0</v>
      </c>
      <c r="I489" s="12">
        <f>IFERROR(VLOOKUP(Dati18_19[[#This Row],[Nome]]&amp;"*",Gazzetta18_19[],2,FALSE),0)</f>
        <v>0</v>
      </c>
      <c r="J489" t="s">
        <v>44</v>
      </c>
      <c r="K489">
        <v>3</v>
      </c>
      <c r="L489">
        <v>5.83</v>
      </c>
      <c r="M489">
        <v>5.67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Y489" s="18" t="s">
        <v>2423</v>
      </c>
      <c r="Z489">
        <v>7</v>
      </c>
    </row>
    <row r="490" spans="1:26" hidden="1">
      <c r="A490">
        <v>2011</v>
      </c>
      <c r="B490" t="s">
        <v>22</v>
      </c>
      <c r="C490" t="s">
        <v>729</v>
      </c>
      <c r="D490" s="17">
        <f>IFERROR(VLOOKUP(Dati18_19[[#This Row],[Nome]]&amp;"*",Gazzetta18_19[Giocatore],1,FALSE),0)</f>
        <v>0</v>
      </c>
      <c r="E490" s="13">
        <f>IFERROR(IF(Dati18_19[[#This Row],[Mf]]/Dati18_19[[#This Row],[Quota]]=0,0,Dati18_19[[#This Row],[Mf]]/Dati18_19[[#This Row],[Quota]]),0)</f>
        <v>0</v>
      </c>
      <c r="F490" s="13">
        <f>IFERROR(Dati18_19[[#This Row],[Mf/Quota]]*Dati18_19[[#This Row],[Pg]]/38,0)</f>
        <v>0</v>
      </c>
      <c r="G490" s="15">
        <f>IF(Dati18_19[[#This Row],[Mf]]*Dati18_19[[#This Row],[Pg]]=0,0,Dati18_19[[#This Row],[Mf]]*Dati18_19[[#This Row],[Pg]])</f>
        <v>119.07</v>
      </c>
      <c r="H490" s="20">
        <f>IFERROR(Dati18_19[[#This Row],[Tot. punti]]/Dati18_19[[#This Row],[Quota]],0)</f>
        <v>0</v>
      </c>
      <c r="I490" s="12">
        <f>IFERROR(VLOOKUP(Dati18_19[[#This Row],[Nome]]&amp;"*",Gazzetta18_19[],2,FALSE),0)</f>
        <v>0</v>
      </c>
      <c r="J490" t="s">
        <v>70</v>
      </c>
      <c r="K490">
        <v>21</v>
      </c>
      <c r="L490">
        <v>5.79</v>
      </c>
      <c r="M490">
        <v>5.67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7</v>
      </c>
      <c r="V490">
        <v>0</v>
      </c>
      <c r="W490">
        <v>0</v>
      </c>
      <c r="Y490" s="18" t="s">
        <v>2132</v>
      </c>
      <c r="Z490">
        <v>13</v>
      </c>
    </row>
    <row r="491" spans="1:26">
      <c r="A491">
        <v>575</v>
      </c>
      <c r="B491" t="s">
        <v>31</v>
      </c>
      <c r="C491" t="s">
        <v>194</v>
      </c>
      <c r="D491" s="17">
        <f>IFERROR(VLOOKUP(Dati18_19[[#This Row],[Nome]]&amp;"*",Gazzetta18_19[Giocatore],1,FALSE),0)</f>
        <v>0</v>
      </c>
      <c r="E491" s="13">
        <f>IFERROR(IF(Dati18_19[[#This Row],[Mf]]/Dati18_19[[#This Row],[Quota]]=0,0,Dati18_19[[#This Row],[Mf]]/Dati18_19[[#This Row],[Quota]]),0)</f>
        <v>0</v>
      </c>
      <c r="F491" s="13">
        <f>IFERROR(Dati18_19[[#This Row],[Mf/Quota]]*Dati18_19[[#This Row],[Pg]]/38,0)</f>
        <v>0</v>
      </c>
      <c r="G491" s="15">
        <f>IF(Dati18_19[[#This Row],[Mf]]*Dati18_19[[#This Row],[Pg]]=0,0,Dati18_19[[#This Row],[Mf]]*Dati18_19[[#This Row],[Pg]])</f>
        <v>17.009999999999998</v>
      </c>
      <c r="H491" s="20">
        <f>IFERROR(Dati18_19[[#This Row],[Tot. punti]]/Dati18_19[[#This Row],[Quota]],0)</f>
        <v>0</v>
      </c>
      <c r="I491" s="12">
        <f>IFERROR(VLOOKUP(Dati18_19[[#This Row],[Nome]]&amp;"*",Gazzetta18_19[],2,FALSE),0)</f>
        <v>0</v>
      </c>
      <c r="J491" t="s">
        <v>49</v>
      </c>
      <c r="K491">
        <v>3</v>
      </c>
      <c r="L491">
        <v>5.67</v>
      </c>
      <c r="M491">
        <v>5.67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Y491" s="18" t="s">
        <v>2781</v>
      </c>
      <c r="Z491">
        <v>7</v>
      </c>
    </row>
    <row r="492" spans="1:26">
      <c r="A492">
        <v>2817</v>
      </c>
      <c r="B492" t="s">
        <v>31</v>
      </c>
      <c r="C492" t="s">
        <v>1168</v>
      </c>
      <c r="D492" s="17">
        <f>IFERROR(VLOOKUP(Dati18_19[[#This Row],[Nome]]&amp;"*",Gazzetta18_19[Giocatore],1,FALSE),0)</f>
        <v>0</v>
      </c>
      <c r="E492" s="13">
        <f>IFERROR(IF(Dati18_19[[#This Row],[Mf]]/Dati18_19[[#This Row],[Quota]]=0,0,Dati18_19[[#This Row],[Mf]]/Dati18_19[[#This Row],[Quota]]),0)</f>
        <v>0</v>
      </c>
      <c r="F492" s="13">
        <f>IFERROR(Dati18_19[[#This Row],[Mf/Quota]]*Dati18_19[[#This Row],[Pg]]/38,0)</f>
        <v>0</v>
      </c>
      <c r="G492" s="15">
        <f>IF(Dati18_19[[#This Row],[Mf]]*Dati18_19[[#This Row],[Pg]]=0,0,Dati18_19[[#This Row],[Mf]]*Dati18_19[[#This Row],[Pg]])</f>
        <v>17.009999999999998</v>
      </c>
      <c r="H492" s="20">
        <f>IFERROR(Dati18_19[[#This Row],[Tot. punti]]/Dati18_19[[#This Row],[Quota]],0)</f>
        <v>0</v>
      </c>
      <c r="I492" s="12">
        <f>IFERROR(VLOOKUP(Dati18_19[[#This Row],[Nome]]&amp;"*",Gazzetta18_19[],2,FALSE),0)</f>
        <v>0</v>
      </c>
      <c r="J492" t="s">
        <v>19</v>
      </c>
      <c r="K492">
        <v>3</v>
      </c>
      <c r="L492">
        <v>5.67</v>
      </c>
      <c r="M492">
        <v>5.67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s="18" t="s">
        <v>2782</v>
      </c>
      <c r="Z492">
        <v>11</v>
      </c>
    </row>
    <row r="493" spans="1:26" hidden="1">
      <c r="A493">
        <v>2243</v>
      </c>
      <c r="B493" t="s">
        <v>22</v>
      </c>
      <c r="C493" t="s">
        <v>840</v>
      </c>
      <c r="D493" s="17">
        <f>IFERROR(VLOOKUP(Dati18_19[[#This Row],[Nome]]&amp;"*",Gazzetta18_19[Giocatore],1,FALSE),0)</f>
        <v>0</v>
      </c>
      <c r="E493" s="13">
        <f>IFERROR(IF(Dati18_19[[#This Row],[Mf]]/Dati18_19[[#This Row],[Quota]]=0,0,Dati18_19[[#This Row],[Mf]]/Dati18_19[[#This Row],[Quota]]),0)</f>
        <v>0</v>
      </c>
      <c r="F493" s="13">
        <f>IFERROR(Dati18_19[[#This Row],[Mf/Quota]]*Dati18_19[[#This Row],[Pg]]/38,0)</f>
        <v>0</v>
      </c>
      <c r="G493" s="15">
        <f>IF(Dati18_19[[#This Row],[Mf]]*Dati18_19[[#This Row],[Pg]]=0,0,Dati18_19[[#This Row],[Mf]]*Dati18_19[[#This Row],[Pg]])</f>
        <v>33.72</v>
      </c>
      <c r="H493" s="20">
        <f>IFERROR(Dati18_19[[#This Row],[Tot. punti]]/Dati18_19[[#This Row],[Quota]],0)</f>
        <v>0</v>
      </c>
      <c r="I493" s="12">
        <f>IFERROR(VLOOKUP(Dati18_19[[#This Row],[Nome]]&amp;"*",Gazzetta18_19[],2,FALSE),0)</f>
        <v>0</v>
      </c>
      <c r="J493" t="s">
        <v>1086</v>
      </c>
      <c r="K493">
        <v>6</v>
      </c>
      <c r="L493">
        <v>5.62</v>
      </c>
      <c r="M493">
        <v>5.62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s="18" t="s">
        <v>2602</v>
      </c>
      <c r="Z493">
        <v>12</v>
      </c>
    </row>
    <row r="494" spans="1:26" hidden="1">
      <c r="A494">
        <v>81</v>
      </c>
      <c r="B494" t="s">
        <v>22</v>
      </c>
      <c r="C494" t="s">
        <v>170</v>
      </c>
      <c r="D494" s="17">
        <f>IFERROR(VLOOKUP(Dati18_19[[#This Row],[Nome]]&amp;"*",Gazzetta18_19[Giocatore],1,FALSE),0)</f>
        <v>0</v>
      </c>
      <c r="E494" s="13">
        <f>IFERROR(IF(Dati18_19[[#This Row],[Mf]]/Dati18_19[[#This Row],[Quota]]=0,0,Dati18_19[[#This Row],[Mf]]/Dati18_19[[#This Row],[Quota]]),0)</f>
        <v>0</v>
      </c>
      <c r="F494" s="13">
        <f>IFERROR(Dati18_19[[#This Row],[Mf/Quota]]*Dati18_19[[#This Row],[Pg]]/38,0)</f>
        <v>0</v>
      </c>
      <c r="G494" s="15">
        <f>IF(Dati18_19[[#This Row],[Mf]]*Dati18_19[[#This Row],[Pg]]=0,0,Dati18_19[[#This Row],[Mf]]*Dati18_19[[#This Row],[Pg]])</f>
        <v>67.08</v>
      </c>
      <c r="H494" s="20">
        <f>IFERROR(Dati18_19[[#This Row],[Tot. punti]]/Dati18_19[[#This Row],[Quota]],0)</f>
        <v>0</v>
      </c>
      <c r="I494" s="12">
        <f>IFERROR(VLOOKUP(Dati18_19[[#This Row],[Nome]]&amp;"*",Gazzetta18_19[],2,FALSE),0)</f>
        <v>0</v>
      </c>
      <c r="J494" t="s">
        <v>1086</v>
      </c>
      <c r="K494">
        <v>12</v>
      </c>
      <c r="L494">
        <v>5.59</v>
      </c>
      <c r="M494">
        <v>5.59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2603</v>
      </c>
      <c r="Z494">
        <v>1</v>
      </c>
    </row>
    <row r="495" spans="1:26">
      <c r="A495">
        <v>2594</v>
      </c>
      <c r="B495" t="s">
        <v>31</v>
      </c>
      <c r="C495" t="s">
        <v>923</v>
      </c>
      <c r="D495" s="17" t="str">
        <f>IFERROR(VLOOKUP(Dati18_19[[#This Row],[Nome]]&amp;"*",Gazzetta18_19[Giocatore],1,FALSE),0)</f>
        <v>Lemos M.</v>
      </c>
      <c r="E495" s="13">
        <f>IFERROR(IF(Dati18_19[[#This Row],[Mf]]/Dati18_19[[#This Row],[Quota]]=0,0,Dati18_19[[#This Row],[Mf]]/Dati18_19[[#This Row],[Quota]]),0)</f>
        <v>1.034</v>
      </c>
      <c r="F495" s="13">
        <f>IFERROR(Dati18_19[[#This Row],[Mf/Quota]]*Dati18_19[[#This Row],[Pg]]/38,0)</f>
        <v>8.163157894736843E-2</v>
      </c>
      <c r="G495" s="15">
        <f>IF(Dati18_19[[#This Row],[Mf]]*Dati18_19[[#This Row],[Pg]]=0,0,Dati18_19[[#This Row],[Mf]]*Dati18_19[[#This Row],[Pg]])</f>
        <v>15.51</v>
      </c>
      <c r="H495" s="20">
        <f>IFERROR(Dati18_19[[#This Row],[Tot. punti]]/Dati18_19[[#This Row],[Quota]],0)</f>
        <v>3.1019999999999999</v>
      </c>
      <c r="I495" s="12">
        <f>IFERROR(VLOOKUP(Dati18_19[[#This Row],[Nome]]&amp;"*",Gazzetta18_19[],2,FALSE),0)</f>
        <v>5</v>
      </c>
      <c r="J495" t="s">
        <v>46</v>
      </c>
      <c r="K495">
        <v>3</v>
      </c>
      <c r="L495">
        <v>5.17</v>
      </c>
      <c r="M495">
        <v>5.17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2426</v>
      </c>
      <c r="Z495">
        <v>17</v>
      </c>
    </row>
    <row r="496" spans="1:26" hidden="1">
      <c r="A496">
        <v>1872</v>
      </c>
      <c r="B496" t="s">
        <v>22</v>
      </c>
      <c r="C496" t="s">
        <v>671</v>
      </c>
      <c r="D496" s="17">
        <f>IFERROR(VLOOKUP(Dati18_19[[#This Row],[Nome]]&amp;"*",Gazzetta18_19[Giocatore],1,FALSE),0)</f>
        <v>0</v>
      </c>
      <c r="E496" s="13">
        <f>IFERROR(IF(Dati18_19[[#This Row],[Mf]]/Dati18_19[[#This Row],[Quota]]=0,0,Dati18_19[[#This Row],[Mf]]/Dati18_19[[#This Row],[Quota]]),0)</f>
        <v>0</v>
      </c>
      <c r="F496" s="13">
        <f>IFERROR(Dati18_19[[#This Row],[Mf/Quota]]*Dati18_19[[#This Row],[Pg]]/38,0)</f>
        <v>0</v>
      </c>
      <c r="G496" s="15">
        <f>IF(Dati18_19[[#This Row],[Mf]]*Dati18_19[[#This Row],[Pg]]=0,0,Dati18_19[[#This Row],[Mf]]*Dati18_19[[#This Row],[Pg]])</f>
        <v>60.5</v>
      </c>
      <c r="H496" s="20">
        <f>IFERROR(Dati18_19[[#This Row],[Tot. punti]]/Dati18_19[[#This Row],[Quota]],0)</f>
        <v>0</v>
      </c>
      <c r="I496" s="12">
        <f>IFERROR(VLOOKUP(Dati18_19[[#This Row],[Nome]]&amp;"*",Gazzetta18_19[],2,FALSE),0)</f>
        <v>0</v>
      </c>
      <c r="J496" t="s">
        <v>654</v>
      </c>
      <c r="K496">
        <v>11</v>
      </c>
      <c r="L496">
        <v>5.75</v>
      </c>
      <c r="M496">
        <v>5.5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0</v>
      </c>
      <c r="Y496" s="18" t="s">
        <v>2135</v>
      </c>
      <c r="Z496">
        <v>4</v>
      </c>
    </row>
    <row r="497" spans="1:26" hidden="1">
      <c r="A497">
        <v>2652</v>
      </c>
      <c r="B497" t="s">
        <v>22</v>
      </c>
      <c r="C497" t="s">
        <v>933</v>
      </c>
      <c r="D497" s="17">
        <f>IFERROR(VLOOKUP(Dati18_19[[#This Row],[Nome]]&amp;"*",Gazzetta18_19[Giocatore],1,FALSE),0)</f>
        <v>0</v>
      </c>
      <c r="E497" s="13">
        <f>IFERROR(IF(Dati18_19[[#This Row],[Mf]]/Dati18_19[[#This Row],[Quota]]=0,0,Dati18_19[[#This Row],[Mf]]/Dati18_19[[#This Row],[Quota]]),0)</f>
        <v>0</v>
      </c>
      <c r="F497" s="13">
        <f>IFERROR(Dati18_19[[#This Row],[Mf/Quota]]*Dati18_19[[#This Row],[Pg]]/38,0)</f>
        <v>0</v>
      </c>
      <c r="G497" s="15">
        <f>IF(Dati18_19[[#This Row],[Mf]]*Dati18_19[[#This Row],[Pg]]=0,0,Dati18_19[[#This Row],[Mf]]*Dati18_19[[#This Row],[Pg]])</f>
        <v>55</v>
      </c>
      <c r="H497" s="20">
        <f>IFERROR(Dati18_19[[#This Row],[Tot. punti]]/Dati18_19[[#This Row],[Quota]],0)</f>
        <v>0</v>
      </c>
      <c r="I497" s="12">
        <f>IFERROR(VLOOKUP(Dati18_19[[#This Row],[Nome]]&amp;"*",Gazzetta18_19[],2,FALSE),0)</f>
        <v>0</v>
      </c>
      <c r="J497" t="s">
        <v>653</v>
      </c>
      <c r="K497">
        <v>10</v>
      </c>
      <c r="L497">
        <v>5.72</v>
      </c>
      <c r="M497">
        <v>5.5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0</v>
      </c>
      <c r="Y497" s="18" t="s">
        <v>2783</v>
      </c>
      <c r="Z497">
        <v>11</v>
      </c>
    </row>
    <row r="498" spans="1:26" hidden="1">
      <c r="A498">
        <v>2100</v>
      </c>
      <c r="B498" t="s">
        <v>17</v>
      </c>
      <c r="C498" t="s">
        <v>760</v>
      </c>
      <c r="D498" s="17">
        <f>IFERROR(VLOOKUP(Dati18_19[[#This Row],[Nome]]&amp;"*",Gazzetta18_19[Giocatore],1,FALSE),0)</f>
        <v>0</v>
      </c>
      <c r="E498" s="13">
        <f>IFERROR(IF(Dati18_19[[#This Row],[Mf]]/Dati18_19[[#This Row],[Quota]]=0,0,Dati18_19[[#This Row],[Mf]]/Dati18_19[[#This Row],[Quota]]),0)</f>
        <v>0</v>
      </c>
      <c r="F498" s="13">
        <f>IFERROR(Dati18_19[[#This Row],[Mf/Quota]]*Dati18_19[[#This Row],[Pg]]/38,0)</f>
        <v>0</v>
      </c>
      <c r="G498" s="15">
        <f>IF(Dati18_19[[#This Row],[Mf]]*Dati18_19[[#This Row],[Pg]]=0,0,Dati18_19[[#This Row],[Mf]]*Dati18_19[[#This Row],[Pg]])</f>
        <v>44</v>
      </c>
      <c r="H498" s="20">
        <f>IFERROR(Dati18_19[[#This Row],[Tot. punti]]/Dati18_19[[#This Row],[Quota]],0)</f>
        <v>0</v>
      </c>
      <c r="I498" s="12">
        <f>IFERROR(VLOOKUP(Dati18_19[[#This Row],[Nome]]&amp;"*",Gazzetta18_19[],2,FALSE),0)</f>
        <v>0</v>
      </c>
      <c r="J498" t="s">
        <v>89</v>
      </c>
      <c r="K498">
        <v>8</v>
      </c>
      <c r="L498">
        <v>5.57</v>
      </c>
      <c r="M498">
        <v>5.5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Y498" s="18" t="s">
        <v>2138</v>
      </c>
      <c r="Z498">
        <v>6</v>
      </c>
    </row>
    <row r="499" spans="1:26" hidden="1">
      <c r="A499">
        <v>2791</v>
      </c>
      <c r="B499" t="s">
        <v>17</v>
      </c>
      <c r="C499" t="s">
        <v>1145</v>
      </c>
      <c r="D499" s="17">
        <f>IFERROR(VLOOKUP(Dati18_19[[#This Row],[Nome]]&amp;"*",Gazzetta18_19[Giocatore],1,FALSE),0)</f>
        <v>0</v>
      </c>
      <c r="E499" s="13">
        <f>IFERROR(IF(Dati18_19[[#This Row],[Mf]]/Dati18_19[[#This Row],[Quota]]=0,0,Dati18_19[[#This Row],[Mf]]/Dati18_19[[#This Row],[Quota]]),0)</f>
        <v>0</v>
      </c>
      <c r="F499" s="13">
        <f>IFERROR(Dati18_19[[#This Row],[Mf/Quota]]*Dati18_19[[#This Row],[Pg]]/38,0)</f>
        <v>0</v>
      </c>
      <c r="G499" s="15">
        <f>IF(Dati18_19[[#This Row],[Mf]]*Dati18_19[[#This Row],[Pg]]=0,0,Dati18_19[[#This Row],[Mf]]*Dati18_19[[#This Row],[Pg]])</f>
        <v>27.5</v>
      </c>
      <c r="H499" s="20">
        <f>IFERROR(Dati18_19[[#This Row],[Tot. punti]]/Dati18_19[[#This Row],[Quota]],0)</f>
        <v>0</v>
      </c>
      <c r="I499" s="12">
        <f>IFERROR(VLOOKUP(Dati18_19[[#This Row],[Nome]]&amp;"*",Gazzetta18_19[],2,FALSE),0)</f>
        <v>0</v>
      </c>
      <c r="J499" t="s">
        <v>30</v>
      </c>
      <c r="K499">
        <v>5</v>
      </c>
      <c r="L499">
        <v>5.5</v>
      </c>
      <c r="M499">
        <v>5.5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Y499" s="18" t="s">
        <v>2604</v>
      </c>
      <c r="Z499">
        <v>23</v>
      </c>
    </row>
    <row r="500" spans="1:26" hidden="1">
      <c r="A500">
        <v>2807</v>
      </c>
      <c r="B500" t="s">
        <v>17</v>
      </c>
      <c r="C500" t="s">
        <v>1160</v>
      </c>
      <c r="D500" s="17">
        <f>IFERROR(VLOOKUP(Dati18_19[[#This Row],[Nome]]&amp;"*",Gazzetta18_19[Giocatore],1,FALSE),0)</f>
        <v>0</v>
      </c>
      <c r="E500" s="13">
        <f>IFERROR(IF(Dati18_19[[#This Row],[Mf]]/Dati18_19[[#This Row],[Quota]]=0,0,Dati18_19[[#This Row],[Mf]]/Dati18_19[[#This Row],[Quota]]),0)</f>
        <v>0</v>
      </c>
      <c r="F500" s="13">
        <f>IFERROR(Dati18_19[[#This Row],[Mf/Quota]]*Dati18_19[[#This Row],[Pg]]/38,0)</f>
        <v>0</v>
      </c>
      <c r="G500" s="15">
        <f>IF(Dati18_19[[#This Row],[Mf]]*Dati18_19[[#This Row],[Pg]]=0,0,Dati18_19[[#This Row],[Mf]]*Dati18_19[[#This Row],[Pg]])</f>
        <v>16.5</v>
      </c>
      <c r="H500" s="20">
        <f>IFERROR(Dati18_19[[#This Row],[Tot. punti]]/Dati18_19[[#This Row],[Quota]],0)</f>
        <v>0</v>
      </c>
      <c r="I500" s="12">
        <f>IFERROR(VLOOKUP(Dati18_19[[#This Row],[Nome]]&amp;"*",Gazzetta18_19[],2,FALSE),0)</f>
        <v>0</v>
      </c>
      <c r="J500" t="s">
        <v>1086</v>
      </c>
      <c r="K500">
        <v>3</v>
      </c>
      <c r="L500">
        <v>5.5</v>
      </c>
      <c r="M500">
        <v>5.5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s="18" t="s">
        <v>2784</v>
      </c>
      <c r="Z500">
        <v>6</v>
      </c>
    </row>
    <row r="501" spans="1:26">
      <c r="A501">
        <v>587</v>
      </c>
      <c r="B501" t="s">
        <v>31</v>
      </c>
      <c r="C501" t="s">
        <v>304</v>
      </c>
      <c r="D501" s="17">
        <f>IFERROR(VLOOKUP(Dati18_19[[#This Row],[Nome]]&amp;"*",Gazzetta18_19[Giocatore],1,FALSE),0)</f>
        <v>0</v>
      </c>
      <c r="E501" s="13">
        <f>IFERROR(IF(Dati18_19[[#This Row],[Mf]]/Dati18_19[[#This Row],[Quota]]=0,0,Dati18_19[[#This Row],[Mf]]/Dati18_19[[#This Row],[Quota]]),0)</f>
        <v>0</v>
      </c>
      <c r="F501" s="13">
        <f>IFERROR(Dati18_19[[#This Row],[Mf/Quota]]*Dati18_19[[#This Row],[Pg]]/38,0)</f>
        <v>0</v>
      </c>
      <c r="G501" s="15">
        <f>IF(Dati18_19[[#This Row],[Mf]]*Dati18_19[[#This Row],[Pg]]=0,0,Dati18_19[[#This Row],[Mf]]*Dati18_19[[#This Row],[Pg]])</f>
        <v>11</v>
      </c>
      <c r="H501" s="20">
        <f>IFERROR(Dati18_19[[#This Row],[Tot. punti]]/Dati18_19[[#This Row],[Quota]],0)</f>
        <v>0</v>
      </c>
      <c r="I501" s="12">
        <f>IFERROR(VLOOKUP(Dati18_19[[#This Row],[Nome]]&amp;"*",Gazzetta18_19[],2,FALSE),0)</f>
        <v>0</v>
      </c>
      <c r="J501" t="s">
        <v>30</v>
      </c>
      <c r="K501">
        <v>2</v>
      </c>
      <c r="L501">
        <v>5.5</v>
      </c>
      <c r="M501">
        <v>5.5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s="18" t="s">
        <v>2141</v>
      </c>
      <c r="Z501">
        <v>23</v>
      </c>
    </row>
    <row r="502" spans="1:26" hidden="1">
      <c r="A502">
        <v>2117</v>
      </c>
      <c r="B502" t="s">
        <v>22</v>
      </c>
      <c r="C502" t="s">
        <v>1064</v>
      </c>
      <c r="D502" s="17">
        <f>IFERROR(VLOOKUP(Dati18_19[[#This Row],[Nome]]&amp;"*",Gazzetta18_19[Giocatore],1,FALSE),0)</f>
        <v>0</v>
      </c>
      <c r="E502" s="13">
        <f>IFERROR(IF(Dati18_19[[#This Row],[Mf]]/Dati18_19[[#This Row],[Quota]]=0,0,Dati18_19[[#This Row],[Mf]]/Dati18_19[[#This Row],[Quota]]),0)</f>
        <v>0</v>
      </c>
      <c r="F502" s="13">
        <f>IFERROR(Dati18_19[[#This Row],[Mf/Quota]]*Dati18_19[[#This Row],[Pg]]/38,0)</f>
        <v>0</v>
      </c>
      <c r="G502" s="15">
        <f>IF(Dati18_19[[#This Row],[Mf]]*Dati18_19[[#This Row],[Pg]]=0,0,Dati18_19[[#This Row],[Mf]]*Dati18_19[[#This Row],[Pg]])</f>
        <v>5.5</v>
      </c>
      <c r="H502" s="20">
        <f>IFERROR(Dati18_19[[#This Row],[Tot. punti]]/Dati18_19[[#This Row],[Quota]],0)</f>
        <v>0</v>
      </c>
      <c r="I502" s="12">
        <f>IFERROR(VLOOKUP(Dati18_19[[#This Row],[Nome]]&amp;"*",Gazzetta18_19[],2,FALSE),0)</f>
        <v>0</v>
      </c>
      <c r="J502" t="s">
        <v>57</v>
      </c>
      <c r="K502">
        <v>1</v>
      </c>
      <c r="L502">
        <v>5.5</v>
      </c>
      <c r="M502">
        <v>5.5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2605</v>
      </c>
      <c r="Z502">
        <v>1</v>
      </c>
    </row>
    <row r="503" spans="1:26" hidden="1">
      <c r="A503">
        <v>2872</v>
      </c>
      <c r="B503" t="s">
        <v>17</v>
      </c>
      <c r="C503" t="s">
        <v>1215</v>
      </c>
      <c r="D503" s="17">
        <f>IFERROR(VLOOKUP(Dati18_19[[#This Row],[Nome]]&amp;"*",Gazzetta18_19[Giocatore],1,FALSE),0)</f>
        <v>0</v>
      </c>
      <c r="E503" s="13">
        <f>IFERROR(IF(Dati18_19[[#This Row],[Mf]]/Dati18_19[[#This Row],[Quota]]=0,0,Dati18_19[[#This Row],[Mf]]/Dati18_19[[#This Row],[Quota]]),0)</f>
        <v>0</v>
      </c>
      <c r="F503" s="13">
        <f>IFERROR(Dati18_19[[#This Row],[Mf/Quota]]*Dati18_19[[#This Row],[Pg]]/38,0)</f>
        <v>0</v>
      </c>
      <c r="G503" s="15">
        <f>IF(Dati18_19[[#This Row],[Mf]]*Dati18_19[[#This Row],[Pg]]=0,0,Dati18_19[[#This Row],[Mf]]*Dati18_19[[#This Row],[Pg]])</f>
        <v>5.5</v>
      </c>
      <c r="H503" s="20">
        <f>IFERROR(Dati18_19[[#This Row],[Tot. punti]]/Dati18_19[[#This Row],[Quota]],0)</f>
        <v>0</v>
      </c>
      <c r="I503" s="12">
        <f>IFERROR(VLOOKUP(Dati18_19[[#This Row],[Nome]]&amp;"*",Gazzetta18_19[],2,FALSE),0)</f>
        <v>0</v>
      </c>
      <c r="J503" t="s">
        <v>38</v>
      </c>
      <c r="K503">
        <v>1</v>
      </c>
      <c r="L503">
        <v>5.5</v>
      </c>
      <c r="M503">
        <v>5.5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s="18" t="s">
        <v>2785</v>
      </c>
      <c r="Z503">
        <v>4</v>
      </c>
    </row>
    <row r="504" spans="1:26" hidden="1">
      <c r="A504">
        <v>57</v>
      </c>
      <c r="B504" t="s">
        <v>22</v>
      </c>
      <c r="C504" t="s">
        <v>475</v>
      </c>
      <c r="D504" s="17">
        <f>IFERROR(VLOOKUP(Dati18_19[[#This Row],[Nome]]&amp;"*",Gazzetta18_19[Giocatore],1,FALSE),0)</f>
        <v>0</v>
      </c>
      <c r="E504" s="13">
        <f>IFERROR(IF(Dati18_19[[#This Row],[Mf]]/Dati18_19[[#This Row],[Quota]]=0,0,Dati18_19[[#This Row],[Mf]]/Dati18_19[[#This Row],[Quota]]),0)</f>
        <v>0</v>
      </c>
      <c r="F504" s="13">
        <f>IFERROR(Dati18_19[[#This Row],[Mf/Quota]]*Dati18_19[[#This Row],[Pg]]/38,0)</f>
        <v>0</v>
      </c>
      <c r="G504" s="15">
        <f>IF(Dati18_19[[#This Row],[Mf]]*Dati18_19[[#This Row],[Pg]]=0,0,Dati18_19[[#This Row],[Mf]]*Dati18_19[[#This Row],[Pg]])</f>
        <v>42.88</v>
      </c>
      <c r="H504" s="20">
        <f>IFERROR(Dati18_19[[#This Row],[Tot. punti]]/Dati18_19[[#This Row],[Quota]],0)</f>
        <v>0</v>
      </c>
      <c r="I504" s="12">
        <f>IFERROR(VLOOKUP(Dati18_19[[#This Row],[Nome]]&amp;"*",Gazzetta18_19[],2,FALSE),0)</f>
        <v>0</v>
      </c>
      <c r="J504" t="s">
        <v>38</v>
      </c>
      <c r="K504">
        <v>8</v>
      </c>
      <c r="L504">
        <v>5.57</v>
      </c>
      <c r="M504">
        <v>5.36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Y504" s="18" t="s">
        <v>2786</v>
      </c>
      <c r="Z504">
        <v>13</v>
      </c>
    </row>
    <row r="505" spans="1:26" hidden="1">
      <c r="A505">
        <v>2293</v>
      </c>
      <c r="B505" t="s">
        <v>22</v>
      </c>
      <c r="C505" t="s">
        <v>882</v>
      </c>
      <c r="D505" s="17">
        <f>IFERROR(VLOOKUP(Dati18_19[[#This Row],[Nome]]&amp;"*",Gazzetta18_19[Giocatore],1,FALSE),0)</f>
        <v>0</v>
      </c>
      <c r="E505" s="13">
        <f>IFERROR(IF(Dati18_19[[#This Row],[Mf]]/Dati18_19[[#This Row],[Quota]]=0,0,Dati18_19[[#This Row],[Mf]]/Dati18_19[[#This Row],[Quota]]),0)</f>
        <v>0</v>
      </c>
      <c r="F505" s="13">
        <f>IFERROR(Dati18_19[[#This Row],[Mf/Quota]]*Dati18_19[[#This Row],[Pg]]/38,0)</f>
        <v>0</v>
      </c>
      <c r="G505" s="15">
        <f>IF(Dati18_19[[#This Row],[Mf]]*Dati18_19[[#This Row],[Pg]]=0,0,Dati18_19[[#This Row],[Mf]]*Dati18_19[[#This Row],[Pg]])</f>
        <v>15.75</v>
      </c>
      <c r="H505" s="20">
        <f>IFERROR(Dati18_19[[#This Row],[Tot. punti]]/Dati18_19[[#This Row],[Quota]],0)</f>
        <v>0</v>
      </c>
      <c r="I505" s="12">
        <f>IFERROR(VLOOKUP(Dati18_19[[#This Row],[Nome]]&amp;"*",Gazzetta18_19[],2,FALSE),0)</f>
        <v>0</v>
      </c>
      <c r="J505" t="s">
        <v>70</v>
      </c>
      <c r="K505">
        <v>3</v>
      </c>
      <c r="L505">
        <v>5.5</v>
      </c>
      <c r="M505">
        <v>5.25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Y505" s="18" t="s">
        <v>2787</v>
      </c>
      <c r="Z505">
        <v>7</v>
      </c>
    </row>
    <row r="506" spans="1:26" hidden="1">
      <c r="A506">
        <v>2658</v>
      </c>
      <c r="B506" t="s">
        <v>17</v>
      </c>
      <c r="C506" t="s">
        <v>939</v>
      </c>
      <c r="D506" s="17">
        <f>IFERROR(VLOOKUP(Dati18_19[[#This Row],[Nome]]&amp;"*",Gazzetta18_19[Giocatore],1,FALSE),0)</f>
        <v>0</v>
      </c>
      <c r="E506" s="13">
        <f>IFERROR(IF(Dati18_19[[#This Row],[Mf]]/Dati18_19[[#This Row],[Quota]]=0,0,Dati18_19[[#This Row],[Mf]]/Dati18_19[[#This Row],[Quota]]),0)</f>
        <v>0</v>
      </c>
      <c r="F506" s="13">
        <f>IFERROR(Dati18_19[[#This Row],[Mf/Quota]]*Dati18_19[[#This Row],[Pg]]/38,0)</f>
        <v>0</v>
      </c>
      <c r="G506" s="15">
        <f>IF(Dati18_19[[#This Row],[Mf]]*Dati18_19[[#This Row],[Pg]]=0,0,Dati18_19[[#This Row],[Mf]]*Dati18_19[[#This Row],[Pg]])</f>
        <v>10.5</v>
      </c>
      <c r="H506" s="20">
        <f>IFERROR(Dati18_19[[#This Row],[Tot. punti]]/Dati18_19[[#This Row],[Quota]],0)</f>
        <v>0</v>
      </c>
      <c r="I506" s="12">
        <f>IFERROR(VLOOKUP(Dati18_19[[#This Row],[Nome]]&amp;"*",Gazzetta18_19[],2,FALSE),0)</f>
        <v>0</v>
      </c>
      <c r="J506" t="s">
        <v>70</v>
      </c>
      <c r="K506">
        <v>2</v>
      </c>
      <c r="L506">
        <v>5.25</v>
      </c>
      <c r="M506">
        <v>5.25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2788</v>
      </c>
      <c r="Z506">
        <v>7</v>
      </c>
    </row>
    <row r="507" spans="1:26">
      <c r="A507">
        <v>2747</v>
      </c>
      <c r="B507" t="s">
        <v>31</v>
      </c>
      <c r="C507" t="s">
        <v>1108</v>
      </c>
      <c r="D507" s="17" t="str">
        <f>IFERROR(VLOOKUP(Dati18_19[[#This Row],[Nome]]&amp;"*",Gazzetta18_19[Giocatore],1,FALSE),0)</f>
        <v>Paz N.</v>
      </c>
      <c r="E507" s="13">
        <f>IFERROR(IF(Dati18_19[[#This Row],[Mf]]/Dati18_19[[#This Row],[Quota]]=0,0,Dati18_19[[#This Row],[Mf]]/Dati18_19[[#This Row],[Quota]]),0)</f>
        <v>1.3125</v>
      </c>
      <c r="F507" s="13">
        <f>IFERROR(Dati18_19[[#This Row],[Mf/Quota]]*Dati18_19[[#This Row],[Pg]]/38,0)</f>
        <v>6.9078947368421059E-2</v>
      </c>
      <c r="G507" s="15">
        <f>IF(Dati18_19[[#This Row],[Mf]]*Dati18_19[[#This Row],[Pg]]=0,0,Dati18_19[[#This Row],[Mf]]*Dati18_19[[#This Row],[Pg]])</f>
        <v>10.5</v>
      </c>
      <c r="H507" s="20">
        <f>IFERROR(Dati18_19[[#This Row],[Tot. punti]]/Dati18_19[[#This Row],[Quota]],0)</f>
        <v>2.625</v>
      </c>
      <c r="I507" s="12">
        <f>IFERROR(VLOOKUP(Dati18_19[[#This Row],[Nome]]&amp;"*",Gazzetta18_19[],2,FALSE),0)</f>
        <v>4</v>
      </c>
      <c r="J507" t="s">
        <v>89</v>
      </c>
      <c r="K507">
        <v>2</v>
      </c>
      <c r="L507">
        <v>5.5</v>
      </c>
      <c r="M507">
        <v>5.25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Y507" s="18" t="s">
        <v>2149</v>
      </c>
      <c r="Z507">
        <v>10</v>
      </c>
    </row>
    <row r="508" spans="1:26" hidden="1">
      <c r="A508">
        <v>2133</v>
      </c>
      <c r="B508" t="s">
        <v>22</v>
      </c>
      <c r="C508" t="s">
        <v>774</v>
      </c>
      <c r="D508" s="17">
        <f>IFERROR(VLOOKUP(Dati18_19[[#This Row],[Nome]]&amp;"*",Gazzetta18_19[Giocatore],1,FALSE),0)</f>
        <v>0</v>
      </c>
      <c r="E508" s="13">
        <f>IFERROR(IF(Dati18_19[[#This Row],[Mf]]/Dati18_19[[#This Row],[Quota]]=0,0,Dati18_19[[#This Row],[Mf]]/Dati18_19[[#This Row],[Quota]]),0)</f>
        <v>0</v>
      </c>
      <c r="F508" s="13">
        <f>IFERROR(Dati18_19[[#This Row],[Mf/Quota]]*Dati18_19[[#This Row],[Pg]]/38,0)</f>
        <v>0</v>
      </c>
      <c r="G508" s="15">
        <f>IF(Dati18_19[[#This Row],[Mf]]*Dati18_19[[#This Row],[Pg]]=0,0,Dati18_19[[#This Row],[Mf]]*Dati18_19[[#This Row],[Pg]])</f>
        <v>5</v>
      </c>
      <c r="H508" s="20">
        <f>IFERROR(Dati18_19[[#This Row],[Tot. punti]]/Dati18_19[[#This Row],[Quota]],0)</f>
        <v>0</v>
      </c>
      <c r="I508" s="12">
        <f>IFERROR(VLOOKUP(Dati18_19[[#This Row],[Nome]]&amp;"*",Gazzetta18_19[],2,FALSE),0)</f>
        <v>0</v>
      </c>
      <c r="J508" t="s">
        <v>89</v>
      </c>
      <c r="K508">
        <v>1</v>
      </c>
      <c r="L508">
        <v>5.5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Y508" s="18" t="s">
        <v>2150</v>
      </c>
      <c r="Z508">
        <v>13</v>
      </c>
    </row>
    <row r="509" spans="1:26">
      <c r="A509">
        <v>2663</v>
      </c>
      <c r="B509" t="s">
        <v>31</v>
      </c>
      <c r="C509" t="s">
        <v>944</v>
      </c>
      <c r="D509" s="17" t="str">
        <f>IFERROR(VLOOKUP(Dati18_19[[#This Row],[Nome]]&amp;"*",Gazzetta18_19[Giocatore],1,FALSE),0)</f>
        <v>Tanasijevic S.</v>
      </c>
      <c r="E509" s="13">
        <f>IFERROR(IF(Dati18_19[[#This Row],[Mf]]/Dati18_19[[#This Row],[Quota]]=0,0,Dati18_19[[#This Row],[Mf]]/Dati18_19[[#This Row],[Quota]]),0)</f>
        <v>3.5</v>
      </c>
      <c r="F509" s="13">
        <f>IFERROR(Dati18_19[[#This Row],[Mf/Quota]]*Dati18_19[[#This Row],[Pg]]/38,0)</f>
        <v>9.2105263157894732E-2</v>
      </c>
      <c r="G509" s="15">
        <f>IF(Dati18_19[[#This Row],[Mf]]*Dati18_19[[#This Row],[Pg]]=0,0,Dati18_19[[#This Row],[Mf]]*Dati18_19[[#This Row],[Pg]])</f>
        <v>3.5</v>
      </c>
      <c r="H509" s="20">
        <f>IFERROR(Dati18_19[[#This Row],[Tot. punti]]/Dati18_19[[#This Row],[Quota]],0)</f>
        <v>3.5</v>
      </c>
      <c r="I509" s="12">
        <f>IFERROR(VLOOKUP(Dati18_19[[#This Row],[Nome]]&amp;"*",Gazzetta18_19[],2,FALSE),0)</f>
        <v>1</v>
      </c>
      <c r="J509" t="s">
        <v>65</v>
      </c>
      <c r="K509">
        <v>1</v>
      </c>
      <c r="L509">
        <v>4.5</v>
      </c>
      <c r="M509">
        <v>3.5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Y509" s="18" t="s">
        <v>2151</v>
      </c>
      <c r="Z509">
        <v>7</v>
      </c>
    </row>
    <row r="510" spans="1:26" hidden="1">
      <c r="A510">
        <v>605</v>
      </c>
      <c r="B510" t="s">
        <v>17</v>
      </c>
      <c r="C510" t="s">
        <v>413</v>
      </c>
      <c r="D510" s="17">
        <f>IFERROR(VLOOKUP(Dati18_19[[#This Row],[Nome]]&amp;"*",Gazzetta18_19[Giocatore],1,FALSE),0)</f>
        <v>0</v>
      </c>
      <c r="E510" s="13">
        <f>IFERROR(IF(Dati18_19[[#This Row],[Mf]]/Dati18_19[[#This Row],[Quota]]=0,0,Dati18_19[[#This Row],[Mf]]/Dati18_19[[#This Row],[Quota]]),0)</f>
        <v>0</v>
      </c>
      <c r="F510" s="13">
        <f>IFERROR(Dati18_19[[#This Row],[Mf/Quota]]*Dati18_19[[#This Row],[Pg]]/38,0)</f>
        <v>0</v>
      </c>
      <c r="G510" s="15">
        <f>IF(Dati18_19[[#This Row],[Mf]]*Dati18_19[[#This Row],[Pg]]=0,0,Dati18_19[[#This Row],[Mf]]*Dati18_19[[#This Row],[Pg]])</f>
        <v>35</v>
      </c>
      <c r="H510" s="20">
        <f>IFERROR(Dati18_19[[#This Row],[Tot. punti]]/Dati18_19[[#This Row],[Quota]],0)</f>
        <v>0</v>
      </c>
      <c r="I510" s="12">
        <f>IFERROR(VLOOKUP(Dati18_19[[#This Row],[Nome]]&amp;"*",Gazzetta18_19[],2,FALSE),0)</f>
        <v>0</v>
      </c>
      <c r="J510" t="s">
        <v>38</v>
      </c>
      <c r="K510">
        <v>7</v>
      </c>
      <c r="L510">
        <v>5.21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Y510" s="18" t="s">
        <v>2152</v>
      </c>
      <c r="Z510">
        <v>7</v>
      </c>
    </row>
    <row r="511" spans="1:26" hidden="1">
      <c r="A511">
        <v>574</v>
      </c>
      <c r="B511" t="s">
        <v>28</v>
      </c>
      <c r="C511" t="s">
        <v>619</v>
      </c>
      <c r="D511" s="17">
        <f>IFERROR(VLOOKUP(Dati18_19[[#This Row],[Nome]]&amp;"*",Gazzetta18_19[Giocatore],1,FALSE),0)</f>
        <v>0</v>
      </c>
      <c r="E511" s="13">
        <f>IFERROR(IF(Dati18_19[[#This Row],[Mf]]/Dati18_19[[#This Row],[Quota]]=0,0,Dati18_19[[#This Row],[Mf]]/Dati18_19[[#This Row],[Quota]]),0)</f>
        <v>0</v>
      </c>
      <c r="F511" s="13">
        <f>IFERROR(Dati18_19[[#This Row],[Mf/Quota]]*Dati18_19[[#This Row],[Pg]]/38,0)</f>
        <v>0</v>
      </c>
      <c r="G511" s="15">
        <f>IF(Dati18_19[[#This Row],[Mf]]*Dati18_19[[#This Row],[Pg]]=0,0,Dati18_19[[#This Row],[Mf]]*Dati18_19[[#This Row],[Pg]])</f>
        <v>42.48</v>
      </c>
      <c r="H511" s="20">
        <f>IFERROR(Dati18_19[[#This Row],[Tot. punti]]/Dati18_19[[#This Row],[Quota]],0)</f>
        <v>0</v>
      </c>
      <c r="I511" s="12">
        <f>IFERROR(VLOOKUP(Dati18_19[[#This Row],[Nome]]&amp;"*",Gazzetta18_19[],2,FALSE),0)</f>
        <v>0</v>
      </c>
      <c r="J511" t="s">
        <v>30</v>
      </c>
      <c r="K511">
        <v>9</v>
      </c>
      <c r="L511">
        <v>6.17</v>
      </c>
      <c r="M511">
        <v>4.72</v>
      </c>
      <c r="N511">
        <v>0</v>
      </c>
      <c r="O511">
        <v>13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s="18" t="s">
        <v>2789</v>
      </c>
      <c r="Z511">
        <v>15</v>
      </c>
    </row>
    <row r="512" spans="1:26" hidden="1">
      <c r="A512">
        <v>2170</v>
      </c>
      <c r="B512" t="s">
        <v>28</v>
      </c>
      <c r="C512" t="s">
        <v>791</v>
      </c>
      <c r="D512" s="17">
        <f>IFERROR(VLOOKUP(Dati18_19[[#This Row],[Nome]]&amp;"*",Gazzetta18_19[Giocatore],1,FALSE),0)</f>
        <v>0</v>
      </c>
      <c r="E512" s="13">
        <f>IFERROR(IF(Dati18_19[[#This Row],[Mf]]/Dati18_19[[#This Row],[Quota]]=0,0,Dati18_19[[#This Row],[Mf]]/Dati18_19[[#This Row],[Quota]]),0)</f>
        <v>0</v>
      </c>
      <c r="F512" s="13">
        <f>IFERROR(Dati18_19[[#This Row],[Mf/Quota]]*Dati18_19[[#This Row],[Pg]]/38,0)</f>
        <v>0</v>
      </c>
      <c r="G512" s="15">
        <f>IF(Dati18_19[[#This Row],[Mf]]*Dati18_19[[#This Row],[Pg]]=0,0,Dati18_19[[#This Row],[Mf]]*Dati18_19[[#This Row],[Pg]])</f>
        <v>6</v>
      </c>
      <c r="H512" s="20">
        <f>IFERROR(Dati18_19[[#This Row],[Tot. punti]]/Dati18_19[[#This Row],[Quota]],0)</f>
        <v>0</v>
      </c>
      <c r="I512" s="12">
        <f>IFERROR(VLOOKUP(Dati18_19[[#This Row],[Nome]]&amp;"*",Gazzetta18_19[],2,FALSE),0)</f>
        <v>0</v>
      </c>
      <c r="J512" t="s">
        <v>653</v>
      </c>
      <c r="K512">
        <v>2</v>
      </c>
      <c r="L512">
        <v>5.5</v>
      </c>
      <c r="M512">
        <v>3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Y512" s="18" t="s">
        <v>2790</v>
      </c>
      <c r="Z512">
        <v>10</v>
      </c>
    </row>
    <row r="513" spans="1:26" hidden="1">
      <c r="A513">
        <v>40</v>
      </c>
      <c r="B513" t="s">
        <v>28</v>
      </c>
      <c r="C513" t="s">
        <v>473</v>
      </c>
      <c r="D513" s="17" t="str">
        <f>IFERROR(VLOOKUP(Dati18_19[[#This Row],[Nome]]&amp;"*",Gazzetta18_19[Giocatore],1,FALSE),0)</f>
        <v>Da Costa A.</v>
      </c>
      <c r="E513" s="13">
        <f>IFERROR(IF(Dati18_19[[#This Row],[Mf]]/Dati18_19[[#This Row],[Quota]]=0,0,Dati18_19[[#This Row],[Mf]]/Dati18_19[[#This Row],[Quota]]),0)</f>
        <v>0</v>
      </c>
      <c r="F513" s="13">
        <f>IFERROR(Dati18_19[[#This Row],[Mf/Quota]]*Dati18_19[[#This Row],[Pg]]/38,0)</f>
        <v>0</v>
      </c>
      <c r="G513" s="15">
        <f>IF(Dati18_19[[#This Row],[Mf]]*Dati18_19[[#This Row],[Pg]]=0,0,Dati18_19[[#This Row],[Mf]]*Dati18_19[[#This Row],[Pg]])</f>
        <v>0</v>
      </c>
      <c r="H513" s="20">
        <f>IFERROR(Dati18_19[[#This Row],[Tot. punti]]/Dati18_19[[#This Row],[Quota]],0)</f>
        <v>0</v>
      </c>
      <c r="I513" s="12">
        <f>IFERROR(VLOOKUP(Dati18_19[[#This Row],[Nome]]&amp;"*",Gazzetta18_19[],2,FALSE),0)</f>
        <v>1</v>
      </c>
      <c r="J513" t="s">
        <v>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2158</v>
      </c>
      <c r="Z513">
        <v>6</v>
      </c>
    </row>
    <row r="514" spans="1:26" hidden="1">
      <c r="A514">
        <v>60</v>
      </c>
      <c r="B514" t="s">
        <v>22</v>
      </c>
      <c r="C514" t="s">
        <v>273</v>
      </c>
      <c r="D514" s="17">
        <f>IFERROR(VLOOKUP(Dati18_19[[#This Row],[Nome]]&amp;"*",Gazzetta18_19[Giocatore],1,FALSE),0)</f>
        <v>0</v>
      </c>
      <c r="E514" s="13">
        <f>IFERROR(IF(Dati18_19[[#This Row],[Mf]]/Dati18_19[[#This Row],[Quota]]=0,0,Dati18_19[[#This Row],[Mf]]/Dati18_19[[#This Row],[Quota]]),0)</f>
        <v>0</v>
      </c>
      <c r="F514" s="13">
        <f>IFERROR(Dati18_19[[#This Row],[Mf/Quota]]*Dati18_19[[#This Row],[Pg]]/38,0)</f>
        <v>0</v>
      </c>
      <c r="G514" s="15">
        <f>IF(Dati18_19[[#This Row],[Mf]]*Dati18_19[[#This Row],[Pg]]=0,0,Dati18_19[[#This Row],[Mf]]*Dati18_19[[#This Row],[Pg]])</f>
        <v>0</v>
      </c>
      <c r="H514" s="20">
        <f>IFERROR(Dati18_19[[#This Row],[Tot. punti]]/Dati18_19[[#This Row],[Quota]],0)</f>
        <v>0</v>
      </c>
      <c r="I514" s="12">
        <f>IFERROR(VLOOKUP(Dati18_19[[#This Row],[Nome]]&amp;"*",Gazzetta18_19[],2,FALSE),0)</f>
        <v>0</v>
      </c>
      <c r="J514" t="s">
        <v>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2791</v>
      </c>
      <c r="Z514">
        <v>1</v>
      </c>
    </row>
    <row r="515" spans="1:26">
      <c r="A515">
        <v>76</v>
      </c>
      <c r="B515" t="s">
        <v>31</v>
      </c>
      <c r="C515" t="s">
        <v>150</v>
      </c>
      <c r="D515" s="17">
        <f>IFERROR(VLOOKUP(Dati18_19[[#This Row],[Nome]]&amp;"*",Gazzetta18_19[Giocatore],1,FALSE),0)</f>
        <v>0</v>
      </c>
      <c r="E515" s="13">
        <f>IFERROR(IF(Dati18_19[[#This Row],[Mf]]/Dati18_19[[#This Row],[Quota]]=0,0,Dati18_19[[#This Row],[Mf]]/Dati18_19[[#This Row],[Quota]]),0)</f>
        <v>0</v>
      </c>
      <c r="F515" s="13">
        <f>IFERROR(Dati18_19[[#This Row],[Mf/Quota]]*Dati18_19[[#This Row],[Pg]]/38,0)</f>
        <v>0</v>
      </c>
      <c r="G515" s="15">
        <f>IF(Dati18_19[[#This Row],[Mf]]*Dati18_19[[#This Row],[Pg]]=0,0,Dati18_19[[#This Row],[Mf]]*Dati18_19[[#This Row],[Pg]])</f>
        <v>0</v>
      </c>
      <c r="H515" s="20">
        <f>IFERROR(Dati18_19[[#This Row],[Tot. punti]]/Dati18_19[[#This Row],[Quota]],0)</f>
        <v>0</v>
      </c>
      <c r="I515" s="12">
        <f>IFERROR(VLOOKUP(Dati18_19[[#This Row],[Nome]]&amp;"*",Gazzetta18_19[],2,FALSE),0)</f>
        <v>0</v>
      </c>
      <c r="J515" t="s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2159</v>
      </c>
      <c r="Z515">
        <v>6</v>
      </c>
    </row>
    <row r="516" spans="1:26" hidden="1">
      <c r="A516">
        <v>83</v>
      </c>
      <c r="B516" t="s">
        <v>22</v>
      </c>
      <c r="C516" t="s">
        <v>198</v>
      </c>
      <c r="D516" s="17">
        <f>IFERROR(VLOOKUP(Dati18_19[[#This Row],[Nome]]&amp;"*",Gazzetta18_19[Giocatore],1,FALSE),0)</f>
        <v>0</v>
      </c>
      <c r="E516" s="13">
        <f>IFERROR(IF(Dati18_19[[#This Row],[Mf]]/Dati18_19[[#This Row],[Quota]]=0,0,Dati18_19[[#This Row],[Mf]]/Dati18_19[[#This Row],[Quota]]),0)</f>
        <v>0</v>
      </c>
      <c r="F516" s="13">
        <f>IFERROR(Dati18_19[[#This Row],[Mf/Quota]]*Dati18_19[[#This Row],[Pg]]/38,0)</f>
        <v>0</v>
      </c>
      <c r="G516" s="15">
        <f>IF(Dati18_19[[#This Row],[Mf]]*Dati18_19[[#This Row],[Pg]]=0,0,Dati18_19[[#This Row],[Mf]]*Dati18_19[[#This Row],[Pg]])</f>
        <v>0</v>
      </c>
      <c r="H516" s="20">
        <f>IFERROR(Dati18_19[[#This Row],[Tot. punti]]/Dati18_19[[#This Row],[Quota]],0)</f>
        <v>0</v>
      </c>
      <c r="I516" s="12">
        <f>IFERROR(VLOOKUP(Dati18_19[[#This Row],[Nome]]&amp;"*",Gazzetta18_19[],2,FALSE),0)</f>
        <v>0</v>
      </c>
      <c r="J516" t="s">
        <v>19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2612</v>
      </c>
      <c r="Z516">
        <v>23</v>
      </c>
    </row>
    <row r="517" spans="1:26" hidden="1">
      <c r="A517">
        <v>174</v>
      </c>
      <c r="B517" t="s">
        <v>22</v>
      </c>
      <c r="C517" t="s">
        <v>569</v>
      </c>
      <c r="D517" s="17" t="str">
        <f>IFERROR(VLOOKUP(Dati18_19[[#This Row],[Nome]]&amp;"*",Gazzetta18_19[Giocatore],1,FALSE),0)</f>
        <v>Diakhate A.</v>
      </c>
      <c r="E517" s="13">
        <f>IFERROR(IF(Dati18_19[[#This Row],[Mf]]/Dati18_19[[#This Row],[Quota]]=0,0,Dati18_19[[#This Row],[Mf]]/Dati18_19[[#This Row],[Quota]]),0)</f>
        <v>0</v>
      </c>
      <c r="F517" s="13">
        <f>IFERROR(Dati18_19[[#This Row],[Mf/Quota]]*Dati18_19[[#This Row],[Pg]]/38,0)</f>
        <v>0</v>
      </c>
      <c r="G517" s="15">
        <f>IF(Dati18_19[[#This Row],[Mf]]*Dati18_19[[#This Row],[Pg]]=0,0,Dati18_19[[#This Row],[Mf]]*Dati18_19[[#This Row],[Pg]])</f>
        <v>0</v>
      </c>
      <c r="H517" s="20">
        <f>IFERROR(Dati18_19[[#This Row],[Tot. punti]]/Dati18_19[[#This Row],[Quota]],0)</f>
        <v>0</v>
      </c>
      <c r="I517" s="12">
        <f>IFERROR(VLOOKUP(Dati18_19[[#This Row],[Nome]]&amp;"*",Gazzetta18_19[],2,FALSE),0)</f>
        <v>1</v>
      </c>
      <c r="J517" t="s">
        <v>1086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s="18" t="s">
        <v>2161</v>
      </c>
      <c r="Z517">
        <v>6</v>
      </c>
    </row>
    <row r="518" spans="1:26">
      <c r="A518">
        <v>194</v>
      </c>
      <c r="B518" t="s">
        <v>31</v>
      </c>
      <c r="C518" t="s">
        <v>336</v>
      </c>
      <c r="D518" s="17">
        <f>IFERROR(VLOOKUP(Dati18_19[[#This Row],[Nome]]&amp;"*",Gazzetta18_19[Giocatore],1,FALSE),0)</f>
        <v>0</v>
      </c>
      <c r="E518" s="13">
        <f>IFERROR(IF(Dati18_19[[#This Row],[Mf]]/Dati18_19[[#This Row],[Quota]]=0,0,Dati18_19[[#This Row],[Mf]]/Dati18_19[[#This Row],[Quota]]),0)</f>
        <v>0</v>
      </c>
      <c r="F518" s="13">
        <f>IFERROR(Dati18_19[[#This Row],[Mf/Quota]]*Dati18_19[[#This Row],[Pg]]/38,0)</f>
        <v>0</v>
      </c>
      <c r="G518" s="15">
        <f>IF(Dati18_19[[#This Row],[Mf]]*Dati18_19[[#This Row],[Pg]]=0,0,Dati18_19[[#This Row],[Mf]]*Dati18_19[[#This Row],[Pg]])</f>
        <v>0</v>
      </c>
      <c r="H518" s="20">
        <f>IFERROR(Dati18_19[[#This Row],[Tot. punti]]/Dati18_19[[#This Row],[Quota]],0)</f>
        <v>0</v>
      </c>
      <c r="I518" s="12">
        <f>IFERROR(VLOOKUP(Dati18_19[[#This Row],[Nome]]&amp;"*",Gazzetta18_19[],2,FALSE),0)</f>
        <v>0</v>
      </c>
      <c r="J518" t="s">
        <v>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2436</v>
      </c>
      <c r="Z518">
        <v>2</v>
      </c>
    </row>
    <row r="519" spans="1:26" hidden="1">
      <c r="A519">
        <v>215</v>
      </c>
      <c r="B519" t="s">
        <v>17</v>
      </c>
      <c r="C519" t="s">
        <v>459</v>
      </c>
      <c r="D519" s="17" t="str">
        <f>IFERROR(VLOOKUP(Dati18_19[[#This Row],[Nome]]&amp;"*",Gazzetta18_19[Giocatore],1,FALSE),0)</f>
        <v>Verde F.</v>
      </c>
      <c r="E519" s="13">
        <f>IFERROR(IF(Dati18_19[[#This Row],[Mf]]/Dati18_19[[#This Row],[Quota]]=0,0,Dati18_19[[#This Row],[Mf]]/Dati18_19[[#This Row],[Quota]]),0)</f>
        <v>0</v>
      </c>
      <c r="F519" s="13">
        <f>IFERROR(Dati18_19[[#This Row],[Mf/Quota]]*Dati18_19[[#This Row],[Pg]]/38,0)</f>
        <v>0</v>
      </c>
      <c r="G519" s="15">
        <f>IF(Dati18_19[[#This Row],[Mf]]*Dati18_19[[#This Row],[Pg]]=0,0,Dati18_19[[#This Row],[Mf]]*Dati18_19[[#This Row],[Pg]])</f>
        <v>0</v>
      </c>
      <c r="H519" s="20">
        <f>IFERROR(Dati18_19[[#This Row],[Tot. punti]]/Dati18_19[[#This Row],[Quota]],0)</f>
        <v>0</v>
      </c>
      <c r="I519" s="12">
        <f>IFERROR(VLOOKUP(Dati18_19[[#This Row],[Nome]]&amp;"*",Gazzetta18_19[],2,FALSE),0)</f>
        <v>1</v>
      </c>
      <c r="J519" t="s">
        <v>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s="18" t="s">
        <v>2614</v>
      </c>
      <c r="Z519">
        <v>12</v>
      </c>
    </row>
    <row r="520" spans="1:26" hidden="1">
      <c r="A520">
        <v>216</v>
      </c>
      <c r="B520" t="s">
        <v>28</v>
      </c>
      <c r="C520" t="s">
        <v>574</v>
      </c>
      <c r="D520" s="17">
        <f>IFERROR(VLOOKUP(Dati18_19[[#This Row],[Nome]]&amp;"*",Gazzetta18_19[Giocatore],1,FALSE),0)</f>
        <v>0</v>
      </c>
      <c r="E520" s="13">
        <f>IFERROR(IF(Dati18_19[[#This Row],[Mf]]/Dati18_19[[#This Row],[Quota]]=0,0,Dati18_19[[#This Row],[Mf]]/Dati18_19[[#This Row],[Quota]]),0)</f>
        <v>0</v>
      </c>
      <c r="F520" s="13">
        <f>IFERROR(Dati18_19[[#This Row],[Mf/Quota]]*Dati18_19[[#This Row],[Pg]]/38,0)</f>
        <v>0</v>
      </c>
      <c r="G520" s="15">
        <f>IF(Dati18_19[[#This Row],[Mf]]*Dati18_19[[#This Row],[Pg]]=0,0,Dati18_19[[#This Row],[Mf]]*Dati18_19[[#This Row],[Pg]])</f>
        <v>0</v>
      </c>
      <c r="H520" s="20">
        <f>IFERROR(Dati18_19[[#This Row],[Tot. punti]]/Dati18_19[[#This Row],[Quota]],0)</f>
        <v>0</v>
      </c>
      <c r="I520" s="12">
        <f>IFERROR(VLOOKUP(Dati18_19[[#This Row],[Nome]]&amp;"*",Gazzetta18_19[],2,FALSE),0)</f>
        <v>0</v>
      </c>
      <c r="J520" t="s">
        <v>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s="18" t="s">
        <v>2792</v>
      </c>
      <c r="Z520">
        <v>10</v>
      </c>
    </row>
    <row r="521" spans="1:26" hidden="1">
      <c r="A521">
        <v>248</v>
      </c>
      <c r="B521" t="s">
        <v>28</v>
      </c>
      <c r="C521" t="s">
        <v>577</v>
      </c>
      <c r="D521" s="17" t="str">
        <f>IFERROR(VLOOKUP(Dati18_19[[#This Row],[Nome]]&amp;"*",Gazzetta18_19[Giocatore],1,FALSE),0)</f>
        <v>Berni T.</v>
      </c>
      <c r="E521" s="13">
        <f>IFERROR(IF(Dati18_19[[#This Row],[Mf]]/Dati18_19[[#This Row],[Quota]]=0,0,Dati18_19[[#This Row],[Mf]]/Dati18_19[[#This Row],[Quota]]),0)</f>
        <v>0</v>
      </c>
      <c r="F521" s="13">
        <f>IFERROR(Dati18_19[[#This Row],[Mf/Quota]]*Dati18_19[[#This Row],[Pg]]/38,0)</f>
        <v>0</v>
      </c>
      <c r="G521" s="15">
        <f>IF(Dati18_19[[#This Row],[Mf]]*Dati18_19[[#This Row],[Pg]]=0,0,Dati18_19[[#This Row],[Mf]]*Dati18_19[[#This Row],[Pg]])</f>
        <v>0</v>
      </c>
      <c r="H521" s="20">
        <f>IFERROR(Dati18_19[[#This Row],[Tot. punti]]/Dati18_19[[#This Row],[Quota]],0)</f>
        <v>0</v>
      </c>
      <c r="I521" s="12">
        <f>IFERROR(VLOOKUP(Dati18_19[[#This Row],[Nome]]&amp;"*",Gazzetta18_19[],2,FALSE),0)</f>
        <v>1</v>
      </c>
      <c r="J521" t="s">
        <v>55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s="18" t="s">
        <v>2793</v>
      </c>
      <c r="Z521">
        <v>4</v>
      </c>
    </row>
    <row r="522" spans="1:26" hidden="1">
      <c r="A522">
        <v>300</v>
      </c>
      <c r="B522" t="s">
        <v>22</v>
      </c>
      <c r="C522" t="s">
        <v>274</v>
      </c>
      <c r="D522" s="17">
        <f>IFERROR(VLOOKUP(Dati18_19[[#This Row],[Nome]]&amp;"*",Gazzetta18_19[Giocatore],1,FALSE),0)</f>
        <v>0</v>
      </c>
      <c r="E522" s="13">
        <f>IFERROR(IF(Dati18_19[[#This Row],[Mf]]/Dati18_19[[#This Row],[Quota]]=0,0,Dati18_19[[#This Row],[Mf]]/Dati18_19[[#This Row],[Quota]]),0)</f>
        <v>0</v>
      </c>
      <c r="F522" s="13">
        <f>IFERROR(Dati18_19[[#This Row],[Mf/Quota]]*Dati18_19[[#This Row],[Pg]]/38,0)</f>
        <v>0</v>
      </c>
      <c r="G522" s="15">
        <f>IF(Dati18_19[[#This Row],[Mf]]*Dati18_19[[#This Row],[Pg]]=0,0,Dati18_19[[#This Row],[Mf]]*Dati18_19[[#This Row],[Pg]])</f>
        <v>0</v>
      </c>
      <c r="H522" s="20">
        <f>IFERROR(Dati18_19[[#This Row],[Tot. punti]]/Dati18_19[[#This Row],[Quota]],0)</f>
        <v>0</v>
      </c>
      <c r="I522" s="12">
        <f>IFERROR(VLOOKUP(Dati18_19[[#This Row],[Nome]]&amp;"*",Gazzetta18_19[],2,FALSE),0)</f>
        <v>0</v>
      </c>
      <c r="J522" t="s">
        <v>57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s="18" t="s">
        <v>2164</v>
      </c>
      <c r="Z522">
        <v>15</v>
      </c>
    </row>
    <row r="523" spans="1:26">
      <c r="A523">
        <v>319</v>
      </c>
      <c r="B523" t="s">
        <v>31</v>
      </c>
      <c r="C523" t="s">
        <v>275</v>
      </c>
      <c r="D523" s="17" t="str">
        <f>IFERROR(VLOOKUP(Dati18_19[[#This Row],[Nome]]&amp;"*",Gazzetta18_19[Giocatore],1,FALSE),0)</f>
        <v>Basta D.</v>
      </c>
      <c r="E523" s="13">
        <f>IFERROR(IF(Dati18_19[[#This Row],[Mf]]/Dati18_19[[#This Row],[Quota]]=0,0,Dati18_19[[#This Row],[Mf]]/Dati18_19[[#This Row],[Quota]]),0)</f>
        <v>0</v>
      </c>
      <c r="F523" s="13">
        <f>IFERROR(Dati18_19[[#This Row],[Mf/Quota]]*Dati18_19[[#This Row],[Pg]]/38,0)</f>
        <v>0</v>
      </c>
      <c r="G523" s="15">
        <f>IF(Dati18_19[[#This Row],[Mf]]*Dati18_19[[#This Row],[Pg]]=0,0,Dati18_19[[#This Row],[Mf]]*Dati18_19[[#This Row],[Pg]])</f>
        <v>0</v>
      </c>
      <c r="H523" s="20">
        <f>IFERROR(Dati18_19[[#This Row],[Tot. punti]]/Dati18_19[[#This Row],[Quota]],0)</f>
        <v>0</v>
      </c>
      <c r="I523" s="12">
        <f>IFERROR(VLOOKUP(Dati18_19[[#This Row],[Nome]]&amp;"*",Gazzetta18_19[],2,FALSE),0)</f>
        <v>4</v>
      </c>
      <c r="J523" t="s">
        <v>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s="18" t="s">
        <v>2439</v>
      </c>
      <c r="Z523">
        <v>9</v>
      </c>
    </row>
    <row r="524" spans="1:26">
      <c r="A524">
        <v>362</v>
      </c>
      <c r="B524" t="s">
        <v>31</v>
      </c>
      <c r="C524" t="s">
        <v>593</v>
      </c>
      <c r="D524" s="17" t="str">
        <f>IFERROR(VLOOKUP(Dati18_19[[#This Row],[Nome]]&amp;"*",Gazzetta18_19[Giocatore],1,FALSE),0)</f>
        <v>Simic S.</v>
      </c>
      <c r="E524" s="13">
        <f>IFERROR(IF(Dati18_19[[#This Row],[Mf]]/Dati18_19[[#This Row],[Quota]]=0,0,Dati18_19[[#This Row],[Mf]]/Dati18_19[[#This Row],[Quota]]),0)</f>
        <v>0</v>
      </c>
      <c r="F524" s="13">
        <f>IFERROR(Dati18_19[[#This Row],[Mf/Quota]]*Dati18_19[[#This Row],[Pg]]/38,0)</f>
        <v>0</v>
      </c>
      <c r="G524" s="15">
        <f>IF(Dati18_19[[#This Row],[Mf]]*Dati18_19[[#This Row],[Pg]]=0,0,Dati18_19[[#This Row],[Mf]]*Dati18_19[[#This Row],[Pg]])</f>
        <v>0</v>
      </c>
      <c r="H524" s="20">
        <f>IFERROR(Dati18_19[[#This Row],[Tot. punti]]/Dati18_19[[#This Row],[Quota]],0)</f>
        <v>0</v>
      </c>
      <c r="I524" s="12">
        <f>IFERROR(VLOOKUP(Dati18_19[[#This Row],[Nome]]&amp;"*",Gazzetta18_19[],2,FALSE),0)</f>
        <v>2</v>
      </c>
      <c r="J524" t="s">
        <v>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s="18" t="s">
        <v>2794</v>
      </c>
      <c r="Z524">
        <v>1</v>
      </c>
    </row>
    <row r="525" spans="1:26">
      <c r="A525">
        <v>363</v>
      </c>
      <c r="B525" t="s">
        <v>31</v>
      </c>
      <c r="C525" t="s">
        <v>594</v>
      </c>
      <c r="D525" s="17">
        <f>IFERROR(VLOOKUP(Dati18_19[[#This Row],[Nome]]&amp;"*",Gazzetta18_19[Giocatore],1,FALSE),0)</f>
        <v>0</v>
      </c>
      <c r="E525" s="13">
        <f>IFERROR(IF(Dati18_19[[#This Row],[Mf]]/Dati18_19[[#This Row],[Quota]]=0,0,Dati18_19[[#This Row],[Mf]]/Dati18_19[[#This Row],[Quota]]),0)</f>
        <v>0</v>
      </c>
      <c r="F525" s="13">
        <f>IFERROR(Dati18_19[[#This Row],[Mf/Quota]]*Dati18_19[[#This Row],[Pg]]/38,0)</f>
        <v>0</v>
      </c>
      <c r="G525" s="15">
        <f>IF(Dati18_19[[#This Row],[Mf]]*Dati18_19[[#This Row],[Pg]]=0,0,Dati18_19[[#This Row],[Mf]]*Dati18_19[[#This Row],[Pg]])</f>
        <v>0</v>
      </c>
      <c r="H525" s="20">
        <f>IFERROR(Dati18_19[[#This Row],[Tot. punti]]/Dati18_19[[#This Row],[Quota]],0)</f>
        <v>0</v>
      </c>
      <c r="I525" s="12">
        <f>IFERROR(VLOOKUP(Dati18_19[[#This Row],[Nome]]&amp;"*",Gazzetta18_19[],2,FALSE),0)</f>
        <v>0</v>
      </c>
      <c r="J525" t="s">
        <v>654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s="18" t="s">
        <v>2165</v>
      </c>
      <c r="Z525">
        <v>19</v>
      </c>
    </row>
    <row r="526" spans="1:26" hidden="1">
      <c r="A526">
        <v>366</v>
      </c>
      <c r="B526" t="s">
        <v>22</v>
      </c>
      <c r="C526" t="s">
        <v>208</v>
      </c>
      <c r="D526" s="17" t="str">
        <f>IFERROR(VLOOKUP(Dati18_19[[#This Row],[Nome]]&amp;"*",Gazzetta18_19[Giocatore],1,FALSE),0)</f>
        <v>Bertolacci A.</v>
      </c>
      <c r="E526" s="13">
        <f>IFERROR(IF(Dati18_19[[#This Row],[Mf]]/Dati18_19[[#This Row],[Quota]]=0,0,Dati18_19[[#This Row],[Mf]]/Dati18_19[[#This Row],[Quota]]),0)</f>
        <v>0</v>
      </c>
      <c r="F526" s="13">
        <f>IFERROR(Dati18_19[[#This Row],[Mf/Quota]]*Dati18_19[[#This Row],[Pg]]/38,0)</f>
        <v>0</v>
      </c>
      <c r="G526" s="15">
        <f>IF(Dati18_19[[#This Row],[Mf]]*Dati18_19[[#This Row],[Pg]]=0,0,Dati18_19[[#This Row],[Mf]]*Dati18_19[[#This Row],[Pg]])</f>
        <v>0</v>
      </c>
      <c r="H526" s="20">
        <f>IFERROR(Dati18_19[[#This Row],[Tot. punti]]/Dati18_19[[#This Row],[Quota]],0)</f>
        <v>0</v>
      </c>
      <c r="I526" s="12">
        <f>IFERROR(VLOOKUP(Dati18_19[[#This Row],[Nome]]&amp;"*",Gazzetta18_19[],2,FALSE),0)</f>
        <v>4</v>
      </c>
      <c r="J526" t="s">
        <v>21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s="18" t="s">
        <v>2617</v>
      </c>
      <c r="Z526">
        <v>15</v>
      </c>
    </row>
    <row r="527" spans="1:26" hidden="1">
      <c r="A527">
        <v>372</v>
      </c>
      <c r="B527" t="s">
        <v>22</v>
      </c>
      <c r="C527" t="s">
        <v>143</v>
      </c>
      <c r="D527" s="17" t="str">
        <f>IFERROR(VLOOKUP(Dati18_19[[#This Row],[Nome]]&amp;"*",Gazzetta18_19[Giocatore],1,FALSE),0)</f>
        <v>Montolivo R.</v>
      </c>
      <c r="E527" s="13">
        <f>IFERROR(IF(Dati18_19[[#This Row],[Mf]]/Dati18_19[[#This Row],[Quota]]=0,0,Dati18_19[[#This Row],[Mf]]/Dati18_19[[#This Row],[Quota]]),0)</f>
        <v>0</v>
      </c>
      <c r="F527" s="13">
        <f>IFERROR(Dati18_19[[#This Row],[Mf/Quota]]*Dati18_19[[#This Row],[Pg]]/38,0)</f>
        <v>0</v>
      </c>
      <c r="G527" s="15">
        <f>IF(Dati18_19[[#This Row],[Mf]]*Dati18_19[[#This Row],[Pg]]=0,0,Dati18_19[[#This Row],[Mf]]*Dati18_19[[#This Row],[Pg]])</f>
        <v>0</v>
      </c>
      <c r="H527" s="20">
        <f>IFERROR(Dati18_19[[#This Row],[Tot. punti]]/Dati18_19[[#This Row],[Quota]],0)</f>
        <v>0</v>
      </c>
      <c r="I527" s="12">
        <f>IFERROR(VLOOKUP(Dati18_19[[#This Row],[Nome]]&amp;"*",Gazzetta18_19[],2,FALSE),0)</f>
        <v>4</v>
      </c>
      <c r="J527" t="s">
        <v>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s="18" t="s">
        <v>2442</v>
      </c>
      <c r="Z527">
        <v>5</v>
      </c>
    </row>
    <row r="528" spans="1:26" hidden="1">
      <c r="A528">
        <v>382</v>
      </c>
      <c r="B528" t="s">
        <v>17</v>
      </c>
      <c r="C528" t="s">
        <v>353</v>
      </c>
      <c r="D528" s="17">
        <f>IFERROR(VLOOKUP(Dati18_19[[#This Row],[Nome]]&amp;"*",Gazzetta18_19[Giocatore],1,FALSE),0)</f>
        <v>0</v>
      </c>
      <c r="E528" s="13">
        <f>IFERROR(IF(Dati18_19[[#This Row],[Mf]]/Dati18_19[[#This Row],[Quota]]=0,0,Dati18_19[[#This Row],[Mf]]/Dati18_19[[#This Row],[Quota]]),0)</f>
        <v>0</v>
      </c>
      <c r="F528" s="13">
        <f>IFERROR(Dati18_19[[#This Row],[Mf/Quota]]*Dati18_19[[#This Row],[Pg]]/38,0)</f>
        <v>0</v>
      </c>
      <c r="G528" s="15">
        <f>IF(Dati18_19[[#This Row],[Mf]]*Dati18_19[[#This Row],[Pg]]=0,0,Dati18_19[[#This Row],[Mf]]*Dati18_19[[#This Row],[Pg]])</f>
        <v>0</v>
      </c>
      <c r="H528" s="20">
        <f>IFERROR(Dati18_19[[#This Row],[Tot. punti]]/Dati18_19[[#This Row],[Quota]],0)</f>
        <v>0</v>
      </c>
      <c r="I528" s="12">
        <f>IFERROR(VLOOKUP(Dati18_19[[#This Row],[Nome]]&amp;"*",Gazzetta18_19[],2,FALSE),0)</f>
        <v>0</v>
      </c>
      <c r="J528" t="s">
        <v>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s="18" t="s">
        <v>2618</v>
      </c>
      <c r="Z528">
        <v>11</v>
      </c>
    </row>
    <row r="529" spans="1:26" hidden="1">
      <c r="A529">
        <v>385</v>
      </c>
      <c r="B529" t="s">
        <v>28</v>
      </c>
      <c r="C529" t="s">
        <v>537</v>
      </c>
      <c r="D529" s="17">
        <f>IFERROR(VLOOKUP(Dati18_19[[#This Row],[Nome]]&amp;"*",Gazzetta18_19[Giocatore],1,FALSE),0)</f>
        <v>0</v>
      </c>
      <c r="E529" s="13">
        <f>IFERROR(IF(Dati18_19[[#This Row],[Mf]]/Dati18_19[[#This Row],[Quota]]=0,0,Dati18_19[[#This Row],[Mf]]/Dati18_19[[#This Row],[Quota]]),0)</f>
        <v>0</v>
      </c>
      <c r="F529" s="13">
        <f>IFERROR(Dati18_19[[#This Row],[Mf/Quota]]*Dati18_19[[#This Row],[Pg]]/38,0)</f>
        <v>0</v>
      </c>
      <c r="G529" s="15">
        <f>IF(Dati18_19[[#This Row],[Mf]]*Dati18_19[[#This Row],[Pg]]=0,0,Dati18_19[[#This Row],[Mf]]*Dati18_19[[#This Row],[Pg]])</f>
        <v>0</v>
      </c>
      <c r="H529" s="20">
        <f>IFERROR(Dati18_19[[#This Row],[Tot. punti]]/Dati18_19[[#This Row],[Quota]],0)</f>
        <v>0</v>
      </c>
      <c r="I529" s="12">
        <f>IFERROR(VLOOKUP(Dati18_19[[#This Row],[Nome]]&amp;"*",Gazzetta18_19[],2,FALSE),0)</f>
        <v>0</v>
      </c>
      <c r="J529" t="s">
        <v>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Y529" s="18" t="s">
        <v>2795</v>
      </c>
      <c r="Z529">
        <v>7</v>
      </c>
    </row>
    <row r="530" spans="1:26">
      <c r="A530">
        <v>395</v>
      </c>
      <c r="B530" t="s">
        <v>31</v>
      </c>
      <c r="C530" t="s">
        <v>479</v>
      </c>
      <c r="D530" s="17" t="str">
        <f>IFERROR(VLOOKUP(Dati18_19[[#This Row],[Nome]]&amp;"*",Gazzetta18_19[Giocatore],1,FALSE),0)</f>
        <v>Strinic I.</v>
      </c>
      <c r="E530" s="13">
        <f>IFERROR(IF(Dati18_19[[#This Row],[Mf]]/Dati18_19[[#This Row],[Quota]]=0,0,Dati18_19[[#This Row],[Mf]]/Dati18_19[[#This Row],[Quota]]),0)</f>
        <v>0</v>
      </c>
      <c r="F530" s="13">
        <f>IFERROR(Dati18_19[[#This Row],[Mf/Quota]]*Dati18_19[[#This Row],[Pg]]/38,0)</f>
        <v>0</v>
      </c>
      <c r="G530" s="15">
        <f>IF(Dati18_19[[#This Row],[Mf]]*Dati18_19[[#This Row],[Pg]]=0,0,Dati18_19[[#This Row],[Mf]]*Dati18_19[[#This Row],[Pg]])</f>
        <v>0</v>
      </c>
      <c r="H530" s="20">
        <f>IFERROR(Dati18_19[[#This Row],[Tot. punti]]/Dati18_19[[#This Row],[Quota]],0)</f>
        <v>0</v>
      </c>
      <c r="I530" s="12">
        <f>IFERROR(VLOOKUP(Dati18_19[[#This Row],[Nome]]&amp;"*",Gazzetta18_19[],2,FALSE),0)</f>
        <v>4</v>
      </c>
      <c r="J530" t="s">
        <v>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s="18" t="s">
        <v>2619</v>
      </c>
      <c r="Z530">
        <v>6</v>
      </c>
    </row>
    <row r="531" spans="1:26">
      <c r="A531">
        <v>522</v>
      </c>
      <c r="B531" t="s">
        <v>31</v>
      </c>
      <c r="C531" t="s">
        <v>464</v>
      </c>
      <c r="D531" s="17">
        <f>IFERROR(VLOOKUP(Dati18_19[[#This Row],[Nome]]&amp;"*",Gazzetta18_19[Giocatore],1,FALSE),0)</f>
        <v>0</v>
      </c>
      <c r="E531" s="13">
        <f>IFERROR(IF(Dati18_19[[#This Row],[Mf]]/Dati18_19[[#This Row],[Quota]]=0,0,Dati18_19[[#This Row],[Mf]]/Dati18_19[[#This Row],[Quota]]),0)</f>
        <v>0</v>
      </c>
      <c r="F531" s="13">
        <f>IFERROR(Dati18_19[[#This Row],[Mf/Quota]]*Dati18_19[[#This Row],[Pg]]/38,0)</f>
        <v>0</v>
      </c>
      <c r="G531" s="15">
        <f>IF(Dati18_19[[#This Row],[Mf]]*Dati18_19[[#This Row],[Pg]]=0,0,Dati18_19[[#This Row],[Mf]]*Dati18_19[[#This Row],[Pg]])</f>
        <v>0</v>
      </c>
      <c r="H531" s="20">
        <f>IFERROR(Dati18_19[[#This Row],[Tot. punti]]/Dati18_19[[#This Row],[Quota]],0)</f>
        <v>0</v>
      </c>
      <c r="I531" s="12">
        <f>IFERROR(VLOOKUP(Dati18_19[[#This Row],[Nome]]&amp;"*",Gazzetta18_19[],2,FALSE),0)</f>
        <v>0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s="18" t="s">
        <v>2622</v>
      </c>
      <c r="Z531">
        <v>9</v>
      </c>
    </row>
    <row r="532" spans="1:26" hidden="1">
      <c r="A532">
        <v>543</v>
      </c>
      <c r="B532" t="s">
        <v>28</v>
      </c>
      <c r="C532" t="s">
        <v>84</v>
      </c>
      <c r="D532" s="17" t="str">
        <f>IFERROR(VLOOKUP(Dati18_19[[#This Row],[Nome]]&amp;"*",Gazzetta18_19[Giocatore],1,FALSE),0)</f>
        <v>Padelli D.</v>
      </c>
      <c r="E532" s="13">
        <f>IFERROR(IF(Dati18_19[[#This Row],[Mf]]/Dati18_19[[#This Row],[Quota]]=0,0,Dati18_19[[#This Row],[Mf]]/Dati18_19[[#This Row],[Quota]]),0)</f>
        <v>0</v>
      </c>
      <c r="F532" s="13">
        <f>IFERROR(Dati18_19[[#This Row],[Mf/Quota]]*Dati18_19[[#This Row],[Pg]]/38,0)</f>
        <v>0</v>
      </c>
      <c r="G532" s="15">
        <f>IF(Dati18_19[[#This Row],[Mf]]*Dati18_19[[#This Row],[Pg]]=0,0,Dati18_19[[#This Row],[Mf]]*Dati18_19[[#This Row],[Pg]])</f>
        <v>0</v>
      </c>
      <c r="H532" s="20">
        <f>IFERROR(Dati18_19[[#This Row],[Tot. punti]]/Dati18_19[[#This Row],[Quota]],0)</f>
        <v>0</v>
      </c>
      <c r="I532" s="12">
        <f>IFERROR(VLOOKUP(Dati18_19[[#This Row],[Nome]]&amp;"*",Gazzetta18_19[],2,FALSE),0)</f>
        <v>1</v>
      </c>
      <c r="J532" t="s">
        <v>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s="18" t="s">
        <v>2168</v>
      </c>
      <c r="Z532">
        <v>5</v>
      </c>
    </row>
    <row r="533" spans="1:26">
      <c r="A533">
        <v>583</v>
      </c>
      <c r="B533" t="s">
        <v>31</v>
      </c>
      <c r="C533" t="s">
        <v>372</v>
      </c>
      <c r="D533" s="17">
        <f>IFERROR(VLOOKUP(Dati18_19[[#This Row],[Nome]]&amp;"*",Gazzetta18_19[Giocatore],1,FALSE),0)</f>
        <v>0</v>
      </c>
      <c r="E533" s="13">
        <f>IFERROR(IF(Dati18_19[[#This Row],[Mf]]/Dati18_19[[#This Row],[Quota]]=0,0,Dati18_19[[#This Row],[Mf]]/Dati18_19[[#This Row],[Quota]]),0)</f>
        <v>0</v>
      </c>
      <c r="F533" s="13">
        <f>IFERROR(Dati18_19[[#This Row],[Mf/Quota]]*Dati18_19[[#This Row],[Pg]]/38,0)</f>
        <v>0</v>
      </c>
      <c r="G533" s="15">
        <f>IF(Dati18_19[[#This Row],[Mf]]*Dati18_19[[#This Row],[Pg]]=0,0,Dati18_19[[#This Row],[Mf]]*Dati18_19[[#This Row],[Pg]])</f>
        <v>0</v>
      </c>
      <c r="H533" s="20">
        <f>IFERROR(Dati18_19[[#This Row],[Tot. punti]]/Dati18_19[[#This Row],[Quota]],0)</f>
        <v>0</v>
      </c>
      <c r="I533" s="12">
        <f>IFERROR(VLOOKUP(Dati18_19[[#This Row],[Nome]]&amp;"*",Gazzetta18_19[],2,FALSE),0)</f>
        <v>0</v>
      </c>
      <c r="J533" t="s">
        <v>30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s="18" t="s">
        <v>2169</v>
      </c>
      <c r="Z533">
        <v>11</v>
      </c>
    </row>
    <row r="534" spans="1:26" hidden="1">
      <c r="A534">
        <v>599</v>
      </c>
      <c r="B534" t="s">
        <v>22</v>
      </c>
      <c r="C534" t="s">
        <v>622</v>
      </c>
      <c r="D534" s="17">
        <f>IFERROR(VLOOKUP(Dati18_19[[#This Row],[Nome]]&amp;"*",Gazzetta18_19[Giocatore],1,FALSE),0)</f>
        <v>0</v>
      </c>
      <c r="E534" s="13">
        <f>IFERROR(IF(Dati18_19[[#This Row],[Mf]]/Dati18_19[[#This Row],[Quota]]=0,0,Dati18_19[[#This Row],[Mf]]/Dati18_19[[#This Row],[Quota]]),0)</f>
        <v>0</v>
      </c>
      <c r="F534" s="13">
        <f>IFERROR(Dati18_19[[#This Row],[Mf/Quota]]*Dati18_19[[#This Row],[Pg]]/38,0)</f>
        <v>0</v>
      </c>
      <c r="G534" s="15">
        <f>IF(Dati18_19[[#This Row],[Mf]]*Dati18_19[[#This Row],[Pg]]=0,0,Dati18_19[[#This Row],[Mf]]*Dati18_19[[#This Row],[Pg]])</f>
        <v>0</v>
      </c>
      <c r="H534" s="20">
        <f>IFERROR(Dati18_19[[#This Row],[Tot. punti]]/Dati18_19[[#This Row],[Quota]],0)</f>
        <v>0</v>
      </c>
      <c r="I534" s="12">
        <f>IFERROR(VLOOKUP(Dati18_19[[#This Row],[Nome]]&amp;"*",Gazzetta18_19[],2,FALSE),0)</f>
        <v>0</v>
      </c>
      <c r="J534" t="s">
        <v>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2796</v>
      </c>
      <c r="Z534">
        <v>3</v>
      </c>
    </row>
    <row r="535" spans="1:26" hidden="1">
      <c r="A535">
        <v>600</v>
      </c>
      <c r="B535" t="s">
        <v>22</v>
      </c>
      <c r="C535" t="s">
        <v>623</v>
      </c>
      <c r="D535" s="17">
        <f>IFERROR(VLOOKUP(Dati18_19[[#This Row],[Nome]]&amp;"*",Gazzetta18_19[Giocatore],1,FALSE),0)</f>
        <v>0</v>
      </c>
      <c r="E535" s="13">
        <f>IFERROR(IF(Dati18_19[[#This Row],[Mf]]/Dati18_19[[#This Row],[Quota]]=0,0,Dati18_19[[#This Row],[Mf]]/Dati18_19[[#This Row],[Quota]]),0)</f>
        <v>0</v>
      </c>
      <c r="F535" s="13">
        <f>IFERROR(Dati18_19[[#This Row],[Mf/Quota]]*Dati18_19[[#This Row],[Pg]]/38,0)</f>
        <v>0</v>
      </c>
      <c r="G535" s="15">
        <f>IF(Dati18_19[[#This Row],[Mf]]*Dati18_19[[#This Row],[Pg]]=0,0,Dati18_19[[#This Row],[Mf]]*Dati18_19[[#This Row],[Pg]])</f>
        <v>0</v>
      </c>
      <c r="H535" s="20">
        <f>IFERROR(Dati18_19[[#This Row],[Tot. punti]]/Dati18_19[[#This Row],[Quota]],0)</f>
        <v>0</v>
      </c>
      <c r="I535" s="12">
        <f>IFERROR(VLOOKUP(Dati18_19[[#This Row],[Nome]]&amp;"*",Gazzetta18_19[],2,FALSE),0)</f>
        <v>0</v>
      </c>
      <c r="J535" t="s">
        <v>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2797</v>
      </c>
      <c r="Z535">
        <v>1</v>
      </c>
    </row>
    <row r="536" spans="1:26" hidden="1">
      <c r="A536">
        <v>611</v>
      </c>
      <c r="B536" t="s">
        <v>28</v>
      </c>
      <c r="C536" t="s">
        <v>402</v>
      </c>
      <c r="D536" s="17" t="str">
        <f>IFERROR(VLOOKUP(Dati18_19[[#This Row],[Nome]]&amp;"*",Gazzetta18_19[Giocatore],1,FALSE),0)</f>
        <v>Rafael C.</v>
      </c>
      <c r="E536" s="13">
        <f>IFERROR(IF(Dati18_19[[#This Row],[Mf]]/Dati18_19[[#This Row],[Quota]]=0,0,Dati18_19[[#This Row],[Mf]]/Dati18_19[[#This Row],[Quota]]),0)</f>
        <v>0</v>
      </c>
      <c r="F536" s="13">
        <f>IFERROR(Dati18_19[[#This Row],[Mf/Quota]]*Dati18_19[[#This Row],[Pg]]/38,0)</f>
        <v>0</v>
      </c>
      <c r="G536" s="15">
        <f>IF(Dati18_19[[#This Row],[Mf]]*Dati18_19[[#This Row],[Pg]]=0,0,Dati18_19[[#This Row],[Mf]]*Dati18_19[[#This Row],[Pg]])</f>
        <v>0</v>
      </c>
      <c r="H536" s="20">
        <f>IFERROR(Dati18_19[[#This Row],[Tot. punti]]/Dati18_19[[#This Row],[Quota]],0)</f>
        <v>0</v>
      </c>
      <c r="I536" s="12">
        <f>IFERROR(VLOOKUP(Dati18_19[[#This Row],[Nome]]&amp;"*",Gazzetta18_19[],2,FALSE),0)</f>
        <v>2</v>
      </c>
      <c r="J536" t="s">
        <v>654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2170</v>
      </c>
      <c r="Z536">
        <v>12</v>
      </c>
    </row>
    <row r="537" spans="1:26" hidden="1">
      <c r="A537">
        <v>652</v>
      </c>
      <c r="B537" t="s">
        <v>17</v>
      </c>
      <c r="C537" t="s">
        <v>62</v>
      </c>
      <c r="D537" s="17">
        <f>IFERROR(VLOOKUP(Dati18_19[[#This Row],[Nome]]&amp;"*",Gazzetta18_19[Giocatore],1,FALSE),0)</f>
        <v>0</v>
      </c>
      <c r="E537" s="13">
        <f>IFERROR(IF(Dati18_19[[#This Row],[Mf]]/Dati18_19[[#This Row],[Quota]]=0,0,Dati18_19[[#This Row],[Mf]]/Dati18_19[[#This Row],[Quota]]),0)</f>
        <v>0</v>
      </c>
      <c r="F537" s="13">
        <f>IFERROR(Dati18_19[[#This Row],[Mf/Quota]]*Dati18_19[[#This Row],[Pg]]/38,0)</f>
        <v>0</v>
      </c>
      <c r="G537" s="15">
        <f>IF(Dati18_19[[#This Row],[Mf]]*Dati18_19[[#This Row],[Pg]]=0,0,Dati18_19[[#This Row],[Mf]]*Dati18_19[[#This Row],[Pg]])</f>
        <v>0</v>
      </c>
      <c r="H537" s="20">
        <f>IFERROR(Dati18_19[[#This Row],[Tot. punti]]/Dati18_19[[#This Row],[Quota]],0)</f>
        <v>0</v>
      </c>
      <c r="I537" s="12">
        <f>IFERROR(VLOOKUP(Dati18_19[[#This Row],[Nome]]&amp;"*",Gazzetta18_19[],2,FALSE),0)</f>
        <v>0</v>
      </c>
      <c r="J537" t="s">
        <v>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2798</v>
      </c>
      <c r="Z537">
        <v>2</v>
      </c>
    </row>
    <row r="538" spans="1:26" hidden="1">
      <c r="A538">
        <v>661</v>
      </c>
      <c r="B538" t="s">
        <v>22</v>
      </c>
      <c r="C538" t="s">
        <v>627</v>
      </c>
      <c r="D538" s="17">
        <f>IFERROR(VLOOKUP(Dati18_19[[#This Row],[Nome]]&amp;"*",Gazzetta18_19[Giocatore],1,FALSE),0)</f>
        <v>0</v>
      </c>
      <c r="E538" s="13">
        <f>IFERROR(IF(Dati18_19[[#This Row],[Mf]]/Dati18_19[[#This Row],[Quota]]=0,0,Dati18_19[[#This Row],[Mf]]/Dati18_19[[#This Row],[Quota]]),0)</f>
        <v>0</v>
      </c>
      <c r="F538" s="13">
        <f>IFERROR(Dati18_19[[#This Row],[Mf/Quota]]*Dati18_19[[#This Row],[Pg]]/38,0)</f>
        <v>0</v>
      </c>
      <c r="G538" s="15">
        <f>IF(Dati18_19[[#This Row],[Mf]]*Dati18_19[[#This Row],[Pg]]=0,0,Dati18_19[[#This Row],[Mf]]*Dati18_19[[#This Row],[Pg]])</f>
        <v>0</v>
      </c>
      <c r="H538" s="20">
        <f>IFERROR(Dati18_19[[#This Row],[Tot. punti]]/Dati18_19[[#This Row],[Quota]],0)</f>
        <v>0</v>
      </c>
      <c r="I538" s="12">
        <f>IFERROR(VLOOKUP(Dati18_19[[#This Row],[Nome]]&amp;"*",Gazzetta18_19[],2,FALSE),0)</f>
        <v>0</v>
      </c>
      <c r="J538" t="s">
        <v>30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s="18" t="s">
        <v>2799</v>
      </c>
      <c r="Z538">
        <v>3</v>
      </c>
    </row>
    <row r="539" spans="1:26">
      <c r="A539">
        <v>663</v>
      </c>
      <c r="B539" t="s">
        <v>31</v>
      </c>
      <c r="C539" t="s">
        <v>499</v>
      </c>
      <c r="D539" s="17">
        <f>IFERROR(VLOOKUP(Dati18_19[[#This Row],[Nome]]&amp;"*",Gazzetta18_19[Giocatore],1,FALSE),0)</f>
        <v>0</v>
      </c>
      <c r="E539" s="13">
        <f>IFERROR(IF(Dati18_19[[#This Row],[Mf]]/Dati18_19[[#This Row],[Quota]]=0,0,Dati18_19[[#This Row],[Mf]]/Dati18_19[[#This Row],[Quota]]),0)</f>
        <v>0</v>
      </c>
      <c r="F539" s="13">
        <f>IFERROR(Dati18_19[[#This Row],[Mf/Quota]]*Dati18_19[[#This Row],[Pg]]/38,0)</f>
        <v>0</v>
      </c>
      <c r="G539" s="15">
        <f>IF(Dati18_19[[#This Row],[Mf]]*Dati18_19[[#This Row],[Pg]]=0,0,Dati18_19[[#This Row],[Mf]]*Dati18_19[[#This Row],[Pg]])</f>
        <v>0</v>
      </c>
      <c r="H539" s="20">
        <f>IFERROR(Dati18_19[[#This Row],[Tot. punti]]/Dati18_19[[#This Row],[Quota]],0)</f>
        <v>0</v>
      </c>
      <c r="I539" s="12">
        <f>IFERROR(VLOOKUP(Dati18_19[[#This Row],[Nome]]&amp;"*",Gazzetta18_19[],2,FALSE),0)</f>
        <v>0</v>
      </c>
      <c r="J539" t="s">
        <v>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s="18" t="s">
        <v>2800</v>
      </c>
      <c r="Z539">
        <v>13</v>
      </c>
    </row>
    <row r="540" spans="1:26" hidden="1">
      <c r="A540">
        <v>673</v>
      </c>
      <c r="B540" t="s">
        <v>28</v>
      </c>
      <c r="C540" t="s">
        <v>630</v>
      </c>
      <c r="D540" s="17" t="str">
        <f>IFERROR(VLOOKUP(Dati18_19[[#This Row],[Nome]]&amp;"*",Gazzetta18_19[Giocatore],1,FALSE),0)</f>
        <v>Perisan S.</v>
      </c>
      <c r="E540" s="13">
        <f>IFERROR(IF(Dati18_19[[#This Row],[Mf]]/Dati18_19[[#This Row],[Quota]]=0,0,Dati18_19[[#This Row],[Mf]]/Dati18_19[[#This Row],[Quota]]),0)</f>
        <v>0</v>
      </c>
      <c r="F540" s="13">
        <f>IFERROR(Dati18_19[[#This Row],[Mf/Quota]]*Dati18_19[[#This Row],[Pg]]/38,0)</f>
        <v>0</v>
      </c>
      <c r="G540" s="15">
        <f>IF(Dati18_19[[#This Row],[Mf]]*Dati18_19[[#This Row],[Pg]]=0,0,Dati18_19[[#This Row],[Mf]]*Dati18_19[[#This Row],[Pg]])</f>
        <v>0</v>
      </c>
      <c r="H540" s="20">
        <f>IFERROR(Dati18_19[[#This Row],[Tot. punti]]/Dati18_19[[#This Row],[Quota]],0)</f>
        <v>0</v>
      </c>
      <c r="I540" s="12">
        <f>IFERROR(VLOOKUP(Dati18_19[[#This Row],[Nome]]&amp;"*",Gazzetta18_19[],2,FALSE),0)</f>
        <v>1</v>
      </c>
      <c r="J540" t="s">
        <v>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Y540" s="18" t="s">
        <v>2448</v>
      </c>
      <c r="Z540">
        <v>8</v>
      </c>
    </row>
    <row r="541" spans="1:26" hidden="1">
      <c r="A541">
        <v>720</v>
      </c>
      <c r="B541" t="s">
        <v>28</v>
      </c>
      <c r="C541" t="s">
        <v>166</v>
      </c>
      <c r="D541" s="17" t="str">
        <f>IFERROR(VLOOKUP(Dati18_19[[#This Row],[Nome]]&amp;"*",Gazzetta18_19[Giocatore],1,FALSE),0)</f>
        <v>Belec V.</v>
      </c>
      <c r="E541" s="13">
        <f>IFERROR(IF(Dati18_19[[#This Row],[Mf]]/Dati18_19[[#This Row],[Quota]]=0,0,Dati18_19[[#This Row],[Mf]]/Dati18_19[[#This Row],[Quota]]),0)</f>
        <v>0</v>
      </c>
      <c r="F541" s="13">
        <f>IFERROR(Dati18_19[[#This Row],[Mf/Quota]]*Dati18_19[[#This Row],[Pg]]/38,0)</f>
        <v>0</v>
      </c>
      <c r="G541" s="15">
        <f>IF(Dati18_19[[#This Row],[Mf]]*Dati18_19[[#This Row],[Pg]]=0,0,Dati18_19[[#This Row],[Mf]]*Dati18_19[[#This Row],[Pg]])</f>
        <v>0</v>
      </c>
      <c r="H541" s="20">
        <f>IFERROR(Dati18_19[[#This Row],[Tot. punti]]/Dati18_19[[#This Row],[Quota]],0)</f>
        <v>0</v>
      </c>
      <c r="I541" s="12">
        <f>IFERROR(VLOOKUP(Dati18_19[[#This Row],[Nome]]&amp;"*",Gazzetta18_19[],2,FALSE),0)</f>
        <v>1</v>
      </c>
      <c r="J541" t="s">
        <v>44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 s="18" t="s">
        <v>2801</v>
      </c>
      <c r="Z541">
        <v>12</v>
      </c>
    </row>
    <row r="542" spans="1:26" hidden="1">
      <c r="A542">
        <v>726</v>
      </c>
      <c r="B542" t="s">
        <v>22</v>
      </c>
      <c r="C542" t="s">
        <v>634</v>
      </c>
      <c r="D542" s="17">
        <f>IFERROR(VLOOKUP(Dati18_19[[#This Row],[Nome]]&amp;"*",Gazzetta18_19[Giocatore],1,FALSE),0)</f>
        <v>0</v>
      </c>
      <c r="E542" s="13">
        <f>IFERROR(IF(Dati18_19[[#This Row],[Mf]]/Dati18_19[[#This Row],[Quota]]=0,0,Dati18_19[[#This Row],[Mf]]/Dati18_19[[#This Row],[Quota]]),0)</f>
        <v>0</v>
      </c>
      <c r="F542" s="13">
        <f>IFERROR(Dati18_19[[#This Row],[Mf/Quota]]*Dati18_19[[#This Row],[Pg]]/38,0)</f>
        <v>0</v>
      </c>
      <c r="G542" s="15">
        <f>IF(Dati18_19[[#This Row],[Mf]]*Dati18_19[[#This Row],[Pg]]=0,0,Dati18_19[[#This Row],[Mf]]*Dati18_19[[#This Row],[Pg]])</f>
        <v>0</v>
      </c>
      <c r="H542" s="20">
        <f>IFERROR(Dati18_19[[#This Row],[Tot. punti]]/Dati18_19[[#This Row],[Quota]],0)</f>
        <v>0</v>
      </c>
      <c r="I542" s="12">
        <f>IFERROR(VLOOKUP(Dati18_19[[#This Row],[Nome]]&amp;"*",Gazzetta18_19[],2,FALSE),0)</f>
        <v>0</v>
      </c>
      <c r="J542" t="s">
        <v>653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 s="18" t="s">
        <v>2177</v>
      </c>
      <c r="Z542">
        <v>8</v>
      </c>
    </row>
    <row r="543" spans="1:26" hidden="1">
      <c r="A543">
        <v>768</v>
      </c>
      <c r="B543" t="s">
        <v>22</v>
      </c>
      <c r="C543" t="s">
        <v>641</v>
      </c>
      <c r="D543" s="17">
        <f>IFERROR(VLOOKUP(Dati18_19[[#This Row],[Nome]]&amp;"*",Gazzetta18_19[Giocatore],1,FALSE),0)</f>
        <v>0</v>
      </c>
      <c r="E543" s="13">
        <f>IFERROR(IF(Dati18_19[[#This Row],[Mf]]/Dati18_19[[#This Row],[Quota]]=0,0,Dati18_19[[#This Row],[Mf]]/Dati18_19[[#This Row],[Quota]]),0)</f>
        <v>0</v>
      </c>
      <c r="F543" s="13">
        <f>IFERROR(Dati18_19[[#This Row],[Mf/Quota]]*Dati18_19[[#This Row],[Pg]]/38,0)</f>
        <v>0</v>
      </c>
      <c r="G543" s="15">
        <f>IF(Dati18_19[[#This Row],[Mf]]*Dati18_19[[#This Row],[Pg]]=0,0,Dati18_19[[#This Row],[Mf]]*Dati18_19[[#This Row],[Pg]])</f>
        <v>0</v>
      </c>
      <c r="H543" s="20">
        <f>IFERROR(Dati18_19[[#This Row],[Tot. punti]]/Dati18_19[[#This Row],[Quota]],0)</f>
        <v>0</v>
      </c>
      <c r="I543" s="12">
        <f>IFERROR(VLOOKUP(Dati18_19[[#This Row],[Nome]]&amp;"*",Gazzetta18_19[],2,FALSE),0)</f>
        <v>0</v>
      </c>
      <c r="J543" t="s">
        <v>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s="18" t="s">
        <v>2178</v>
      </c>
      <c r="Z543">
        <v>40</v>
      </c>
    </row>
    <row r="544" spans="1:26" hidden="1">
      <c r="A544">
        <v>778</v>
      </c>
      <c r="B544" t="s">
        <v>17</v>
      </c>
      <c r="C544" t="s">
        <v>544</v>
      </c>
      <c r="D544" s="17">
        <f>IFERROR(VLOOKUP(Dati18_19[[#This Row],[Nome]]&amp;"*",Gazzetta18_19[Giocatore],1,FALSE),0)</f>
        <v>0</v>
      </c>
      <c r="E544" s="13">
        <f>IFERROR(IF(Dati18_19[[#This Row],[Mf]]/Dati18_19[[#This Row],[Quota]]=0,0,Dati18_19[[#This Row],[Mf]]/Dati18_19[[#This Row],[Quota]]),0)</f>
        <v>0</v>
      </c>
      <c r="F544" s="13">
        <f>IFERROR(Dati18_19[[#This Row],[Mf/Quota]]*Dati18_19[[#This Row],[Pg]]/38,0)</f>
        <v>0</v>
      </c>
      <c r="G544" s="15">
        <f>IF(Dati18_19[[#This Row],[Mf]]*Dati18_19[[#This Row],[Pg]]=0,0,Dati18_19[[#This Row],[Mf]]*Dati18_19[[#This Row],[Pg]])</f>
        <v>0</v>
      </c>
      <c r="H544" s="20">
        <f>IFERROR(Dati18_19[[#This Row],[Tot. punti]]/Dati18_19[[#This Row],[Quota]],0)</f>
        <v>0</v>
      </c>
      <c r="I544" s="12">
        <f>IFERROR(VLOOKUP(Dati18_19[[#This Row],[Nome]]&amp;"*",Gazzetta18_19[],2,FALSE),0)</f>
        <v>0</v>
      </c>
      <c r="J544" t="s">
        <v>49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 s="18" t="s">
        <v>2182</v>
      </c>
      <c r="Z544">
        <v>16</v>
      </c>
    </row>
    <row r="545" spans="1:26" hidden="1">
      <c r="A545">
        <v>813</v>
      </c>
      <c r="B545" t="s">
        <v>22</v>
      </c>
      <c r="C545" t="s">
        <v>647</v>
      </c>
      <c r="D545" s="17">
        <f>IFERROR(VLOOKUP(Dati18_19[[#This Row],[Nome]]&amp;"*",Gazzetta18_19[Giocatore],1,FALSE),0)</f>
        <v>0</v>
      </c>
      <c r="E545" s="13">
        <f>IFERROR(IF(Dati18_19[[#This Row],[Mf]]/Dati18_19[[#This Row],[Quota]]=0,0,Dati18_19[[#This Row],[Mf]]/Dati18_19[[#This Row],[Quota]]),0)</f>
        <v>0</v>
      </c>
      <c r="F545" s="13">
        <f>IFERROR(Dati18_19[[#This Row],[Mf/Quota]]*Dati18_19[[#This Row],[Pg]]/38,0)</f>
        <v>0</v>
      </c>
      <c r="G545" s="15">
        <f>IF(Dati18_19[[#This Row],[Mf]]*Dati18_19[[#This Row],[Pg]]=0,0,Dati18_19[[#This Row],[Mf]]*Dati18_19[[#This Row],[Pg]])</f>
        <v>0</v>
      </c>
      <c r="H545" s="20">
        <f>IFERROR(Dati18_19[[#This Row],[Tot. punti]]/Dati18_19[[#This Row],[Quota]],0)</f>
        <v>0</v>
      </c>
      <c r="I545" s="12">
        <f>IFERROR(VLOOKUP(Dati18_19[[#This Row],[Nome]]&amp;"*",Gazzetta18_19[],2,FALSE),0)</f>
        <v>0</v>
      </c>
      <c r="J545" t="s">
        <v>30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s="18" t="s">
        <v>2802</v>
      </c>
      <c r="Z545">
        <v>7</v>
      </c>
    </row>
    <row r="546" spans="1:26">
      <c r="A546">
        <v>1847</v>
      </c>
      <c r="B546" t="s">
        <v>31</v>
      </c>
      <c r="C546" t="s">
        <v>657</v>
      </c>
      <c r="D546" s="17" t="str">
        <f>IFERROR(VLOOKUP(Dati18_19[[#This Row],[Nome]]&amp;"*",Gazzetta18_19[Giocatore],1,FALSE),0)</f>
        <v>Caldara M.</v>
      </c>
      <c r="E546" s="13">
        <f>IFERROR(IF(Dati18_19[[#This Row],[Mf]]/Dati18_19[[#This Row],[Quota]]=0,0,Dati18_19[[#This Row],[Mf]]/Dati18_19[[#This Row],[Quota]]),0)</f>
        <v>0</v>
      </c>
      <c r="F546" s="13">
        <f>IFERROR(Dati18_19[[#This Row],[Mf/Quota]]*Dati18_19[[#This Row],[Pg]]/38,0)</f>
        <v>0</v>
      </c>
      <c r="G546" s="15">
        <f>IF(Dati18_19[[#This Row],[Mf]]*Dati18_19[[#This Row],[Pg]]=0,0,Dati18_19[[#This Row],[Mf]]*Dati18_19[[#This Row],[Pg]])</f>
        <v>0</v>
      </c>
      <c r="H546" s="20">
        <f>IFERROR(Dati18_19[[#This Row],[Tot. punti]]/Dati18_19[[#This Row],[Quota]],0)</f>
        <v>0</v>
      </c>
      <c r="I546" s="12">
        <f>IFERROR(VLOOKUP(Dati18_19[[#This Row],[Nome]]&amp;"*",Gazzetta18_19[],2,FALSE),0)</f>
        <v>7</v>
      </c>
      <c r="J546" t="s">
        <v>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 s="18" t="s">
        <v>2183</v>
      </c>
      <c r="Z546">
        <v>23</v>
      </c>
    </row>
    <row r="547" spans="1:26" hidden="1">
      <c r="A547">
        <v>1873</v>
      </c>
      <c r="B547" t="s">
        <v>22</v>
      </c>
      <c r="C547" t="s">
        <v>672</v>
      </c>
      <c r="D547" s="17">
        <f>IFERROR(VLOOKUP(Dati18_19[[#This Row],[Nome]]&amp;"*",Gazzetta18_19[Giocatore],1,FALSE),0)</f>
        <v>0</v>
      </c>
      <c r="E547" s="13">
        <f>IFERROR(IF(Dati18_19[[#This Row],[Mf]]/Dati18_19[[#This Row],[Quota]]=0,0,Dati18_19[[#This Row],[Mf]]/Dati18_19[[#This Row],[Quota]]),0)</f>
        <v>0</v>
      </c>
      <c r="F547" s="13">
        <f>IFERROR(Dati18_19[[#This Row],[Mf/Quota]]*Dati18_19[[#This Row],[Pg]]/38,0)</f>
        <v>0</v>
      </c>
      <c r="G547" s="15">
        <f>IF(Dati18_19[[#This Row],[Mf]]*Dati18_19[[#This Row],[Pg]]=0,0,Dati18_19[[#This Row],[Mf]]*Dati18_19[[#This Row],[Pg]])</f>
        <v>0</v>
      </c>
      <c r="H547" s="20">
        <f>IFERROR(Dati18_19[[#This Row],[Tot. punti]]/Dati18_19[[#This Row],[Quota]],0)</f>
        <v>0</v>
      </c>
      <c r="I547" s="12">
        <f>IFERROR(VLOOKUP(Dati18_19[[#This Row],[Nome]]&amp;"*",Gazzetta18_19[],2,FALSE),0)</f>
        <v>0</v>
      </c>
      <c r="J547" t="s">
        <v>74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 s="18" t="s">
        <v>2185</v>
      </c>
      <c r="Z547">
        <v>7</v>
      </c>
    </row>
    <row r="548" spans="1:26" hidden="1">
      <c r="A548">
        <v>1875</v>
      </c>
      <c r="B548" t="s">
        <v>22</v>
      </c>
      <c r="C548" t="s">
        <v>968</v>
      </c>
      <c r="D548" s="17">
        <f>IFERROR(VLOOKUP(Dati18_19[[#This Row],[Nome]]&amp;"*",Gazzetta18_19[Giocatore],1,FALSE),0)</f>
        <v>0</v>
      </c>
      <c r="E548" s="13">
        <f>IFERROR(IF(Dati18_19[[#This Row],[Mf]]/Dati18_19[[#This Row],[Quota]]=0,0,Dati18_19[[#This Row],[Mf]]/Dati18_19[[#This Row],[Quota]]),0)</f>
        <v>0</v>
      </c>
      <c r="F548" s="13">
        <f>IFERROR(Dati18_19[[#This Row],[Mf/Quota]]*Dati18_19[[#This Row],[Pg]]/38,0)</f>
        <v>0</v>
      </c>
      <c r="G548" s="15">
        <f>IF(Dati18_19[[#This Row],[Mf]]*Dati18_19[[#This Row],[Pg]]=0,0,Dati18_19[[#This Row],[Mf]]*Dati18_19[[#This Row],[Pg]])</f>
        <v>0</v>
      </c>
      <c r="H548" s="20">
        <f>IFERROR(Dati18_19[[#This Row],[Tot. punti]]/Dati18_19[[#This Row],[Quota]],0)</f>
        <v>0</v>
      </c>
      <c r="I548" s="12">
        <f>IFERROR(VLOOKUP(Dati18_19[[#This Row],[Nome]]&amp;"*",Gazzetta18_19[],2,FALSE),0)</f>
        <v>0</v>
      </c>
      <c r="J548" t="s">
        <v>1086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6">
      <c r="A549">
        <v>1918</v>
      </c>
      <c r="B549" t="s">
        <v>31</v>
      </c>
      <c r="C549" t="s">
        <v>982</v>
      </c>
      <c r="D549" s="17" t="str">
        <f>IFERROR(VLOOKUP(Dati18_19[[#This Row],[Nome]]&amp;"*",Gazzetta18_19[Giocatore],1,FALSE),0)</f>
        <v>Diks K.</v>
      </c>
      <c r="E549" s="13">
        <f>IFERROR(IF(Dati18_19[[#This Row],[Mf]]/Dati18_19[[#This Row],[Quota]]=0,0,Dati18_19[[#This Row],[Mf]]/Dati18_19[[#This Row],[Quota]]),0)</f>
        <v>0</v>
      </c>
      <c r="F549" s="13">
        <f>IFERROR(Dati18_19[[#This Row],[Mf/Quota]]*Dati18_19[[#This Row],[Pg]]/38,0)</f>
        <v>0</v>
      </c>
      <c r="G549" s="15">
        <f>IF(Dati18_19[[#This Row],[Mf]]*Dati18_19[[#This Row],[Pg]]=0,0,Dati18_19[[#This Row],[Mf]]*Dati18_19[[#This Row],[Pg]])</f>
        <v>0</v>
      </c>
      <c r="H549" s="20">
        <f>IFERROR(Dati18_19[[#This Row],[Tot. punti]]/Dati18_19[[#This Row],[Quota]],0)</f>
        <v>0</v>
      </c>
      <c r="I549" s="12">
        <f>IFERROR(VLOOKUP(Dati18_19[[#This Row],[Nome]]&amp;"*",Gazzetta18_19[],2,FALSE),0)</f>
        <v>4</v>
      </c>
      <c r="J549" t="s">
        <v>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6" hidden="1">
      <c r="A550">
        <v>1936</v>
      </c>
      <c r="B550" t="s">
        <v>22</v>
      </c>
      <c r="C550" t="s">
        <v>989</v>
      </c>
      <c r="D550" s="17">
        <f>IFERROR(VLOOKUP(Dati18_19[[#This Row],[Nome]]&amp;"*",Gazzetta18_19[Giocatore],1,FALSE),0)</f>
        <v>0</v>
      </c>
      <c r="E550" s="13">
        <f>IFERROR(IF(Dati18_19[[#This Row],[Mf]]/Dati18_19[[#This Row],[Quota]]=0,0,Dati18_19[[#This Row],[Mf]]/Dati18_19[[#This Row],[Quota]]),0)</f>
        <v>0</v>
      </c>
      <c r="F550" s="13">
        <f>IFERROR(Dati18_19[[#This Row],[Mf/Quota]]*Dati18_19[[#This Row],[Pg]]/38,0)</f>
        <v>0</v>
      </c>
      <c r="G550" s="15">
        <f>IF(Dati18_19[[#This Row],[Mf]]*Dati18_19[[#This Row],[Pg]]=0,0,Dati18_19[[#This Row],[Mf]]*Dati18_19[[#This Row],[Pg]])</f>
        <v>0</v>
      </c>
      <c r="H550" s="20">
        <f>IFERROR(Dati18_19[[#This Row],[Tot. punti]]/Dati18_19[[#This Row],[Quota]],0)</f>
        <v>0</v>
      </c>
      <c r="I550" s="12">
        <f>IFERROR(VLOOKUP(Dati18_19[[#This Row],[Nome]]&amp;"*",Gazzetta18_19[],2,FALSE),0)</f>
        <v>0</v>
      </c>
      <c r="J550" t="s">
        <v>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6" hidden="1">
      <c r="A551">
        <v>1941</v>
      </c>
      <c r="B551" t="s">
        <v>28</v>
      </c>
      <c r="C551" t="s">
        <v>991</v>
      </c>
      <c r="D551" s="17" t="str">
        <f>IFERROR(VLOOKUP(Dati18_19[[#This Row],[Nome]]&amp;"*",Gazzetta18_19[Giocatore],1,FALSE),0)</f>
        <v>Fulignati A.</v>
      </c>
      <c r="E551" s="13">
        <f>IFERROR(IF(Dati18_19[[#This Row],[Mf]]/Dati18_19[[#This Row],[Quota]]=0,0,Dati18_19[[#This Row],[Mf]]/Dati18_19[[#This Row],[Quota]]),0)</f>
        <v>0</v>
      </c>
      <c r="F551" s="13">
        <f>IFERROR(Dati18_19[[#This Row],[Mf/Quota]]*Dati18_19[[#This Row],[Pg]]/38,0)</f>
        <v>0</v>
      </c>
      <c r="G551" s="15">
        <f>IF(Dati18_19[[#This Row],[Mf]]*Dati18_19[[#This Row],[Pg]]=0,0,Dati18_19[[#This Row],[Mf]]*Dati18_19[[#This Row],[Pg]])</f>
        <v>0</v>
      </c>
      <c r="H551" s="20">
        <f>IFERROR(Dati18_19[[#This Row],[Tot. punti]]/Dati18_19[[#This Row],[Quota]],0)</f>
        <v>0</v>
      </c>
      <c r="I551" s="12">
        <f>IFERROR(VLOOKUP(Dati18_19[[#This Row],[Nome]]&amp;"*",Gazzetta18_19[],2,FALSE),0)</f>
        <v>1</v>
      </c>
      <c r="J551" t="s">
        <v>653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6" hidden="1">
      <c r="A552">
        <v>1946</v>
      </c>
      <c r="B552" t="s">
        <v>28</v>
      </c>
      <c r="C552" t="s">
        <v>995</v>
      </c>
      <c r="D552" s="17" t="str">
        <f>IFERROR(VLOOKUP(Dati18_19[[#This Row],[Nome]]&amp;"*",Gazzetta18_19[Giocatore],1,FALSE),0)</f>
        <v>Aresti S.</v>
      </c>
      <c r="E552" s="13">
        <f>IFERROR(IF(Dati18_19[[#This Row],[Mf]]/Dati18_19[[#This Row],[Quota]]=0,0,Dati18_19[[#This Row],[Mf]]/Dati18_19[[#This Row],[Quota]]),0)</f>
        <v>0</v>
      </c>
      <c r="F552" s="13">
        <f>IFERROR(Dati18_19[[#This Row],[Mf/Quota]]*Dati18_19[[#This Row],[Pg]]/38,0)</f>
        <v>0</v>
      </c>
      <c r="G552" s="15">
        <f>IF(Dati18_19[[#This Row],[Mf]]*Dati18_19[[#This Row],[Pg]]=0,0,Dati18_19[[#This Row],[Mf]]*Dati18_19[[#This Row],[Pg]])</f>
        <v>0</v>
      </c>
      <c r="H552" s="20">
        <f>IFERROR(Dati18_19[[#This Row],[Tot. punti]]/Dati18_19[[#This Row],[Quota]],0)</f>
        <v>0</v>
      </c>
      <c r="I552" s="12">
        <f>IFERROR(VLOOKUP(Dati18_19[[#This Row],[Nome]]&amp;"*",Gazzetta18_19[],2,FALSE),0)</f>
        <v>1</v>
      </c>
      <c r="J552" t="s">
        <v>654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6" hidden="1">
      <c r="A553">
        <v>1970</v>
      </c>
      <c r="B553" t="s">
        <v>28</v>
      </c>
      <c r="C553" t="s">
        <v>702</v>
      </c>
      <c r="D553" s="17">
        <f>IFERROR(VLOOKUP(Dati18_19[[#This Row],[Nome]]&amp;"*",Gazzetta18_19[Giocatore],1,FALSE),0)</f>
        <v>0</v>
      </c>
      <c r="E553" s="13">
        <f>IFERROR(IF(Dati18_19[[#This Row],[Mf]]/Dati18_19[[#This Row],[Quota]]=0,0,Dati18_19[[#This Row],[Mf]]/Dati18_19[[#This Row],[Quota]]),0)</f>
        <v>0</v>
      </c>
      <c r="F553" s="13">
        <f>IFERROR(Dati18_19[[#This Row],[Mf/Quota]]*Dati18_19[[#This Row],[Pg]]/38,0)</f>
        <v>0</v>
      </c>
      <c r="G553" s="15">
        <f>IF(Dati18_19[[#This Row],[Mf]]*Dati18_19[[#This Row],[Pg]]=0,0,Dati18_19[[#This Row],[Mf]]*Dati18_19[[#This Row],[Pg]])</f>
        <v>0</v>
      </c>
      <c r="H553" s="20">
        <f>IFERROR(Dati18_19[[#This Row],[Tot. punti]]/Dati18_19[[#This Row],[Quota]],0)</f>
        <v>0</v>
      </c>
      <c r="I553" s="12">
        <f>IFERROR(VLOOKUP(Dati18_19[[#This Row],[Nome]]&amp;"*",Gazzetta18_19[],2,FALSE),0)</f>
        <v>0</v>
      </c>
      <c r="J553" t="s">
        <v>44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6">
      <c r="A554">
        <v>1984</v>
      </c>
      <c r="B554" t="s">
        <v>31</v>
      </c>
      <c r="C554" t="s">
        <v>712</v>
      </c>
      <c r="D554" s="17">
        <f>IFERROR(VLOOKUP(Dati18_19[[#This Row],[Nome]]&amp;"*",Gazzetta18_19[Giocatore],1,FALSE),0)</f>
        <v>0</v>
      </c>
      <c r="E554" s="13">
        <f>IFERROR(IF(Dati18_19[[#This Row],[Mf]]/Dati18_19[[#This Row],[Quota]]=0,0,Dati18_19[[#This Row],[Mf]]/Dati18_19[[#This Row],[Quota]]),0)</f>
        <v>0</v>
      </c>
      <c r="F554" s="13">
        <f>IFERROR(Dati18_19[[#This Row],[Mf/Quota]]*Dati18_19[[#This Row],[Pg]]/38,0)</f>
        <v>0</v>
      </c>
      <c r="G554" s="15">
        <f>IF(Dati18_19[[#This Row],[Mf]]*Dati18_19[[#This Row],[Pg]]=0,0,Dati18_19[[#This Row],[Mf]]*Dati18_19[[#This Row],[Pg]])</f>
        <v>0</v>
      </c>
      <c r="H554" s="20">
        <f>IFERROR(Dati18_19[[#This Row],[Tot. punti]]/Dati18_19[[#This Row],[Quota]],0)</f>
        <v>0</v>
      </c>
      <c r="I554" s="12">
        <f>IFERROR(VLOOKUP(Dati18_19[[#This Row],[Nome]]&amp;"*",Gazzetta18_19[],2,FALSE),0)</f>
        <v>0</v>
      </c>
      <c r="J554" t="s">
        <v>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6" hidden="1">
      <c r="A555">
        <v>1988</v>
      </c>
      <c r="B555" t="s">
        <v>17</v>
      </c>
      <c r="C555" t="s">
        <v>715</v>
      </c>
      <c r="D555" s="17">
        <f>IFERROR(VLOOKUP(Dati18_19[[#This Row],[Nome]]&amp;"*",Gazzetta18_19[Giocatore],1,FALSE),0)</f>
        <v>0</v>
      </c>
      <c r="E555" s="13">
        <f>IFERROR(IF(Dati18_19[[#This Row],[Mf]]/Dati18_19[[#This Row],[Quota]]=0,0,Dati18_19[[#This Row],[Mf]]/Dati18_19[[#This Row],[Quota]]),0)</f>
        <v>0</v>
      </c>
      <c r="F555" s="13">
        <f>IFERROR(Dati18_19[[#This Row],[Mf/Quota]]*Dati18_19[[#This Row],[Pg]]/38,0)</f>
        <v>0</v>
      </c>
      <c r="G555" s="15">
        <f>IF(Dati18_19[[#This Row],[Mf]]*Dati18_19[[#This Row],[Pg]]=0,0,Dati18_19[[#This Row],[Mf]]*Dati18_19[[#This Row],[Pg]])</f>
        <v>0</v>
      </c>
      <c r="H555" s="20">
        <f>IFERROR(Dati18_19[[#This Row],[Tot. punti]]/Dati18_19[[#This Row],[Quota]],0)</f>
        <v>0</v>
      </c>
      <c r="I555" s="12">
        <f>IFERROR(VLOOKUP(Dati18_19[[#This Row],[Nome]]&amp;"*",Gazzetta18_19[],2,FALSE),0)</f>
        <v>0</v>
      </c>
      <c r="J555" t="s">
        <v>30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6" hidden="1">
      <c r="A556">
        <v>2013</v>
      </c>
      <c r="B556" t="s">
        <v>17</v>
      </c>
      <c r="C556" t="s">
        <v>731</v>
      </c>
      <c r="D556" s="17">
        <f>IFERROR(VLOOKUP(Dati18_19[[#This Row],[Nome]]&amp;"*",Gazzetta18_19[Giocatore],1,FALSE),0)</f>
        <v>0</v>
      </c>
      <c r="E556" s="13">
        <f>IFERROR(IF(Dati18_19[[#This Row],[Mf]]/Dati18_19[[#This Row],[Quota]]=0,0,Dati18_19[[#This Row],[Mf]]/Dati18_19[[#This Row],[Quota]]),0)</f>
        <v>0</v>
      </c>
      <c r="F556" s="13">
        <f>IFERROR(Dati18_19[[#This Row],[Mf/Quota]]*Dati18_19[[#This Row],[Pg]]/38,0)</f>
        <v>0</v>
      </c>
      <c r="G556" s="15">
        <f>IF(Dati18_19[[#This Row],[Mf]]*Dati18_19[[#This Row],[Pg]]=0,0,Dati18_19[[#This Row],[Mf]]*Dati18_19[[#This Row],[Pg]])</f>
        <v>0</v>
      </c>
      <c r="H556" s="20">
        <f>IFERROR(Dati18_19[[#This Row],[Tot. punti]]/Dati18_19[[#This Row],[Quota]],0)</f>
        <v>0</v>
      </c>
      <c r="I556" s="12">
        <f>IFERROR(VLOOKUP(Dati18_19[[#This Row],[Nome]]&amp;"*",Gazzetta18_19[],2,FALSE),0)</f>
        <v>0</v>
      </c>
      <c r="J556" t="s">
        <v>46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6">
      <c r="A557">
        <v>2015</v>
      </c>
      <c r="B557" t="s">
        <v>31</v>
      </c>
      <c r="C557" t="s">
        <v>733</v>
      </c>
      <c r="D557" s="17">
        <f>IFERROR(VLOOKUP(Dati18_19[[#This Row],[Nome]]&amp;"*",Gazzetta18_19[Giocatore],1,FALSE),0)</f>
        <v>0</v>
      </c>
      <c r="E557" s="13">
        <f>IFERROR(IF(Dati18_19[[#This Row],[Mf]]/Dati18_19[[#This Row],[Quota]]=0,0,Dati18_19[[#This Row],[Mf]]/Dati18_19[[#This Row],[Quota]]),0)</f>
        <v>0</v>
      </c>
      <c r="F557" s="13">
        <f>IFERROR(Dati18_19[[#This Row],[Mf/Quota]]*Dati18_19[[#This Row],[Pg]]/38,0)</f>
        <v>0</v>
      </c>
      <c r="G557" s="15">
        <f>IF(Dati18_19[[#This Row],[Mf]]*Dati18_19[[#This Row],[Pg]]=0,0,Dati18_19[[#This Row],[Mf]]*Dati18_19[[#This Row],[Pg]])</f>
        <v>0</v>
      </c>
      <c r="H557" s="20">
        <f>IFERROR(Dati18_19[[#This Row],[Tot. punti]]/Dati18_19[[#This Row],[Quota]],0)</f>
        <v>0</v>
      </c>
      <c r="I557" s="12">
        <f>IFERROR(VLOOKUP(Dati18_19[[#This Row],[Nome]]&amp;"*",Gazzetta18_19[],2,FALSE),0)</f>
        <v>0</v>
      </c>
      <c r="J557" t="s">
        <v>46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6" hidden="1">
      <c r="A558">
        <v>2040</v>
      </c>
      <c r="B558" t="s">
        <v>17</v>
      </c>
      <c r="C558" t="s">
        <v>738</v>
      </c>
      <c r="D558" s="17">
        <f>IFERROR(VLOOKUP(Dati18_19[[#This Row],[Nome]]&amp;"*",Gazzetta18_19[Giocatore],1,FALSE),0)</f>
        <v>0</v>
      </c>
      <c r="E558" s="13">
        <f>IFERROR(IF(Dati18_19[[#This Row],[Mf]]/Dati18_19[[#This Row],[Quota]]=0,0,Dati18_19[[#This Row],[Mf]]/Dati18_19[[#This Row],[Quota]]),0)</f>
        <v>0</v>
      </c>
      <c r="F558" s="13">
        <f>IFERROR(Dati18_19[[#This Row],[Mf/Quota]]*Dati18_19[[#This Row],[Pg]]/38,0)</f>
        <v>0</v>
      </c>
      <c r="G558" s="15">
        <f>IF(Dati18_19[[#This Row],[Mf]]*Dati18_19[[#This Row],[Pg]]=0,0,Dati18_19[[#This Row],[Mf]]*Dati18_19[[#This Row],[Pg]])</f>
        <v>0</v>
      </c>
      <c r="H558" s="20">
        <f>IFERROR(Dati18_19[[#This Row],[Tot. punti]]/Dati18_19[[#This Row],[Quota]],0)</f>
        <v>0</v>
      </c>
      <c r="I558" s="12">
        <f>IFERROR(VLOOKUP(Dati18_19[[#This Row],[Nome]]&amp;"*",Gazzetta18_19[],2,FALSE),0)</f>
        <v>0</v>
      </c>
      <c r="J558" t="s">
        <v>74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6">
      <c r="A559">
        <v>2052</v>
      </c>
      <c r="B559" t="s">
        <v>31</v>
      </c>
      <c r="C559" t="s">
        <v>740</v>
      </c>
      <c r="D559" s="17">
        <f>IFERROR(VLOOKUP(Dati18_19[[#This Row],[Nome]]&amp;"*",Gazzetta18_19[Giocatore],1,FALSE),0)</f>
        <v>0</v>
      </c>
      <c r="E559" s="13">
        <f>IFERROR(IF(Dati18_19[[#This Row],[Mf]]/Dati18_19[[#This Row],[Quota]]=0,0,Dati18_19[[#This Row],[Mf]]/Dati18_19[[#This Row],[Quota]]),0)</f>
        <v>0</v>
      </c>
      <c r="F559" s="13">
        <f>IFERROR(Dati18_19[[#This Row],[Mf/Quota]]*Dati18_19[[#This Row],[Pg]]/38,0)</f>
        <v>0</v>
      </c>
      <c r="G559" s="15">
        <f>IF(Dati18_19[[#This Row],[Mf]]*Dati18_19[[#This Row],[Pg]]=0,0,Dati18_19[[#This Row],[Mf]]*Dati18_19[[#This Row],[Pg]])</f>
        <v>0</v>
      </c>
      <c r="H559" s="20">
        <f>IFERROR(Dati18_19[[#This Row],[Tot. punti]]/Dati18_19[[#This Row],[Quota]],0)</f>
        <v>0</v>
      </c>
      <c r="I559" s="12">
        <f>IFERROR(VLOOKUP(Dati18_19[[#This Row],[Nome]]&amp;"*",Gazzetta18_19[],2,FALSE),0)</f>
        <v>0</v>
      </c>
      <c r="J559" t="s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6" hidden="1">
      <c r="A560">
        <v>2058</v>
      </c>
      <c r="B560" t="s">
        <v>22</v>
      </c>
      <c r="C560" t="s">
        <v>742</v>
      </c>
      <c r="D560" s="17">
        <f>IFERROR(VLOOKUP(Dati18_19[[#This Row],[Nome]]&amp;"*",Gazzetta18_19[Giocatore],1,FALSE),0)</f>
        <v>0</v>
      </c>
      <c r="E560" s="13">
        <f>IFERROR(IF(Dati18_19[[#This Row],[Mf]]/Dati18_19[[#This Row],[Quota]]=0,0,Dati18_19[[#This Row],[Mf]]/Dati18_19[[#This Row],[Quota]]),0)</f>
        <v>0</v>
      </c>
      <c r="F560" s="13">
        <f>IFERROR(Dati18_19[[#This Row],[Mf/Quota]]*Dati18_19[[#This Row],[Pg]]/38,0)</f>
        <v>0</v>
      </c>
      <c r="G560" s="15">
        <f>IF(Dati18_19[[#This Row],[Mf]]*Dati18_19[[#This Row],[Pg]]=0,0,Dati18_19[[#This Row],[Mf]]*Dati18_19[[#This Row],[Pg]])</f>
        <v>0</v>
      </c>
      <c r="H560" s="20">
        <f>IFERROR(Dati18_19[[#This Row],[Tot. punti]]/Dati18_19[[#This Row],[Quota]],0)</f>
        <v>0</v>
      </c>
      <c r="I560" s="12">
        <f>IFERROR(VLOOKUP(Dati18_19[[#This Row],[Nome]]&amp;"*",Gazzetta18_19[],2,FALSE),0)</f>
        <v>0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hidden="1">
      <c r="A561">
        <v>2073</v>
      </c>
      <c r="B561" t="s">
        <v>17</v>
      </c>
      <c r="C561" t="s">
        <v>750</v>
      </c>
      <c r="D561" s="17">
        <f>IFERROR(VLOOKUP(Dati18_19[[#This Row],[Nome]]&amp;"*",Gazzetta18_19[Giocatore],1,FALSE),0)</f>
        <v>0</v>
      </c>
      <c r="E561" s="13">
        <f>IFERROR(IF(Dati18_19[[#This Row],[Mf]]/Dati18_19[[#This Row],[Quota]]=0,0,Dati18_19[[#This Row],[Mf]]/Dati18_19[[#This Row],[Quota]]),0)</f>
        <v>0</v>
      </c>
      <c r="F561" s="13">
        <f>IFERROR(Dati18_19[[#This Row],[Mf/Quota]]*Dati18_19[[#This Row],[Pg]]/38,0)</f>
        <v>0</v>
      </c>
      <c r="G561" s="15">
        <f>IF(Dati18_19[[#This Row],[Mf]]*Dati18_19[[#This Row],[Pg]]=0,0,Dati18_19[[#This Row],[Mf]]*Dati18_19[[#This Row],[Pg]])</f>
        <v>0</v>
      </c>
      <c r="H561" s="20">
        <f>IFERROR(Dati18_19[[#This Row],[Tot. punti]]/Dati18_19[[#This Row],[Quota]],0)</f>
        <v>0</v>
      </c>
      <c r="I561" s="12">
        <f>IFERROR(VLOOKUP(Dati18_19[[#This Row],[Nome]]&amp;"*",Gazzetta18_19[],2,FALSE),0)</f>
        <v>0</v>
      </c>
      <c r="J561" t="s">
        <v>46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hidden="1">
      <c r="A562">
        <v>2075</v>
      </c>
      <c r="B562" t="s">
        <v>22</v>
      </c>
      <c r="C562" t="s">
        <v>751</v>
      </c>
      <c r="D562" s="17">
        <f>IFERROR(VLOOKUP(Dati18_19[[#This Row],[Nome]]&amp;"*",Gazzetta18_19[Giocatore],1,FALSE),0)</f>
        <v>0</v>
      </c>
      <c r="E562" s="13">
        <f>IFERROR(IF(Dati18_19[[#This Row],[Mf]]/Dati18_19[[#This Row],[Quota]]=0,0,Dati18_19[[#This Row],[Mf]]/Dati18_19[[#This Row],[Quota]]),0)</f>
        <v>0</v>
      </c>
      <c r="F562" s="13">
        <f>IFERROR(Dati18_19[[#This Row],[Mf/Quota]]*Dati18_19[[#This Row],[Pg]]/38,0)</f>
        <v>0</v>
      </c>
      <c r="G562" s="15">
        <f>IF(Dati18_19[[#This Row],[Mf]]*Dati18_19[[#This Row],[Pg]]=0,0,Dati18_19[[#This Row],[Mf]]*Dati18_19[[#This Row],[Pg]])</f>
        <v>0</v>
      </c>
      <c r="H562" s="20">
        <f>IFERROR(Dati18_19[[#This Row],[Tot. punti]]/Dati18_19[[#This Row],[Quota]],0)</f>
        <v>0</v>
      </c>
      <c r="I562" s="12">
        <f>IFERROR(VLOOKUP(Dati18_19[[#This Row],[Nome]]&amp;"*",Gazzetta18_19[],2,FALSE),0)</f>
        <v>0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2087</v>
      </c>
      <c r="B563" t="s">
        <v>31</v>
      </c>
      <c r="C563" t="s">
        <v>758</v>
      </c>
      <c r="D563" s="17">
        <f>IFERROR(VLOOKUP(Dati18_19[[#This Row],[Nome]]&amp;"*",Gazzetta18_19[Giocatore],1,FALSE),0)</f>
        <v>0</v>
      </c>
      <c r="E563" s="13">
        <f>IFERROR(IF(Dati18_19[[#This Row],[Mf]]/Dati18_19[[#This Row],[Quota]]=0,0,Dati18_19[[#This Row],[Mf]]/Dati18_19[[#This Row],[Quota]]),0)</f>
        <v>0</v>
      </c>
      <c r="F563" s="13">
        <f>IFERROR(Dati18_19[[#This Row],[Mf/Quota]]*Dati18_19[[#This Row],[Pg]]/38,0)</f>
        <v>0</v>
      </c>
      <c r="G563" s="15">
        <f>IF(Dati18_19[[#This Row],[Mf]]*Dati18_19[[#This Row],[Pg]]=0,0,Dati18_19[[#This Row],[Mf]]*Dati18_19[[#This Row],[Pg]])</f>
        <v>0</v>
      </c>
      <c r="H563" s="20">
        <f>IFERROR(Dati18_19[[#This Row],[Tot. punti]]/Dati18_19[[#This Row],[Quota]],0)</f>
        <v>0</v>
      </c>
      <c r="I563" s="12">
        <f>IFERROR(VLOOKUP(Dati18_19[[#This Row],[Nome]]&amp;"*",Gazzetta18_19[],2,FALSE),0)</f>
        <v>0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hidden="1">
      <c r="A564">
        <v>2091</v>
      </c>
      <c r="B564" t="s">
        <v>28</v>
      </c>
      <c r="C564" t="s">
        <v>1052</v>
      </c>
      <c r="D564" s="17" t="str">
        <f>IFERROR(VLOOKUP(Dati18_19[[#This Row],[Nome]]&amp;"*",Gazzetta18_19[Giocatore],1,FALSE),0)</f>
        <v>Plizzari A.</v>
      </c>
      <c r="E564" s="13">
        <f>IFERROR(IF(Dati18_19[[#This Row],[Mf]]/Dati18_19[[#This Row],[Quota]]=0,0,Dati18_19[[#This Row],[Mf]]/Dati18_19[[#This Row],[Quota]]),0)</f>
        <v>0</v>
      </c>
      <c r="F564" s="13">
        <f>IFERROR(Dati18_19[[#This Row],[Mf/Quota]]*Dati18_19[[#This Row],[Pg]]/38,0)</f>
        <v>0</v>
      </c>
      <c r="G564" s="15">
        <f>IF(Dati18_19[[#This Row],[Mf]]*Dati18_19[[#This Row],[Pg]]=0,0,Dati18_19[[#This Row],[Mf]]*Dati18_19[[#This Row],[Pg]])</f>
        <v>0</v>
      </c>
      <c r="H564" s="20">
        <f>IFERROR(Dati18_19[[#This Row],[Tot. punti]]/Dati18_19[[#This Row],[Quota]],0)</f>
        <v>0</v>
      </c>
      <c r="I564" s="12">
        <f>IFERROR(VLOOKUP(Dati18_19[[#This Row],[Nome]]&amp;"*",Gazzetta18_19[],2,FALSE),0)</f>
        <v>1</v>
      </c>
      <c r="J564" t="s">
        <v>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>
      <c r="A565">
        <v>2108</v>
      </c>
      <c r="B565" t="s">
        <v>17</v>
      </c>
      <c r="C565" t="s">
        <v>1058</v>
      </c>
      <c r="D565" s="17">
        <f>IFERROR(VLOOKUP(Dati18_19[[#This Row],[Nome]]&amp;"*",Gazzetta18_19[Giocatore],1,FALSE),0)</f>
        <v>0</v>
      </c>
      <c r="E565" s="13">
        <f>IFERROR(IF(Dati18_19[[#This Row],[Mf]]/Dati18_19[[#This Row],[Quota]]=0,0,Dati18_19[[#This Row],[Mf]]/Dati18_19[[#This Row],[Quota]]),0)</f>
        <v>0</v>
      </c>
      <c r="F565" s="13">
        <f>IFERROR(Dati18_19[[#This Row],[Mf/Quota]]*Dati18_19[[#This Row],[Pg]]/38,0)</f>
        <v>0</v>
      </c>
      <c r="G565" s="15">
        <f>IF(Dati18_19[[#This Row],[Mf]]*Dati18_19[[#This Row],[Pg]]=0,0,Dati18_19[[#This Row],[Mf]]*Dati18_19[[#This Row],[Pg]])</f>
        <v>0</v>
      </c>
      <c r="H565" s="20">
        <f>IFERROR(Dati18_19[[#This Row],[Tot. punti]]/Dati18_19[[#This Row],[Quota]],0)</f>
        <v>0</v>
      </c>
      <c r="I565" s="12">
        <f>IFERROR(VLOOKUP(Dati18_19[[#This Row],[Nome]]&amp;"*",Gazzetta18_19[],2,FALSE),0)</f>
        <v>0</v>
      </c>
      <c r="J565" t="s">
        <v>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hidden="1">
      <c r="A566">
        <v>2114</v>
      </c>
      <c r="B566" t="s">
        <v>17</v>
      </c>
      <c r="C566" t="s">
        <v>766</v>
      </c>
      <c r="D566" s="17">
        <f>IFERROR(VLOOKUP(Dati18_19[[#This Row],[Nome]]&amp;"*",Gazzetta18_19[Giocatore],1,FALSE),0)</f>
        <v>0</v>
      </c>
      <c r="E566" s="13">
        <f>IFERROR(IF(Dati18_19[[#This Row],[Mf]]/Dati18_19[[#This Row],[Quota]]=0,0,Dati18_19[[#This Row],[Mf]]/Dati18_19[[#This Row],[Quota]]),0)</f>
        <v>0</v>
      </c>
      <c r="F566" s="13">
        <f>IFERROR(Dati18_19[[#This Row],[Mf/Quota]]*Dati18_19[[#This Row],[Pg]]/38,0)</f>
        <v>0</v>
      </c>
      <c r="G566" s="15">
        <f>IF(Dati18_19[[#This Row],[Mf]]*Dati18_19[[#This Row],[Pg]]=0,0,Dati18_19[[#This Row],[Mf]]*Dati18_19[[#This Row],[Pg]])</f>
        <v>0</v>
      </c>
      <c r="H566" s="20">
        <f>IFERROR(Dati18_19[[#This Row],[Tot. punti]]/Dati18_19[[#This Row],[Quota]],0)</f>
        <v>0</v>
      </c>
      <c r="I566" s="12">
        <f>IFERROR(VLOOKUP(Dati18_19[[#This Row],[Nome]]&amp;"*",Gazzetta18_19[],2,FALSE),0)</f>
        <v>0</v>
      </c>
      <c r="J566" t="s">
        <v>89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hidden="1">
      <c r="A567">
        <v>2127</v>
      </c>
      <c r="B567" t="s">
        <v>28</v>
      </c>
      <c r="C567" t="s">
        <v>770</v>
      </c>
      <c r="D567" s="17" t="str">
        <f>IFERROR(VLOOKUP(Dati18_19[[#This Row],[Nome]]&amp;"*",Gazzetta18_19[Giocatore],1,FALSE),0)</f>
        <v>Satalino G.</v>
      </c>
      <c r="E567" s="13">
        <f>IFERROR(IF(Dati18_19[[#This Row],[Mf]]/Dati18_19[[#This Row],[Quota]]=0,0,Dati18_19[[#This Row],[Mf]]/Dati18_19[[#This Row],[Quota]]),0)</f>
        <v>0</v>
      </c>
      <c r="F567" s="13">
        <f>IFERROR(Dati18_19[[#This Row],[Mf/Quota]]*Dati18_19[[#This Row],[Pg]]/38,0)</f>
        <v>0</v>
      </c>
      <c r="G567" s="15">
        <f>IF(Dati18_19[[#This Row],[Mf]]*Dati18_19[[#This Row],[Pg]]=0,0,Dati18_19[[#This Row],[Mf]]*Dati18_19[[#This Row],[Pg]])</f>
        <v>0</v>
      </c>
      <c r="H567" s="20">
        <f>IFERROR(Dati18_19[[#This Row],[Tot. punti]]/Dati18_19[[#This Row],[Quota]],0)</f>
        <v>0</v>
      </c>
      <c r="I567" s="12">
        <f>IFERROR(VLOOKUP(Dati18_19[[#This Row],[Nome]]&amp;"*",Gazzetta18_19[],2,FALSE),0)</f>
        <v>1</v>
      </c>
      <c r="J567" t="s">
        <v>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hidden="1">
      <c r="A568">
        <v>2134</v>
      </c>
      <c r="B568" t="s">
        <v>28</v>
      </c>
      <c r="C568" t="s">
        <v>1073</v>
      </c>
      <c r="D568" s="17">
        <f>IFERROR(VLOOKUP(Dati18_19[[#This Row],[Nome]]&amp;"*",Gazzetta18_19[Giocatore],1,FALSE),0)</f>
        <v>0</v>
      </c>
      <c r="E568" s="13">
        <f>IFERROR(IF(Dati18_19[[#This Row],[Mf]]/Dati18_19[[#This Row],[Quota]]=0,0,Dati18_19[[#This Row],[Mf]]/Dati18_19[[#This Row],[Quota]]),0)</f>
        <v>0</v>
      </c>
      <c r="F568" s="13">
        <f>IFERROR(Dati18_19[[#This Row],[Mf/Quota]]*Dati18_19[[#This Row],[Pg]]/38,0)</f>
        <v>0</v>
      </c>
      <c r="G568" s="15">
        <f>IF(Dati18_19[[#This Row],[Mf]]*Dati18_19[[#This Row],[Pg]]=0,0,Dati18_19[[#This Row],[Mf]]*Dati18_19[[#This Row],[Pg]])</f>
        <v>0</v>
      </c>
      <c r="H568" s="20">
        <f>IFERROR(Dati18_19[[#This Row],[Tot. punti]]/Dati18_19[[#This Row],[Quota]],0)</f>
        <v>0</v>
      </c>
      <c r="I568" s="12">
        <f>IFERROR(VLOOKUP(Dati18_19[[#This Row],[Nome]]&amp;"*",Gazzetta18_19[],2,FALSE),0)</f>
        <v>0</v>
      </c>
      <c r="J568" t="s">
        <v>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idden="1">
      <c r="A569">
        <v>2137</v>
      </c>
      <c r="B569" t="s">
        <v>17</v>
      </c>
      <c r="C569" t="s">
        <v>775</v>
      </c>
      <c r="D569" s="17" t="str">
        <f>IFERROR(VLOOKUP(Dati18_19[[#This Row],[Nome]]&amp;"*",Gazzetta18_19[Giocatore],1,FALSE),0)</f>
        <v>Scamacca G.</v>
      </c>
      <c r="E569" s="13">
        <f>IFERROR(IF(Dati18_19[[#This Row],[Mf]]/Dati18_19[[#This Row],[Quota]]=0,0,Dati18_19[[#This Row],[Mf]]/Dati18_19[[#This Row],[Quota]]),0)</f>
        <v>0</v>
      </c>
      <c r="F569" s="13">
        <f>IFERROR(Dati18_19[[#This Row],[Mf/Quota]]*Dati18_19[[#This Row],[Pg]]/38,0)</f>
        <v>0</v>
      </c>
      <c r="G569" s="15">
        <f>IF(Dati18_19[[#This Row],[Mf]]*Dati18_19[[#This Row],[Pg]]=0,0,Dati18_19[[#This Row],[Mf]]*Dati18_19[[#This Row],[Pg]])</f>
        <v>0</v>
      </c>
      <c r="H569" s="20">
        <f>IFERROR(Dati18_19[[#This Row],[Tot. punti]]/Dati18_19[[#This Row],[Quota]],0)</f>
        <v>0</v>
      </c>
      <c r="I569" s="12">
        <f>IFERROR(VLOOKUP(Dati18_19[[#This Row],[Nome]]&amp;"*",Gazzetta18_19[],2,FALSE),0)</f>
        <v>3</v>
      </c>
      <c r="J569" t="s">
        <v>46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hidden="1">
      <c r="A570">
        <v>2144</v>
      </c>
      <c r="B570" t="s">
        <v>22</v>
      </c>
      <c r="C570" t="s">
        <v>1077</v>
      </c>
      <c r="D570" s="17">
        <f>IFERROR(VLOOKUP(Dati18_19[[#This Row],[Nome]]&amp;"*",Gazzetta18_19[Giocatore],1,FALSE),0)</f>
        <v>0</v>
      </c>
      <c r="E570" s="13">
        <f>IFERROR(IF(Dati18_19[[#This Row],[Mf]]/Dati18_19[[#This Row],[Quota]]=0,0,Dati18_19[[#This Row],[Mf]]/Dati18_19[[#This Row],[Quota]]),0)</f>
        <v>0</v>
      </c>
      <c r="F570" s="13">
        <f>IFERROR(Dati18_19[[#This Row],[Mf/Quota]]*Dati18_19[[#This Row],[Pg]]/38,0)</f>
        <v>0</v>
      </c>
      <c r="G570" s="15">
        <f>IF(Dati18_19[[#This Row],[Mf]]*Dati18_19[[#This Row],[Pg]]=0,0,Dati18_19[[#This Row],[Mf]]*Dati18_19[[#This Row],[Pg]])</f>
        <v>0</v>
      </c>
      <c r="H570" s="20">
        <f>IFERROR(Dati18_19[[#This Row],[Tot. punti]]/Dati18_19[[#This Row],[Quota]],0)</f>
        <v>0</v>
      </c>
      <c r="I570" s="12">
        <f>IFERROR(VLOOKUP(Dati18_19[[#This Row],[Nome]]&amp;"*",Gazzetta18_19[],2,FALSE),0)</f>
        <v>0</v>
      </c>
      <c r="J570" t="s">
        <v>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hidden="1">
      <c r="A571">
        <v>2146</v>
      </c>
      <c r="B571" t="s">
        <v>17</v>
      </c>
      <c r="C571" t="s">
        <v>778</v>
      </c>
      <c r="D571" s="17" t="str">
        <f>IFERROR(VLOOKUP(Dati18_19[[#This Row],[Nome]]&amp;"*",Gazzetta18_19[Giocatore],1,FALSE),0)</f>
        <v>Hancko D.</v>
      </c>
      <c r="E571" s="13">
        <f>IFERROR(IF(Dati18_19[[#This Row],[Mf]]/Dati18_19[[#This Row],[Quota]]=0,0,Dati18_19[[#This Row],[Mf]]/Dati18_19[[#This Row],[Quota]]),0)</f>
        <v>0</v>
      </c>
      <c r="F571" s="13">
        <f>IFERROR(Dati18_19[[#This Row],[Mf/Quota]]*Dati18_19[[#This Row],[Pg]]/38,0)</f>
        <v>0</v>
      </c>
      <c r="G571" s="15">
        <f>IF(Dati18_19[[#This Row],[Mf]]*Dati18_19[[#This Row],[Pg]]=0,0,Dati18_19[[#This Row],[Mf]]*Dati18_19[[#This Row],[Pg]])</f>
        <v>0</v>
      </c>
      <c r="H571" s="20">
        <f>IFERROR(Dati18_19[[#This Row],[Tot. punti]]/Dati18_19[[#This Row],[Quota]],0)</f>
        <v>0</v>
      </c>
      <c r="I571" s="12">
        <f>IFERROR(VLOOKUP(Dati18_19[[#This Row],[Nome]]&amp;"*",Gazzetta18_19[],2,FALSE),0)</f>
        <v>3</v>
      </c>
      <c r="J571" t="s">
        <v>654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hidden="1">
      <c r="A572">
        <v>2152</v>
      </c>
      <c r="B572" t="s">
        <v>17</v>
      </c>
      <c r="C572" t="s">
        <v>1080</v>
      </c>
      <c r="D572" s="17">
        <f>IFERROR(VLOOKUP(Dati18_19[[#This Row],[Nome]]&amp;"*",Gazzetta18_19[Giocatore],1,FALSE),0)</f>
        <v>0</v>
      </c>
      <c r="E572" s="13">
        <f>IFERROR(IF(Dati18_19[[#This Row],[Mf]]/Dati18_19[[#This Row],[Quota]]=0,0,Dati18_19[[#This Row],[Mf]]/Dati18_19[[#This Row],[Quota]]),0)</f>
        <v>0</v>
      </c>
      <c r="F572" s="13">
        <f>IFERROR(Dati18_19[[#This Row],[Mf/Quota]]*Dati18_19[[#This Row],[Pg]]/38,0)</f>
        <v>0</v>
      </c>
      <c r="G572" s="15">
        <f>IF(Dati18_19[[#This Row],[Mf]]*Dati18_19[[#This Row],[Pg]]=0,0,Dati18_19[[#This Row],[Mf]]*Dati18_19[[#This Row],[Pg]])</f>
        <v>0</v>
      </c>
      <c r="H572" s="20">
        <f>IFERROR(Dati18_19[[#This Row],[Tot. punti]]/Dati18_19[[#This Row],[Quota]],0)</f>
        <v>0</v>
      </c>
      <c r="I572" s="12">
        <f>IFERROR(VLOOKUP(Dati18_19[[#This Row],[Nome]]&amp;"*",Gazzetta18_19[],2,FALSE),0)</f>
        <v>0</v>
      </c>
      <c r="J572" t="s">
        <v>19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>
      <c r="A573">
        <v>2163</v>
      </c>
      <c r="B573" t="s">
        <v>17</v>
      </c>
      <c r="C573" t="s">
        <v>784</v>
      </c>
      <c r="D573" s="17">
        <f>IFERROR(VLOOKUP(Dati18_19[[#This Row],[Nome]]&amp;"*",Gazzetta18_19[Giocatore],1,FALSE),0)</f>
        <v>0</v>
      </c>
      <c r="E573" s="13">
        <f>IFERROR(IF(Dati18_19[[#This Row],[Mf]]/Dati18_19[[#This Row],[Quota]]=0,0,Dati18_19[[#This Row],[Mf]]/Dati18_19[[#This Row],[Quota]]),0)</f>
        <v>0</v>
      </c>
      <c r="F573" s="13">
        <f>IFERROR(Dati18_19[[#This Row],[Mf/Quota]]*Dati18_19[[#This Row],[Pg]]/38,0)</f>
        <v>0</v>
      </c>
      <c r="G573" s="15">
        <f>IF(Dati18_19[[#This Row],[Mf]]*Dati18_19[[#This Row],[Pg]]=0,0,Dati18_19[[#This Row],[Mf]]*Dati18_19[[#This Row],[Pg]])</f>
        <v>0</v>
      </c>
      <c r="H573" s="20">
        <f>IFERROR(Dati18_19[[#This Row],[Tot. punti]]/Dati18_19[[#This Row],[Quota]],0)</f>
        <v>0</v>
      </c>
      <c r="I573" s="12">
        <f>IFERROR(VLOOKUP(Dati18_19[[#This Row],[Nome]]&amp;"*",Gazzetta18_19[],2,FALSE),0)</f>
        <v>0</v>
      </c>
      <c r="J573" t="s">
        <v>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2174</v>
      </c>
      <c r="B574" t="s">
        <v>31</v>
      </c>
      <c r="C574" t="s">
        <v>795</v>
      </c>
      <c r="D574" s="17">
        <f>IFERROR(VLOOKUP(Dati18_19[[#This Row],[Nome]]&amp;"*",Gazzetta18_19[Giocatore],1,FALSE),0)</f>
        <v>0</v>
      </c>
      <c r="E574" s="13">
        <f>IFERROR(IF(Dati18_19[[#This Row],[Mf]]/Dati18_19[[#This Row],[Quota]]=0,0,Dati18_19[[#This Row],[Mf]]/Dati18_19[[#This Row],[Quota]]),0)</f>
        <v>0</v>
      </c>
      <c r="F574" s="13">
        <f>IFERROR(Dati18_19[[#This Row],[Mf/Quota]]*Dati18_19[[#This Row],[Pg]]/38,0)</f>
        <v>0</v>
      </c>
      <c r="G574" s="15">
        <f>IF(Dati18_19[[#This Row],[Mf]]*Dati18_19[[#This Row],[Pg]]=0,0,Dati18_19[[#This Row],[Mf]]*Dati18_19[[#This Row],[Pg]])</f>
        <v>0</v>
      </c>
      <c r="H574" s="20">
        <f>IFERROR(Dati18_19[[#This Row],[Tot. punti]]/Dati18_19[[#This Row],[Quota]],0)</f>
        <v>0</v>
      </c>
      <c r="I574" s="12">
        <f>IFERROR(VLOOKUP(Dati18_19[[#This Row],[Nome]]&amp;"*",Gazzetta18_19[],2,FALSE),0)</f>
        <v>0</v>
      </c>
      <c r="J574" t="s">
        <v>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>
      <c r="A575">
        <v>2175</v>
      </c>
      <c r="B575" t="s">
        <v>17</v>
      </c>
      <c r="C575" t="s">
        <v>796</v>
      </c>
      <c r="D575" s="17">
        <f>IFERROR(VLOOKUP(Dati18_19[[#This Row],[Nome]]&amp;"*",Gazzetta18_19[Giocatore],1,FALSE),0)</f>
        <v>0</v>
      </c>
      <c r="E575" s="13">
        <f>IFERROR(IF(Dati18_19[[#This Row],[Mf]]/Dati18_19[[#This Row],[Quota]]=0,0,Dati18_19[[#This Row],[Mf]]/Dati18_19[[#This Row],[Quota]]),0)</f>
        <v>0</v>
      </c>
      <c r="F575" s="13">
        <f>IFERROR(Dati18_19[[#This Row],[Mf/Quota]]*Dati18_19[[#This Row],[Pg]]/38,0)</f>
        <v>0</v>
      </c>
      <c r="G575" s="15">
        <f>IF(Dati18_19[[#This Row],[Mf]]*Dati18_19[[#This Row],[Pg]]=0,0,Dati18_19[[#This Row],[Mf]]*Dati18_19[[#This Row],[Pg]])</f>
        <v>0</v>
      </c>
      <c r="H575" s="20">
        <f>IFERROR(Dati18_19[[#This Row],[Tot. punti]]/Dati18_19[[#This Row],[Quota]],0)</f>
        <v>0</v>
      </c>
      <c r="I575" s="12">
        <f>IFERROR(VLOOKUP(Dati18_19[[#This Row],[Nome]]&amp;"*",Gazzetta18_19[],2,FALSE),0)</f>
        <v>0</v>
      </c>
      <c r="J575" t="s">
        <v>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2182</v>
      </c>
      <c r="B576" t="s">
        <v>31</v>
      </c>
      <c r="C576" t="s">
        <v>803</v>
      </c>
      <c r="D576" s="17">
        <f>IFERROR(VLOOKUP(Dati18_19[[#This Row],[Nome]]&amp;"*",Gazzetta18_19[Giocatore],1,FALSE),0)</f>
        <v>0</v>
      </c>
      <c r="E576" s="13">
        <f>IFERROR(IF(Dati18_19[[#This Row],[Mf]]/Dati18_19[[#This Row],[Quota]]=0,0,Dati18_19[[#This Row],[Mf]]/Dati18_19[[#This Row],[Quota]]),0)</f>
        <v>0</v>
      </c>
      <c r="F576" s="13">
        <f>IFERROR(Dati18_19[[#This Row],[Mf/Quota]]*Dati18_19[[#This Row],[Pg]]/38,0)</f>
        <v>0</v>
      </c>
      <c r="G576" s="15">
        <f>IF(Dati18_19[[#This Row],[Mf]]*Dati18_19[[#This Row],[Pg]]=0,0,Dati18_19[[#This Row],[Mf]]*Dati18_19[[#This Row],[Pg]])</f>
        <v>0</v>
      </c>
      <c r="H576" s="20">
        <f>IFERROR(Dati18_19[[#This Row],[Tot. punti]]/Dati18_19[[#This Row],[Quota]],0)</f>
        <v>0</v>
      </c>
      <c r="I576" s="12">
        <f>IFERROR(VLOOKUP(Dati18_19[[#This Row],[Nome]]&amp;"*",Gazzetta18_19[],2,FALSE),0)</f>
        <v>0</v>
      </c>
      <c r="J576" t="s">
        <v>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>
      <c r="A577">
        <v>2183</v>
      </c>
      <c r="B577" t="s">
        <v>22</v>
      </c>
      <c r="C577" t="s">
        <v>804</v>
      </c>
      <c r="D577" s="17">
        <f>IFERROR(VLOOKUP(Dati18_19[[#This Row],[Nome]]&amp;"*",Gazzetta18_19[Giocatore],1,FALSE),0)</f>
        <v>0</v>
      </c>
      <c r="E577" s="13">
        <f>IFERROR(IF(Dati18_19[[#This Row],[Mf]]/Dati18_19[[#This Row],[Quota]]=0,0,Dati18_19[[#This Row],[Mf]]/Dati18_19[[#This Row],[Quota]]),0)</f>
        <v>0</v>
      </c>
      <c r="F577" s="13">
        <f>IFERROR(Dati18_19[[#This Row],[Mf/Quota]]*Dati18_19[[#This Row],[Pg]]/38,0)</f>
        <v>0</v>
      </c>
      <c r="G577" s="15">
        <f>IF(Dati18_19[[#This Row],[Mf]]*Dati18_19[[#This Row],[Pg]]=0,0,Dati18_19[[#This Row],[Mf]]*Dati18_19[[#This Row],[Pg]])</f>
        <v>0</v>
      </c>
      <c r="H577" s="20">
        <f>IFERROR(Dati18_19[[#This Row],[Tot. punti]]/Dati18_19[[#This Row],[Quota]],0)</f>
        <v>0</v>
      </c>
      <c r="I577" s="12">
        <f>IFERROR(VLOOKUP(Dati18_19[[#This Row],[Nome]]&amp;"*",Gazzetta18_19[],2,FALSE),0)</f>
        <v>0</v>
      </c>
      <c r="J577" t="s">
        <v>65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hidden="1">
      <c r="A578">
        <v>2185</v>
      </c>
      <c r="B578" t="s">
        <v>22</v>
      </c>
      <c r="C578" t="s">
        <v>806</v>
      </c>
      <c r="D578" s="17">
        <f>IFERROR(VLOOKUP(Dati18_19[[#This Row],[Nome]]&amp;"*",Gazzetta18_19[Giocatore],1,FALSE),0)</f>
        <v>0</v>
      </c>
      <c r="E578" s="13">
        <f>IFERROR(IF(Dati18_19[[#This Row],[Mf]]/Dati18_19[[#This Row],[Quota]]=0,0,Dati18_19[[#This Row],[Mf]]/Dati18_19[[#This Row],[Quota]]),0)</f>
        <v>0</v>
      </c>
      <c r="F578" s="13">
        <f>IFERROR(Dati18_19[[#This Row],[Mf/Quota]]*Dati18_19[[#This Row],[Pg]]/38,0)</f>
        <v>0</v>
      </c>
      <c r="G578" s="15">
        <f>IF(Dati18_19[[#This Row],[Mf]]*Dati18_19[[#This Row],[Pg]]=0,0,Dati18_19[[#This Row],[Mf]]*Dati18_19[[#This Row],[Pg]])</f>
        <v>0</v>
      </c>
      <c r="H578" s="20">
        <f>IFERROR(Dati18_19[[#This Row],[Tot. punti]]/Dati18_19[[#This Row],[Quota]],0)</f>
        <v>0</v>
      </c>
      <c r="I578" s="12">
        <f>IFERROR(VLOOKUP(Dati18_19[[#This Row],[Nome]]&amp;"*",Gazzetta18_19[],2,FALSE),0)</f>
        <v>0</v>
      </c>
      <c r="J578" t="s">
        <v>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>
      <c r="A579">
        <v>2193</v>
      </c>
      <c r="B579" t="s">
        <v>22</v>
      </c>
      <c r="C579" t="s">
        <v>812</v>
      </c>
      <c r="D579" s="17">
        <f>IFERROR(VLOOKUP(Dati18_19[[#This Row],[Nome]]&amp;"*",Gazzetta18_19[Giocatore],1,FALSE),0)</f>
        <v>0</v>
      </c>
      <c r="E579" s="13">
        <f>IFERROR(IF(Dati18_19[[#This Row],[Mf]]/Dati18_19[[#This Row],[Quota]]=0,0,Dati18_19[[#This Row],[Mf]]/Dati18_19[[#This Row],[Quota]]),0)</f>
        <v>0</v>
      </c>
      <c r="F579" s="13">
        <f>IFERROR(Dati18_19[[#This Row],[Mf/Quota]]*Dati18_19[[#This Row],[Pg]]/38,0)</f>
        <v>0</v>
      </c>
      <c r="G579" s="15">
        <f>IF(Dati18_19[[#This Row],[Mf]]*Dati18_19[[#This Row],[Pg]]=0,0,Dati18_19[[#This Row],[Mf]]*Dati18_19[[#This Row],[Pg]])</f>
        <v>0</v>
      </c>
      <c r="H579" s="20">
        <f>IFERROR(Dati18_19[[#This Row],[Tot. punti]]/Dati18_19[[#This Row],[Quota]],0)</f>
        <v>0</v>
      </c>
      <c r="I579" s="12">
        <f>IFERROR(VLOOKUP(Dati18_19[[#This Row],[Nome]]&amp;"*",Gazzetta18_19[],2,FALSE),0)</f>
        <v>0</v>
      </c>
      <c r="J579" t="s">
        <v>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hidden="1">
      <c r="A580">
        <v>2196</v>
      </c>
      <c r="B580" t="s">
        <v>17</v>
      </c>
      <c r="C580" t="s">
        <v>815</v>
      </c>
      <c r="D580" s="17">
        <f>IFERROR(VLOOKUP(Dati18_19[[#This Row],[Nome]]&amp;"*",Gazzetta18_19[Giocatore],1,FALSE),0)</f>
        <v>0</v>
      </c>
      <c r="E580" s="13">
        <f>IFERROR(IF(Dati18_19[[#This Row],[Mf]]/Dati18_19[[#This Row],[Quota]]=0,0,Dati18_19[[#This Row],[Mf]]/Dati18_19[[#This Row],[Quota]]),0)</f>
        <v>0</v>
      </c>
      <c r="F580" s="13">
        <f>IFERROR(Dati18_19[[#This Row],[Mf/Quota]]*Dati18_19[[#This Row],[Pg]]/38,0)</f>
        <v>0</v>
      </c>
      <c r="G580" s="15">
        <f>IF(Dati18_19[[#This Row],[Mf]]*Dati18_19[[#This Row],[Pg]]=0,0,Dati18_19[[#This Row],[Mf]]*Dati18_19[[#This Row],[Pg]])</f>
        <v>0</v>
      </c>
      <c r="H580" s="20">
        <f>IFERROR(Dati18_19[[#This Row],[Tot. punti]]/Dati18_19[[#This Row],[Quota]],0)</f>
        <v>0</v>
      </c>
      <c r="I580" s="12">
        <f>IFERROR(VLOOKUP(Dati18_19[[#This Row],[Nome]]&amp;"*",Gazzetta18_19[],2,FALSE),0)</f>
        <v>0</v>
      </c>
      <c r="J580" t="s">
        <v>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idden="1">
      <c r="A581">
        <v>2207</v>
      </c>
      <c r="B581" t="s">
        <v>17</v>
      </c>
      <c r="C581" t="s">
        <v>826</v>
      </c>
      <c r="D581" s="17">
        <f>IFERROR(VLOOKUP(Dati18_19[[#This Row],[Nome]]&amp;"*",Gazzetta18_19[Giocatore],1,FALSE),0)</f>
        <v>0</v>
      </c>
      <c r="E581" s="13">
        <f>IFERROR(IF(Dati18_19[[#This Row],[Mf]]/Dati18_19[[#This Row],[Quota]]=0,0,Dati18_19[[#This Row],[Mf]]/Dati18_19[[#This Row],[Quota]]),0)</f>
        <v>0</v>
      </c>
      <c r="F581" s="13">
        <f>IFERROR(Dati18_19[[#This Row],[Mf/Quota]]*Dati18_19[[#This Row],[Pg]]/38,0)</f>
        <v>0</v>
      </c>
      <c r="G581" s="15">
        <f>IF(Dati18_19[[#This Row],[Mf]]*Dati18_19[[#This Row],[Pg]]=0,0,Dati18_19[[#This Row],[Mf]]*Dati18_19[[#This Row],[Pg]])</f>
        <v>0</v>
      </c>
      <c r="H581" s="20">
        <f>IFERROR(Dati18_19[[#This Row],[Tot. punti]]/Dati18_19[[#This Row],[Quota]],0)</f>
        <v>0</v>
      </c>
      <c r="I581" s="12">
        <f>IFERROR(VLOOKUP(Dati18_19[[#This Row],[Nome]]&amp;"*",Gazzetta18_19[],2,FALSE),0)</f>
        <v>0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>
      <c r="A582">
        <v>2210</v>
      </c>
      <c r="B582" t="s">
        <v>22</v>
      </c>
      <c r="C582" t="s">
        <v>829</v>
      </c>
      <c r="D582" s="17">
        <f>IFERROR(VLOOKUP(Dati18_19[[#This Row],[Nome]]&amp;"*",Gazzetta18_19[Giocatore],1,FALSE),0)</f>
        <v>0</v>
      </c>
      <c r="E582" s="13">
        <f>IFERROR(IF(Dati18_19[[#This Row],[Mf]]/Dati18_19[[#This Row],[Quota]]=0,0,Dati18_19[[#This Row],[Mf]]/Dati18_19[[#This Row],[Quota]]),0)</f>
        <v>0</v>
      </c>
      <c r="F582" s="13">
        <f>IFERROR(Dati18_19[[#This Row],[Mf/Quota]]*Dati18_19[[#This Row],[Pg]]/38,0)</f>
        <v>0</v>
      </c>
      <c r="G582" s="15">
        <f>IF(Dati18_19[[#This Row],[Mf]]*Dati18_19[[#This Row],[Pg]]=0,0,Dati18_19[[#This Row],[Mf]]*Dati18_19[[#This Row],[Pg]])</f>
        <v>0</v>
      </c>
      <c r="H582" s="20">
        <f>IFERROR(Dati18_19[[#This Row],[Tot. punti]]/Dati18_19[[#This Row],[Quota]],0)</f>
        <v>0</v>
      </c>
      <c r="I582" s="12">
        <f>IFERROR(VLOOKUP(Dati18_19[[#This Row],[Nome]]&amp;"*",Gazzetta18_19[],2,FALSE),0)</f>
        <v>0</v>
      </c>
      <c r="J582" t="s">
        <v>89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2212</v>
      </c>
      <c r="B583" t="s">
        <v>31</v>
      </c>
      <c r="C583" t="s">
        <v>831</v>
      </c>
      <c r="D583" s="17">
        <f>IFERROR(VLOOKUP(Dati18_19[[#This Row],[Nome]]&amp;"*",Gazzetta18_19[Giocatore],1,FALSE),0)</f>
        <v>0</v>
      </c>
      <c r="E583" s="13">
        <f>IFERROR(IF(Dati18_19[[#This Row],[Mf]]/Dati18_19[[#This Row],[Quota]]=0,0,Dati18_19[[#This Row],[Mf]]/Dati18_19[[#This Row],[Quota]]),0)</f>
        <v>0</v>
      </c>
      <c r="F583" s="13">
        <f>IFERROR(Dati18_19[[#This Row],[Mf/Quota]]*Dati18_19[[#This Row],[Pg]]/38,0)</f>
        <v>0</v>
      </c>
      <c r="G583" s="15">
        <f>IF(Dati18_19[[#This Row],[Mf]]*Dati18_19[[#This Row],[Pg]]=0,0,Dati18_19[[#This Row],[Mf]]*Dati18_19[[#This Row],[Pg]])</f>
        <v>0</v>
      </c>
      <c r="H583" s="20">
        <f>IFERROR(Dati18_19[[#This Row],[Tot. punti]]/Dati18_19[[#This Row],[Quota]],0)</f>
        <v>0</v>
      </c>
      <c r="I583" s="12">
        <f>IFERROR(VLOOKUP(Dati18_19[[#This Row],[Nome]]&amp;"*",Gazzetta18_19[],2,FALSE),0)</f>
        <v>0</v>
      </c>
      <c r="J583" t="s">
        <v>653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2216</v>
      </c>
      <c r="B584" t="s">
        <v>31</v>
      </c>
      <c r="C584" t="s">
        <v>835</v>
      </c>
      <c r="D584" s="17">
        <f>IFERROR(VLOOKUP(Dati18_19[[#This Row],[Nome]]&amp;"*",Gazzetta18_19[Giocatore],1,FALSE),0)</f>
        <v>0</v>
      </c>
      <c r="E584" s="13">
        <f>IFERROR(IF(Dati18_19[[#This Row],[Mf]]/Dati18_19[[#This Row],[Quota]]=0,0,Dati18_19[[#This Row],[Mf]]/Dati18_19[[#This Row],[Quota]]),0)</f>
        <v>0</v>
      </c>
      <c r="F584" s="13">
        <f>IFERROR(Dati18_19[[#This Row],[Mf/Quota]]*Dati18_19[[#This Row],[Pg]]/38,0)</f>
        <v>0</v>
      </c>
      <c r="G584" s="15">
        <f>IF(Dati18_19[[#This Row],[Mf]]*Dati18_19[[#This Row],[Pg]]=0,0,Dati18_19[[#This Row],[Mf]]*Dati18_19[[#This Row],[Pg]])</f>
        <v>0</v>
      </c>
      <c r="H584" s="20">
        <f>IFERROR(Dati18_19[[#This Row],[Tot. punti]]/Dati18_19[[#This Row],[Quota]],0)</f>
        <v>0</v>
      </c>
      <c r="I584" s="12">
        <f>IFERROR(VLOOKUP(Dati18_19[[#This Row],[Nome]]&amp;"*",Gazzetta18_19[],2,FALSE),0)</f>
        <v>0</v>
      </c>
      <c r="J584" t="s">
        <v>653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hidden="1">
      <c r="A585">
        <v>2249</v>
      </c>
      <c r="B585" t="s">
        <v>28</v>
      </c>
      <c r="C585" t="s">
        <v>845</v>
      </c>
      <c r="D585" s="17" t="str">
        <f>IFERROR(VLOOKUP(Dati18_19[[#This Row],[Nome]]&amp;"*",Gazzetta18_19[Giocatore],1,FALSE),0)</f>
        <v>Santurro A.</v>
      </c>
      <c r="E585" s="13">
        <f>IFERROR(IF(Dati18_19[[#This Row],[Mf]]/Dati18_19[[#This Row],[Quota]]=0,0,Dati18_19[[#This Row],[Mf]]/Dati18_19[[#This Row],[Quota]]),0)</f>
        <v>0</v>
      </c>
      <c r="F585" s="13">
        <f>IFERROR(Dati18_19[[#This Row],[Mf/Quota]]*Dati18_19[[#This Row],[Pg]]/38,0)</f>
        <v>0</v>
      </c>
      <c r="G585" s="15">
        <f>IF(Dati18_19[[#This Row],[Mf]]*Dati18_19[[#This Row],[Pg]]=0,0,Dati18_19[[#This Row],[Mf]]*Dati18_19[[#This Row],[Pg]])</f>
        <v>0</v>
      </c>
      <c r="H585" s="20">
        <f>IFERROR(Dati18_19[[#This Row],[Tot. punti]]/Dati18_19[[#This Row],[Quota]],0)</f>
        <v>0</v>
      </c>
      <c r="I585" s="12">
        <f>IFERROR(VLOOKUP(Dati18_19[[#This Row],[Nome]]&amp;"*",Gazzetta18_19[],2,FALSE),0)</f>
        <v>1</v>
      </c>
      <c r="J585" t="s">
        <v>89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hidden="1">
      <c r="A586">
        <v>2256</v>
      </c>
      <c r="B586" t="s">
        <v>28</v>
      </c>
      <c r="C586" t="s">
        <v>851</v>
      </c>
      <c r="D586" s="17" t="str">
        <f>IFERROR(VLOOKUP(Dati18_19[[#This Row],[Nome]]&amp;"*",Gazzetta18_19[Giocatore],1,FALSE),0)</f>
        <v>Poluzzi G.</v>
      </c>
      <c r="E586" s="13">
        <f>IFERROR(IF(Dati18_19[[#This Row],[Mf]]/Dati18_19[[#This Row],[Quota]]=0,0,Dati18_19[[#This Row],[Mf]]/Dati18_19[[#This Row],[Quota]]),0)</f>
        <v>0</v>
      </c>
      <c r="F586" s="13">
        <f>IFERROR(Dati18_19[[#This Row],[Mf/Quota]]*Dati18_19[[#This Row],[Pg]]/38,0)</f>
        <v>0</v>
      </c>
      <c r="G586" s="15">
        <f>IF(Dati18_19[[#This Row],[Mf]]*Dati18_19[[#This Row],[Pg]]=0,0,Dati18_19[[#This Row],[Mf]]*Dati18_19[[#This Row],[Pg]])</f>
        <v>0</v>
      </c>
      <c r="H586" s="20">
        <f>IFERROR(Dati18_19[[#This Row],[Tot. punti]]/Dati18_19[[#This Row],[Quota]],0)</f>
        <v>0</v>
      </c>
      <c r="I586" s="12">
        <f>IFERROR(VLOOKUP(Dati18_19[[#This Row],[Nome]]&amp;"*",Gazzetta18_19[],2,FALSE),0)</f>
        <v>1</v>
      </c>
      <c r="J586" t="s">
        <v>653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hidden="1">
      <c r="A587">
        <v>2271</v>
      </c>
      <c r="B587" t="s">
        <v>28</v>
      </c>
      <c r="C587" t="s">
        <v>863</v>
      </c>
      <c r="D587" s="17" t="str">
        <f>IFERROR(VLOOKUP(Dati18_19[[#This Row],[Nome]]&amp;"*",Gazzetta18_19[Giocatore],1,FALSE),0)</f>
        <v>Nicolas A.</v>
      </c>
      <c r="E587" s="13">
        <f>IFERROR(IF(Dati18_19[[#This Row],[Mf]]/Dati18_19[[#This Row],[Quota]]=0,0,Dati18_19[[#This Row],[Mf]]/Dati18_19[[#This Row],[Quota]]),0)</f>
        <v>0</v>
      </c>
      <c r="F587" s="13">
        <f>IFERROR(Dati18_19[[#This Row],[Mf/Quota]]*Dati18_19[[#This Row],[Pg]]/38,0)</f>
        <v>0</v>
      </c>
      <c r="G587" s="15">
        <f>IF(Dati18_19[[#This Row],[Mf]]*Dati18_19[[#This Row],[Pg]]=0,0,Dati18_19[[#This Row],[Mf]]*Dati18_19[[#This Row],[Pg]])</f>
        <v>0</v>
      </c>
      <c r="H587" s="20">
        <f>IFERROR(Dati18_19[[#This Row],[Tot. punti]]/Dati18_19[[#This Row],[Quota]],0)</f>
        <v>0</v>
      </c>
      <c r="I587" s="12">
        <f>IFERROR(VLOOKUP(Dati18_19[[#This Row],[Nome]]&amp;"*",Gazzetta18_19[],2,FALSE),0)</f>
        <v>1</v>
      </c>
      <c r="J587" t="s">
        <v>30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hidden="1">
      <c r="A588">
        <v>2297</v>
      </c>
      <c r="B588" t="s">
        <v>28</v>
      </c>
      <c r="C588" t="s">
        <v>886</v>
      </c>
      <c r="D588" s="17" t="str">
        <f>IFERROR(VLOOKUP(Dati18_19[[#This Row],[Nome]]&amp;"*",Gazzetta18_19[Giocatore],1,FALSE),0)</f>
        <v>Rossi F.</v>
      </c>
      <c r="E588" s="13">
        <f>IFERROR(IF(Dati18_19[[#This Row],[Mf]]/Dati18_19[[#This Row],[Quota]]=0,0,Dati18_19[[#This Row],[Mf]]/Dati18_19[[#This Row],[Quota]]),0)</f>
        <v>0</v>
      </c>
      <c r="F588" s="13">
        <f>IFERROR(Dati18_19[[#This Row],[Mf/Quota]]*Dati18_19[[#This Row],[Pg]]/38,0)</f>
        <v>0</v>
      </c>
      <c r="G588" s="15">
        <f>IF(Dati18_19[[#This Row],[Mf]]*Dati18_19[[#This Row],[Pg]]=0,0,Dati18_19[[#This Row],[Mf]]*Dati18_19[[#This Row],[Pg]])</f>
        <v>0</v>
      </c>
      <c r="H588" s="20">
        <f>IFERROR(Dati18_19[[#This Row],[Tot. punti]]/Dati18_19[[#This Row],[Quota]],0)</f>
        <v>0</v>
      </c>
      <c r="I588" s="12">
        <f>IFERROR(VLOOKUP(Dati18_19[[#This Row],[Nome]]&amp;"*",Gazzetta18_19[],2,FALSE),0)</f>
        <v>1</v>
      </c>
      <c r="J588" t="s">
        <v>49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2300</v>
      </c>
      <c r="B589" t="s">
        <v>31</v>
      </c>
      <c r="C589" t="s">
        <v>889</v>
      </c>
      <c r="D589" s="17" t="str">
        <f>IFERROR(VLOOKUP(Dati18_19[[#This Row],[Nome]]&amp;"*",Gazzetta18_19[Giocatore],1,FALSE),0)</f>
        <v>Leverbe M.</v>
      </c>
      <c r="E589" s="13">
        <f>IFERROR(IF(Dati18_19[[#This Row],[Mf]]/Dati18_19[[#This Row],[Quota]]=0,0,Dati18_19[[#This Row],[Mf]]/Dati18_19[[#This Row],[Quota]]),0)</f>
        <v>0</v>
      </c>
      <c r="F589" s="13">
        <f>IFERROR(Dati18_19[[#This Row],[Mf/Quota]]*Dati18_19[[#This Row],[Pg]]/38,0)</f>
        <v>0</v>
      </c>
      <c r="G589" s="15">
        <f>IF(Dati18_19[[#This Row],[Mf]]*Dati18_19[[#This Row],[Pg]]=0,0,Dati18_19[[#This Row],[Mf]]*Dati18_19[[#This Row],[Pg]])</f>
        <v>0</v>
      </c>
      <c r="H589" s="20">
        <f>IFERROR(Dati18_19[[#This Row],[Tot. punti]]/Dati18_19[[#This Row],[Quota]],0)</f>
        <v>0</v>
      </c>
      <c r="I589" s="12">
        <f>IFERROR(VLOOKUP(Dati18_19[[#This Row],[Nome]]&amp;"*",Gazzetta18_19[],2,FALSE),0)</f>
        <v>1</v>
      </c>
      <c r="J589" t="s">
        <v>654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hidden="1">
      <c r="A590">
        <v>2304</v>
      </c>
      <c r="B590" t="s">
        <v>17</v>
      </c>
      <c r="C590" t="s">
        <v>893</v>
      </c>
      <c r="D590" s="17" t="str">
        <f>IFERROR(VLOOKUP(Dati18_19[[#This Row],[Nome]]&amp;"*",Gazzetta18_19[Giocatore],1,FALSE),0)</f>
        <v>Salcedo E.</v>
      </c>
      <c r="E590" s="13">
        <f>IFERROR(IF(Dati18_19[[#This Row],[Mf]]/Dati18_19[[#This Row],[Quota]]=0,0,Dati18_19[[#This Row],[Mf]]/Dati18_19[[#This Row],[Quota]]),0)</f>
        <v>0</v>
      </c>
      <c r="F590" s="13">
        <f>IFERROR(Dati18_19[[#This Row],[Mf/Quota]]*Dati18_19[[#This Row],[Pg]]/38,0)</f>
        <v>0</v>
      </c>
      <c r="G590" s="15">
        <f>IF(Dati18_19[[#This Row],[Mf]]*Dati18_19[[#This Row],[Pg]]=0,0,Dati18_19[[#This Row],[Mf]]*Dati18_19[[#This Row],[Pg]])</f>
        <v>0</v>
      </c>
      <c r="H590" s="20">
        <f>IFERROR(Dati18_19[[#This Row],[Tot. punti]]/Dati18_19[[#This Row],[Quota]],0)</f>
        <v>0</v>
      </c>
      <c r="I590" s="12">
        <f>IFERROR(VLOOKUP(Dati18_19[[#This Row],[Nome]]&amp;"*",Gazzetta18_19[],2,FALSE),0)</f>
        <v>1</v>
      </c>
      <c r="J590" t="s">
        <v>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2312</v>
      </c>
      <c r="B591" t="s">
        <v>31</v>
      </c>
      <c r="C591" t="s">
        <v>898</v>
      </c>
      <c r="D591" s="17">
        <f>IFERROR(VLOOKUP(Dati18_19[[#This Row],[Nome]]&amp;"*",Gazzetta18_19[Giocatore],1,FALSE),0)</f>
        <v>0</v>
      </c>
      <c r="E591" s="13">
        <f>IFERROR(IF(Dati18_19[[#This Row],[Mf]]/Dati18_19[[#This Row],[Quota]]=0,0,Dati18_19[[#This Row],[Mf]]/Dati18_19[[#This Row],[Quota]]),0)</f>
        <v>0</v>
      </c>
      <c r="F591" s="13">
        <f>IFERROR(Dati18_19[[#This Row],[Mf/Quota]]*Dati18_19[[#This Row],[Pg]]/38,0)</f>
        <v>0</v>
      </c>
      <c r="G591" s="15">
        <f>IF(Dati18_19[[#This Row],[Mf]]*Dati18_19[[#This Row],[Pg]]=0,0,Dati18_19[[#This Row],[Mf]]*Dati18_19[[#This Row],[Pg]])</f>
        <v>0</v>
      </c>
      <c r="H591" s="20">
        <f>IFERROR(Dati18_19[[#This Row],[Tot. punti]]/Dati18_19[[#This Row],[Quota]],0)</f>
        <v>0</v>
      </c>
      <c r="I591" s="12">
        <f>IFERROR(VLOOKUP(Dati18_19[[#This Row],[Nome]]&amp;"*",Gazzetta18_19[],2,FALSE),0)</f>
        <v>0</v>
      </c>
      <c r="J591" t="s">
        <v>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hidden="1">
      <c r="A592">
        <v>2325</v>
      </c>
      <c r="B592" t="s">
        <v>17</v>
      </c>
      <c r="C592" t="s">
        <v>911</v>
      </c>
      <c r="D592" s="17">
        <f>IFERROR(VLOOKUP(Dati18_19[[#This Row],[Nome]]&amp;"*",Gazzetta18_19[Giocatore],1,FALSE),0)</f>
        <v>0</v>
      </c>
      <c r="E592" s="13">
        <f>IFERROR(IF(Dati18_19[[#This Row],[Mf]]/Dati18_19[[#This Row],[Quota]]=0,0,Dati18_19[[#This Row],[Mf]]/Dati18_19[[#This Row],[Quota]]),0)</f>
        <v>0</v>
      </c>
      <c r="F592" s="13">
        <f>IFERROR(Dati18_19[[#This Row],[Mf/Quota]]*Dati18_19[[#This Row],[Pg]]/38,0)</f>
        <v>0</v>
      </c>
      <c r="G592" s="15">
        <f>IF(Dati18_19[[#This Row],[Mf]]*Dati18_19[[#This Row],[Pg]]=0,0,Dati18_19[[#This Row],[Mf]]*Dati18_19[[#This Row],[Pg]])</f>
        <v>0</v>
      </c>
      <c r="H592" s="20">
        <f>IFERROR(Dati18_19[[#This Row],[Tot. punti]]/Dati18_19[[#This Row],[Quota]],0)</f>
        <v>0</v>
      </c>
      <c r="I592" s="12">
        <f>IFERROR(VLOOKUP(Dati18_19[[#This Row],[Nome]]&amp;"*",Gazzetta18_19[],2,FALSE),0)</f>
        <v>0</v>
      </c>
      <c r="J592" t="s">
        <v>55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hidden="1">
      <c r="A593">
        <v>2331</v>
      </c>
      <c r="B593" t="s">
        <v>28</v>
      </c>
      <c r="C593" t="s">
        <v>917</v>
      </c>
      <c r="D593" s="17">
        <f>IFERROR(VLOOKUP(Dati18_19[[#This Row],[Nome]]&amp;"*",Gazzetta18_19[Giocatore],1,FALSE),0)</f>
        <v>0</v>
      </c>
      <c r="E593" s="13">
        <f>IFERROR(IF(Dati18_19[[#This Row],[Mf]]/Dati18_19[[#This Row],[Quota]]=0,0,Dati18_19[[#This Row],[Mf]]/Dati18_19[[#This Row],[Quota]]),0)</f>
        <v>0</v>
      </c>
      <c r="F593" s="13">
        <f>IFERROR(Dati18_19[[#This Row],[Mf/Quota]]*Dati18_19[[#This Row],[Pg]]/38,0)</f>
        <v>0</v>
      </c>
      <c r="G593" s="15">
        <f>IF(Dati18_19[[#This Row],[Mf]]*Dati18_19[[#This Row],[Pg]]=0,0,Dati18_19[[#This Row],[Mf]]*Dati18_19[[#This Row],[Pg]])</f>
        <v>0</v>
      </c>
      <c r="H593" s="20">
        <f>IFERROR(Dati18_19[[#This Row],[Tot. punti]]/Dati18_19[[#This Row],[Quota]],0)</f>
        <v>0</v>
      </c>
      <c r="I593" s="12">
        <f>IFERROR(VLOOKUP(Dati18_19[[#This Row],[Nome]]&amp;"*",Gazzetta18_19[],2,FALSE),0)</f>
        <v>0</v>
      </c>
      <c r="J593" t="s">
        <v>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hidden="1">
      <c r="A594">
        <v>2650</v>
      </c>
      <c r="B594" t="s">
        <v>17</v>
      </c>
      <c r="C594" t="s">
        <v>931</v>
      </c>
      <c r="D594" s="17">
        <f>IFERROR(VLOOKUP(Dati18_19[[#This Row],[Nome]]&amp;"*",Gazzetta18_19[Giocatore],1,FALSE),0)</f>
        <v>0</v>
      </c>
      <c r="E594" s="13">
        <f>IFERROR(IF(Dati18_19[[#This Row],[Mf]]/Dati18_19[[#This Row],[Quota]]=0,0,Dati18_19[[#This Row],[Mf]]/Dati18_19[[#This Row],[Quota]]),0)</f>
        <v>0</v>
      </c>
      <c r="F594" s="13">
        <f>IFERROR(Dati18_19[[#This Row],[Mf/Quota]]*Dati18_19[[#This Row],[Pg]]/38,0)</f>
        <v>0</v>
      </c>
      <c r="G594" s="15">
        <f>IF(Dati18_19[[#This Row],[Mf]]*Dati18_19[[#This Row],[Pg]]=0,0,Dati18_19[[#This Row],[Mf]]*Dati18_19[[#This Row],[Pg]])</f>
        <v>0</v>
      </c>
      <c r="H594" s="20">
        <f>IFERROR(Dati18_19[[#This Row],[Tot. punti]]/Dati18_19[[#This Row],[Quota]],0)</f>
        <v>0</v>
      </c>
      <c r="I594" s="12">
        <f>IFERROR(VLOOKUP(Dati18_19[[#This Row],[Nome]]&amp;"*",Gazzetta18_19[],2,FALSE),0)</f>
        <v>0</v>
      </c>
      <c r="J594" t="s">
        <v>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2651</v>
      </c>
      <c r="B595" t="s">
        <v>31</v>
      </c>
      <c r="C595" t="s">
        <v>932</v>
      </c>
      <c r="D595" s="17">
        <f>IFERROR(VLOOKUP(Dati18_19[[#This Row],[Nome]]&amp;"*",Gazzetta18_19[Giocatore],1,FALSE),0)</f>
        <v>0</v>
      </c>
      <c r="E595" s="13">
        <f>IFERROR(IF(Dati18_19[[#This Row],[Mf]]/Dati18_19[[#This Row],[Quota]]=0,0,Dati18_19[[#This Row],[Mf]]/Dati18_19[[#This Row],[Quota]]),0)</f>
        <v>0</v>
      </c>
      <c r="F595" s="13">
        <f>IFERROR(Dati18_19[[#This Row],[Mf/Quota]]*Dati18_19[[#This Row],[Pg]]/38,0)</f>
        <v>0</v>
      </c>
      <c r="G595" s="15">
        <f>IF(Dati18_19[[#This Row],[Mf]]*Dati18_19[[#This Row],[Pg]]=0,0,Dati18_19[[#This Row],[Mf]]*Dati18_19[[#This Row],[Pg]])</f>
        <v>0</v>
      </c>
      <c r="H595" s="20">
        <f>IFERROR(Dati18_19[[#This Row],[Tot. punti]]/Dati18_19[[#This Row],[Quota]],0)</f>
        <v>0</v>
      </c>
      <c r="I595" s="12">
        <f>IFERROR(VLOOKUP(Dati18_19[[#This Row],[Nome]]&amp;"*",Gazzetta18_19[],2,FALSE),0)</f>
        <v>0</v>
      </c>
      <c r="J595" t="s">
        <v>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2664</v>
      </c>
      <c r="B596" t="s">
        <v>31</v>
      </c>
      <c r="C596" t="s">
        <v>945</v>
      </c>
      <c r="D596" s="17">
        <f>IFERROR(VLOOKUP(Dati18_19[[#This Row],[Nome]]&amp;"*",Gazzetta18_19[Giocatore],1,FALSE),0)</f>
        <v>0</v>
      </c>
      <c r="E596" s="13">
        <f>IFERROR(IF(Dati18_19[[#This Row],[Mf]]/Dati18_19[[#This Row],[Quota]]=0,0,Dati18_19[[#This Row],[Mf]]/Dati18_19[[#This Row],[Quota]]),0)</f>
        <v>0</v>
      </c>
      <c r="F596" s="13">
        <f>IFERROR(Dati18_19[[#This Row],[Mf/Quota]]*Dati18_19[[#This Row],[Pg]]/38,0)</f>
        <v>0</v>
      </c>
      <c r="G596" s="15">
        <f>IF(Dati18_19[[#This Row],[Mf]]*Dati18_19[[#This Row],[Pg]]=0,0,Dati18_19[[#This Row],[Mf]]*Dati18_19[[#This Row],[Pg]])</f>
        <v>0</v>
      </c>
      <c r="H596" s="20">
        <f>IFERROR(Dati18_19[[#This Row],[Tot. punti]]/Dati18_19[[#This Row],[Quota]],0)</f>
        <v>0</v>
      </c>
      <c r="I596" s="12">
        <f>IFERROR(VLOOKUP(Dati18_19[[#This Row],[Nome]]&amp;"*",Gazzetta18_19[],2,FALSE),0)</f>
        <v>0</v>
      </c>
      <c r="J596" t="s">
        <v>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hidden="1">
      <c r="A597">
        <v>2725</v>
      </c>
      <c r="B597" t="s">
        <v>22</v>
      </c>
      <c r="C597" t="s">
        <v>953</v>
      </c>
      <c r="D597" s="17">
        <f>IFERROR(VLOOKUP(Dati18_19[[#This Row],[Nome]]&amp;"*",Gazzetta18_19[Giocatore],1,FALSE),0)</f>
        <v>0</v>
      </c>
      <c r="E597" s="13">
        <f>IFERROR(IF(Dati18_19[[#This Row],[Mf]]/Dati18_19[[#This Row],[Quota]]=0,0,Dati18_19[[#This Row],[Mf]]/Dati18_19[[#This Row],[Quota]]),0)</f>
        <v>0</v>
      </c>
      <c r="F597" s="13">
        <f>IFERROR(Dati18_19[[#This Row],[Mf/Quota]]*Dati18_19[[#This Row],[Pg]]/38,0)</f>
        <v>0</v>
      </c>
      <c r="G597" s="15">
        <f>IF(Dati18_19[[#This Row],[Mf]]*Dati18_19[[#This Row],[Pg]]=0,0,Dati18_19[[#This Row],[Mf]]*Dati18_19[[#This Row],[Pg]])</f>
        <v>0</v>
      </c>
      <c r="H597" s="20">
        <f>IFERROR(Dati18_19[[#This Row],[Tot. punti]]/Dati18_19[[#This Row],[Quota]],0)</f>
        <v>0</v>
      </c>
      <c r="I597" s="12">
        <f>IFERROR(VLOOKUP(Dati18_19[[#This Row],[Nome]]&amp;"*",Gazzetta18_19[],2,FALSE),0)</f>
        <v>0</v>
      </c>
      <c r="J597" t="s">
        <v>654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hidden="1">
      <c r="A598">
        <v>2732</v>
      </c>
      <c r="B598" t="s">
        <v>22</v>
      </c>
      <c r="C598" t="s">
        <v>957</v>
      </c>
      <c r="D598" s="17" t="str">
        <f>IFERROR(VLOOKUP(Dati18_19[[#This Row],[Nome]]&amp;"*",Gazzetta18_19[Giocatore],1,FALSE),0)</f>
        <v>Stijepovic O.</v>
      </c>
      <c r="E598" s="13">
        <f>IFERROR(IF(Dati18_19[[#This Row],[Mf]]/Dati18_19[[#This Row],[Quota]]=0,0,Dati18_19[[#This Row],[Mf]]/Dati18_19[[#This Row],[Quota]]),0)</f>
        <v>0</v>
      </c>
      <c r="F598" s="13">
        <f>IFERROR(Dati18_19[[#This Row],[Mf/Quota]]*Dati18_19[[#This Row],[Pg]]/38,0)</f>
        <v>0</v>
      </c>
      <c r="G598" s="15">
        <f>IF(Dati18_19[[#This Row],[Mf]]*Dati18_19[[#This Row],[Pg]]=0,0,Dati18_19[[#This Row],[Mf]]*Dati18_19[[#This Row],[Pg]])</f>
        <v>0</v>
      </c>
      <c r="H598" s="20">
        <f>IFERROR(Dati18_19[[#This Row],[Tot. punti]]/Dati18_19[[#This Row],[Quota]],0)</f>
        <v>0</v>
      </c>
      <c r="I598" s="12">
        <f>IFERROR(VLOOKUP(Dati18_19[[#This Row],[Nome]]&amp;"*",Gazzetta18_19[],2,FALSE),0)</f>
        <v>1</v>
      </c>
      <c r="J598" t="s">
        <v>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2737</v>
      </c>
      <c r="B599" t="s">
        <v>31</v>
      </c>
      <c r="C599" t="s">
        <v>1099</v>
      </c>
      <c r="D599" s="17">
        <f>IFERROR(VLOOKUP(Dati18_19[[#This Row],[Nome]]&amp;"*",Gazzetta18_19[Giocatore],1,FALSE),0)</f>
        <v>0</v>
      </c>
      <c r="E599" s="13">
        <f>IFERROR(IF(Dati18_19[[#This Row],[Mf]]/Dati18_19[[#This Row],[Quota]]=0,0,Dati18_19[[#This Row],[Mf]]/Dati18_19[[#This Row],[Quota]]),0)</f>
        <v>0</v>
      </c>
      <c r="F599" s="13">
        <f>IFERROR(Dati18_19[[#This Row],[Mf/Quota]]*Dati18_19[[#This Row],[Pg]]/38,0)</f>
        <v>0</v>
      </c>
      <c r="G599" s="15">
        <f>IF(Dati18_19[[#This Row],[Mf]]*Dati18_19[[#This Row],[Pg]]=0,0,Dati18_19[[#This Row],[Mf]]*Dati18_19[[#This Row],[Pg]])</f>
        <v>0</v>
      </c>
      <c r="H599" s="20">
        <f>IFERROR(Dati18_19[[#This Row],[Tot. punti]]/Dati18_19[[#This Row],[Quota]],0)</f>
        <v>0</v>
      </c>
      <c r="I599" s="12">
        <f>IFERROR(VLOOKUP(Dati18_19[[#This Row],[Nome]]&amp;"*",Gazzetta18_19[],2,FALSE),0)</f>
        <v>0</v>
      </c>
      <c r="J599" t="s">
        <v>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2740</v>
      </c>
      <c r="B600" t="s">
        <v>31</v>
      </c>
      <c r="C600" t="s">
        <v>1101</v>
      </c>
      <c r="D600" s="17" t="str">
        <f>IFERROR(VLOOKUP(Dati18_19[[#This Row],[Nome]]&amp;"*",Gazzetta18_19[Giocatore],1,FALSE),0)</f>
        <v>Varnier M.</v>
      </c>
      <c r="E600" s="13">
        <f>IFERROR(IF(Dati18_19[[#This Row],[Mf]]/Dati18_19[[#This Row],[Quota]]=0,0,Dati18_19[[#This Row],[Mf]]/Dati18_19[[#This Row],[Quota]]),0)</f>
        <v>0</v>
      </c>
      <c r="F600" s="13">
        <f>IFERROR(Dati18_19[[#This Row],[Mf/Quota]]*Dati18_19[[#This Row],[Pg]]/38,0)</f>
        <v>0</v>
      </c>
      <c r="G600" s="15">
        <f>IF(Dati18_19[[#This Row],[Mf]]*Dati18_19[[#This Row],[Pg]]=0,0,Dati18_19[[#This Row],[Mf]]*Dati18_19[[#This Row],[Pg]])</f>
        <v>0</v>
      </c>
      <c r="H600" s="20">
        <f>IFERROR(Dati18_19[[#This Row],[Tot. punti]]/Dati18_19[[#This Row],[Quota]],0)</f>
        <v>0</v>
      </c>
      <c r="I600" s="12">
        <f>IFERROR(VLOOKUP(Dati18_19[[#This Row],[Nome]]&amp;"*",Gazzetta18_19[],2,FALSE),0)</f>
        <v>4</v>
      </c>
      <c r="J600" t="s">
        <v>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2753</v>
      </c>
      <c r="B601" t="s">
        <v>31</v>
      </c>
      <c r="C601" t="s">
        <v>1112</v>
      </c>
      <c r="D601" s="17">
        <f>IFERROR(VLOOKUP(Dati18_19[[#This Row],[Nome]]&amp;"*",Gazzetta18_19[Giocatore],1,FALSE),0)</f>
        <v>0</v>
      </c>
      <c r="E601" s="13">
        <f>IFERROR(IF(Dati18_19[[#This Row],[Mf]]/Dati18_19[[#This Row],[Quota]]=0,0,Dati18_19[[#This Row],[Mf]]/Dati18_19[[#This Row],[Quota]]),0)</f>
        <v>0</v>
      </c>
      <c r="F601" s="13">
        <f>IFERROR(Dati18_19[[#This Row],[Mf/Quota]]*Dati18_19[[#This Row],[Pg]]/38,0)</f>
        <v>0</v>
      </c>
      <c r="G601" s="15">
        <f>IF(Dati18_19[[#This Row],[Mf]]*Dati18_19[[#This Row],[Pg]]=0,0,Dati18_19[[#This Row],[Mf]]*Dati18_19[[#This Row],[Pg]])</f>
        <v>0</v>
      </c>
      <c r="H601" s="20">
        <f>IFERROR(Dati18_19[[#This Row],[Tot. punti]]/Dati18_19[[#This Row],[Quota]],0)</f>
        <v>0</v>
      </c>
      <c r="I601" s="12">
        <f>IFERROR(VLOOKUP(Dati18_19[[#This Row],[Nome]]&amp;"*",Gazzetta18_19[],2,FALSE),0)</f>
        <v>0</v>
      </c>
      <c r="J601" t="s">
        <v>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2755</v>
      </c>
      <c r="B602" t="s">
        <v>31</v>
      </c>
      <c r="C602" t="s">
        <v>1114</v>
      </c>
      <c r="D602" s="17">
        <f>IFERROR(VLOOKUP(Dati18_19[[#This Row],[Nome]]&amp;"*",Gazzetta18_19[Giocatore],1,FALSE),0)</f>
        <v>0</v>
      </c>
      <c r="E602" s="13">
        <f>IFERROR(IF(Dati18_19[[#This Row],[Mf]]/Dati18_19[[#This Row],[Quota]]=0,0,Dati18_19[[#This Row],[Mf]]/Dati18_19[[#This Row],[Quota]]),0)</f>
        <v>0</v>
      </c>
      <c r="F602" s="13">
        <f>IFERROR(Dati18_19[[#This Row],[Mf/Quota]]*Dati18_19[[#This Row],[Pg]]/38,0)</f>
        <v>0</v>
      </c>
      <c r="G602" s="15">
        <f>IF(Dati18_19[[#This Row],[Mf]]*Dati18_19[[#This Row],[Pg]]=0,0,Dati18_19[[#This Row],[Mf]]*Dati18_19[[#This Row],[Pg]])</f>
        <v>0</v>
      </c>
      <c r="H602" s="20">
        <f>IFERROR(Dati18_19[[#This Row],[Tot. punti]]/Dati18_19[[#This Row],[Quota]],0)</f>
        <v>0</v>
      </c>
      <c r="I602" s="12">
        <f>IFERROR(VLOOKUP(Dati18_19[[#This Row],[Nome]]&amp;"*",Gazzetta18_19[],2,FALSE),0)</f>
        <v>0</v>
      </c>
      <c r="J602" t="s">
        <v>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2757</v>
      </c>
      <c r="B603" t="s">
        <v>31</v>
      </c>
      <c r="C603" t="s">
        <v>1116</v>
      </c>
      <c r="D603" s="17" t="str">
        <f>IFERROR(VLOOKUP(Dati18_19[[#This Row],[Nome]]&amp;"*",Gazzetta18_19[Giocatore],1,FALSE),0)</f>
        <v>Lakicevic I.</v>
      </c>
      <c r="E603" s="13">
        <f>IFERROR(IF(Dati18_19[[#This Row],[Mf]]/Dati18_19[[#This Row],[Quota]]=0,0,Dati18_19[[#This Row],[Mf]]/Dati18_19[[#This Row],[Quota]]),0)</f>
        <v>0</v>
      </c>
      <c r="F603" s="13">
        <f>IFERROR(Dati18_19[[#This Row],[Mf/Quota]]*Dati18_19[[#This Row],[Pg]]/38,0)</f>
        <v>0</v>
      </c>
      <c r="G603" s="15">
        <f>IF(Dati18_19[[#This Row],[Mf]]*Dati18_19[[#This Row],[Pg]]=0,0,Dati18_19[[#This Row],[Mf]]*Dati18_19[[#This Row],[Pg]])</f>
        <v>0</v>
      </c>
      <c r="H603" s="20">
        <f>IFERROR(Dati18_19[[#This Row],[Tot. punti]]/Dati18_19[[#This Row],[Quota]],0)</f>
        <v>0</v>
      </c>
      <c r="I603" s="12">
        <f>IFERROR(VLOOKUP(Dati18_19[[#This Row],[Nome]]&amp;"*",Gazzetta18_19[],2,FALSE),0)</f>
        <v>4</v>
      </c>
      <c r="J603" t="s">
        <v>70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hidden="1">
      <c r="A604">
        <v>2760</v>
      </c>
      <c r="B604" t="s">
        <v>22</v>
      </c>
      <c r="C604" t="s">
        <v>1119</v>
      </c>
      <c r="D604" s="17">
        <f>IFERROR(VLOOKUP(Dati18_19[[#This Row],[Nome]]&amp;"*",Gazzetta18_19[Giocatore],1,FALSE),0)</f>
        <v>0</v>
      </c>
      <c r="E604" s="13">
        <f>IFERROR(IF(Dati18_19[[#This Row],[Mf]]/Dati18_19[[#This Row],[Quota]]=0,0,Dati18_19[[#This Row],[Mf]]/Dati18_19[[#This Row],[Quota]]),0)</f>
        <v>0</v>
      </c>
      <c r="F604" s="13">
        <f>IFERROR(Dati18_19[[#This Row],[Mf/Quota]]*Dati18_19[[#This Row],[Pg]]/38,0)</f>
        <v>0</v>
      </c>
      <c r="G604" s="15">
        <f>IF(Dati18_19[[#This Row],[Mf]]*Dati18_19[[#This Row],[Pg]]=0,0,Dati18_19[[#This Row],[Mf]]*Dati18_19[[#This Row],[Pg]])</f>
        <v>0</v>
      </c>
      <c r="H604" s="20">
        <f>IFERROR(Dati18_19[[#This Row],[Tot. punti]]/Dati18_19[[#This Row],[Quota]],0)</f>
        <v>0</v>
      </c>
      <c r="I604" s="12">
        <f>IFERROR(VLOOKUP(Dati18_19[[#This Row],[Nome]]&amp;"*",Gazzetta18_19[],2,FALSE),0)</f>
        <v>0</v>
      </c>
      <c r="J604" t="s">
        <v>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hidden="1">
      <c r="A605">
        <v>2761</v>
      </c>
      <c r="B605" t="s">
        <v>28</v>
      </c>
      <c r="C605" t="s">
        <v>1120</v>
      </c>
      <c r="D605" s="17" t="str">
        <f>IFERROR(VLOOKUP(Dati18_19[[#This Row],[Nome]]&amp;"*",Gazzetta18_19[Giocatore],1,FALSE),0)</f>
        <v>Vodisek R.</v>
      </c>
      <c r="E605" s="13">
        <f>IFERROR(IF(Dati18_19[[#This Row],[Mf]]/Dati18_19[[#This Row],[Quota]]=0,0,Dati18_19[[#This Row],[Mf]]/Dati18_19[[#This Row],[Quota]]),0)</f>
        <v>0</v>
      </c>
      <c r="F605" s="13">
        <f>IFERROR(Dati18_19[[#This Row],[Mf/Quota]]*Dati18_19[[#This Row],[Pg]]/38,0)</f>
        <v>0</v>
      </c>
      <c r="G605" s="15">
        <f>IF(Dati18_19[[#This Row],[Mf]]*Dati18_19[[#This Row],[Pg]]=0,0,Dati18_19[[#This Row],[Mf]]*Dati18_19[[#This Row],[Pg]])</f>
        <v>0</v>
      </c>
      <c r="H605" s="20">
        <f>IFERROR(Dati18_19[[#This Row],[Tot. punti]]/Dati18_19[[#This Row],[Quota]],0)</f>
        <v>0</v>
      </c>
      <c r="I605" s="12">
        <f>IFERROR(VLOOKUP(Dati18_19[[#This Row],[Nome]]&amp;"*",Gazzetta18_19[],2,FALSE),0)</f>
        <v>1</v>
      </c>
      <c r="J605" t="s">
        <v>70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idden="1">
      <c r="A606">
        <v>2774</v>
      </c>
      <c r="B606" t="s">
        <v>22</v>
      </c>
      <c r="C606" t="s">
        <v>1130</v>
      </c>
      <c r="D606" s="17">
        <f>IFERROR(VLOOKUP(Dati18_19[[#This Row],[Nome]]&amp;"*",Gazzetta18_19[Giocatore],1,FALSE),0)</f>
        <v>0</v>
      </c>
      <c r="E606" s="13">
        <f>IFERROR(IF(Dati18_19[[#This Row],[Mf]]/Dati18_19[[#This Row],[Quota]]=0,0,Dati18_19[[#This Row],[Mf]]/Dati18_19[[#This Row],[Quota]]),0)</f>
        <v>0</v>
      </c>
      <c r="F606" s="13">
        <f>IFERROR(Dati18_19[[#This Row],[Mf/Quota]]*Dati18_19[[#This Row],[Pg]]/38,0)</f>
        <v>0</v>
      </c>
      <c r="G606" s="15">
        <f>IF(Dati18_19[[#This Row],[Mf]]*Dati18_19[[#This Row],[Pg]]=0,0,Dati18_19[[#This Row],[Mf]]*Dati18_19[[#This Row],[Pg]])</f>
        <v>0</v>
      </c>
      <c r="H606" s="20">
        <f>IFERROR(Dati18_19[[#This Row],[Tot. punti]]/Dati18_19[[#This Row],[Quota]],0)</f>
        <v>0</v>
      </c>
      <c r="I606" s="12">
        <f>IFERROR(VLOOKUP(Dati18_19[[#This Row],[Nome]]&amp;"*",Gazzetta18_19[],2,FALSE),0)</f>
        <v>0</v>
      </c>
      <c r="J606" t="s">
        <v>21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hidden="1">
      <c r="A607">
        <v>2781</v>
      </c>
      <c r="B607" t="s">
        <v>28</v>
      </c>
      <c r="C607" t="s">
        <v>1136</v>
      </c>
      <c r="D607" s="17" t="str">
        <f>IFERROR(VLOOKUP(Dati18_19[[#This Row],[Nome]]&amp;"*",Gazzetta18_19[Giocatore],1,FALSE),0)</f>
        <v>Fuzato D.</v>
      </c>
      <c r="E607" s="13">
        <f>IFERROR(IF(Dati18_19[[#This Row],[Mf]]/Dati18_19[[#This Row],[Quota]]=0,0,Dati18_19[[#This Row],[Mf]]/Dati18_19[[#This Row],[Quota]]),0)</f>
        <v>0</v>
      </c>
      <c r="F607" s="13">
        <f>IFERROR(Dati18_19[[#This Row],[Mf/Quota]]*Dati18_19[[#This Row],[Pg]]/38,0)</f>
        <v>0</v>
      </c>
      <c r="G607" s="15">
        <f>IF(Dati18_19[[#This Row],[Mf]]*Dati18_19[[#This Row],[Pg]]=0,0,Dati18_19[[#This Row],[Mf]]*Dati18_19[[#This Row],[Pg]])</f>
        <v>0</v>
      </c>
      <c r="H607" s="20">
        <f>IFERROR(Dati18_19[[#This Row],[Tot. punti]]/Dati18_19[[#This Row],[Quota]],0)</f>
        <v>0</v>
      </c>
      <c r="I607" s="12">
        <f>IFERROR(VLOOKUP(Dati18_19[[#This Row],[Nome]]&amp;"*",Gazzetta18_19[],2,FALSE),0)</f>
        <v>1</v>
      </c>
      <c r="J607" t="s">
        <v>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2783</v>
      </c>
      <c r="B608" t="s">
        <v>31</v>
      </c>
      <c r="C608" t="s">
        <v>1138</v>
      </c>
      <c r="D608" s="17" t="str">
        <f>IFERROR(VLOOKUP(Dati18_19[[#This Row],[Nome]]&amp;"*",Gazzetta18_19[Giocatore],1,FALSE),0)</f>
        <v>Bianda W.</v>
      </c>
      <c r="E608" s="13">
        <f>IFERROR(IF(Dati18_19[[#This Row],[Mf]]/Dati18_19[[#This Row],[Quota]]=0,0,Dati18_19[[#This Row],[Mf]]/Dati18_19[[#This Row],[Quota]]),0)</f>
        <v>0</v>
      </c>
      <c r="F608" s="13">
        <f>IFERROR(Dati18_19[[#This Row],[Mf/Quota]]*Dati18_19[[#This Row],[Pg]]/38,0)</f>
        <v>0</v>
      </c>
      <c r="G608" s="15">
        <f>IF(Dati18_19[[#This Row],[Mf]]*Dati18_19[[#This Row],[Pg]]=0,0,Dati18_19[[#This Row],[Mf]]*Dati18_19[[#This Row],[Pg]])</f>
        <v>0</v>
      </c>
      <c r="H608" s="20">
        <f>IFERROR(Dati18_19[[#This Row],[Tot. punti]]/Dati18_19[[#This Row],[Quota]],0)</f>
        <v>0</v>
      </c>
      <c r="I608" s="12">
        <f>IFERROR(VLOOKUP(Dati18_19[[#This Row],[Nome]]&amp;"*",Gazzetta18_19[],2,FALSE),0)</f>
        <v>2</v>
      </c>
      <c r="J608" t="s">
        <v>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idden="1">
      <c r="A609">
        <v>2785</v>
      </c>
      <c r="B609" t="s">
        <v>22</v>
      </c>
      <c r="C609" t="s">
        <v>1140</v>
      </c>
      <c r="D609" s="17" t="str">
        <f>IFERROR(VLOOKUP(Dati18_19[[#This Row],[Nome]]&amp;"*",Gazzetta18_19[Giocatore],1,FALSE),0)</f>
        <v>Peeters D.</v>
      </c>
      <c r="E609" s="13">
        <f>IFERROR(IF(Dati18_19[[#This Row],[Mf]]/Dati18_19[[#This Row],[Quota]]=0,0,Dati18_19[[#This Row],[Mf]]/Dati18_19[[#This Row],[Quota]]),0)</f>
        <v>0</v>
      </c>
      <c r="F609" s="13">
        <f>IFERROR(Dati18_19[[#This Row],[Mf/Quota]]*Dati18_19[[#This Row],[Pg]]/38,0)</f>
        <v>0</v>
      </c>
      <c r="G609" s="15">
        <f>IF(Dati18_19[[#This Row],[Mf]]*Dati18_19[[#This Row],[Pg]]=0,0,Dati18_19[[#This Row],[Mf]]*Dati18_19[[#This Row],[Pg]])</f>
        <v>0</v>
      </c>
      <c r="H609" s="20">
        <f>IFERROR(Dati18_19[[#This Row],[Tot. punti]]/Dati18_19[[#This Row],[Quota]],0)</f>
        <v>0</v>
      </c>
      <c r="I609" s="12">
        <f>IFERROR(VLOOKUP(Dati18_19[[#This Row],[Nome]]&amp;"*",Gazzetta18_19[],2,FALSE),0)</f>
        <v>1</v>
      </c>
      <c r="J609" t="s">
        <v>44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>
      <c r="A610">
        <v>2790</v>
      </c>
      <c r="B610" t="s">
        <v>28</v>
      </c>
      <c r="C610" t="s">
        <v>1144</v>
      </c>
      <c r="D610" s="17" t="str">
        <f>IFERROR(VLOOKUP(Dati18_19[[#This Row],[Nome]]&amp;"*",Gazzetta18_19[Giocatore],1,FALSE),0)</f>
        <v>Rosati A.</v>
      </c>
      <c r="E610" s="13">
        <f>IFERROR(IF(Dati18_19[[#This Row],[Mf]]/Dati18_19[[#This Row],[Quota]]=0,0,Dati18_19[[#This Row],[Mf]]/Dati18_19[[#This Row],[Quota]]),0)</f>
        <v>0</v>
      </c>
      <c r="F610" s="13">
        <f>IFERROR(Dati18_19[[#This Row],[Mf/Quota]]*Dati18_19[[#This Row],[Pg]]/38,0)</f>
        <v>0</v>
      </c>
      <c r="G610" s="15">
        <f>IF(Dati18_19[[#This Row],[Mf]]*Dati18_19[[#This Row],[Pg]]=0,0,Dati18_19[[#This Row],[Mf]]*Dati18_19[[#This Row],[Pg]])</f>
        <v>0</v>
      </c>
      <c r="H610" s="20">
        <f>IFERROR(Dati18_19[[#This Row],[Tot. punti]]/Dati18_19[[#This Row],[Quota]],0)</f>
        <v>0</v>
      </c>
      <c r="I610" s="12">
        <f>IFERROR(VLOOKUP(Dati18_19[[#This Row],[Nome]]&amp;"*",Gazzetta18_19[],2,FALSE),0)</f>
        <v>1</v>
      </c>
      <c r="J610" t="s">
        <v>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hidden="1">
      <c r="A611">
        <v>2794</v>
      </c>
      <c r="B611" t="s">
        <v>17</v>
      </c>
      <c r="C611" t="s">
        <v>1148</v>
      </c>
      <c r="D611" s="17" t="str">
        <f>IFERROR(VLOOKUP(Dati18_19[[#This Row],[Nome]]&amp;"*",Gazzetta18_19[Giocatore],1,FALSE),0)</f>
        <v>Micin P.</v>
      </c>
      <c r="E611" s="13">
        <f>IFERROR(IF(Dati18_19[[#This Row],[Mf]]/Dati18_19[[#This Row],[Quota]]=0,0,Dati18_19[[#This Row],[Mf]]/Dati18_19[[#This Row],[Quota]]),0)</f>
        <v>0</v>
      </c>
      <c r="F611" s="13">
        <f>IFERROR(Dati18_19[[#This Row],[Mf/Quota]]*Dati18_19[[#This Row],[Pg]]/38,0)</f>
        <v>0</v>
      </c>
      <c r="G611" s="15">
        <f>IF(Dati18_19[[#This Row],[Mf]]*Dati18_19[[#This Row],[Pg]]=0,0,Dati18_19[[#This Row],[Mf]]*Dati18_19[[#This Row],[Pg]])</f>
        <v>0</v>
      </c>
      <c r="H611" s="20">
        <f>IFERROR(Dati18_19[[#This Row],[Tot. punti]]/Dati18_19[[#This Row],[Quota]],0)</f>
        <v>0</v>
      </c>
      <c r="I611" s="12">
        <f>IFERROR(VLOOKUP(Dati18_19[[#This Row],[Nome]]&amp;"*",Gazzetta18_19[],2,FALSE),0)</f>
        <v>4</v>
      </c>
      <c r="J611" t="s">
        <v>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hidden="1">
      <c r="A612">
        <v>2798</v>
      </c>
      <c r="B612" t="s">
        <v>28</v>
      </c>
      <c r="C612" t="s">
        <v>1151</v>
      </c>
      <c r="D612" s="17">
        <f>IFERROR(VLOOKUP(Dati18_19[[#This Row],[Nome]]&amp;"*",Gazzetta18_19[Giocatore],1,FALSE),0)</f>
        <v>0</v>
      </c>
      <c r="E612" s="13">
        <f>IFERROR(IF(Dati18_19[[#This Row],[Mf]]/Dati18_19[[#This Row],[Quota]]=0,0,Dati18_19[[#This Row],[Mf]]/Dati18_19[[#This Row],[Quota]]),0)</f>
        <v>0</v>
      </c>
      <c r="F612" s="13">
        <f>IFERROR(Dati18_19[[#This Row],[Mf/Quota]]*Dati18_19[[#This Row],[Pg]]/38,0)</f>
        <v>0</v>
      </c>
      <c r="G612" s="15">
        <f>IF(Dati18_19[[#This Row],[Mf]]*Dati18_19[[#This Row],[Pg]]=0,0,Dati18_19[[#This Row],[Mf]]*Dati18_19[[#This Row],[Pg]])</f>
        <v>0</v>
      </c>
      <c r="H612" s="20">
        <f>IFERROR(Dati18_19[[#This Row],[Tot. punti]]/Dati18_19[[#This Row],[Quota]],0)</f>
        <v>0</v>
      </c>
      <c r="I612" s="12">
        <f>IFERROR(VLOOKUP(Dati18_19[[#This Row],[Nome]]&amp;"*",Gazzetta18_19[],2,FALSE),0)</f>
        <v>0</v>
      </c>
      <c r="J612" t="s">
        <v>1086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2800</v>
      </c>
      <c r="B613" t="s">
        <v>31</v>
      </c>
      <c r="C613" t="s">
        <v>1153</v>
      </c>
      <c r="D613" s="17">
        <f>IFERROR(VLOOKUP(Dati18_19[[#This Row],[Nome]]&amp;"*",Gazzetta18_19[Giocatore],1,FALSE),0)</f>
        <v>0</v>
      </c>
      <c r="E613" s="13">
        <f>IFERROR(IF(Dati18_19[[#This Row],[Mf]]/Dati18_19[[#This Row],[Quota]]=0,0,Dati18_19[[#This Row],[Mf]]/Dati18_19[[#This Row],[Quota]]),0)</f>
        <v>0</v>
      </c>
      <c r="F613" s="13">
        <f>IFERROR(Dati18_19[[#This Row],[Mf/Quota]]*Dati18_19[[#This Row],[Pg]]/38,0)</f>
        <v>0</v>
      </c>
      <c r="G613" s="15">
        <f>IF(Dati18_19[[#This Row],[Mf]]*Dati18_19[[#This Row],[Pg]]=0,0,Dati18_19[[#This Row],[Mf]]*Dati18_19[[#This Row],[Pg]])</f>
        <v>0</v>
      </c>
      <c r="H613" s="20">
        <f>IFERROR(Dati18_19[[#This Row],[Tot. punti]]/Dati18_19[[#This Row],[Quota]],0)</f>
        <v>0</v>
      </c>
      <c r="I613" s="12">
        <f>IFERROR(VLOOKUP(Dati18_19[[#This Row],[Nome]]&amp;"*",Gazzetta18_19[],2,FALSE),0)</f>
        <v>0</v>
      </c>
      <c r="J613" t="s">
        <v>1086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hidden="1">
      <c r="A614">
        <v>2803</v>
      </c>
      <c r="B614" t="s">
        <v>22</v>
      </c>
      <c r="C614" t="s">
        <v>1156</v>
      </c>
      <c r="D614" s="17">
        <f>IFERROR(VLOOKUP(Dati18_19[[#This Row],[Nome]]&amp;"*",Gazzetta18_19[Giocatore],1,FALSE),0)</f>
        <v>0</v>
      </c>
      <c r="E614" s="13">
        <f>IFERROR(IF(Dati18_19[[#This Row],[Mf]]/Dati18_19[[#This Row],[Quota]]=0,0,Dati18_19[[#This Row],[Mf]]/Dati18_19[[#This Row],[Quota]]),0)</f>
        <v>0</v>
      </c>
      <c r="F614" s="13">
        <f>IFERROR(Dati18_19[[#This Row],[Mf/Quota]]*Dati18_19[[#This Row],[Pg]]/38,0)</f>
        <v>0</v>
      </c>
      <c r="G614" s="15">
        <f>IF(Dati18_19[[#This Row],[Mf]]*Dati18_19[[#This Row],[Pg]]=0,0,Dati18_19[[#This Row],[Mf]]*Dati18_19[[#This Row],[Pg]])</f>
        <v>0</v>
      </c>
      <c r="H614" s="20">
        <f>IFERROR(Dati18_19[[#This Row],[Tot. punti]]/Dati18_19[[#This Row],[Quota]],0)</f>
        <v>0</v>
      </c>
      <c r="I614" s="12">
        <f>IFERROR(VLOOKUP(Dati18_19[[#This Row],[Nome]]&amp;"*",Gazzetta18_19[],2,FALSE),0)</f>
        <v>0</v>
      </c>
      <c r="J614" t="s">
        <v>1086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hidden="1">
      <c r="A615">
        <v>2805</v>
      </c>
      <c r="B615" t="s">
        <v>17</v>
      </c>
      <c r="C615" t="s">
        <v>1158</v>
      </c>
      <c r="D615" s="17">
        <f>IFERROR(VLOOKUP(Dati18_19[[#This Row],[Nome]]&amp;"*",Gazzetta18_19[Giocatore],1,FALSE),0)</f>
        <v>0</v>
      </c>
      <c r="E615" s="13">
        <f>IFERROR(IF(Dati18_19[[#This Row],[Mf]]/Dati18_19[[#This Row],[Quota]]=0,0,Dati18_19[[#This Row],[Mf]]/Dati18_19[[#This Row],[Quota]]),0)</f>
        <v>0</v>
      </c>
      <c r="F615" s="13">
        <f>IFERROR(Dati18_19[[#This Row],[Mf/Quota]]*Dati18_19[[#This Row],[Pg]]/38,0)</f>
        <v>0</v>
      </c>
      <c r="G615" s="15">
        <f>IF(Dati18_19[[#This Row],[Mf]]*Dati18_19[[#This Row],[Pg]]=0,0,Dati18_19[[#This Row],[Mf]]*Dati18_19[[#This Row],[Pg]])</f>
        <v>0</v>
      </c>
      <c r="H615" s="20">
        <f>IFERROR(Dati18_19[[#This Row],[Tot. punti]]/Dati18_19[[#This Row],[Quota]],0)</f>
        <v>0</v>
      </c>
      <c r="I615" s="12">
        <f>IFERROR(VLOOKUP(Dati18_19[[#This Row],[Nome]]&amp;"*",Gazzetta18_19[],2,FALSE),0)</f>
        <v>0</v>
      </c>
      <c r="J615" t="s">
        <v>1086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>
      <c r="A616">
        <v>2806</v>
      </c>
      <c r="B616" t="s">
        <v>17</v>
      </c>
      <c r="C616" t="s">
        <v>1159</v>
      </c>
      <c r="D616" s="17">
        <f>IFERROR(VLOOKUP(Dati18_19[[#This Row],[Nome]]&amp;"*",Gazzetta18_19[Giocatore],1,FALSE),0)</f>
        <v>0</v>
      </c>
      <c r="E616" s="13">
        <f>IFERROR(IF(Dati18_19[[#This Row],[Mf]]/Dati18_19[[#This Row],[Quota]]=0,0,Dati18_19[[#This Row],[Mf]]/Dati18_19[[#This Row],[Quota]]),0)</f>
        <v>0</v>
      </c>
      <c r="F616" s="13">
        <f>IFERROR(Dati18_19[[#This Row],[Mf/Quota]]*Dati18_19[[#This Row],[Pg]]/38,0)</f>
        <v>0</v>
      </c>
      <c r="G616" s="15">
        <f>IF(Dati18_19[[#This Row],[Mf]]*Dati18_19[[#This Row],[Pg]]=0,0,Dati18_19[[#This Row],[Mf]]*Dati18_19[[#This Row],[Pg]])</f>
        <v>0</v>
      </c>
      <c r="H616" s="20">
        <f>IFERROR(Dati18_19[[#This Row],[Tot. punti]]/Dati18_19[[#This Row],[Quota]],0)</f>
        <v>0</v>
      </c>
      <c r="I616" s="12">
        <f>IFERROR(VLOOKUP(Dati18_19[[#This Row],[Nome]]&amp;"*",Gazzetta18_19[],2,FALSE),0)</f>
        <v>0</v>
      </c>
      <c r="J616" t="s">
        <v>1086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>
      <c r="A617">
        <v>2808</v>
      </c>
      <c r="B617" t="s">
        <v>22</v>
      </c>
      <c r="C617" t="s">
        <v>1161</v>
      </c>
      <c r="D617" s="17">
        <f>IFERROR(VLOOKUP(Dati18_19[[#This Row],[Nome]]&amp;"*",Gazzetta18_19[Giocatore],1,FALSE),0)</f>
        <v>0</v>
      </c>
      <c r="E617" s="13">
        <f>IFERROR(IF(Dati18_19[[#This Row],[Mf]]/Dati18_19[[#This Row],[Quota]]=0,0,Dati18_19[[#This Row],[Mf]]/Dati18_19[[#This Row],[Quota]]),0)</f>
        <v>0</v>
      </c>
      <c r="F617" s="13">
        <f>IFERROR(Dati18_19[[#This Row],[Mf/Quota]]*Dati18_19[[#This Row],[Pg]]/38,0)</f>
        <v>0</v>
      </c>
      <c r="G617" s="15">
        <f>IF(Dati18_19[[#This Row],[Mf]]*Dati18_19[[#This Row],[Pg]]=0,0,Dati18_19[[#This Row],[Mf]]*Dati18_19[[#This Row],[Pg]])</f>
        <v>0</v>
      </c>
      <c r="H617" s="20">
        <f>IFERROR(Dati18_19[[#This Row],[Tot. punti]]/Dati18_19[[#This Row],[Quota]],0)</f>
        <v>0</v>
      </c>
      <c r="I617" s="12">
        <f>IFERROR(VLOOKUP(Dati18_19[[#This Row],[Nome]]&amp;"*",Gazzetta18_19[],2,FALSE),0)</f>
        <v>0</v>
      </c>
      <c r="J617" t="s">
        <v>1086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hidden="1">
      <c r="A618">
        <v>2811</v>
      </c>
      <c r="B618" t="s">
        <v>22</v>
      </c>
      <c r="C618" t="s">
        <v>1163</v>
      </c>
      <c r="D618" s="17">
        <f>IFERROR(VLOOKUP(Dati18_19[[#This Row],[Nome]]&amp;"*",Gazzetta18_19[Giocatore],1,FALSE),0)</f>
        <v>0</v>
      </c>
      <c r="E618" s="13">
        <f>IFERROR(IF(Dati18_19[[#This Row],[Mf]]/Dati18_19[[#This Row],[Quota]]=0,0,Dati18_19[[#This Row],[Mf]]/Dati18_19[[#This Row],[Quota]]),0)</f>
        <v>0</v>
      </c>
      <c r="F618" s="13">
        <f>IFERROR(Dati18_19[[#This Row],[Mf/Quota]]*Dati18_19[[#This Row],[Pg]]/38,0)</f>
        <v>0</v>
      </c>
      <c r="G618" s="15">
        <f>IF(Dati18_19[[#This Row],[Mf]]*Dati18_19[[#This Row],[Pg]]=0,0,Dati18_19[[#This Row],[Mf]]*Dati18_19[[#This Row],[Pg]])</f>
        <v>0</v>
      </c>
      <c r="H618" s="20">
        <f>IFERROR(Dati18_19[[#This Row],[Tot. punti]]/Dati18_19[[#This Row],[Quota]],0)</f>
        <v>0</v>
      </c>
      <c r="I618" s="12">
        <f>IFERROR(VLOOKUP(Dati18_19[[#This Row],[Nome]]&amp;"*",Gazzetta18_19[],2,FALSE),0)</f>
        <v>0</v>
      </c>
      <c r="J618" t="s">
        <v>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hidden="1">
      <c r="A619">
        <v>2828</v>
      </c>
      <c r="B619" t="s">
        <v>22</v>
      </c>
      <c r="C619" t="s">
        <v>1174</v>
      </c>
      <c r="D619" s="17">
        <f>IFERROR(VLOOKUP(Dati18_19[[#This Row],[Nome]]&amp;"*",Gazzetta18_19[Giocatore],1,FALSE),0)</f>
        <v>0</v>
      </c>
      <c r="E619" s="13">
        <f>IFERROR(IF(Dati18_19[[#This Row],[Mf]]/Dati18_19[[#This Row],[Quota]]=0,0,Dati18_19[[#This Row],[Mf]]/Dati18_19[[#This Row],[Quota]]),0)</f>
        <v>0</v>
      </c>
      <c r="F619" s="13">
        <f>IFERROR(Dati18_19[[#This Row],[Mf/Quota]]*Dati18_19[[#This Row],[Pg]]/38,0)</f>
        <v>0</v>
      </c>
      <c r="G619" s="15">
        <f>IF(Dati18_19[[#This Row],[Mf]]*Dati18_19[[#This Row],[Pg]]=0,0,Dati18_19[[#This Row],[Mf]]*Dati18_19[[#This Row],[Pg]])</f>
        <v>0</v>
      </c>
      <c r="H619" s="20">
        <f>IFERROR(Dati18_19[[#This Row],[Tot. punti]]/Dati18_19[[#This Row],[Quota]],0)</f>
        <v>0</v>
      </c>
      <c r="I619" s="12">
        <f>IFERROR(VLOOKUP(Dati18_19[[#This Row],[Nome]]&amp;"*",Gazzetta18_19[],2,FALSE),0)</f>
        <v>0</v>
      </c>
      <c r="J619" t="s">
        <v>654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2829</v>
      </c>
      <c r="B620" t="s">
        <v>31</v>
      </c>
      <c r="C620" t="s">
        <v>1175</v>
      </c>
      <c r="D620" s="17">
        <f>IFERROR(VLOOKUP(Dati18_19[[#This Row],[Nome]]&amp;"*",Gazzetta18_19[Giocatore],1,FALSE),0)</f>
        <v>0</v>
      </c>
      <c r="E620" s="13">
        <f>IFERROR(IF(Dati18_19[[#This Row],[Mf]]/Dati18_19[[#This Row],[Quota]]=0,0,Dati18_19[[#This Row],[Mf]]/Dati18_19[[#This Row],[Quota]]),0)</f>
        <v>0</v>
      </c>
      <c r="F620" s="13">
        <f>IFERROR(Dati18_19[[#This Row],[Mf/Quota]]*Dati18_19[[#This Row],[Pg]]/38,0)</f>
        <v>0</v>
      </c>
      <c r="G620" s="15">
        <f>IF(Dati18_19[[#This Row],[Mf]]*Dati18_19[[#This Row],[Pg]]=0,0,Dati18_19[[#This Row],[Mf]]*Dati18_19[[#This Row],[Pg]])</f>
        <v>0</v>
      </c>
      <c r="H620" s="20">
        <f>IFERROR(Dati18_19[[#This Row],[Tot. punti]]/Dati18_19[[#This Row],[Quota]],0)</f>
        <v>0</v>
      </c>
      <c r="I620" s="12">
        <f>IFERROR(VLOOKUP(Dati18_19[[#This Row],[Nome]]&amp;"*",Gazzetta18_19[],2,FALSE),0)</f>
        <v>0</v>
      </c>
      <c r="J620" t="s">
        <v>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2834</v>
      </c>
      <c r="B621" t="s">
        <v>31</v>
      </c>
      <c r="C621" t="s">
        <v>1180</v>
      </c>
      <c r="D621" s="17">
        <f>IFERROR(VLOOKUP(Dati18_19[[#This Row],[Nome]]&amp;"*",Gazzetta18_19[Giocatore],1,FALSE),0)</f>
        <v>0</v>
      </c>
      <c r="E621" s="13">
        <f>IFERROR(IF(Dati18_19[[#This Row],[Mf]]/Dati18_19[[#This Row],[Quota]]=0,0,Dati18_19[[#This Row],[Mf]]/Dati18_19[[#This Row],[Quota]]),0)</f>
        <v>0</v>
      </c>
      <c r="F621" s="13">
        <f>IFERROR(Dati18_19[[#This Row],[Mf/Quota]]*Dati18_19[[#This Row],[Pg]]/38,0)</f>
        <v>0</v>
      </c>
      <c r="G621" s="15">
        <f>IF(Dati18_19[[#This Row],[Mf]]*Dati18_19[[#This Row],[Pg]]=0,0,Dati18_19[[#This Row],[Mf]]*Dati18_19[[#This Row],[Pg]])</f>
        <v>0</v>
      </c>
      <c r="H621" s="20">
        <f>IFERROR(Dati18_19[[#This Row],[Tot. punti]]/Dati18_19[[#This Row],[Quota]],0)</f>
        <v>0</v>
      </c>
      <c r="I621" s="12">
        <f>IFERROR(VLOOKUP(Dati18_19[[#This Row],[Nome]]&amp;"*",Gazzetta18_19[],2,FALSE),0)</f>
        <v>0</v>
      </c>
      <c r="J621" t="s">
        <v>89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hidden="1">
      <c r="A622">
        <v>2835</v>
      </c>
      <c r="B622" t="s">
        <v>22</v>
      </c>
      <c r="C622" t="s">
        <v>1181</v>
      </c>
      <c r="D622" s="17">
        <f>IFERROR(VLOOKUP(Dati18_19[[#This Row],[Nome]]&amp;"*",Gazzetta18_19[Giocatore],1,FALSE),0)</f>
        <v>0</v>
      </c>
      <c r="E622" s="13">
        <f>IFERROR(IF(Dati18_19[[#This Row],[Mf]]/Dati18_19[[#This Row],[Quota]]=0,0,Dati18_19[[#This Row],[Mf]]/Dati18_19[[#This Row],[Quota]]),0)</f>
        <v>0</v>
      </c>
      <c r="F622" s="13">
        <f>IFERROR(Dati18_19[[#This Row],[Mf/Quota]]*Dati18_19[[#This Row],[Pg]]/38,0)</f>
        <v>0</v>
      </c>
      <c r="G622" s="15">
        <f>IF(Dati18_19[[#This Row],[Mf]]*Dati18_19[[#This Row],[Pg]]=0,0,Dati18_19[[#This Row],[Mf]]*Dati18_19[[#This Row],[Pg]])</f>
        <v>0</v>
      </c>
      <c r="H622" s="20">
        <f>IFERROR(Dati18_19[[#This Row],[Tot. punti]]/Dati18_19[[#This Row],[Quota]],0)</f>
        <v>0</v>
      </c>
      <c r="I622" s="12">
        <f>IFERROR(VLOOKUP(Dati18_19[[#This Row],[Nome]]&amp;"*",Gazzetta18_19[],2,FALSE),0)</f>
        <v>0</v>
      </c>
      <c r="J622" t="s">
        <v>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2838</v>
      </c>
      <c r="B623" t="s">
        <v>31</v>
      </c>
      <c r="C623" t="s">
        <v>1183</v>
      </c>
      <c r="D623" s="17">
        <f>IFERROR(VLOOKUP(Dati18_19[[#This Row],[Nome]]&amp;"*",Gazzetta18_19[Giocatore],1,FALSE),0)</f>
        <v>0</v>
      </c>
      <c r="E623" s="13">
        <f>IFERROR(IF(Dati18_19[[#This Row],[Mf]]/Dati18_19[[#This Row],[Quota]]=0,0,Dati18_19[[#This Row],[Mf]]/Dati18_19[[#This Row],[Quota]]),0)</f>
        <v>0</v>
      </c>
      <c r="F623" s="13">
        <f>IFERROR(Dati18_19[[#This Row],[Mf/Quota]]*Dati18_19[[#This Row],[Pg]]/38,0)</f>
        <v>0</v>
      </c>
      <c r="G623" s="15">
        <f>IF(Dati18_19[[#This Row],[Mf]]*Dati18_19[[#This Row],[Pg]]=0,0,Dati18_19[[#This Row],[Mf]]*Dati18_19[[#This Row],[Pg]])</f>
        <v>0</v>
      </c>
      <c r="H623" s="20">
        <f>IFERROR(Dati18_19[[#This Row],[Tot. punti]]/Dati18_19[[#This Row],[Quota]],0)</f>
        <v>0</v>
      </c>
      <c r="I623" s="12">
        <f>IFERROR(VLOOKUP(Dati18_19[[#This Row],[Nome]]&amp;"*",Gazzetta18_19[],2,FALSE),0)</f>
        <v>0</v>
      </c>
      <c r="J623" t="s">
        <v>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hidden="1">
      <c r="A624">
        <v>2839</v>
      </c>
      <c r="B624" t="s">
        <v>17</v>
      </c>
      <c r="C624" t="s">
        <v>1184</v>
      </c>
      <c r="D624" s="17">
        <f>IFERROR(VLOOKUP(Dati18_19[[#This Row],[Nome]]&amp;"*",Gazzetta18_19[Giocatore],1,FALSE),0)</f>
        <v>0</v>
      </c>
      <c r="E624" s="13">
        <f>IFERROR(IF(Dati18_19[[#This Row],[Mf]]/Dati18_19[[#This Row],[Quota]]=0,0,Dati18_19[[#This Row],[Mf]]/Dati18_19[[#This Row],[Quota]]),0)</f>
        <v>0</v>
      </c>
      <c r="F624" s="13">
        <f>IFERROR(Dati18_19[[#This Row],[Mf/Quota]]*Dati18_19[[#This Row],[Pg]]/38,0)</f>
        <v>0</v>
      </c>
      <c r="G624" s="15">
        <f>IF(Dati18_19[[#This Row],[Mf]]*Dati18_19[[#This Row],[Pg]]=0,0,Dati18_19[[#This Row],[Mf]]*Dati18_19[[#This Row],[Pg]])</f>
        <v>0</v>
      </c>
      <c r="H624" s="20">
        <f>IFERROR(Dati18_19[[#This Row],[Tot. punti]]/Dati18_19[[#This Row],[Quota]],0)</f>
        <v>0</v>
      </c>
      <c r="I624" s="12">
        <f>IFERROR(VLOOKUP(Dati18_19[[#This Row],[Nome]]&amp;"*",Gazzetta18_19[],2,FALSE),0)</f>
        <v>0</v>
      </c>
      <c r="J624" t="s">
        <v>35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hidden="1">
      <c r="A625">
        <v>2840</v>
      </c>
      <c r="B625" t="s">
        <v>17</v>
      </c>
      <c r="C625" t="s">
        <v>1185</v>
      </c>
      <c r="D625" s="17" t="str">
        <f>IFERROR(VLOOKUP(Dati18_19[[#This Row],[Nome]]&amp;"*",Gazzetta18_19[Giocatore],1,FALSE),0)</f>
        <v>Graiciar M.</v>
      </c>
      <c r="E625" s="13">
        <f>IFERROR(IF(Dati18_19[[#This Row],[Mf]]/Dati18_19[[#This Row],[Quota]]=0,0,Dati18_19[[#This Row],[Mf]]/Dati18_19[[#This Row],[Quota]]),0)</f>
        <v>0</v>
      </c>
      <c r="F625" s="13">
        <f>IFERROR(Dati18_19[[#This Row],[Mf/Quota]]*Dati18_19[[#This Row],[Pg]]/38,0)</f>
        <v>0</v>
      </c>
      <c r="G625" s="15">
        <f>IF(Dati18_19[[#This Row],[Mf]]*Dati18_19[[#This Row],[Pg]]=0,0,Dati18_19[[#This Row],[Mf]]*Dati18_19[[#This Row],[Pg]])</f>
        <v>0</v>
      </c>
      <c r="H625" s="20">
        <f>IFERROR(Dati18_19[[#This Row],[Tot. punti]]/Dati18_19[[#This Row],[Quota]],0)</f>
        <v>0</v>
      </c>
      <c r="I625" s="12">
        <f>IFERROR(VLOOKUP(Dati18_19[[#This Row],[Nome]]&amp;"*",Gazzetta18_19[],2,FALSE),0)</f>
        <v>4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hidden="1">
      <c r="A626">
        <v>2842</v>
      </c>
      <c r="B626" t="s">
        <v>17</v>
      </c>
      <c r="C626" t="s">
        <v>1187</v>
      </c>
      <c r="D626" s="17">
        <f>IFERROR(VLOOKUP(Dati18_19[[#This Row],[Nome]]&amp;"*",Gazzetta18_19[Giocatore],1,FALSE),0)</f>
        <v>0</v>
      </c>
      <c r="E626" s="13">
        <f>IFERROR(IF(Dati18_19[[#This Row],[Mf]]/Dati18_19[[#This Row],[Quota]]=0,0,Dati18_19[[#This Row],[Mf]]/Dati18_19[[#This Row],[Quota]]),0)</f>
        <v>0</v>
      </c>
      <c r="F626" s="13">
        <f>IFERROR(Dati18_19[[#This Row],[Mf/Quota]]*Dati18_19[[#This Row],[Pg]]/38,0)</f>
        <v>0</v>
      </c>
      <c r="G626" s="15">
        <f>IF(Dati18_19[[#This Row],[Mf]]*Dati18_19[[#This Row],[Pg]]=0,0,Dati18_19[[#This Row],[Mf]]*Dati18_19[[#This Row],[Pg]])</f>
        <v>0</v>
      </c>
      <c r="H626" s="20">
        <f>IFERROR(Dati18_19[[#This Row],[Tot. punti]]/Dati18_19[[#This Row],[Quota]],0)</f>
        <v>0</v>
      </c>
      <c r="I626" s="12">
        <f>IFERROR(VLOOKUP(Dati18_19[[#This Row],[Nome]]&amp;"*",Gazzetta18_19[],2,FALSE),0)</f>
        <v>0</v>
      </c>
      <c r="J626" t="s">
        <v>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hidden="1">
      <c r="A627">
        <v>2843</v>
      </c>
      <c r="B627" t="s">
        <v>22</v>
      </c>
      <c r="C627" t="s">
        <v>1188</v>
      </c>
      <c r="D627" s="17">
        <f>IFERROR(VLOOKUP(Dati18_19[[#This Row],[Nome]]&amp;"*",Gazzetta18_19[Giocatore],1,FALSE),0)</f>
        <v>0</v>
      </c>
      <c r="E627" s="13">
        <f>IFERROR(IF(Dati18_19[[#This Row],[Mf]]/Dati18_19[[#This Row],[Quota]]=0,0,Dati18_19[[#This Row],[Mf]]/Dati18_19[[#This Row],[Quota]]),0)</f>
        <v>0</v>
      </c>
      <c r="F627" s="13">
        <f>IFERROR(Dati18_19[[#This Row],[Mf/Quota]]*Dati18_19[[#This Row],[Pg]]/38,0)</f>
        <v>0</v>
      </c>
      <c r="G627" s="15">
        <f>IF(Dati18_19[[#This Row],[Mf]]*Dati18_19[[#This Row],[Pg]]=0,0,Dati18_19[[#This Row],[Mf]]*Dati18_19[[#This Row],[Pg]])</f>
        <v>0</v>
      </c>
      <c r="H627" s="20">
        <f>IFERROR(Dati18_19[[#This Row],[Tot. punti]]/Dati18_19[[#This Row],[Quota]],0)</f>
        <v>0</v>
      </c>
      <c r="I627" s="12">
        <f>IFERROR(VLOOKUP(Dati18_19[[#This Row],[Nome]]&amp;"*",Gazzetta18_19[],2,FALSE),0)</f>
        <v>0</v>
      </c>
      <c r="J627" t="s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hidden="1">
      <c r="A628">
        <v>2844</v>
      </c>
      <c r="B628" t="s">
        <v>17</v>
      </c>
      <c r="C628" t="s">
        <v>1189</v>
      </c>
      <c r="D628" s="17" t="str">
        <f>IFERROR(VLOOKUP(Dati18_19[[#This Row],[Nome]]&amp;"*",Gazzetta18_19[Giocatore],1,FALSE),0)</f>
        <v>Colidio F.</v>
      </c>
      <c r="E628" s="13">
        <f>IFERROR(IF(Dati18_19[[#This Row],[Mf]]/Dati18_19[[#This Row],[Quota]]=0,0,Dati18_19[[#This Row],[Mf]]/Dati18_19[[#This Row],[Quota]]),0)</f>
        <v>0</v>
      </c>
      <c r="F628" s="13">
        <f>IFERROR(Dati18_19[[#This Row],[Mf/Quota]]*Dati18_19[[#This Row],[Pg]]/38,0)</f>
        <v>0</v>
      </c>
      <c r="G628" s="15">
        <f>IF(Dati18_19[[#This Row],[Mf]]*Dati18_19[[#This Row],[Pg]]=0,0,Dati18_19[[#This Row],[Mf]]*Dati18_19[[#This Row],[Pg]])</f>
        <v>0</v>
      </c>
      <c r="H628" s="20">
        <f>IFERROR(Dati18_19[[#This Row],[Tot. punti]]/Dati18_19[[#This Row],[Quota]],0)</f>
        <v>0</v>
      </c>
      <c r="I628" s="12">
        <f>IFERROR(VLOOKUP(Dati18_19[[#This Row],[Nome]]&amp;"*",Gazzetta18_19[],2,FALSE),0)</f>
        <v>1</v>
      </c>
      <c r="J628" t="s">
        <v>55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hidden="1">
      <c r="A629">
        <v>2845</v>
      </c>
      <c r="B629" t="s">
        <v>28</v>
      </c>
      <c r="C629" t="s">
        <v>1190</v>
      </c>
      <c r="D629" s="17">
        <f>IFERROR(VLOOKUP(Dati18_19[[#This Row],[Nome]]&amp;"*",Gazzetta18_19[Giocatore],1,FALSE),0)</f>
        <v>0</v>
      </c>
      <c r="E629" s="13">
        <f>IFERROR(IF(Dati18_19[[#This Row],[Mf]]/Dati18_19[[#This Row],[Quota]]=0,0,Dati18_19[[#This Row],[Mf]]/Dati18_19[[#This Row],[Quota]]),0)</f>
        <v>0</v>
      </c>
      <c r="F629" s="13">
        <f>IFERROR(Dati18_19[[#This Row],[Mf/Quota]]*Dati18_19[[#This Row],[Pg]]/38,0)</f>
        <v>0</v>
      </c>
      <c r="G629" s="15">
        <f>IF(Dati18_19[[#This Row],[Mf]]*Dati18_19[[#This Row],[Pg]]=0,0,Dati18_19[[#This Row],[Mf]]*Dati18_19[[#This Row],[Pg]])</f>
        <v>0</v>
      </c>
      <c r="H629" s="20">
        <f>IFERROR(Dati18_19[[#This Row],[Tot. punti]]/Dati18_19[[#This Row],[Quota]],0)</f>
        <v>0</v>
      </c>
      <c r="I629" s="12">
        <f>IFERROR(VLOOKUP(Dati18_19[[#This Row],[Nome]]&amp;"*",Gazzetta18_19[],2,FALSE),0)</f>
        <v>0</v>
      </c>
      <c r="J629" t="s">
        <v>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hidden="1">
      <c r="A630">
        <v>2846</v>
      </c>
      <c r="B630" t="s">
        <v>22</v>
      </c>
      <c r="C630" t="s">
        <v>1191</v>
      </c>
      <c r="D630" s="17">
        <f>IFERROR(VLOOKUP(Dati18_19[[#This Row],[Nome]]&amp;"*",Gazzetta18_19[Giocatore],1,FALSE),0)</f>
        <v>0</v>
      </c>
      <c r="E630" s="13">
        <f>IFERROR(IF(Dati18_19[[#This Row],[Mf]]/Dati18_19[[#This Row],[Quota]]=0,0,Dati18_19[[#This Row],[Mf]]/Dati18_19[[#This Row],[Quota]]),0)</f>
        <v>0</v>
      </c>
      <c r="F630" s="13">
        <f>IFERROR(Dati18_19[[#This Row],[Mf/Quota]]*Dati18_19[[#This Row],[Pg]]/38,0)</f>
        <v>0</v>
      </c>
      <c r="G630" s="15">
        <f>IF(Dati18_19[[#This Row],[Mf]]*Dati18_19[[#This Row],[Pg]]=0,0,Dati18_19[[#This Row],[Mf]]*Dati18_19[[#This Row],[Pg]])</f>
        <v>0</v>
      </c>
      <c r="H630" s="20">
        <f>IFERROR(Dati18_19[[#This Row],[Tot. punti]]/Dati18_19[[#This Row],[Quota]],0)</f>
        <v>0</v>
      </c>
      <c r="I630" s="12">
        <f>IFERROR(VLOOKUP(Dati18_19[[#This Row],[Nome]]&amp;"*",Gazzetta18_19[],2,FALSE),0)</f>
        <v>0</v>
      </c>
      <c r="J630" t="s">
        <v>44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2847</v>
      </c>
      <c r="B631" t="s">
        <v>31</v>
      </c>
      <c r="C631" t="s">
        <v>1192</v>
      </c>
      <c r="D631" s="17" t="str">
        <f>IFERROR(VLOOKUP(Dati18_19[[#This Row],[Nome]]&amp;"*",Gazzetta18_19[Giocatore],1,FALSE),0)</f>
        <v>Sernicola L.</v>
      </c>
      <c r="E631" s="13">
        <f>IFERROR(IF(Dati18_19[[#This Row],[Mf]]/Dati18_19[[#This Row],[Quota]]=0,0,Dati18_19[[#This Row],[Mf]]/Dati18_19[[#This Row],[Quota]]),0)</f>
        <v>0</v>
      </c>
      <c r="F631" s="13">
        <f>IFERROR(Dati18_19[[#This Row],[Mf/Quota]]*Dati18_19[[#This Row],[Pg]]/38,0)</f>
        <v>0</v>
      </c>
      <c r="G631" s="15">
        <f>IF(Dati18_19[[#This Row],[Mf]]*Dati18_19[[#This Row],[Pg]]=0,0,Dati18_19[[#This Row],[Mf]]*Dati18_19[[#This Row],[Pg]])</f>
        <v>0</v>
      </c>
      <c r="H631" s="20">
        <f>IFERROR(Dati18_19[[#This Row],[Tot. punti]]/Dati18_19[[#This Row],[Quota]],0)</f>
        <v>0</v>
      </c>
      <c r="I631" s="12">
        <f>IFERROR(VLOOKUP(Dati18_19[[#This Row],[Nome]]&amp;"*",Gazzetta18_19[],2,FALSE),0)</f>
        <v>1</v>
      </c>
      <c r="J631" t="s">
        <v>46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hidden="1">
      <c r="A632">
        <v>2848</v>
      </c>
      <c r="B632" t="s">
        <v>22</v>
      </c>
      <c r="C632" t="s">
        <v>1193</v>
      </c>
      <c r="D632" s="17">
        <f>IFERROR(VLOOKUP(Dati18_19[[#This Row],[Nome]]&amp;"*",Gazzetta18_19[Giocatore],1,FALSE),0)</f>
        <v>0</v>
      </c>
      <c r="E632" s="13">
        <f>IFERROR(IF(Dati18_19[[#This Row],[Mf]]/Dati18_19[[#This Row],[Quota]]=0,0,Dati18_19[[#This Row],[Mf]]/Dati18_19[[#This Row],[Quota]]),0)</f>
        <v>0</v>
      </c>
      <c r="F632" s="13">
        <f>IFERROR(Dati18_19[[#This Row],[Mf/Quota]]*Dati18_19[[#This Row],[Pg]]/38,0)</f>
        <v>0</v>
      </c>
      <c r="G632" s="15">
        <f>IF(Dati18_19[[#This Row],[Mf]]*Dati18_19[[#This Row],[Pg]]=0,0,Dati18_19[[#This Row],[Mf]]*Dati18_19[[#This Row],[Pg]])</f>
        <v>0</v>
      </c>
      <c r="H632" s="20">
        <f>IFERROR(Dati18_19[[#This Row],[Tot. punti]]/Dati18_19[[#This Row],[Quota]],0)</f>
        <v>0</v>
      </c>
      <c r="I632" s="12">
        <f>IFERROR(VLOOKUP(Dati18_19[[#This Row],[Nome]]&amp;"*",Gazzetta18_19[],2,FALSE),0)</f>
        <v>0</v>
      </c>
      <c r="J632" t="s">
        <v>46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>
      <c r="A633">
        <v>2849</v>
      </c>
      <c r="B633" t="s">
        <v>17</v>
      </c>
      <c r="C633" t="s">
        <v>1194</v>
      </c>
      <c r="D633" s="17" t="str">
        <f>IFERROR(VLOOKUP(Dati18_19[[#This Row],[Nome]]&amp;"*",Gazzetta18_19[Giocatore],1,FALSE),0)</f>
        <v>Damascan V.</v>
      </c>
      <c r="E633" s="13">
        <f>IFERROR(IF(Dati18_19[[#This Row],[Mf]]/Dati18_19[[#This Row],[Quota]]=0,0,Dati18_19[[#This Row],[Mf]]/Dati18_19[[#This Row],[Quota]]),0)</f>
        <v>0</v>
      </c>
      <c r="F633" s="13">
        <f>IFERROR(Dati18_19[[#This Row],[Mf/Quota]]*Dati18_19[[#This Row],[Pg]]/38,0)</f>
        <v>0</v>
      </c>
      <c r="G633" s="15">
        <f>IF(Dati18_19[[#This Row],[Mf]]*Dati18_19[[#This Row],[Pg]]=0,0,Dati18_19[[#This Row],[Mf]]*Dati18_19[[#This Row],[Pg]])</f>
        <v>0</v>
      </c>
      <c r="H633" s="20">
        <f>IFERROR(Dati18_19[[#This Row],[Tot. punti]]/Dati18_19[[#This Row],[Quota]],0)</f>
        <v>0</v>
      </c>
      <c r="I633" s="12">
        <f>IFERROR(VLOOKUP(Dati18_19[[#This Row],[Nome]]&amp;"*",Gazzetta18_19[],2,FALSE),0)</f>
        <v>4</v>
      </c>
      <c r="J633" t="s">
        <v>81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hidden="1">
      <c r="A634">
        <v>2850</v>
      </c>
      <c r="B634" t="s">
        <v>22</v>
      </c>
      <c r="C634" t="s">
        <v>1195</v>
      </c>
      <c r="D634" s="17" t="str">
        <f>IFERROR(VLOOKUP(Dati18_19[[#This Row],[Nome]]&amp;"*",Gazzetta18_19[Giocatore],1,FALSE),0)</f>
        <v>Katuma A.</v>
      </c>
      <c r="E634" s="13">
        <f>IFERROR(IF(Dati18_19[[#This Row],[Mf]]/Dati18_19[[#This Row],[Quota]]=0,0,Dati18_19[[#This Row],[Mf]]/Dati18_19[[#This Row],[Quota]]),0)</f>
        <v>0</v>
      </c>
      <c r="F634" s="13">
        <f>IFERROR(Dati18_19[[#This Row],[Mf/Quota]]*Dati18_19[[#This Row],[Pg]]/38,0)</f>
        <v>0</v>
      </c>
      <c r="G634" s="15">
        <f>IF(Dati18_19[[#This Row],[Mf]]*Dati18_19[[#This Row],[Pg]]=0,0,Dati18_19[[#This Row],[Mf]]*Dati18_19[[#This Row],[Pg]])</f>
        <v>0</v>
      </c>
      <c r="H634" s="20">
        <f>IFERROR(Dati18_19[[#This Row],[Tot. punti]]/Dati18_19[[#This Row],[Quota]],0)</f>
        <v>0</v>
      </c>
      <c r="I634" s="12">
        <f>IFERROR(VLOOKUP(Dati18_19[[#This Row],[Nome]]&amp;"*",Gazzetta18_19[],2,FALSE),0)</f>
        <v>1</v>
      </c>
      <c r="J634" t="s">
        <v>30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hidden="1">
      <c r="A635">
        <v>2852</v>
      </c>
      <c r="B635" t="s">
        <v>22</v>
      </c>
      <c r="C635" t="s">
        <v>1196</v>
      </c>
      <c r="D635" s="17" t="str">
        <f>IFERROR(VLOOKUP(Dati18_19[[#This Row],[Nome]]&amp;"*",Gazzetta18_19[Giocatore],1,FALSE),0)</f>
        <v>Riccardi A.</v>
      </c>
      <c r="E635" s="13">
        <f>IFERROR(IF(Dati18_19[[#This Row],[Mf]]/Dati18_19[[#This Row],[Quota]]=0,0,Dati18_19[[#This Row],[Mf]]/Dati18_19[[#This Row],[Quota]]),0)</f>
        <v>0</v>
      </c>
      <c r="F635" s="13">
        <f>IFERROR(Dati18_19[[#This Row],[Mf/Quota]]*Dati18_19[[#This Row],[Pg]]/38,0)</f>
        <v>0</v>
      </c>
      <c r="G635" s="15">
        <f>IF(Dati18_19[[#This Row],[Mf]]*Dati18_19[[#This Row],[Pg]]=0,0,Dati18_19[[#This Row],[Mf]]*Dati18_19[[#This Row],[Pg]])</f>
        <v>0</v>
      </c>
      <c r="H635" s="20">
        <f>IFERROR(Dati18_19[[#This Row],[Tot. punti]]/Dati18_19[[#This Row],[Quota]],0)</f>
        <v>0</v>
      </c>
      <c r="I635" s="12">
        <f>IFERROR(VLOOKUP(Dati18_19[[#This Row],[Nome]]&amp;"*",Gazzetta18_19[],2,FALSE),0)</f>
        <v>1</v>
      </c>
      <c r="J635" t="s">
        <v>42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hidden="1">
      <c r="A636">
        <v>2853</v>
      </c>
      <c r="B636" t="s">
        <v>17</v>
      </c>
      <c r="C636" t="s">
        <v>1197</v>
      </c>
      <c r="D636" s="17">
        <f>IFERROR(VLOOKUP(Dati18_19[[#This Row],[Nome]]&amp;"*",Gazzetta18_19[Giocatore],1,FALSE),0)</f>
        <v>0</v>
      </c>
      <c r="E636" s="13">
        <f>IFERROR(IF(Dati18_19[[#This Row],[Mf]]/Dati18_19[[#This Row],[Quota]]=0,0,Dati18_19[[#This Row],[Mf]]/Dati18_19[[#This Row],[Quota]]),0)</f>
        <v>0</v>
      </c>
      <c r="F636" s="13">
        <f>IFERROR(Dati18_19[[#This Row],[Mf/Quota]]*Dati18_19[[#This Row],[Pg]]/38,0)</f>
        <v>0</v>
      </c>
      <c r="G636" s="15">
        <f>IF(Dati18_19[[#This Row],[Mf]]*Dati18_19[[#This Row],[Pg]]=0,0,Dati18_19[[#This Row],[Mf]]*Dati18_19[[#This Row],[Pg]])</f>
        <v>0</v>
      </c>
      <c r="H636" s="20">
        <f>IFERROR(Dati18_19[[#This Row],[Tot. punti]]/Dati18_19[[#This Row],[Quota]],0)</f>
        <v>0</v>
      </c>
      <c r="I636" s="12">
        <f>IFERROR(VLOOKUP(Dati18_19[[#This Row],[Nome]]&amp;"*",Gazzetta18_19[],2,FALSE),0)</f>
        <v>0</v>
      </c>
      <c r="J636" t="s">
        <v>653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>
      <c r="A637">
        <v>2858</v>
      </c>
      <c r="B637" t="s">
        <v>17</v>
      </c>
      <c r="C637" t="s">
        <v>1202</v>
      </c>
      <c r="D637" s="17">
        <f>IFERROR(VLOOKUP(Dati18_19[[#This Row],[Nome]]&amp;"*",Gazzetta18_19[Giocatore],1,FALSE),0)</f>
        <v>0</v>
      </c>
      <c r="E637" s="13">
        <f>IFERROR(IF(Dati18_19[[#This Row],[Mf]]/Dati18_19[[#This Row],[Quota]]=0,0,Dati18_19[[#This Row],[Mf]]/Dati18_19[[#This Row],[Quota]]),0)</f>
        <v>0</v>
      </c>
      <c r="F637" s="13">
        <f>IFERROR(Dati18_19[[#This Row],[Mf/Quota]]*Dati18_19[[#This Row],[Pg]]/38,0)</f>
        <v>0</v>
      </c>
      <c r="G637" s="15">
        <f>IF(Dati18_19[[#This Row],[Mf]]*Dati18_19[[#This Row],[Pg]]=0,0,Dati18_19[[#This Row],[Mf]]*Dati18_19[[#This Row],[Pg]])</f>
        <v>0</v>
      </c>
      <c r="H637" s="20">
        <f>IFERROR(Dati18_19[[#This Row],[Tot. punti]]/Dati18_19[[#This Row],[Quota]],0)</f>
        <v>0</v>
      </c>
      <c r="I637" s="12">
        <f>IFERROR(VLOOKUP(Dati18_19[[#This Row],[Nome]]&amp;"*",Gazzetta18_19[],2,FALSE),0)</f>
        <v>0</v>
      </c>
      <c r="J637" t="s">
        <v>1086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idden="1">
      <c r="A638">
        <v>2862</v>
      </c>
      <c r="B638" t="s">
        <v>28</v>
      </c>
      <c r="C638" t="s">
        <v>1206</v>
      </c>
      <c r="D638" s="17" t="str">
        <f>IFERROR(VLOOKUP(Dati18_19[[#This Row],[Nome]]&amp;"*",Gazzetta18_19[Giocatore],1,FALSE),0)</f>
        <v>Iacobucci A.</v>
      </c>
      <c r="E638" s="13">
        <f>IFERROR(IF(Dati18_19[[#This Row],[Mf]]/Dati18_19[[#This Row],[Quota]]=0,0,Dati18_19[[#This Row],[Mf]]/Dati18_19[[#This Row],[Quota]]),0)</f>
        <v>0</v>
      </c>
      <c r="F638" s="13">
        <f>IFERROR(Dati18_19[[#This Row],[Mf/Quota]]*Dati18_19[[#This Row],[Pg]]/38,0)</f>
        <v>0</v>
      </c>
      <c r="G638" s="15">
        <f>IF(Dati18_19[[#This Row],[Mf]]*Dati18_19[[#This Row],[Pg]]=0,0,Dati18_19[[#This Row],[Mf]]*Dati18_19[[#This Row],[Pg]])</f>
        <v>0</v>
      </c>
      <c r="H638" s="20">
        <f>IFERROR(Dati18_19[[#This Row],[Tot. punti]]/Dati18_19[[#This Row],[Quota]],0)</f>
        <v>0</v>
      </c>
      <c r="I638" s="12">
        <f>IFERROR(VLOOKUP(Dati18_19[[#This Row],[Nome]]&amp;"*",Gazzetta18_19[],2,FALSE),0)</f>
        <v>1</v>
      </c>
      <c r="J638" t="s">
        <v>38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hidden="1">
      <c r="A639">
        <v>2874</v>
      </c>
      <c r="B639" t="s">
        <v>28</v>
      </c>
      <c r="C639" t="s">
        <v>1217</v>
      </c>
      <c r="D639" s="17" t="str">
        <f>IFERROR(VLOOKUP(Dati18_19[[#This Row],[Nome]]&amp;"*",Gazzetta18_19[Giocatore],1,FALSE),0)</f>
        <v>Ghidotti S.</v>
      </c>
      <c r="E639" s="13">
        <f>IFERROR(IF(Dati18_19[[#This Row],[Mf]]/Dati18_19[[#This Row],[Quota]]=0,0,Dati18_19[[#This Row],[Mf]]/Dati18_19[[#This Row],[Quota]]),0)</f>
        <v>0</v>
      </c>
      <c r="F639" s="13">
        <f>IFERROR(Dati18_19[[#This Row],[Mf/Quota]]*Dati18_19[[#This Row],[Pg]]/38,0)</f>
        <v>0</v>
      </c>
      <c r="G639" s="15">
        <f>IF(Dati18_19[[#This Row],[Mf]]*Dati18_19[[#This Row],[Pg]]=0,0,Dati18_19[[#This Row],[Mf]]*Dati18_19[[#This Row],[Pg]])</f>
        <v>0</v>
      </c>
      <c r="H639" s="20">
        <f>IFERROR(Dati18_19[[#This Row],[Tot. punti]]/Dati18_19[[#This Row],[Quota]],0)</f>
        <v>0</v>
      </c>
      <c r="I639" s="12">
        <f>IFERROR(VLOOKUP(Dati18_19[[#This Row],[Nome]]&amp;"*",Gazzetta18_19[],2,FALSE),0)</f>
        <v>1</v>
      </c>
      <c r="J639" t="s">
        <v>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hidden="1">
      <c r="A640">
        <v>2875</v>
      </c>
      <c r="B640" t="s">
        <v>28</v>
      </c>
      <c r="C640" t="s">
        <v>1218</v>
      </c>
      <c r="D640" s="17" t="str">
        <f>IFERROR(VLOOKUP(Dati18_19[[#This Row],[Nome]]&amp;"*",Gazzetta18_19[Giocatore],1,FALSE),0)</f>
        <v>Bagheria F.</v>
      </c>
      <c r="E640" s="13">
        <f>IFERROR(IF(Dati18_19[[#This Row],[Mf]]/Dati18_19[[#This Row],[Quota]]=0,0,Dati18_19[[#This Row],[Mf]]/Dati18_19[[#This Row],[Quota]]),0)</f>
        <v>0</v>
      </c>
      <c r="F640" s="13">
        <f>IFERROR(Dati18_19[[#This Row],[Mf/Quota]]*Dati18_19[[#This Row],[Pg]]/38,0)</f>
        <v>0</v>
      </c>
      <c r="G640" s="15">
        <f>IF(Dati18_19[[#This Row],[Mf]]*Dati18_19[[#This Row],[Pg]]=0,0,Dati18_19[[#This Row],[Mf]]*Dati18_19[[#This Row],[Pg]])</f>
        <v>0</v>
      </c>
      <c r="H640" s="20">
        <f>IFERROR(Dati18_19[[#This Row],[Tot. punti]]/Dati18_19[[#This Row],[Quota]],0)</f>
        <v>0</v>
      </c>
      <c r="I640" s="12">
        <f>IFERROR(VLOOKUP(Dati18_19[[#This Row],[Nome]]&amp;"*",Gazzetta18_19[],2,FALSE),0)</f>
        <v>1</v>
      </c>
      <c r="J640" t="s">
        <v>1086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>
      <c r="A641">
        <v>2876</v>
      </c>
      <c r="B641" t="s">
        <v>17</v>
      </c>
      <c r="C641" t="s">
        <v>1219</v>
      </c>
      <c r="D641" s="17">
        <f>IFERROR(VLOOKUP(Dati18_19[[#This Row],[Nome]]&amp;"*",Gazzetta18_19[Giocatore],1,FALSE),0)</f>
        <v>0</v>
      </c>
      <c r="E641" s="13">
        <f>IFERROR(IF(Dati18_19[[#This Row],[Mf]]/Dati18_19[[#This Row],[Quota]]=0,0,Dati18_19[[#This Row],[Mf]]/Dati18_19[[#This Row],[Quota]]),0)</f>
        <v>0</v>
      </c>
      <c r="F641" s="13">
        <f>IFERROR(Dati18_19[[#This Row],[Mf/Quota]]*Dati18_19[[#This Row],[Pg]]/38,0)</f>
        <v>0</v>
      </c>
      <c r="G641" s="15">
        <f>IF(Dati18_19[[#This Row],[Mf]]*Dati18_19[[#This Row],[Pg]]=0,0,Dati18_19[[#This Row],[Mf]]*Dati18_19[[#This Row],[Pg]])</f>
        <v>0</v>
      </c>
      <c r="H641" s="20">
        <f>IFERROR(Dati18_19[[#This Row],[Tot. punti]]/Dati18_19[[#This Row],[Quota]],0)</f>
        <v>0</v>
      </c>
      <c r="I641" s="12">
        <f>IFERROR(VLOOKUP(Dati18_19[[#This Row],[Nome]]&amp;"*",Gazzetta18_19[],2,FALSE),0)</f>
        <v>0</v>
      </c>
      <c r="J641" t="s">
        <v>38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</row>
    <row r="642" spans="1:23" hidden="1">
      <c r="A642">
        <v>4303</v>
      </c>
      <c r="B642" t="s">
        <v>28</v>
      </c>
      <c r="C642" t="s">
        <v>1223</v>
      </c>
      <c r="D642" s="17" t="str">
        <f>IFERROR(VLOOKUP(Dati18_19[[#This Row],[Nome]]&amp;"*",Gazzetta18_19[Giocatore],1,FALSE),0)</f>
        <v>Daga R.</v>
      </c>
      <c r="E642" s="13">
        <f>IFERROR(IF(Dati18_19[[#This Row],[Mf]]/Dati18_19[[#This Row],[Quota]]=0,0,Dati18_19[[#This Row],[Mf]]/Dati18_19[[#This Row],[Quota]]),0)</f>
        <v>0</v>
      </c>
      <c r="F642" s="13">
        <f>IFERROR(Dati18_19[[#This Row],[Mf/Quota]]*Dati18_19[[#This Row],[Pg]]/38,0)</f>
        <v>0</v>
      </c>
      <c r="G642" s="15">
        <f>IF(Dati18_19[[#This Row],[Mf]]*Dati18_19[[#This Row],[Pg]]=0,0,Dati18_19[[#This Row],[Mf]]*Dati18_19[[#This Row],[Pg]])</f>
        <v>0</v>
      </c>
      <c r="H642" s="20">
        <f>IFERROR(Dati18_19[[#This Row],[Tot. punti]]/Dati18_19[[#This Row],[Quota]],0)</f>
        <v>0</v>
      </c>
      <c r="I642" s="12">
        <f>IFERROR(VLOOKUP(Dati18_19[[#This Row],[Nome]]&amp;"*",Gazzetta18_19[],2,FALSE),0)</f>
        <v>1</v>
      </c>
      <c r="J642" t="s">
        <v>654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hidden="1">
      <c r="A643">
        <v>4327</v>
      </c>
      <c r="B643" t="s">
        <v>22</v>
      </c>
      <c r="C643" t="s">
        <v>1229</v>
      </c>
      <c r="D643" s="17" t="str">
        <f>IFERROR(VLOOKUP(Dati18_19[[#This Row],[Nome]]&amp;"*",Gazzetta18_19[Giocatore],1,FALSE),0)</f>
        <v>Oliva C.</v>
      </c>
      <c r="E643" s="13">
        <f>IFERROR(IF(Dati18_19[[#This Row],[Mf]]/Dati18_19[[#This Row],[Quota]]=0,0,Dati18_19[[#This Row],[Mf]]/Dati18_19[[#This Row],[Quota]]),0)</f>
        <v>0</v>
      </c>
      <c r="F643" s="13">
        <f>IFERROR(Dati18_19[[#This Row],[Mf/Quota]]*Dati18_19[[#This Row],[Pg]]/38,0)</f>
        <v>0</v>
      </c>
      <c r="G643" s="15">
        <f>IF(Dati18_19[[#This Row],[Mf]]*Dati18_19[[#This Row],[Pg]]=0,0,Dati18_19[[#This Row],[Mf]]*Dati18_19[[#This Row],[Pg]])</f>
        <v>0</v>
      </c>
      <c r="H643" s="20">
        <f>IFERROR(Dati18_19[[#This Row],[Tot. punti]]/Dati18_19[[#This Row],[Quota]],0)</f>
        <v>0</v>
      </c>
      <c r="I643" s="12">
        <f>IFERROR(VLOOKUP(Dati18_19[[#This Row],[Nome]]&amp;"*",Gazzetta18_19[],2,FALSE),0)</f>
        <v>6</v>
      </c>
      <c r="J643" t="s">
        <v>654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hidden="1">
      <c r="A644">
        <v>4328</v>
      </c>
      <c r="B644" t="s">
        <v>28</v>
      </c>
      <c r="C644" t="s">
        <v>1230</v>
      </c>
      <c r="D644" s="17" t="str">
        <f>IFERROR(VLOOKUP(Dati18_19[[#This Row],[Nome]]&amp;"*",Gazzetta18_19[Giocatore],1,FALSE),0)</f>
        <v>Perucchini F.</v>
      </c>
      <c r="E644" s="13">
        <f>IFERROR(IF(Dati18_19[[#This Row],[Mf]]/Dati18_19[[#This Row],[Quota]]=0,0,Dati18_19[[#This Row],[Mf]]/Dati18_19[[#This Row],[Quota]]),0)</f>
        <v>0</v>
      </c>
      <c r="F644" s="13">
        <f>IFERROR(Dati18_19[[#This Row],[Mf/Quota]]*Dati18_19[[#This Row],[Pg]]/38,0)</f>
        <v>0</v>
      </c>
      <c r="G644" s="15">
        <f>IF(Dati18_19[[#This Row],[Mf]]*Dati18_19[[#This Row],[Pg]]=0,0,Dati18_19[[#This Row],[Mf]]*Dati18_19[[#This Row],[Pg]])</f>
        <v>0</v>
      </c>
      <c r="H644" s="20">
        <f>IFERROR(Dati18_19[[#This Row],[Tot. punti]]/Dati18_19[[#This Row],[Quota]],0)</f>
        <v>0</v>
      </c>
      <c r="I644" s="12">
        <f>IFERROR(VLOOKUP(Dati18_19[[#This Row],[Nome]]&amp;"*",Gazzetta18_19[],2,FALSE),0)</f>
        <v>1</v>
      </c>
      <c r="J644" t="s">
        <v>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4331</v>
      </c>
      <c r="B645" t="s">
        <v>31</v>
      </c>
      <c r="C645" t="s">
        <v>1233</v>
      </c>
      <c r="D645" s="17" t="str">
        <f>IFERROR(VLOOKUP(Dati18_19[[#This Row],[Nome]]&amp;"*",Gazzetta18_19[Giocatore],1,FALSE),0)</f>
        <v>Ibanez -.</v>
      </c>
      <c r="E645" s="13">
        <f>IFERROR(IF(Dati18_19[[#This Row],[Mf]]/Dati18_19[[#This Row],[Quota]]=0,0,Dati18_19[[#This Row],[Mf]]/Dati18_19[[#This Row],[Quota]]),0)</f>
        <v>0</v>
      </c>
      <c r="F645" s="13">
        <f>IFERROR(Dati18_19[[#This Row],[Mf/Quota]]*Dati18_19[[#This Row],[Pg]]/38,0)</f>
        <v>0</v>
      </c>
      <c r="G645" s="15">
        <f>IF(Dati18_19[[#This Row],[Mf]]*Dati18_19[[#This Row],[Pg]]=0,0,Dati18_19[[#This Row],[Mf]]*Dati18_19[[#This Row],[Pg]])</f>
        <v>0</v>
      </c>
      <c r="H645" s="20">
        <f>IFERROR(Dati18_19[[#This Row],[Tot. punti]]/Dati18_19[[#This Row],[Quota]],0)</f>
        <v>0</v>
      </c>
      <c r="I645" s="12">
        <f>IFERROR(VLOOKUP(Dati18_19[[#This Row],[Nome]]&amp;"*",Gazzetta18_19[],2,FALSE),0)</f>
        <v>4</v>
      </c>
      <c r="J645" t="s">
        <v>49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hidden="1">
      <c r="A646">
        <v>4336</v>
      </c>
      <c r="B646" t="s">
        <v>28</v>
      </c>
      <c r="C646" t="s">
        <v>1238</v>
      </c>
      <c r="D646" s="17" t="str">
        <f>IFERROR(VLOOKUP(Dati18_19[[#This Row],[Nome]]&amp;"*",Gazzetta18_19[Giocatore],1,FALSE),0)</f>
        <v>Brazao G.</v>
      </c>
      <c r="E646" s="13">
        <f>IFERROR(IF(Dati18_19[[#This Row],[Mf]]/Dati18_19[[#This Row],[Quota]]=0,0,Dati18_19[[#This Row],[Mf]]/Dati18_19[[#This Row],[Quota]]),0)</f>
        <v>0</v>
      </c>
      <c r="F646" s="13">
        <f>IFERROR(Dati18_19[[#This Row],[Mf/Quota]]*Dati18_19[[#This Row],[Pg]]/38,0)</f>
        <v>0</v>
      </c>
      <c r="G646" s="15">
        <f>IF(Dati18_19[[#This Row],[Mf]]*Dati18_19[[#This Row],[Pg]]=0,0,Dati18_19[[#This Row],[Mf]]*Dati18_19[[#This Row],[Pg]])</f>
        <v>0</v>
      </c>
      <c r="H646" s="20">
        <f>IFERROR(Dati18_19[[#This Row],[Tot. punti]]/Dati18_19[[#This Row],[Quota]],0)</f>
        <v>0</v>
      </c>
      <c r="I646" s="12">
        <f>IFERROR(VLOOKUP(Dati18_19[[#This Row],[Nome]]&amp;"*",Gazzetta18_19[],2,FALSE),0)</f>
        <v>1</v>
      </c>
      <c r="J646" t="s">
        <v>1086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>
      <c r="A647">
        <v>4346</v>
      </c>
      <c r="B647" t="s">
        <v>17</v>
      </c>
      <c r="C647" t="s">
        <v>1242</v>
      </c>
      <c r="D647" s="17" t="str">
        <f>IFERROR(VLOOKUP(Dati18_19[[#This Row],[Nome]]&amp;"*",Gazzetta18_19[Giocatore],1,FALSE),0)</f>
        <v>Millico V.</v>
      </c>
      <c r="E647" s="13">
        <f>IFERROR(IF(Dati18_19[[#This Row],[Mf]]/Dati18_19[[#This Row],[Quota]]=0,0,Dati18_19[[#This Row],[Mf]]/Dati18_19[[#This Row],[Quota]]),0)</f>
        <v>0</v>
      </c>
      <c r="F647" s="13">
        <f>IFERROR(Dati18_19[[#This Row],[Mf/Quota]]*Dati18_19[[#This Row],[Pg]]/38,0)</f>
        <v>0</v>
      </c>
      <c r="G647" s="15">
        <f>IF(Dati18_19[[#This Row],[Mf]]*Dati18_19[[#This Row],[Pg]]=0,0,Dati18_19[[#This Row],[Mf]]*Dati18_19[[#This Row],[Pg]])</f>
        <v>0</v>
      </c>
      <c r="H647" s="20">
        <f>IFERROR(Dati18_19[[#This Row],[Tot. punti]]/Dati18_19[[#This Row],[Quota]],0)</f>
        <v>0</v>
      </c>
      <c r="I647" s="12">
        <f>IFERROR(VLOOKUP(Dati18_19[[#This Row],[Nome]]&amp;"*",Gazzetta18_19[],2,FALSE),0)</f>
        <v>2</v>
      </c>
      <c r="J647" t="s">
        <v>81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hidden="1">
      <c r="A648">
        <v>4348</v>
      </c>
      <c r="B648" t="s">
        <v>17</v>
      </c>
      <c r="C648" t="s">
        <v>1244</v>
      </c>
      <c r="D648" s="17" t="str">
        <f>IFERROR(VLOOKUP(Dati18_19[[#This Row],[Nome]]&amp;"*",Gazzetta18_19[Giocatore],1,FALSE),0)</f>
        <v>Verde F.</v>
      </c>
      <c r="E648" s="13">
        <f>IFERROR(IF(Dati18_19[[#This Row],[Mf]]/Dati18_19[[#This Row],[Quota]]=0,0,Dati18_19[[#This Row],[Mf]]/Dati18_19[[#This Row],[Quota]]),0)</f>
        <v>0</v>
      </c>
      <c r="F648" s="13">
        <f>IFERROR(Dati18_19[[#This Row],[Mf/Quota]]*Dati18_19[[#This Row],[Pg]]/38,0)</f>
        <v>0</v>
      </c>
      <c r="G648" s="15">
        <f>IF(Dati18_19[[#This Row],[Mf]]*Dati18_19[[#This Row],[Pg]]=0,0,Dati18_19[[#This Row],[Mf]]*Dati18_19[[#This Row],[Pg]])</f>
        <v>0</v>
      </c>
      <c r="H648" s="20">
        <f>IFERROR(Dati18_19[[#This Row],[Tot. punti]]/Dati18_19[[#This Row],[Quota]],0)</f>
        <v>0</v>
      </c>
      <c r="I648" s="12">
        <f>IFERROR(VLOOKUP(Dati18_19[[#This Row],[Nome]]&amp;"*",Gazzetta18_19[],2,FALSE),0)</f>
        <v>1</v>
      </c>
      <c r="J648" t="s">
        <v>654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>
      <c r="A649">
        <v>4351</v>
      </c>
      <c r="B649" t="s">
        <v>28</v>
      </c>
      <c r="C649" t="s">
        <v>1246</v>
      </c>
      <c r="D649" s="17">
        <f>IFERROR(VLOOKUP(Dati18_19[[#This Row],[Nome]]&amp;"*",Gazzetta18_19[Giocatore],1,FALSE),0)</f>
        <v>0</v>
      </c>
      <c r="E649" s="13">
        <f>IFERROR(IF(Dati18_19[[#This Row],[Mf]]/Dati18_19[[#This Row],[Quota]]=0,0,Dati18_19[[#This Row],[Mf]]/Dati18_19[[#This Row],[Quota]]),0)</f>
        <v>0</v>
      </c>
      <c r="F649" s="13">
        <f>IFERROR(Dati18_19[[#This Row],[Mf/Quota]]*Dati18_19[[#This Row],[Pg]]/38,0)</f>
        <v>0</v>
      </c>
      <c r="G649" s="15">
        <f>IF(Dati18_19[[#This Row],[Mf]]*Dati18_19[[#This Row],[Pg]]=0,0,Dati18_19[[#This Row],[Mf]]*Dati18_19[[#This Row],[Pg]])</f>
        <v>0</v>
      </c>
      <c r="H649" s="20">
        <f>IFERROR(Dati18_19[[#This Row],[Tot. punti]]/Dati18_19[[#This Row],[Quota]],0)</f>
        <v>0</v>
      </c>
      <c r="I649" s="12">
        <f>IFERROR(VLOOKUP(Dati18_19[[#This Row],[Nome]]&amp;"*",Gazzetta18_19[],2,FALSE),0)</f>
        <v>0</v>
      </c>
      <c r="J649" t="s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>
      <c r="A650">
        <v>4352</v>
      </c>
      <c r="B650" t="s">
        <v>17</v>
      </c>
      <c r="C650" t="s">
        <v>1247</v>
      </c>
      <c r="D650" s="17" t="str">
        <f>IFERROR(VLOOKUP(Dati18_19[[#This Row],[Nome]]&amp;"*",Gazzetta18_19[Giocatore],1,FALSE),0)</f>
        <v>Celar Z.</v>
      </c>
      <c r="E650" s="13">
        <f>IFERROR(IF(Dati18_19[[#This Row],[Mf]]/Dati18_19[[#This Row],[Quota]]=0,0,Dati18_19[[#This Row],[Mf]]/Dati18_19[[#This Row],[Quota]]),0)</f>
        <v>0</v>
      </c>
      <c r="F650" s="13">
        <f>IFERROR(Dati18_19[[#This Row],[Mf/Quota]]*Dati18_19[[#This Row],[Pg]]/38,0)</f>
        <v>0</v>
      </c>
      <c r="G650" s="15">
        <f>IF(Dati18_19[[#This Row],[Mf]]*Dati18_19[[#This Row],[Pg]]=0,0,Dati18_19[[#This Row],[Mf]]*Dati18_19[[#This Row],[Pg]])</f>
        <v>0</v>
      </c>
      <c r="H650" s="20">
        <f>IFERROR(Dati18_19[[#This Row],[Tot. punti]]/Dati18_19[[#This Row],[Quota]],0)</f>
        <v>0</v>
      </c>
      <c r="I650" s="12">
        <f>IFERROR(VLOOKUP(Dati18_19[[#This Row],[Nome]]&amp;"*",Gazzetta18_19[],2,FALSE),0)</f>
        <v>1</v>
      </c>
      <c r="J650" t="s">
        <v>42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idden="1">
      <c r="A651">
        <v>4353</v>
      </c>
      <c r="B651" t="s">
        <v>22</v>
      </c>
      <c r="C651" t="s">
        <v>1248</v>
      </c>
      <c r="D651" s="17" t="str">
        <f>IFERROR(VLOOKUP(Dati18_19[[#This Row],[Nome]]&amp;"*",Gazzetta18_19[Giocatore],1,FALSE),0)</f>
        <v>Montiel C.</v>
      </c>
      <c r="E651" s="13">
        <f>IFERROR(IF(Dati18_19[[#This Row],[Mf]]/Dati18_19[[#This Row],[Quota]]=0,0,Dati18_19[[#This Row],[Mf]]/Dati18_19[[#This Row],[Quota]]),0)</f>
        <v>0</v>
      </c>
      <c r="F651" s="13">
        <f>IFERROR(Dati18_19[[#This Row],[Mf/Quota]]*Dati18_19[[#This Row],[Pg]]/38,0)</f>
        <v>0</v>
      </c>
      <c r="G651" s="15">
        <f>IF(Dati18_19[[#This Row],[Mf]]*Dati18_19[[#This Row],[Pg]]=0,0,Dati18_19[[#This Row],[Mf]]*Dati18_19[[#This Row],[Pg]])</f>
        <v>0</v>
      </c>
      <c r="H651" s="20">
        <f>IFERROR(Dati18_19[[#This Row],[Tot. punti]]/Dati18_19[[#This Row],[Quota]],0)</f>
        <v>0</v>
      </c>
      <c r="I651" s="12">
        <f>IFERROR(VLOOKUP(Dati18_19[[#This Row],[Nome]]&amp;"*",Gazzetta18_19[],2,FALSE),0)</f>
        <v>1</v>
      </c>
      <c r="J651" t="s">
        <v>35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4366</v>
      </c>
      <c r="B652" t="s">
        <v>31</v>
      </c>
      <c r="C652" t="s">
        <v>1260</v>
      </c>
      <c r="D652" s="17"/>
      <c r="E652" s="12"/>
      <c r="F652" s="12"/>
      <c r="G652" s="12"/>
      <c r="H652" s="12"/>
      <c r="I652" s="12"/>
      <c r="J652" t="s">
        <v>74</v>
      </c>
      <c r="K652">
        <v>1</v>
      </c>
      <c r="L652">
        <v>6</v>
      </c>
      <c r="M652">
        <v>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hidden="1">
      <c r="A653">
        <v>4370</v>
      </c>
      <c r="B653" t="s">
        <v>22</v>
      </c>
      <c r="C653" t="s">
        <v>1264</v>
      </c>
      <c r="D653" s="17"/>
      <c r="E653" s="12"/>
      <c r="F653" s="12"/>
      <c r="G653" s="12"/>
      <c r="H653" s="12"/>
      <c r="I653" s="12"/>
      <c r="J653" t="s">
        <v>57</v>
      </c>
      <c r="K653">
        <v>1</v>
      </c>
      <c r="L653">
        <v>6</v>
      </c>
      <c r="M653">
        <v>5.5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</row>
    <row r="654" spans="1:23">
      <c r="A654">
        <v>4355</v>
      </c>
      <c r="B654" t="s">
        <v>31</v>
      </c>
      <c r="C654" t="s">
        <v>1250</v>
      </c>
      <c r="D654" s="17"/>
      <c r="E654" s="12"/>
      <c r="F654" s="12"/>
      <c r="G654" s="12"/>
      <c r="H654" s="12"/>
      <c r="I654" s="12"/>
      <c r="J654" t="s">
        <v>57</v>
      </c>
      <c r="K654">
        <v>1</v>
      </c>
      <c r="L654">
        <v>5.5</v>
      </c>
      <c r="M654">
        <v>5.5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idden="1">
      <c r="A655">
        <v>4357</v>
      </c>
      <c r="B655" t="s">
        <v>17</v>
      </c>
      <c r="C655" t="s">
        <v>1251</v>
      </c>
      <c r="D655" s="17"/>
      <c r="E655" s="12"/>
      <c r="F655" s="12"/>
      <c r="G655" s="12"/>
      <c r="H655" s="12"/>
      <c r="I655" s="12"/>
      <c r="J655" t="s">
        <v>57</v>
      </c>
      <c r="K655">
        <v>1</v>
      </c>
      <c r="L655">
        <v>5.5</v>
      </c>
      <c r="M655">
        <v>5.5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>
      <c r="A656">
        <v>4359</v>
      </c>
      <c r="B656" t="s">
        <v>17</v>
      </c>
      <c r="C656" t="s">
        <v>1253</v>
      </c>
      <c r="D656" s="17"/>
      <c r="E656" s="12"/>
      <c r="F656" s="12"/>
      <c r="G656" s="12"/>
      <c r="H656" s="12"/>
      <c r="I656" s="12"/>
      <c r="J656" t="s">
        <v>49</v>
      </c>
      <c r="K656">
        <v>2</v>
      </c>
      <c r="L656">
        <v>5.5</v>
      </c>
      <c r="M656">
        <v>5.5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hidden="1">
      <c r="A657">
        <v>4358</v>
      </c>
      <c r="B657" t="s">
        <v>17</v>
      </c>
      <c r="C657" t="s">
        <v>1252</v>
      </c>
      <c r="D657" s="17"/>
      <c r="E657" s="12"/>
      <c r="F657" s="12"/>
      <c r="G657" s="12"/>
      <c r="H657" s="12"/>
      <c r="I657" s="12"/>
      <c r="J657" t="s">
        <v>65</v>
      </c>
      <c r="K657">
        <v>3</v>
      </c>
      <c r="L657">
        <v>5.33</v>
      </c>
      <c r="M657">
        <v>5.17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hidden="1">
      <c r="A658">
        <v>4362</v>
      </c>
      <c r="B658" t="s">
        <v>22</v>
      </c>
      <c r="C658" t="s">
        <v>1256</v>
      </c>
      <c r="D658" s="17"/>
      <c r="E658" s="12"/>
      <c r="F658" s="12"/>
      <c r="G658" s="12"/>
      <c r="H658" s="12"/>
      <c r="I658" s="12"/>
      <c r="J658" t="s">
        <v>35</v>
      </c>
      <c r="K658">
        <v>1</v>
      </c>
      <c r="L658">
        <v>5.5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hidden="1">
      <c r="A659">
        <v>4361</v>
      </c>
      <c r="B659" t="s">
        <v>22</v>
      </c>
      <c r="C659" t="s">
        <v>1255</v>
      </c>
      <c r="D659" s="17"/>
      <c r="E659" s="12"/>
      <c r="F659" s="12"/>
      <c r="G659" s="12"/>
      <c r="H659" s="12"/>
      <c r="I659" s="12"/>
      <c r="J659" t="s">
        <v>65</v>
      </c>
      <c r="K659">
        <v>2</v>
      </c>
      <c r="L659">
        <v>5</v>
      </c>
      <c r="M659">
        <v>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4363</v>
      </c>
      <c r="B660" t="s">
        <v>31</v>
      </c>
      <c r="C660" t="s">
        <v>1257</v>
      </c>
      <c r="D660" s="17"/>
      <c r="E660" s="12"/>
      <c r="F660" s="12"/>
      <c r="G660" s="12"/>
      <c r="H660" s="12"/>
      <c r="I660" s="12"/>
      <c r="J660" t="s">
        <v>65</v>
      </c>
      <c r="K660">
        <v>1</v>
      </c>
      <c r="L660">
        <v>5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4354</v>
      </c>
      <c r="B661" t="s">
        <v>31</v>
      </c>
      <c r="C661" t="s">
        <v>1249</v>
      </c>
      <c r="D661" s="17"/>
      <c r="E661" s="12"/>
      <c r="F661" s="12"/>
      <c r="G661" s="12"/>
      <c r="H661" s="12"/>
      <c r="I661" s="12"/>
      <c r="J661" t="s">
        <v>57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hidden="1">
      <c r="A662">
        <v>4360</v>
      </c>
      <c r="B662" t="s">
        <v>28</v>
      </c>
      <c r="C662" t="s">
        <v>1254</v>
      </c>
      <c r="D662" s="17"/>
      <c r="E662" s="12"/>
      <c r="F662" s="12"/>
      <c r="G662" s="12"/>
      <c r="H662" s="12"/>
      <c r="I662" s="12"/>
      <c r="J662" t="s">
        <v>65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idden="1">
      <c r="A663">
        <v>4364</v>
      </c>
      <c r="B663" t="s">
        <v>22</v>
      </c>
      <c r="C663" t="s">
        <v>1258</v>
      </c>
      <c r="D663" s="17"/>
      <c r="E663" s="12"/>
      <c r="F663" s="12"/>
      <c r="G663" s="12"/>
      <c r="H663" s="12"/>
      <c r="I663" s="12"/>
      <c r="J663" t="s">
        <v>24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4365</v>
      </c>
      <c r="B664" t="s">
        <v>31</v>
      </c>
      <c r="C664" t="s">
        <v>1259</v>
      </c>
      <c r="D664" s="17"/>
      <c r="E664" s="12"/>
      <c r="F664" s="12"/>
      <c r="G664" s="12"/>
      <c r="H664" s="12"/>
      <c r="I664" s="12"/>
      <c r="J664" t="s">
        <v>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hidden="1">
      <c r="A665">
        <v>4367</v>
      </c>
      <c r="B665" t="s">
        <v>28</v>
      </c>
      <c r="C665" t="s">
        <v>1261</v>
      </c>
      <c r="D665" s="17"/>
      <c r="E665" s="12"/>
      <c r="F665" s="12"/>
      <c r="G665" s="12"/>
      <c r="H665" s="12"/>
      <c r="I665" s="12"/>
      <c r="J665" t="s">
        <v>57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hidden="1">
      <c r="A666">
        <v>4368</v>
      </c>
      <c r="B666" t="s">
        <v>17</v>
      </c>
      <c r="C666" t="s">
        <v>1262</v>
      </c>
      <c r="D666" s="17"/>
      <c r="E666" s="12"/>
      <c r="F666" s="12"/>
      <c r="G666" s="12"/>
      <c r="H666" s="12"/>
      <c r="I666" s="12"/>
      <c r="J666" t="s">
        <v>65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hidden="1">
      <c r="A667">
        <v>4369</v>
      </c>
      <c r="B667" t="s">
        <v>22</v>
      </c>
      <c r="C667" t="s">
        <v>1263</v>
      </c>
      <c r="D667" s="17"/>
      <c r="E667" s="12"/>
      <c r="F667" s="12"/>
      <c r="G667" s="12"/>
      <c r="H667" s="12"/>
      <c r="I667" s="12"/>
      <c r="J667" t="s">
        <v>74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</row>
    <row r="668" spans="1:23" hidden="1">
      <c r="A668">
        <v>4371</v>
      </c>
      <c r="B668" t="s">
        <v>17</v>
      </c>
      <c r="C668" t="s">
        <v>1265</v>
      </c>
      <c r="D668" s="17"/>
      <c r="E668" s="12"/>
      <c r="F668" s="12"/>
      <c r="G668" s="12"/>
      <c r="H668" s="12"/>
      <c r="I668" s="12"/>
      <c r="J668" t="s">
        <v>46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D669" s="17"/>
      <c r="E669" s="12"/>
      <c r="F669" s="12"/>
      <c r="G669" s="12"/>
      <c r="H669" s="12"/>
      <c r="I669" s="12"/>
    </row>
    <row r="670" spans="1:23">
      <c r="D670" s="17"/>
      <c r="E670" s="12"/>
      <c r="F670" s="12"/>
      <c r="G670" s="12"/>
      <c r="H670" s="12"/>
      <c r="I670" s="12"/>
    </row>
    <row r="671" spans="1:23">
      <c r="D671" s="17"/>
      <c r="E671" s="12"/>
      <c r="F671" s="12"/>
      <c r="G671" s="12"/>
      <c r="H671" s="12"/>
      <c r="I671" s="12"/>
    </row>
    <row r="672" spans="1:23">
      <c r="D672" s="17"/>
      <c r="E672" s="12"/>
      <c r="F672" s="12"/>
      <c r="G672" s="12"/>
      <c r="H672" s="12"/>
      <c r="I672" s="12"/>
    </row>
    <row r="673" spans="4:9">
      <c r="D673" s="17"/>
      <c r="E673" s="12"/>
      <c r="F673" s="12"/>
      <c r="G673" s="12"/>
      <c r="H673" s="12"/>
      <c r="I673" s="12"/>
    </row>
    <row r="674" spans="4:9">
      <c r="D674" s="17"/>
      <c r="E674" s="12"/>
      <c r="F674" s="12"/>
      <c r="G674" s="12"/>
      <c r="H674" s="12"/>
      <c r="I674" s="12"/>
    </row>
    <row r="675" spans="4:9">
      <c r="D675" s="17"/>
      <c r="E675" s="12"/>
      <c r="F675" s="12"/>
      <c r="G675" s="12"/>
      <c r="H675" s="12"/>
      <c r="I675" s="12"/>
    </row>
    <row r="676" spans="4:9">
      <c r="D676" s="17"/>
      <c r="E676" s="12"/>
      <c r="F676" s="12"/>
      <c r="G676" s="12"/>
      <c r="H676" s="12"/>
      <c r="I676" s="12"/>
    </row>
    <row r="677" spans="4:9">
      <c r="D677" s="17"/>
      <c r="E677" s="12"/>
      <c r="F677" s="12"/>
      <c r="G677" s="12"/>
      <c r="H677" s="12"/>
      <c r="I677" s="12"/>
    </row>
    <row r="678" spans="4:9">
      <c r="D678" s="17"/>
      <c r="E678" s="12"/>
      <c r="F678" s="12"/>
      <c r="G678" s="12"/>
      <c r="H678" s="12"/>
      <c r="I678" s="12"/>
    </row>
    <row r="679" spans="4:9">
      <c r="D679" s="17"/>
      <c r="E679" s="12"/>
      <c r="F679" s="12"/>
      <c r="G679" s="12"/>
      <c r="H679" s="12"/>
      <c r="I679" s="12"/>
    </row>
    <row r="680" spans="4:9">
      <c r="D680" s="17"/>
      <c r="E680" s="12"/>
      <c r="F680" s="12"/>
      <c r="G680" s="12"/>
      <c r="H680" s="12"/>
      <c r="I680" s="12"/>
    </row>
    <row r="681" spans="4:9">
      <c r="D681" s="17"/>
      <c r="E681" s="12"/>
      <c r="F681" s="12"/>
      <c r="G681" s="12"/>
      <c r="H681" s="12"/>
      <c r="I681" s="12"/>
    </row>
    <row r="682" spans="4:9">
      <c r="D682" s="17"/>
      <c r="E682" s="12"/>
      <c r="F682" s="12"/>
      <c r="G682" s="12"/>
      <c r="H682" s="12"/>
      <c r="I682" s="12"/>
    </row>
    <row r="683" spans="4:9">
      <c r="D683" s="17"/>
      <c r="E683" s="12"/>
      <c r="F683" s="12"/>
      <c r="G683" s="12"/>
      <c r="H683" s="12"/>
      <c r="I683" s="12"/>
    </row>
    <row r="684" spans="4:9">
      <c r="D684" s="17"/>
      <c r="E684" s="12"/>
      <c r="F684" s="12"/>
      <c r="G684" s="12"/>
      <c r="H684" s="12"/>
      <c r="I684" s="12"/>
    </row>
    <row r="685" spans="4:9">
      <c r="D685" s="17"/>
      <c r="E685" s="12"/>
      <c r="F685" s="12"/>
      <c r="G685" s="12"/>
      <c r="H685" s="12"/>
      <c r="I685" s="12"/>
    </row>
    <row r="686" spans="4:9">
      <c r="D686" s="17"/>
      <c r="E686" s="12"/>
      <c r="F686" s="12"/>
      <c r="G686" s="12"/>
      <c r="H686" s="12"/>
      <c r="I686" s="12"/>
    </row>
    <row r="687" spans="4:9">
      <c r="D687" s="17"/>
      <c r="E687" s="12"/>
      <c r="F687" s="12"/>
      <c r="G687" s="12"/>
      <c r="H687" s="12"/>
      <c r="I687" s="12"/>
    </row>
    <row r="688" spans="4:9">
      <c r="D688" s="17"/>
      <c r="E688" s="12"/>
      <c r="F688" s="12"/>
      <c r="G688" s="12"/>
      <c r="H688" s="12"/>
      <c r="I688" s="12"/>
    </row>
    <row r="689" spans="4:9">
      <c r="D689" s="17"/>
      <c r="E689" s="12"/>
      <c r="F689" s="12"/>
      <c r="G689" s="12"/>
      <c r="H689" s="12"/>
      <c r="I689" s="12"/>
    </row>
    <row r="690" spans="4:9">
      <c r="D690" s="17"/>
      <c r="E690" s="12"/>
      <c r="F690" s="12"/>
      <c r="G690" s="12"/>
      <c r="H690" s="12"/>
      <c r="I690" s="12"/>
    </row>
    <row r="691" spans="4:9">
      <c r="D691" s="17"/>
      <c r="E691" s="12"/>
      <c r="F691" s="12"/>
      <c r="G691" s="12"/>
      <c r="H691" s="12"/>
      <c r="I691" s="12"/>
    </row>
    <row r="692" spans="4:9">
      <c r="D692" s="17"/>
      <c r="E692" s="12"/>
      <c r="F692" s="12"/>
      <c r="G692" s="12"/>
      <c r="H692" s="12"/>
      <c r="I692" s="12"/>
    </row>
    <row r="693" spans="4:9">
      <c r="D693" s="17"/>
      <c r="E693" s="12"/>
      <c r="F693" s="12"/>
      <c r="G693" s="12"/>
      <c r="H693" s="12"/>
      <c r="I693" s="12"/>
    </row>
    <row r="694" spans="4:9">
      <c r="D694" s="17"/>
      <c r="E694" s="12"/>
      <c r="F694" s="12"/>
      <c r="G694" s="12"/>
      <c r="H694" s="12"/>
      <c r="I694" s="12"/>
    </row>
    <row r="695" spans="4:9">
      <c r="D695" s="17"/>
      <c r="E695" s="12"/>
      <c r="F695" s="12"/>
      <c r="G695" s="12"/>
      <c r="H695" s="12"/>
      <c r="I695" s="12"/>
    </row>
    <row r="696" spans="4:9">
      <c r="D696" s="17"/>
      <c r="E696" s="12"/>
      <c r="F696" s="12"/>
      <c r="G696" s="12"/>
      <c r="H696" s="12"/>
      <c r="I696" s="12"/>
    </row>
    <row r="697" spans="4:9">
      <c r="D697" s="17"/>
      <c r="E697" s="12"/>
      <c r="F697" s="12"/>
      <c r="G697" s="12"/>
      <c r="H697" s="12"/>
      <c r="I697" s="12"/>
    </row>
    <row r="698" spans="4:9">
      <c r="D698" s="17"/>
      <c r="E698" s="12"/>
      <c r="F698" s="12"/>
      <c r="G698" s="12"/>
      <c r="H698" s="12"/>
      <c r="I698" s="12"/>
    </row>
    <row r="699" spans="4:9">
      <c r="D699" s="17"/>
      <c r="E699" s="12"/>
      <c r="F699" s="12"/>
      <c r="G699" s="12"/>
      <c r="H699" s="12"/>
      <c r="I699" s="12"/>
    </row>
    <row r="700" spans="4:9">
      <c r="D700" s="17"/>
      <c r="E700" s="12"/>
      <c r="F700" s="12"/>
      <c r="G700" s="12"/>
      <c r="H700" s="12"/>
      <c r="I700" s="12"/>
    </row>
    <row r="701" spans="4:9">
      <c r="D701" s="17"/>
      <c r="E701" s="12"/>
      <c r="F701" s="12"/>
      <c r="G701" s="12"/>
      <c r="H701" s="12"/>
      <c r="I701" s="12"/>
    </row>
    <row r="702" spans="4:9">
      <c r="D702" s="17"/>
      <c r="E702" s="12"/>
      <c r="F702" s="12"/>
      <c r="G702" s="12"/>
      <c r="H702" s="12"/>
      <c r="I702" s="12"/>
    </row>
    <row r="703" spans="4:9">
      <c r="D703" s="17"/>
      <c r="E703" s="12"/>
      <c r="F703" s="12"/>
      <c r="G703" s="12"/>
      <c r="H703" s="12"/>
      <c r="I703" s="12"/>
    </row>
    <row r="704" spans="4:9">
      <c r="D704" s="17"/>
      <c r="E704" s="12"/>
      <c r="F704" s="12"/>
      <c r="G704" s="12"/>
      <c r="H704" s="12"/>
      <c r="I704" s="12"/>
    </row>
    <row r="705" spans="4:9">
      <c r="D705" s="17"/>
      <c r="E705" s="12"/>
      <c r="F705" s="12"/>
      <c r="G705" s="12"/>
      <c r="H705" s="12"/>
      <c r="I705" s="12"/>
    </row>
    <row r="706" spans="4:9">
      <c r="D706" s="17"/>
      <c r="E706" s="12"/>
      <c r="F706" s="12"/>
      <c r="G706" s="12"/>
      <c r="H706" s="12"/>
      <c r="I706" s="12"/>
    </row>
    <row r="707" spans="4:9">
      <c r="D707" s="17"/>
      <c r="E707" s="12"/>
      <c r="F707" s="12"/>
      <c r="G707" s="12"/>
      <c r="H707" s="12"/>
      <c r="I707" s="12"/>
    </row>
    <row r="708" spans="4:9">
      <c r="D708" s="17"/>
      <c r="E708" s="12"/>
      <c r="F708" s="12"/>
      <c r="G708" s="12"/>
      <c r="H708" s="12"/>
      <c r="I708" s="12"/>
    </row>
    <row r="709" spans="4:9">
      <c r="D709" s="17"/>
      <c r="E709" s="12"/>
      <c r="F709" s="12"/>
      <c r="G709" s="12"/>
      <c r="H709" s="12"/>
      <c r="I709" s="12"/>
    </row>
    <row r="710" spans="4:9">
      <c r="D710" s="17"/>
      <c r="E710" s="12"/>
      <c r="F710" s="12"/>
      <c r="G710" s="12"/>
      <c r="H710" s="12"/>
      <c r="I710" s="12"/>
    </row>
    <row r="711" spans="4:9">
      <c r="D711" s="17"/>
      <c r="E711" s="12"/>
      <c r="F711" s="12"/>
      <c r="G711" s="12"/>
      <c r="H711" s="12"/>
      <c r="I711" s="12"/>
    </row>
    <row r="712" spans="4:9">
      <c r="D712" s="17"/>
      <c r="E712" s="12"/>
      <c r="F712" s="12"/>
      <c r="G712" s="12"/>
      <c r="H712" s="12"/>
      <c r="I712" s="12"/>
    </row>
    <row r="713" spans="4:9">
      <c r="D713" s="17"/>
      <c r="E713" s="12"/>
      <c r="F713" s="12"/>
      <c r="G713" s="12"/>
      <c r="H713" s="12"/>
      <c r="I713" s="12"/>
    </row>
    <row r="714" spans="4:9">
      <c r="D714" s="17"/>
      <c r="E714" s="12"/>
      <c r="F714" s="12"/>
      <c r="G714" s="12"/>
      <c r="H714" s="12"/>
      <c r="I714" s="12"/>
    </row>
    <row r="715" spans="4:9">
      <c r="D715" s="17"/>
      <c r="E715" s="12"/>
      <c r="F715" s="12"/>
      <c r="G715" s="12"/>
      <c r="H715" s="12"/>
      <c r="I715" s="12"/>
    </row>
    <row r="716" spans="4:9">
      <c r="D716" s="17"/>
      <c r="E716" s="12"/>
      <c r="F716" s="12"/>
      <c r="G716" s="12"/>
      <c r="H716" s="12"/>
      <c r="I716" s="12"/>
    </row>
    <row r="717" spans="4:9">
      <c r="D717" s="17"/>
      <c r="E717" s="12"/>
      <c r="F717" s="12"/>
      <c r="G717" s="12"/>
      <c r="H717" s="12"/>
      <c r="I717" s="12"/>
    </row>
    <row r="718" spans="4:9">
      <c r="D718" s="17"/>
      <c r="E718" s="12"/>
      <c r="F718" s="12"/>
      <c r="G718" s="12"/>
      <c r="H718" s="12"/>
      <c r="I718" s="12"/>
    </row>
    <row r="719" spans="4:9">
      <c r="D719" s="17"/>
      <c r="E719" s="12"/>
      <c r="F719" s="12"/>
      <c r="G719" s="12"/>
      <c r="H719" s="12"/>
      <c r="I719" s="12"/>
    </row>
    <row r="720" spans="4:9">
      <c r="D720" s="17"/>
      <c r="E720" s="12"/>
      <c r="F720" s="12"/>
      <c r="G720" s="12"/>
      <c r="H720" s="12"/>
      <c r="I720" s="12"/>
    </row>
    <row r="721" spans="4:9">
      <c r="D721" s="17"/>
      <c r="E721" s="12"/>
      <c r="F721" s="12"/>
      <c r="G721" s="12"/>
      <c r="H721" s="12"/>
      <c r="I721" s="12"/>
    </row>
    <row r="722" spans="4:9">
      <c r="D722" s="17"/>
      <c r="E722" s="12"/>
      <c r="F722" s="12"/>
      <c r="G722" s="12"/>
      <c r="H722" s="12"/>
      <c r="I722" s="12"/>
    </row>
    <row r="723" spans="4:9">
      <c r="D723" s="17"/>
      <c r="E723" s="12"/>
      <c r="F723" s="12"/>
      <c r="G723" s="12"/>
      <c r="H723" s="12"/>
      <c r="I723" s="12"/>
    </row>
    <row r="724" spans="4:9">
      <c r="D724" s="17"/>
      <c r="E724" s="12"/>
      <c r="F724" s="12"/>
      <c r="G724" s="12"/>
      <c r="H724" s="12"/>
      <c r="I724" s="12"/>
    </row>
    <row r="725" spans="4:9">
      <c r="D725" s="17"/>
      <c r="E725" s="12"/>
      <c r="F725" s="12"/>
      <c r="G725" s="12"/>
      <c r="H725" s="12"/>
      <c r="I725" s="12"/>
    </row>
    <row r="726" spans="4:9">
      <c r="D726" s="17"/>
      <c r="E726" s="12"/>
      <c r="F726" s="12"/>
      <c r="G726" s="12"/>
      <c r="H726" s="12"/>
      <c r="I726" s="12"/>
    </row>
    <row r="727" spans="4:9">
      <c r="D727" s="17"/>
      <c r="E727" s="12"/>
      <c r="F727" s="12"/>
      <c r="G727" s="12"/>
      <c r="H727" s="12"/>
      <c r="I727" s="12"/>
    </row>
    <row r="728" spans="4:9">
      <c r="D728" s="17"/>
      <c r="E728" s="12"/>
      <c r="F728" s="12"/>
      <c r="G728" s="12"/>
      <c r="H728" s="12"/>
      <c r="I728" s="12"/>
    </row>
    <row r="729" spans="4:9">
      <c r="D729" s="17"/>
      <c r="E729" s="12"/>
      <c r="F729" s="12"/>
      <c r="G729" s="12"/>
      <c r="H729" s="12"/>
      <c r="I729" s="12"/>
    </row>
    <row r="730" spans="4:9">
      <c r="D730" s="17"/>
      <c r="E730" s="12"/>
      <c r="F730" s="12"/>
      <c r="G730" s="12"/>
      <c r="H730" s="12"/>
      <c r="I730" s="12"/>
    </row>
    <row r="731" spans="4:9">
      <c r="D731" s="17"/>
      <c r="E731" s="12"/>
      <c r="F731" s="12"/>
      <c r="G731" s="12"/>
      <c r="H731" s="12"/>
      <c r="I731" s="12"/>
    </row>
    <row r="732" spans="4:9">
      <c r="D732" s="17"/>
      <c r="E732" s="12"/>
      <c r="F732" s="12"/>
      <c r="G732" s="12"/>
      <c r="H732" s="12"/>
      <c r="I732" s="12"/>
    </row>
    <row r="733" spans="4:9">
      <c r="D733" s="17"/>
      <c r="E733" s="12"/>
      <c r="F733" s="12"/>
      <c r="G733" s="12"/>
      <c r="H733" s="12"/>
      <c r="I733" s="12"/>
    </row>
    <row r="734" spans="4:9">
      <c r="D734" s="17"/>
      <c r="E734" s="12"/>
      <c r="F734" s="12"/>
      <c r="G734" s="12"/>
      <c r="H734" s="12"/>
      <c r="I734" s="12"/>
    </row>
    <row r="735" spans="4:9">
      <c r="D735" s="17"/>
      <c r="E735" s="12"/>
      <c r="F735" s="12"/>
      <c r="G735" s="12"/>
      <c r="H735" s="12"/>
      <c r="I735" s="12"/>
    </row>
    <row r="736" spans="4:9">
      <c r="D736" s="17"/>
      <c r="E736" s="12"/>
      <c r="F736" s="12"/>
      <c r="G736" s="12"/>
      <c r="H736" s="12"/>
      <c r="I736" s="12"/>
    </row>
    <row r="737" spans="4:9">
      <c r="D737" s="17"/>
      <c r="E737" s="12"/>
      <c r="F737" s="12"/>
      <c r="G737" s="12"/>
      <c r="H737" s="12"/>
      <c r="I737" s="12"/>
    </row>
    <row r="738" spans="4:9">
      <c r="D738" s="17"/>
      <c r="E738" s="12"/>
      <c r="F738" s="12"/>
      <c r="G738" s="12"/>
      <c r="H738" s="12"/>
      <c r="I738" s="12"/>
    </row>
    <row r="739" spans="4:9">
      <c r="D739" s="17"/>
      <c r="E739" s="12"/>
      <c r="F739" s="12"/>
      <c r="G739" s="12"/>
      <c r="H739" s="12"/>
      <c r="I739" s="12"/>
    </row>
    <row r="740" spans="4:9">
      <c r="D740" s="17"/>
      <c r="E740" s="12"/>
      <c r="F740" s="12"/>
      <c r="G740" s="12"/>
      <c r="H740" s="12"/>
      <c r="I740" s="12"/>
    </row>
    <row r="741" spans="4:9">
      <c r="D741" s="17"/>
      <c r="E741" s="12"/>
      <c r="F741" s="12"/>
      <c r="G741" s="12"/>
      <c r="H741" s="12"/>
      <c r="I741" s="12"/>
    </row>
    <row r="742" spans="4:9">
      <c r="D742" s="17"/>
      <c r="E742" s="12"/>
      <c r="F742" s="12"/>
      <c r="G742" s="12"/>
      <c r="H742" s="12"/>
      <c r="I742" s="12"/>
    </row>
    <row r="743" spans="4:9">
      <c r="D743" s="17"/>
      <c r="E743" s="12"/>
      <c r="F743" s="12"/>
      <c r="G743" s="12"/>
      <c r="H743" s="12"/>
      <c r="I743" s="12"/>
    </row>
    <row r="744" spans="4:9">
      <c r="D744" s="17"/>
      <c r="E744" s="12"/>
      <c r="F744" s="12"/>
      <c r="G744" s="12"/>
      <c r="H744" s="12"/>
      <c r="I744" s="12"/>
    </row>
    <row r="745" spans="4:9">
      <c r="D745" s="17"/>
      <c r="E745" s="12"/>
      <c r="F745" s="12"/>
      <c r="G745" s="12"/>
      <c r="H745" s="12"/>
      <c r="I745" s="12"/>
    </row>
    <row r="746" spans="4:9">
      <c r="D746" s="17"/>
      <c r="E746" s="12"/>
      <c r="F746" s="12"/>
      <c r="G746" s="12"/>
      <c r="H746" s="12"/>
      <c r="I746" s="12"/>
    </row>
    <row r="747" spans="4:9">
      <c r="D747" s="17"/>
      <c r="E747" s="12"/>
      <c r="F747" s="12"/>
      <c r="G747" s="12"/>
      <c r="H747" s="12"/>
      <c r="I747" s="12"/>
    </row>
    <row r="748" spans="4:9">
      <c r="D748" s="17"/>
      <c r="E748" s="12"/>
      <c r="F748" s="12"/>
      <c r="G748" s="12"/>
      <c r="H748" s="12"/>
      <c r="I748" s="12"/>
    </row>
    <row r="749" spans="4:9">
      <c r="D749" s="17"/>
      <c r="E749" s="12"/>
      <c r="F749" s="12"/>
      <c r="G749" s="12"/>
      <c r="H749" s="12"/>
      <c r="I749" s="12"/>
    </row>
    <row r="750" spans="4:9">
      <c r="D750" s="17"/>
      <c r="E750" s="12"/>
      <c r="F750" s="12"/>
      <c r="G750" s="12"/>
      <c r="H750" s="12"/>
      <c r="I750" s="12"/>
    </row>
    <row r="751" spans="4:9">
      <c r="D751" s="17"/>
      <c r="E751" s="12"/>
      <c r="F751" s="12"/>
      <c r="G751" s="12"/>
      <c r="H751" s="12"/>
      <c r="I751" s="12"/>
    </row>
    <row r="752" spans="4:9">
      <c r="D752" s="17"/>
      <c r="E752" s="12"/>
      <c r="F752" s="12"/>
      <c r="G752" s="12"/>
      <c r="H752" s="12"/>
      <c r="I752" s="12"/>
    </row>
    <row r="753" spans="4:9">
      <c r="D753" s="17"/>
      <c r="E753" s="12"/>
      <c r="F753" s="12"/>
      <c r="G753" s="12"/>
      <c r="H753" s="12"/>
      <c r="I753" s="12"/>
    </row>
    <row r="754" spans="4:9">
      <c r="D754" s="17"/>
      <c r="E754" s="12"/>
      <c r="F754" s="12"/>
      <c r="G754" s="12"/>
      <c r="H754" s="12"/>
      <c r="I754" s="12"/>
    </row>
    <row r="755" spans="4:9">
      <c r="D755" s="17"/>
      <c r="E755" s="12"/>
      <c r="F755" s="12"/>
      <c r="G755" s="12"/>
      <c r="H755" s="12"/>
      <c r="I755" s="12"/>
    </row>
    <row r="756" spans="4:9">
      <c r="D756" s="17"/>
      <c r="E756" s="12"/>
      <c r="F756" s="12"/>
      <c r="G756" s="12"/>
      <c r="H756" s="12"/>
      <c r="I756" s="12"/>
    </row>
    <row r="757" spans="4:9">
      <c r="D757" s="17"/>
      <c r="E757" s="12"/>
      <c r="F757" s="12"/>
      <c r="G757" s="12"/>
      <c r="H757" s="12"/>
      <c r="I757" s="12"/>
    </row>
    <row r="758" spans="4:9">
      <c r="D758" s="17"/>
      <c r="E758" s="12"/>
      <c r="F758" s="12"/>
      <c r="G758" s="12"/>
      <c r="H758" s="12"/>
      <c r="I758" s="12"/>
    </row>
    <row r="759" spans="4:9">
      <c r="D759" s="17"/>
      <c r="E759" s="12"/>
      <c r="F759" s="12"/>
      <c r="G759" s="12"/>
      <c r="H759" s="12"/>
      <c r="I759" s="12"/>
    </row>
    <row r="760" spans="4:9">
      <c r="D760" s="17"/>
      <c r="E760" s="12"/>
      <c r="F760" s="12"/>
      <c r="G760" s="12"/>
      <c r="H760" s="12"/>
      <c r="I760" s="12"/>
    </row>
    <row r="761" spans="4:9">
      <c r="D761" s="17"/>
      <c r="E761" s="12"/>
      <c r="F761" s="12"/>
      <c r="G761" s="12"/>
      <c r="H761" s="12"/>
      <c r="I761" s="12"/>
    </row>
    <row r="762" spans="4:9">
      <c r="D762" s="17"/>
      <c r="E762" s="12"/>
      <c r="F762" s="12"/>
      <c r="G762" s="12"/>
      <c r="H762" s="12"/>
      <c r="I762" s="12"/>
    </row>
    <row r="763" spans="4:9">
      <c r="D763" s="17"/>
      <c r="E763" s="12"/>
      <c r="F763" s="12"/>
      <c r="G763" s="12"/>
      <c r="H763" s="12"/>
      <c r="I763" s="12"/>
    </row>
    <row r="764" spans="4:9">
      <c r="D764" s="17"/>
      <c r="E764" s="12"/>
      <c r="F764" s="12"/>
      <c r="G764" s="12"/>
      <c r="H764" s="12"/>
      <c r="I764" s="12"/>
    </row>
    <row r="765" spans="4:9">
      <c r="D765" s="17"/>
      <c r="E765" s="12"/>
      <c r="F765" s="12"/>
      <c r="G765" s="12"/>
      <c r="H765" s="12"/>
      <c r="I765" s="12"/>
    </row>
    <row r="766" spans="4:9">
      <c r="D766" s="17"/>
      <c r="E766" s="12"/>
      <c r="F766" s="12"/>
      <c r="G766" s="12"/>
      <c r="H766" s="12"/>
      <c r="I766" s="12"/>
    </row>
    <row r="767" spans="4:9">
      <c r="D767" s="17"/>
      <c r="E767" s="12"/>
      <c r="F767" s="12"/>
      <c r="G767" s="12"/>
      <c r="H767" s="12"/>
      <c r="I767" s="12"/>
    </row>
    <row r="768" spans="4:9">
      <c r="D768" s="17"/>
      <c r="E768" s="12"/>
      <c r="F768" s="12"/>
      <c r="G768" s="12"/>
      <c r="H768" s="12"/>
      <c r="I768" s="12"/>
    </row>
    <row r="769" spans="4:9">
      <c r="D769" s="17"/>
      <c r="E769" s="12"/>
      <c r="F769" s="12"/>
      <c r="G769" s="12"/>
      <c r="H769" s="12"/>
      <c r="I769" s="12"/>
    </row>
    <row r="770" spans="4:9">
      <c r="D770" s="17"/>
      <c r="E770" s="12"/>
      <c r="F770" s="12"/>
      <c r="G770" s="12"/>
      <c r="H770" s="12"/>
      <c r="I770" s="12"/>
    </row>
    <row r="771" spans="4:9">
      <c r="D771" s="17"/>
      <c r="E771" s="12"/>
      <c r="F771" s="12"/>
      <c r="G771" s="12"/>
      <c r="H771" s="12"/>
      <c r="I771" s="12"/>
    </row>
    <row r="772" spans="4:9">
      <c r="D772" s="17"/>
      <c r="E772" s="12"/>
      <c r="F772" s="12"/>
      <c r="G772" s="12"/>
      <c r="H772" s="12"/>
      <c r="I772" s="12"/>
    </row>
    <row r="773" spans="4:9">
      <c r="D773" s="17"/>
      <c r="E773" s="12"/>
      <c r="F773" s="12"/>
      <c r="G773" s="12"/>
      <c r="H773" s="12"/>
      <c r="I773" s="12"/>
    </row>
    <row r="774" spans="4:9">
      <c r="D774" s="17"/>
      <c r="E774" s="12"/>
      <c r="F774" s="12"/>
      <c r="G774" s="12"/>
      <c r="H774" s="12"/>
      <c r="I774" s="12"/>
    </row>
    <row r="775" spans="4:9">
      <c r="D775" s="17"/>
      <c r="E775" s="12"/>
      <c r="F775" s="12"/>
      <c r="G775" s="12"/>
      <c r="H775" s="12"/>
      <c r="I775" s="12"/>
    </row>
    <row r="776" spans="4:9">
      <c r="D776" s="17"/>
      <c r="E776" s="12"/>
      <c r="F776" s="12"/>
      <c r="G776" s="12"/>
      <c r="H776" s="12"/>
      <c r="I776" s="12"/>
    </row>
    <row r="777" spans="4:9">
      <c r="D777" s="17"/>
      <c r="E777" s="12"/>
      <c r="F777" s="12"/>
      <c r="G777" s="12"/>
      <c r="H777" s="12"/>
      <c r="I777" s="12"/>
    </row>
    <row r="778" spans="4:9">
      <c r="D778" s="17"/>
      <c r="E778" s="12"/>
      <c r="F778" s="12"/>
      <c r="G778" s="12"/>
      <c r="H778" s="12"/>
      <c r="I778" s="12"/>
    </row>
    <row r="779" spans="4:9">
      <c r="D779" s="17"/>
      <c r="E779" s="12"/>
      <c r="F779" s="12"/>
      <c r="G779" s="12"/>
      <c r="H779" s="12"/>
      <c r="I779" s="12"/>
    </row>
    <row r="780" spans="4:9">
      <c r="D780" s="17"/>
      <c r="E780" s="12"/>
      <c r="F780" s="12"/>
      <c r="G780" s="12"/>
      <c r="H780" s="12"/>
      <c r="I780" s="12"/>
    </row>
    <row r="781" spans="4:9">
      <c r="D781" s="17"/>
      <c r="E781" s="12"/>
      <c r="F781" s="12"/>
      <c r="G781" s="12"/>
      <c r="H781" s="12"/>
      <c r="I781" s="12"/>
    </row>
    <row r="782" spans="4:9">
      <c r="D782" s="17"/>
      <c r="E782" s="12"/>
      <c r="F782" s="12"/>
      <c r="G782" s="12"/>
      <c r="H782" s="12"/>
      <c r="I782" s="12"/>
    </row>
    <row r="783" spans="4:9">
      <c r="D783" s="17"/>
      <c r="E783" s="12"/>
      <c r="F783" s="12"/>
      <c r="G783" s="12"/>
      <c r="H783" s="12"/>
      <c r="I783" s="12"/>
    </row>
    <row r="784" spans="4:9">
      <c r="D784" s="17"/>
      <c r="E784" s="12"/>
      <c r="F784" s="12"/>
      <c r="G784" s="12"/>
      <c r="H784" s="12"/>
      <c r="I784" s="12"/>
    </row>
    <row r="785" spans="4:9">
      <c r="D785" s="17"/>
      <c r="E785" s="12"/>
      <c r="F785" s="12"/>
      <c r="G785" s="12"/>
      <c r="H785" s="12"/>
      <c r="I785" s="12"/>
    </row>
    <row r="786" spans="4:9">
      <c r="D786" s="17"/>
      <c r="E786" s="12"/>
      <c r="F786" s="12"/>
      <c r="G786" s="12"/>
      <c r="H786" s="12"/>
      <c r="I786" s="12"/>
    </row>
    <row r="787" spans="4:9">
      <c r="D787" s="17"/>
      <c r="E787" s="12"/>
      <c r="F787" s="12"/>
      <c r="G787" s="12"/>
      <c r="H787" s="12"/>
      <c r="I787" s="12"/>
    </row>
    <row r="788" spans="4:9">
      <c r="D788" s="17"/>
      <c r="E788" s="12"/>
      <c r="F788" s="12"/>
      <c r="G788" s="12"/>
      <c r="H788" s="12"/>
      <c r="I788" s="12"/>
    </row>
    <row r="789" spans="4:9">
      <c r="D789" s="17"/>
      <c r="E789" s="12"/>
      <c r="F789" s="12"/>
      <c r="G789" s="12"/>
      <c r="H789" s="12"/>
      <c r="I789" s="12"/>
    </row>
    <row r="790" spans="4:9">
      <c r="D790" s="17"/>
      <c r="E790" s="12"/>
      <c r="F790" s="12"/>
      <c r="G790" s="12"/>
      <c r="H790" s="12"/>
      <c r="I790" s="12"/>
    </row>
    <row r="791" spans="4:9">
      <c r="D791" s="17"/>
      <c r="E791" s="12"/>
      <c r="F791" s="12"/>
      <c r="G791" s="12"/>
      <c r="H791" s="12"/>
      <c r="I791" s="12"/>
    </row>
    <row r="792" spans="4:9">
      <c r="D792" s="17"/>
      <c r="E792" s="12"/>
      <c r="F792" s="12"/>
      <c r="G792" s="12"/>
      <c r="H792" s="12"/>
      <c r="I792" s="12"/>
    </row>
    <row r="793" spans="4:9">
      <c r="D793" s="17"/>
      <c r="E793" s="12"/>
      <c r="F793" s="12"/>
      <c r="G793" s="12"/>
      <c r="H793" s="12"/>
      <c r="I793" s="12"/>
    </row>
    <row r="794" spans="4:9">
      <c r="D794" s="17"/>
      <c r="E794" s="12"/>
      <c r="F794" s="12"/>
      <c r="G794" s="12"/>
      <c r="H794" s="12"/>
      <c r="I794" s="12"/>
    </row>
    <row r="795" spans="4:9">
      <c r="D795" s="17"/>
      <c r="E795" s="12"/>
      <c r="F795" s="12"/>
      <c r="G795" s="12"/>
      <c r="H795" s="12"/>
      <c r="I795" s="12"/>
    </row>
    <row r="796" spans="4:9">
      <c r="D796" s="17"/>
      <c r="E796" s="12"/>
      <c r="F796" s="12"/>
      <c r="G796" s="12"/>
      <c r="H796" s="12"/>
      <c r="I796" s="12"/>
    </row>
    <row r="797" spans="4:9">
      <c r="D797" s="17"/>
      <c r="E797" s="12"/>
      <c r="F797" s="12"/>
      <c r="G797" s="12"/>
      <c r="H797" s="12"/>
      <c r="I797" s="12"/>
    </row>
    <row r="798" spans="4:9">
      <c r="D798" s="17"/>
      <c r="E798" s="12"/>
      <c r="F798" s="12"/>
      <c r="G798" s="12"/>
      <c r="H798" s="12"/>
      <c r="I798" s="12"/>
    </row>
    <row r="799" spans="4:9">
      <c r="D799" s="17"/>
      <c r="E799" s="12"/>
      <c r="F799" s="12"/>
      <c r="G799" s="12"/>
      <c r="H799" s="12"/>
      <c r="I799" s="12"/>
    </row>
    <row r="800" spans="4:9">
      <c r="D800" s="17"/>
      <c r="E800" s="12"/>
      <c r="F800" s="12"/>
      <c r="G800" s="12"/>
      <c r="H800" s="12"/>
      <c r="I800" s="12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0"/>
  </sheetPr>
  <dimension ref="A1:Z754"/>
  <sheetViews>
    <sheetView zoomScale="65" zoomScaleNormal="65" workbookViewId="0">
      <selection activeCell="D1" sqref="D1:H1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customWidth="1"/>
    <col min="5" max="5" width="11.26953125" customWidth="1"/>
    <col min="6" max="6" width="20.6328125" customWidth="1"/>
    <col min="7" max="7" width="11.08984375" customWidth="1"/>
    <col min="8" max="8" width="13.36328125" customWidth="1"/>
    <col min="10" max="10" width="12" customWidth="1"/>
    <col min="11" max="23" width="8" customWidth="1"/>
    <col min="25" max="25" width="15.08984375" bestFit="1" customWidth="1"/>
    <col min="26" max="26" width="5.453125" bestFit="1" customWidth="1"/>
  </cols>
  <sheetData>
    <row r="1" spans="1:26">
      <c r="A1" s="27" t="s">
        <v>0</v>
      </c>
      <c r="B1" s="1" t="s">
        <v>1</v>
      </c>
      <c r="C1" s="1" t="s">
        <v>2</v>
      </c>
      <c r="D1" s="24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24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28" t="s">
        <v>2208</v>
      </c>
      <c r="Z1" s="28" t="s">
        <v>2187</v>
      </c>
    </row>
    <row r="2" spans="1:26">
      <c r="A2">
        <v>26</v>
      </c>
      <c r="B2" t="s">
        <v>22</v>
      </c>
      <c r="C2" t="s">
        <v>87</v>
      </c>
      <c r="D2" s="17" t="str">
        <f>IFERROR(VLOOKUP(Dati19_20[[#This Row],[Nome]]&amp;"*",Gazzetta19_20[Giocatore],1,FALSE),0)</f>
        <v>Gomez A.</v>
      </c>
      <c r="E2" s="13">
        <f>IFERROR(IF(Dati19_20[[#This Row],[Mf]]/Dati19_20[[#This Row],[Quota]]=0,0,Dati19_20[[#This Row],[Mf]]/Dati19_20[[#This Row],[Quota]]),0)</f>
        <v>0.22382352941176473</v>
      </c>
      <c r="F2" s="13">
        <f>IFERROR(Dati19_20[[#This Row],[Mf/Quota]]*Dati19_20[[#This Row],[Pg]]/38,0)</f>
        <v>0.21204334365325081</v>
      </c>
      <c r="G2" s="15">
        <f>IF(Dati19_20[[#This Row],[Mf]]*Dati19_20[[#This Row],[Pg]]=0,0,Dati19_20[[#This Row],[Mf]]*Dati19_20[[#This Row],[Pg]])</f>
        <v>273.96000000000004</v>
      </c>
      <c r="H2" s="20">
        <f>IFERROR(Dati19_20[[#This Row],[Tot. punti]]/Dati19_20[[#This Row],[Quota]],0)</f>
        <v>8.0576470588235303</v>
      </c>
      <c r="I2" s="12">
        <f>IFERROR(VLOOKUP(Dati19_20[[#This Row],[Nome]]&amp;"*",Gazzetta19_20[],2,FALSE),0)</f>
        <v>34</v>
      </c>
      <c r="J2" t="s">
        <v>49</v>
      </c>
      <c r="K2">
        <v>36</v>
      </c>
      <c r="L2">
        <v>6.69</v>
      </c>
      <c r="M2">
        <v>7.61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2</v>
      </c>
      <c r="V2">
        <v>0</v>
      </c>
      <c r="W2">
        <v>0</v>
      </c>
      <c r="Y2" s="18" t="s">
        <v>1648</v>
      </c>
      <c r="Z2">
        <v>18</v>
      </c>
    </row>
    <row r="3" spans="1:26">
      <c r="A3">
        <v>507</v>
      </c>
      <c r="B3" t="s">
        <v>17</v>
      </c>
      <c r="C3" t="s">
        <v>132</v>
      </c>
      <c r="D3" s="17" t="str">
        <f>IFERROR(VLOOKUP(Dati19_20[[#This Row],[Nome]]&amp;"*",Gazzetta19_20[Giocatore],1,FALSE),0)</f>
        <v>Muriel L.</v>
      </c>
      <c r="E3" s="13">
        <f>IFERROR(IF(Dati19_20[[#This Row],[Mf]]/Dati19_20[[#This Row],[Quota]]=0,0,Dati19_20[[#This Row],[Mf]]/Dati19_20[[#This Row],[Quota]]),0)</f>
        <v>0.2475</v>
      </c>
      <c r="F3" s="13">
        <f>IFERROR(Dati19_20[[#This Row],[Mf/Quota]]*Dati19_20[[#This Row],[Pg]]/38,0)</f>
        <v>0.22144736842105261</v>
      </c>
      <c r="G3" s="15">
        <f>IF(Dati19_20[[#This Row],[Mf]]*Dati19_20[[#This Row],[Pg]]=0,0,Dati19_20[[#This Row],[Mf]]*Dati19_20[[#This Row],[Pg]])</f>
        <v>269.27999999999997</v>
      </c>
      <c r="H3" s="20">
        <f>IFERROR(Dati19_20[[#This Row],[Tot. punti]]/Dati19_20[[#This Row],[Quota]],0)</f>
        <v>8.4149999999999991</v>
      </c>
      <c r="I3" s="12">
        <f>IFERROR(VLOOKUP(Dati19_20[[#This Row],[Nome]]&amp;"*",Gazzetta19_20[],2,FALSE),0)</f>
        <v>32</v>
      </c>
      <c r="J3" t="s">
        <v>49</v>
      </c>
      <c r="K3">
        <v>34</v>
      </c>
      <c r="L3">
        <v>6.26</v>
      </c>
      <c r="M3">
        <v>7.92</v>
      </c>
      <c r="N3">
        <v>12</v>
      </c>
      <c r="O3">
        <v>0</v>
      </c>
      <c r="P3">
        <v>0</v>
      </c>
      <c r="Q3">
        <v>7</v>
      </c>
      <c r="R3">
        <v>6</v>
      </c>
      <c r="S3">
        <v>1</v>
      </c>
      <c r="T3">
        <v>1</v>
      </c>
      <c r="U3">
        <v>1</v>
      </c>
      <c r="V3">
        <v>0</v>
      </c>
      <c r="W3">
        <v>0</v>
      </c>
      <c r="Y3" s="18" t="s">
        <v>2216</v>
      </c>
      <c r="Z3">
        <v>6</v>
      </c>
    </row>
    <row r="4" spans="1:26">
      <c r="A4">
        <v>441</v>
      </c>
      <c r="B4" t="s">
        <v>17</v>
      </c>
      <c r="C4" t="s">
        <v>80</v>
      </c>
      <c r="D4" s="17" t="str">
        <f>IFERROR(VLOOKUP(Dati19_20[[#This Row],[Nome]]&amp;"*",Gazzetta19_20[Giocatore],1,FALSE),0)</f>
        <v>Belotti A.</v>
      </c>
      <c r="E4" s="13">
        <f>IFERROR(IF(Dati19_20[[#This Row],[Mf]]/Dati19_20[[#This Row],[Quota]]=0,0,Dati19_20[[#This Row],[Mf]]/Dati19_20[[#This Row],[Quota]]),0)</f>
        <v>0.21794117647058825</v>
      </c>
      <c r="F4" s="13">
        <f>IFERROR(Dati19_20[[#This Row],[Mf/Quota]]*Dati19_20[[#This Row],[Pg]]/38,0)</f>
        <v>0.20647058823529413</v>
      </c>
      <c r="G4" s="15">
        <f>IF(Dati19_20[[#This Row],[Mf]]*Dati19_20[[#This Row],[Pg]]=0,0,Dati19_20[[#This Row],[Mf]]*Dati19_20[[#This Row],[Pg]])</f>
        <v>266.76</v>
      </c>
      <c r="H4" s="20">
        <f>IFERROR(Dati19_20[[#This Row],[Tot. punti]]/Dati19_20[[#This Row],[Quota]],0)</f>
        <v>7.8458823529411763</v>
      </c>
      <c r="I4" s="12">
        <f>IFERROR(VLOOKUP(Dati19_20[[#This Row],[Nome]]&amp;"*",Gazzetta19_20[],2,FALSE),0)</f>
        <v>34</v>
      </c>
      <c r="J4" t="s">
        <v>81</v>
      </c>
      <c r="K4">
        <v>36</v>
      </c>
      <c r="L4">
        <v>6.16</v>
      </c>
      <c r="M4">
        <v>7.41</v>
      </c>
      <c r="N4">
        <v>9</v>
      </c>
      <c r="O4">
        <v>0</v>
      </c>
      <c r="P4">
        <v>0</v>
      </c>
      <c r="Q4">
        <v>8</v>
      </c>
      <c r="R4">
        <v>7</v>
      </c>
      <c r="S4">
        <v>1</v>
      </c>
      <c r="T4">
        <v>3</v>
      </c>
      <c r="U4">
        <v>4</v>
      </c>
      <c r="V4">
        <v>0</v>
      </c>
      <c r="W4">
        <v>1</v>
      </c>
      <c r="Y4" s="18" t="s">
        <v>2803</v>
      </c>
      <c r="Z4">
        <v>1</v>
      </c>
    </row>
    <row r="5" spans="1:26">
      <c r="A5">
        <v>309</v>
      </c>
      <c r="B5" t="s">
        <v>17</v>
      </c>
      <c r="C5" t="s">
        <v>93</v>
      </c>
      <c r="D5" s="17" t="str">
        <f>IFERROR(VLOOKUP(Dati19_20[[#This Row],[Nome]]&amp;"*",Gazzetta19_20[Giocatore],1,FALSE),0)</f>
        <v>Dybala P.</v>
      </c>
      <c r="E5" s="13">
        <f>IFERROR(IF(Dati19_20[[#This Row],[Mf]]/Dati19_20[[#This Row],[Quota]]=0,0,Dati19_20[[#This Row],[Mf]]/Dati19_20[[#This Row],[Quota]]),0)</f>
        <v>0.21888888888888888</v>
      </c>
      <c r="F5" s="13">
        <f>IFERROR(Dati19_20[[#This Row],[Mf/Quota]]*Dati19_20[[#This Row],[Pg]]/38,0)</f>
        <v>0.19008771929824561</v>
      </c>
      <c r="G5" s="15">
        <f>IF(Dati19_20[[#This Row],[Mf]]*Dati19_20[[#This Row],[Pg]]=0,0,Dati19_20[[#This Row],[Mf]]*Dati19_20[[#This Row],[Pg]])</f>
        <v>260.04000000000002</v>
      </c>
      <c r="H5" s="20">
        <f>IFERROR(Dati19_20[[#This Row],[Tot. punti]]/Dati19_20[[#This Row],[Quota]],0)</f>
        <v>7.2233333333333336</v>
      </c>
      <c r="I5" s="12">
        <f>IFERROR(VLOOKUP(Dati19_20[[#This Row],[Nome]]&amp;"*",Gazzetta19_20[],2,FALSE),0)</f>
        <v>36</v>
      </c>
      <c r="J5" t="s">
        <v>57</v>
      </c>
      <c r="K5">
        <v>33</v>
      </c>
      <c r="L5">
        <v>6.7</v>
      </c>
      <c r="M5">
        <v>7.88</v>
      </c>
      <c r="N5">
        <v>10</v>
      </c>
      <c r="O5">
        <v>0</v>
      </c>
      <c r="P5">
        <v>0</v>
      </c>
      <c r="Q5">
        <v>1</v>
      </c>
      <c r="R5">
        <v>1</v>
      </c>
      <c r="S5">
        <v>0</v>
      </c>
      <c r="T5">
        <v>7</v>
      </c>
      <c r="U5">
        <v>5</v>
      </c>
      <c r="V5">
        <v>0</v>
      </c>
      <c r="W5">
        <v>0</v>
      </c>
      <c r="Y5" s="18" t="s">
        <v>2804</v>
      </c>
      <c r="Z5">
        <v>1</v>
      </c>
    </row>
    <row r="6" spans="1:26">
      <c r="A6">
        <v>409</v>
      </c>
      <c r="B6" t="s">
        <v>17</v>
      </c>
      <c r="C6" t="s">
        <v>40</v>
      </c>
      <c r="D6" s="17" t="str">
        <f>IFERROR(VLOOKUP(Dati19_20[[#This Row],[Nome]]&amp;"*",Gazzetta19_20[Giocatore],1,FALSE),0)</f>
        <v>Insigne L.</v>
      </c>
      <c r="E6" s="13">
        <f>IFERROR(IF(Dati19_20[[#This Row],[Mf]]/Dati19_20[[#This Row],[Quota]]=0,0,Dati19_20[[#This Row],[Mf]]/Dati19_20[[#This Row],[Quota]]),0)</f>
        <v>0.28499999999999998</v>
      </c>
      <c r="F6" s="13">
        <f>IFERROR(Dati19_20[[#This Row],[Mf/Quota]]*Dati19_20[[#This Row],[Pg]]/38,0)</f>
        <v>0.27750000000000002</v>
      </c>
      <c r="G6" s="15">
        <f>IF(Dati19_20[[#This Row],[Mf]]*Dati19_20[[#This Row],[Pg]]=0,0,Dati19_20[[#This Row],[Mf]]*Dati19_20[[#This Row],[Pg]])</f>
        <v>253.07999999999998</v>
      </c>
      <c r="H6" s="20">
        <f>IFERROR(Dati19_20[[#This Row],[Tot. punti]]/Dati19_20[[#This Row],[Quota]],0)</f>
        <v>10.545</v>
      </c>
      <c r="I6" s="12">
        <f>IFERROR(VLOOKUP(Dati19_20[[#This Row],[Nome]]&amp;"*",Gazzetta19_20[],2,FALSE),0)</f>
        <v>24</v>
      </c>
      <c r="J6" t="s">
        <v>24</v>
      </c>
      <c r="K6">
        <v>37</v>
      </c>
      <c r="L6">
        <v>6.09</v>
      </c>
      <c r="M6">
        <v>6.84</v>
      </c>
      <c r="N6">
        <v>3</v>
      </c>
      <c r="O6">
        <v>0</v>
      </c>
      <c r="P6">
        <v>0</v>
      </c>
      <c r="Q6">
        <v>5</v>
      </c>
      <c r="R6">
        <v>5</v>
      </c>
      <c r="S6">
        <v>0</v>
      </c>
      <c r="T6">
        <v>4</v>
      </c>
      <c r="U6">
        <v>1</v>
      </c>
      <c r="V6">
        <v>0</v>
      </c>
      <c r="W6">
        <v>0</v>
      </c>
      <c r="Y6" s="18" t="s">
        <v>2805</v>
      </c>
      <c r="Z6">
        <v>6</v>
      </c>
    </row>
    <row r="7" spans="1:26">
      <c r="A7">
        <v>236</v>
      </c>
      <c r="B7" t="s">
        <v>22</v>
      </c>
      <c r="C7" t="s">
        <v>365</v>
      </c>
      <c r="D7" s="17" t="str">
        <f>IFERROR(VLOOKUP(Dati19_20[[#This Row],[Nome]]&amp;"*",Gazzetta19_20[Giocatore],1,FALSE),0)</f>
        <v>Lazovic D.</v>
      </c>
      <c r="E7" s="13">
        <f>IFERROR(IF(Dati19_20[[#This Row],[Mf]]/Dati19_20[[#This Row],[Quota]]=0,0,Dati19_20[[#This Row],[Mf]]/Dati19_20[[#This Row],[Quota]]),0)</f>
        <v>0.33100000000000002</v>
      </c>
      <c r="F7" s="13">
        <f>IFERROR(Dati19_20[[#This Row],[Mf/Quota]]*Dati19_20[[#This Row],[Pg]]/38,0)</f>
        <v>0.33100000000000002</v>
      </c>
      <c r="G7" s="15">
        <f>IF(Dati19_20[[#This Row],[Mf]]*Dati19_20[[#This Row],[Pg]]=0,0,Dati19_20[[#This Row],[Mf]]*Dati19_20[[#This Row],[Pg]])</f>
        <v>251.56</v>
      </c>
      <c r="H7" s="20">
        <f>IFERROR(Dati19_20[[#This Row],[Tot. punti]]/Dati19_20[[#This Row],[Quota]],0)</f>
        <v>12.577999999999999</v>
      </c>
      <c r="I7" s="12">
        <f>IFERROR(VLOOKUP(Dati19_20[[#This Row],[Nome]]&amp;"*",Gazzetta19_20[],2,FALSE),0)</f>
        <v>20</v>
      </c>
      <c r="J7" t="s">
        <v>101</v>
      </c>
      <c r="K7">
        <v>38</v>
      </c>
      <c r="L7">
        <v>6.25</v>
      </c>
      <c r="M7">
        <v>6.62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4</v>
      </c>
      <c r="V7">
        <v>0</v>
      </c>
      <c r="W7">
        <v>0</v>
      </c>
      <c r="Y7" s="18" t="s">
        <v>2627</v>
      </c>
      <c r="Z7">
        <v>7</v>
      </c>
    </row>
    <row r="8" spans="1:26">
      <c r="A8">
        <v>531</v>
      </c>
      <c r="B8" t="s">
        <v>17</v>
      </c>
      <c r="C8" t="s">
        <v>175</v>
      </c>
      <c r="D8" s="17" t="str">
        <f>IFERROR(VLOOKUP(Dati19_20[[#This Row],[Nome]]&amp;"*",Gazzetta19_20[Giocatore],1,FALSE),0)</f>
        <v>Berardi A.</v>
      </c>
      <c r="E8" s="13">
        <f>IFERROR(IF(Dati19_20[[#This Row],[Mf]]/Dati19_20[[#This Row],[Quota]]=0,0,Dati19_20[[#This Row],[Mf]]/Dati19_20[[#This Row],[Quota]]),0)</f>
        <v>7.89</v>
      </c>
      <c r="F8" s="13">
        <f>IFERROR(Dati19_20[[#This Row],[Mf/Quota]]*Dati19_20[[#This Row],[Pg]]/38,0)</f>
        <v>6.436578947368421</v>
      </c>
      <c r="G8" s="15">
        <f>IF(Dati19_20[[#This Row],[Mf]]*Dati19_20[[#This Row],[Pg]]=0,0,Dati19_20[[#This Row],[Mf]]*Dati19_20[[#This Row],[Pg]])</f>
        <v>244.59</v>
      </c>
      <c r="H8" s="20">
        <f>IFERROR(Dati19_20[[#This Row],[Tot. punti]]/Dati19_20[[#This Row],[Quota]],0)</f>
        <v>244.59</v>
      </c>
      <c r="I8" s="12">
        <f>IFERROR(VLOOKUP(Dati19_20[[#This Row],[Nome]]&amp;"*",Gazzetta19_20[],2,FALSE),0)</f>
        <v>1</v>
      </c>
      <c r="J8" t="s">
        <v>46</v>
      </c>
      <c r="K8">
        <v>31</v>
      </c>
      <c r="L8">
        <v>6.53</v>
      </c>
      <c r="M8">
        <v>7.89</v>
      </c>
      <c r="N8">
        <v>12</v>
      </c>
      <c r="O8">
        <v>0</v>
      </c>
      <c r="P8">
        <v>0</v>
      </c>
      <c r="Q8">
        <v>3</v>
      </c>
      <c r="R8">
        <v>2</v>
      </c>
      <c r="S8">
        <v>1</v>
      </c>
      <c r="T8">
        <v>7</v>
      </c>
      <c r="U8">
        <v>6</v>
      </c>
      <c r="V8">
        <v>1</v>
      </c>
      <c r="W8">
        <v>0</v>
      </c>
      <c r="Y8" s="18" t="s">
        <v>2628</v>
      </c>
      <c r="Z8">
        <v>14</v>
      </c>
    </row>
    <row r="9" spans="1:26">
      <c r="A9">
        <v>90</v>
      </c>
      <c r="B9" t="s">
        <v>17</v>
      </c>
      <c r="C9" t="s">
        <v>51</v>
      </c>
      <c r="D9" s="17" t="str">
        <f>IFERROR(VLOOKUP(Dati19_20[[#This Row],[Nome]]&amp;"*",Gazzetta19_20[Giocatore],1,FALSE),0)</f>
        <v>Lasagna K.</v>
      </c>
      <c r="E9" s="13">
        <f>IFERROR(IF(Dati19_20[[#This Row],[Mf]]/Dati19_20[[#This Row],[Quota]]=0,0,Dati19_20[[#This Row],[Mf]]/Dati19_20[[#This Row],[Quota]]),0)</f>
        <v>0.28291666666666665</v>
      </c>
      <c r="F9" s="13">
        <f>IFERROR(Dati19_20[[#This Row],[Mf/Quota]]*Dati19_20[[#This Row],[Pg]]/38,0)</f>
        <v>0.26802631578947367</v>
      </c>
      <c r="G9" s="15">
        <f>IF(Dati19_20[[#This Row],[Mf]]*Dati19_20[[#This Row],[Pg]]=0,0,Dati19_20[[#This Row],[Mf]]*Dati19_20[[#This Row],[Pg]])</f>
        <v>244.44</v>
      </c>
      <c r="H9" s="20">
        <f>IFERROR(Dati19_20[[#This Row],[Tot. punti]]/Dati19_20[[#This Row],[Quota]],0)</f>
        <v>10.185</v>
      </c>
      <c r="I9" s="12">
        <f>IFERROR(VLOOKUP(Dati19_20[[#This Row],[Nome]]&amp;"*",Gazzetta19_20[],2,FALSE),0)</f>
        <v>24</v>
      </c>
      <c r="J9" t="s">
        <v>30</v>
      </c>
      <c r="K9">
        <v>36</v>
      </c>
      <c r="L9">
        <v>5.94</v>
      </c>
      <c r="M9">
        <v>6.79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Y9" s="18" t="s">
        <v>2806</v>
      </c>
      <c r="Z9">
        <v>3</v>
      </c>
    </row>
    <row r="10" spans="1:26">
      <c r="A10">
        <v>383</v>
      </c>
      <c r="B10" t="s">
        <v>17</v>
      </c>
      <c r="C10" t="s">
        <v>595</v>
      </c>
      <c r="D10" s="17" t="str">
        <f>IFERROR(VLOOKUP(Dati19_20[[#This Row],[Nome]]&amp;"*",Gazzetta19_20[Giocatore],1,FALSE),0)</f>
        <v>Petagna A.</v>
      </c>
      <c r="E10" s="13">
        <f>IFERROR(IF(Dati19_20[[#This Row],[Mf]]/Dati19_20[[#This Row],[Quota]]=0,0,Dati19_20[[#This Row],[Mf]]/Dati19_20[[#This Row],[Quota]]),0)</f>
        <v>0.32285714285714284</v>
      </c>
      <c r="F10" s="13">
        <f>IFERROR(Dati19_20[[#This Row],[Mf/Quota]]*Dati19_20[[#This Row],[Pg]]/38,0)</f>
        <v>0.30586466165413534</v>
      </c>
      <c r="G10" s="15">
        <f>IF(Dati19_20[[#This Row],[Mf]]*Dati19_20[[#This Row],[Pg]]=0,0,Dati19_20[[#This Row],[Mf]]*Dati19_20[[#This Row],[Pg]])</f>
        <v>244.08</v>
      </c>
      <c r="H10" s="20">
        <f>IFERROR(Dati19_20[[#This Row],[Tot. punti]]/Dati19_20[[#This Row],[Quota]],0)</f>
        <v>11.622857142857143</v>
      </c>
      <c r="I10" s="12">
        <f>IFERROR(VLOOKUP(Dati19_20[[#This Row],[Nome]]&amp;"*",Gazzetta19_20[],2,FALSE),0)</f>
        <v>21</v>
      </c>
      <c r="J10" t="s">
        <v>653</v>
      </c>
      <c r="K10">
        <v>36</v>
      </c>
      <c r="L10">
        <v>5.99</v>
      </c>
      <c r="M10">
        <v>6.78</v>
      </c>
      <c r="N10">
        <v>7</v>
      </c>
      <c r="O10">
        <v>0</v>
      </c>
      <c r="P10">
        <v>0</v>
      </c>
      <c r="Q10">
        <v>7</v>
      </c>
      <c r="R10">
        <v>5</v>
      </c>
      <c r="S10">
        <v>2</v>
      </c>
      <c r="T10">
        <v>1</v>
      </c>
      <c r="U10">
        <v>5</v>
      </c>
      <c r="V10">
        <v>0</v>
      </c>
      <c r="W10">
        <v>0</v>
      </c>
      <c r="Y10" s="18" t="s">
        <v>1658</v>
      </c>
      <c r="Z10">
        <v>18</v>
      </c>
    </row>
    <row r="11" spans="1:26">
      <c r="A11">
        <v>245</v>
      </c>
      <c r="B11" t="s">
        <v>17</v>
      </c>
      <c r="C11" t="s">
        <v>366</v>
      </c>
      <c r="D11" s="17" t="str">
        <f>IFERROR(VLOOKUP(Dati19_20[[#This Row],[Nome]]&amp;"*",Gazzetta19_20[Giocatore],1,FALSE),0)</f>
        <v>Pandev G.</v>
      </c>
      <c r="E11" s="13">
        <f>IFERROR(IF(Dati19_20[[#This Row],[Mf]]/Dati19_20[[#This Row],[Quota]]=0,0,Dati19_20[[#This Row],[Mf]]/Dati19_20[[#This Row],[Quota]]),0)</f>
        <v>0.31130434782608696</v>
      </c>
      <c r="F11" s="13">
        <f>IFERROR(Dati19_20[[#This Row],[Mf/Quota]]*Dati19_20[[#This Row],[Pg]]/38,0)</f>
        <v>0.2785354691075515</v>
      </c>
      <c r="G11" s="15">
        <f>IF(Dati19_20[[#This Row],[Mf]]*Dati19_20[[#This Row],[Pg]]=0,0,Dati19_20[[#This Row],[Mf]]*Dati19_20[[#This Row],[Pg]])</f>
        <v>243.44</v>
      </c>
      <c r="H11" s="20">
        <f>IFERROR(Dati19_20[[#This Row],[Tot. punti]]/Dati19_20[[#This Row],[Quota]],0)</f>
        <v>10.584347826086956</v>
      </c>
      <c r="I11" s="12">
        <f>IFERROR(VLOOKUP(Dati19_20[[#This Row],[Nome]]&amp;"*",Gazzetta19_20[],2,FALSE),0)</f>
        <v>23</v>
      </c>
      <c r="J11" t="s">
        <v>70</v>
      </c>
      <c r="K11">
        <v>34</v>
      </c>
      <c r="L11">
        <v>6.24</v>
      </c>
      <c r="M11">
        <v>7.16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</v>
      </c>
      <c r="W11">
        <v>0</v>
      </c>
      <c r="Y11" s="18" t="s">
        <v>2220</v>
      </c>
      <c r="Z11">
        <v>13</v>
      </c>
    </row>
    <row r="12" spans="1:26">
      <c r="A12">
        <v>608</v>
      </c>
      <c r="B12" t="s">
        <v>17</v>
      </c>
      <c r="C12" t="s">
        <v>251</v>
      </c>
      <c r="D12" s="17" t="str">
        <f>IFERROR(VLOOKUP(Dati19_20[[#This Row],[Nome]]&amp;"*",Gazzetta19_20[Giocatore],1,FALSE),0)</f>
        <v>Zapata D.</v>
      </c>
      <c r="E12" s="13">
        <f>IFERROR(IF(Dati19_20[[#This Row],[Mf]]/Dati19_20[[#This Row],[Quota]]=0,0,Dati19_20[[#This Row],[Mf]]/Dati19_20[[#This Row],[Quota]]),0)</f>
        <v>0.20523809523809522</v>
      </c>
      <c r="F12" s="13">
        <f>IFERROR(Dati19_20[[#This Row],[Mf/Quota]]*Dati19_20[[#This Row],[Pg]]/38,0)</f>
        <v>0.15122807017543857</v>
      </c>
      <c r="G12" s="15">
        <f>IF(Dati19_20[[#This Row],[Mf]]*Dati19_20[[#This Row],[Pg]]=0,0,Dati19_20[[#This Row],[Mf]]*Dati19_20[[#This Row],[Pg]])</f>
        <v>241.35999999999999</v>
      </c>
      <c r="H12" s="20">
        <f>IFERROR(Dati19_20[[#This Row],[Tot. punti]]/Dati19_20[[#This Row],[Quota]],0)</f>
        <v>5.7466666666666661</v>
      </c>
      <c r="I12" s="12">
        <f>IFERROR(VLOOKUP(Dati19_20[[#This Row],[Nome]]&amp;"*",Gazzetta19_20[],2,FALSE),0)</f>
        <v>42</v>
      </c>
      <c r="J12" t="s">
        <v>49</v>
      </c>
      <c r="K12">
        <v>28</v>
      </c>
      <c r="L12">
        <v>6.5</v>
      </c>
      <c r="M12">
        <v>8.6199999999999992</v>
      </c>
      <c r="N12">
        <v>17</v>
      </c>
      <c r="O12">
        <v>0</v>
      </c>
      <c r="P12">
        <v>0</v>
      </c>
      <c r="Q12">
        <v>1</v>
      </c>
      <c r="R12">
        <v>1</v>
      </c>
      <c r="S12">
        <v>0</v>
      </c>
      <c r="T12">
        <v>6</v>
      </c>
      <c r="U12">
        <v>1</v>
      </c>
      <c r="V12">
        <v>0</v>
      </c>
      <c r="W12">
        <v>0</v>
      </c>
      <c r="Y12" s="18" t="s">
        <v>2807</v>
      </c>
      <c r="Z12">
        <v>16</v>
      </c>
    </row>
    <row r="13" spans="1:26">
      <c r="A13">
        <v>280</v>
      </c>
      <c r="B13" t="s">
        <v>17</v>
      </c>
      <c r="C13" t="s">
        <v>202</v>
      </c>
      <c r="D13" s="17" t="str">
        <f>IFERROR(VLOOKUP(Dati19_20[[#This Row],[Nome]]&amp;"*",Gazzetta19_20[Giocatore],1,FALSE),0)</f>
        <v>Palacio R.</v>
      </c>
      <c r="E13" s="13">
        <f>IFERROR(IF(Dati19_20[[#This Row],[Mf]]/Dati19_20[[#This Row],[Quota]]=0,0,Dati19_20[[#This Row],[Mf]]/Dati19_20[[#This Row],[Quota]]),0)</f>
        <v>0.32047619047619047</v>
      </c>
      <c r="F13" s="13">
        <f>IFERROR(Dati19_20[[#This Row],[Mf/Quota]]*Dati19_20[[#This Row],[Pg]]/38,0)</f>
        <v>0.29517543859649126</v>
      </c>
      <c r="G13" s="15">
        <f>IF(Dati19_20[[#This Row],[Mf]]*Dati19_20[[#This Row],[Pg]]=0,0,Dati19_20[[#This Row],[Mf]]*Dati19_20[[#This Row],[Pg]])</f>
        <v>235.55</v>
      </c>
      <c r="H13" s="20">
        <f>IFERROR(Dati19_20[[#This Row],[Tot. punti]]/Dati19_20[[#This Row],[Quota]],0)</f>
        <v>11.216666666666667</v>
      </c>
      <c r="I13" s="12">
        <f>IFERROR(VLOOKUP(Dati19_20[[#This Row],[Nome]]&amp;"*",Gazzetta19_20[],2,FALSE),0)</f>
        <v>21</v>
      </c>
      <c r="J13" t="s">
        <v>89</v>
      </c>
      <c r="K13">
        <v>35</v>
      </c>
      <c r="L13">
        <v>6.08</v>
      </c>
      <c r="M13">
        <v>6.73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</v>
      </c>
      <c r="V13">
        <v>0</v>
      </c>
      <c r="W13">
        <v>0</v>
      </c>
      <c r="Y13" s="18" t="s">
        <v>2808</v>
      </c>
      <c r="Z13">
        <v>3</v>
      </c>
    </row>
    <row r="14" spans="1:26">
      <c r="A14">
        <v>407</v>
      </c>
      <c r="B14" t="s">
        <v>17</v>
      </c>
      <c r="C14" t="s">
        <v>276</v>
      </c>
      <c r="D14" s="17" t="str">
        <f>IFERROR(VLOOKUP(Dati19_20[[#This Row],[Nome]]&amp;"*",Gazzetta19_20[Giocatore],1,FALSE),0)</f>
        <v>Gabbiadini M.</v>
      </c>
      <c r="E14" s="13">
        <f>IFERROR(IF(Dati19_20[[#This Row],[Mf]]/Dati19_20[[#This Row],[Quota]]=0,0,Dati19_20[[#This Row],[Mf]]/Dati19_20[[#This Row],[Quota]]),0)</f>
        <v>0.28439999999999999</v>
      </c>
      <c r="F14" s="13">
        <f>IFERROR(Dati19_20[[#This Row],[Mf/Quota]]*Dati19_20[[#This Row],[Pg]]/38,0)</f>
        <v>0.24697894736842105</v>
      </c>
      <c r="G14" s="15">
        <f>IF(Dati19_20[[#This Row],[Mf]]*Dati19_20[[#This Row],[Pg]]=0,0,Dati19_20[[#This Row],[Mf]]*Dati19_20[[#This Row],[Pg]])</f>
        <v>234.63000000000002</v>
      </c>
      <c r="H14" s="20">
        <f>IFERROR(Dati19_20[[#This Row],[Tot. punti]]/Dati19_20[[#This Row],[Quota]],0)</f>
        <v>9.3852000000000011</v>
      </c>
      <c r="I14" s="12">
        <f>IFERROR(VLOOKUP(Dati19_20[[#This Row],[Nome]]&amp;"*",Gazzetta19_20[],2,FALSE),0)</f>
        <v>25</v>
      </c>
      <c r="J14" t="s">
        <v>44</v>
      </c>
      <c r="K14">
        <v>33</v>
      </c>
      <c r="L14">
        <v>6.08</v>
      </c>
      <c r="M14">
        <v>7.11</v>
      </c>
      <c r="N14">
        <v>10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2</v>
      </c>
      <c r="V14">
        <v>0</v>
      </c>
      <c r="W14">
        <v>0</v>
      </c>
      <c r="Y14" s="18" t="s">
        <v>2809</v>
      </c>
      <c r="Z14">
        <v>4</v>
      </c>
    </row>
    <row r="15" spans="1:26">
      <c r="A15">
        <v>581</v>
      </c>
      <c r="B15" t="s">
        <v>31</v>
      </c>
      <c r="C15" t="s">
        <v>620</v>
      </c>
      <c r="D15" s="17" t="str">
        <f>IFERROR(VLOOKUP(Dati19_20[[#This Row],[Nome]]&amp;"*",Gazzetta19_20[Giocatore],1,FALSE),0)</f>
        <v>Faraoni D.</v>
      </c>
      <c r="E15" s="13">
        <f>IFERROR(IF(Dati19_20[[#This Row],[Mf]]/Dati19_20[[#This Row],[Quota]]=0,0,Dati19_20[[#This Row],[Mf]]/Dati19_20[[#This Row],[Quota]]),0)</f>
        <v>0.32550000000000001</v>
      </c>
      <c r="F15" s="13">
        <f>IFERROR(Dati19_20[[#This Row],[Mf/Quota]]*Dati19_20[[#This Row],[Pg]]/38,0)</f>
        <v>0.30836842105263157</v>
      </c>
      <c r="G15" s="15">
        <f>IF(Dati19_20[[#This Row],[Mf]]*Dati19_20[[#This Row],[Pg]]=0,0,Dati19_20[[#This Row],[Mf]]*Dati19_20[[#This Row],[Pg]])</f>
        <v>234.35999999999999</v>
      </c>
      <c r="H15" s="20">
        <f>IFERROR(Dati19_20[[#This Row],[Tot. punti]]/Dati19_20[[#This Row],[Quota]],0)</f>
        <v>11.718</v>
      </c>
      <c r="I15" s="12">
        <f>IFERROR(VLOOKUP(Dati19_20[[#This Row],[Nome]]&amp;"*",Gazzetta19_20[],2,FALSE),0)</f>
        <v>20</v>
      </c>
      <c r="J15" t="s">
        <v>101</v>
      </c>
      <c r="K15">
        <v>36</v>
      </c>
      <c r="L15">
        <v>6.1</v>
      </c>
      <c r="M15">
        <v>6.51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0</v>
      </c>
      <c r="W15">
        <v>0</v>
      </c>
      <c r="Y15" s="18" t="s">
        <v>2810</v>
      </c>
      <c r="Z15">
        <v>2</v>
      </c>
    </row>
    <row r="16" spans="1:26">
      <c r="A16">
        <v>65</v>
      </c>
      <c r="B16" t="s">
        <v>22</v>
      </c>
      <c r="C16" t="s">
        <v>297</v>
      </c>
      <c r="D16" s="17" t="str">
        <f>IFERROR(VLOOKUP(Dati19_20[[#This Row],[Nome]]&amp;"*",Gazzetta19_20[Giocatore],1,FALSE),0)</f>
        <v>Mancosu M.</v>
      </c>
      <c r="E16" s="13">
        <f>IFERROR(IF(Dati19_20[[#This Row],[Mf]]/Dati19_20[[#This Row],[Quota]]=0,0,Dati19_20[[#This Row],[Mf]]/Dati19_20[[#This Row],[Quota]]),0)</f>
        <v>0.25321428571428573</v>
      </c>
      <c r="F16" s="13">
        <f>IFERROR(Dati19_20[[#This Row],[Mf/Quota]]*Dati19_20[[#This Row],[Pg]]/38,0)</f>
        <v>0.2198966165413534</v>
      </c>
      <c r="G16" s="15">
        <f>IF(Dati19_20[[#This Row],[Mf]]*Dati19_20[[#This Row],[Pg]]=0,0,Dati19_20[[#This Row],[Mf]]*Dati19_20[[#This Row],[Pg]])</f>
        <v>233.97</v>
      </c>
      <c r="H16" s="20">
        <f>IFERROR(Dati19_20[[#This Row],[Tot. punti]]/Dati19_20[[#This Row],[Quota]],0)</f>
        <v>8.356071428571429</v>
      </c>
      <c r="I16" s="12">
        <f>IFERROR(VLOOKUP(Dati19_20[[#This Row],[Nome]]&amp;"*",Gazzetta19_20[],2,FALSE),0)</f>
        <v>28</v>
      </c>
      <c r="J16" t="s">
        <v>1267</v>
      </c>
      <c r="K16">
        <v>33</v>
      </c>
      <c r="L16">
        <v>5.98</v>
      </c>
      <c r="M16">
        <v>7.09</v>
      </c>
      <c r="N16">
        <v>5</v>
      </c>
      <c r="O16">
        <v>0</v>
      </c>
      <c r="P16">
        <v>0</v>
      </c>
      <c r="Q16">
        <v>11</v>
      </c>
      <c r="R16">
        <v>9</v>
      </c>
      <c r="S16">
        <v>2</v>
      </c>
      <c r="T16">
        <v>2</v>
      </c>
      <c r="U16">
        <v>3</v>
      </c>
      <c r="V16">
        <v>0</v>
      </c>
      <c r="W16">
        <v>0</v>
      </c>
      <c r="Y16" s="18" t="s">
        <v>2811</v>
      </c>
      <c r="Z16">
        <v>5</v>
      </c>
    </row>
    <row r="17" spans="1:26">
      <c r="A17">
        <v>513</v>
      </c>
      <c r="B17" t="s">
        <v>31</v>
      </c>
      <c r="C17" t="s">
        <v>60</v>
      </c>
      <c r="D17" s="17" t="str">
        <f>IFERROR(VLOOKUP(Dati19_20[[#This Row],[Nome]]&amp;"*",Gazzetta19_20[Giocatore],1,FALSE),0)</f>
        <v>Acerbi F.</v>
      </c>
      <c r="E17" s="13">
        <f>IFERROR(IF(Dati19_20[[#This Row],[Mf]]/Dati19_20[[#This Row],[Quota]]=0,0,Dati19_20[[#This Row],[Mf]]/Dati19_20[[#This Row],[Quota]]),0)</f>
        <v>0.35777777777777781</v>
      </c>
      <c r="F17" s="13">
        <f>IFERROR(Dati19_20[[#This Row],[Mf/Quota]]*Dati19_20[[#This Row],[Pg]]/38,0)</f>
        <v>0.33894736842105266</v>
      </c>
      <c r="G17" s="15">
        <f>IF(Dati19_20[[#This Row],[Mf]]*Dati19_20[[#This Row],[Pg]]=0,0,Dati19_20[[#This Row],[Mf]]*Dati19_20[[#This Row],[Pg]])</f>
        <v>231.84</v>
      </c>
      <c r="H17" s="20">
        <f>IFERROR(Dati19_20[[#This Row],[Tot. punti]]/Dati19_20[[#This Row],[Quota]],0)</f>
        <v>12.88</v>
      </c>
      <c r="I17" s="12">
        <f>IFERROR(VLOOKUP(Dati19_20[[#This Row],[Nome]]&amp;"*",Gazzetta19_20[],2,FALSE),0)</f>
        <v>18</v>
      </c>
      <c r="J17" t="s">
        <v>74</v>
      </c>
      <c r="K17">
        <v>36</v>
      </c>
      <c r="L17">
        <v>6.28</v>
      </c>
      <c r="M17">
        <v>6.44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0</v>
      </c>
      <c r="W17">
        <v>0</v>
      </c>
      <c r="Y17" s="18" t="s">
        <v>1663</v>
      </c>
      <c r="Z17">
        <v>19</v>
      </c>
    </row>
    <row r="18" spans="1:26">
      <c r="A18">
        <v>152</v>
      </c>
      <c r="B18" t="s">
        <v>22</v>
      </c>
      <c r="C18" t="s">
        <v>67</v>
      </c>
      <c r="D18" s="17" t="str">
        <f>IFERROR(VLOOKUP(Dati19_20[[#This Row],[Nome]]&amp;"*",Gazzetta19_20[Giocatore],1,FALSE),0)</f>
        <v>Zielinski P.</v>
      </c>
      <c r="E18" s="13">
        <f>IFERROR(IF(Dati19_20[[#This Row],[Mf]]/Dati19_20[[#This Row],[Quota]]=0,0,Dati19_20[[#This Row],[Mf]]/Dati19_20[[#This Row],[Quota]]),0)</f>
        <v>0.34166666666666667</v>
      </c>
      <c r="F18" s="13">
        <f>IFERROR(Dati19_20[[#This Row],[Mf/Quota]]*Dati19_20[[#This Row],[Pg]]/38,0)</f>
        <v>0.33267543859649124</v>
      </c>
      <c r="G18" s="15">
        <f>IF(Dati19_20[[#This Row],[Mf]]*Dati19_20[[#This Row],[Pg]]=0,0,Dati19_20[[#This Row],[Mf]]*Dati19_20[[#This Row],[Pg]])</f>
        <v>227.55</v>
      </c>
      <c r="H18" s="20">
        <f>IFERROR(Dati19_20[[#This Row],[Tot. punti]]/Dati19_20[[#This Row],[Quota]],0)</f>
        <v>12.641666666666667</v>
      </c>
      <c r="I18" s="12">
        <f>IFERROR(VLOOKUP(Dati19_20[[#This Row],[Nome]]&amp;"*",Gazzetta19_20[],2,FALSE),0)</f>
        <v>18</v>
      </c>
      <c r="J18" t="s">
        <v>24</v>
      </c>
      <c r="K18">
        <v>37</v>
      </c>
      <c r="L18">
        <v>5.96</v>
      </c>
      <c r="M18">
        <v>6.15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4</v>
      </c>
      <c r="V18">
        <v>0</v>
      </c>
      <c r="W18">
        <v>0</v>
      </c>
      <c r="Y18" s="18" t="s">
        <v>2812</v>
      </c>
      <c r="Z18">
        <v>1</v>
      </c>
    </row>
    <row r="19" spans="1:26">
      <c r="A19">
        <v>322</v>
      </c>
      <c r="B19" t="s">
        <v>31</v>
      </c>
      <c r="C19" t="s">
        <v>517</v>
      </c>
      <c r="D19" s="17" t="str">
        <f>IFERROR(VLOOKUP(Dati19_20[[#This Row],[Nome]]&amp;"*",Gazzetta19_20[Giocatore],1,FALSE),0)</f>
        <v>De Vrij S.</v>
      </c>
      <c r="E19" s="13">
        <f>IFERROR(IF(Dati19_20[[#This Row],[Mf]]/Dati19_20[[#This Row],[Quota]]=0,0,Dati19_20[[#This Row],[Mf]]/Dati19_20[[#This Row],[Quota]]),0)</f>
        <v>0.27499999999999997</v>
      </c>
      <c r="F19" s="13">
        <f>IFERROR(Dati19_20[[#This Row],[Mf/Quota]]*Dati19_20[[#This Row],[Pg]]/38,0)</f>
        <v>0.24605263157894736</v>
      </c>
      <c r="G19" s="15">
        <f>IF(Dati19_20[[#This Row],[Mf]]*Dati19_20[[#This Row],[Pg]]=0,0,Dati19_20[[#This Row],[Mf]]*Dati19_20[[#This Row],[Pg]])</f>
        <v>224.39999999999998</v>
      </c>
      <c r="H19" s="20">
        <f>IFERROR(Dati19_20[[#This Row],[Tot. punti]]/Dati19_20[[#This Row],[Quota]],0)</f>
        <v>9.35</v>
      </c>
      <c r="I19" s="12">
        <f>IFERROR(VLOOKUP(Dati19_20[[#This Row],[Nome]]&amp;"*",Gazzetta19_20[],2,FALSE),0)</f>
        <v>24</v>
      </c>
      <c r="J19" t="s">
        <v>55</v>
      </c>
      <c r="K19">
        <v>34</v>
      </c>
      <c r="L19">
        <v>6.29</v>
      </c>
      <c r="M19">
        <v>6.6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</v>
      </c>
      <c r="V19">
        <v>0</v>
      </c>
      <c r="W19">
        <v>0</v>
      </c>
      <c r="Y19" s="18" t="s">
        <v>1668</v>
      </c>
      <c r="Z19">
        <v>10</v>
      </c>
    </row>
    <row r="20" spans="1:26">
      <c r="A20">
        <v>408</v>
      </c>
      <c r="B20" t="s">
        <v>17</v>
      </c>
      <c r="C20" t="s">
        <v>77</v>
      </c>
      <c r="D20" s="17" t="str">
        <f>IFERROR(VLOOKUP(Dati19_20[[#This Row],[Nome]]&amp;"*",Gazzetta19_20[Giocatore],1,FALSE),0)</f>
        <v>Higuain G.</v>
      </c>
      <c r="E20" s="13">
        <f>IFERROR(IF(Dati19_20[[#This Row],[Mf]]/Dati19_20[[#This Row],[Quota]]=0,0,Dati19_20[[#This Row],[Mf]]/Dati19_20[[#This Row],[Quota]]),0)</f>
        <v>0.27879999999999999</v>
      </c>
      <c r="F20" s="13">
        <f>IFERROR(Dati19_20[[#This Row],[Mf/Quota]]*Dati19_20[[#This Row],[Pg]]/38,0)</f>
        <v>0.23477894736842106</v>
      </c>
      <c r="G20" s="15">
        <f>IF(Dati19_20[[#This Row],[Mf]]*Dati19_20[[#This Row],[Pg]]=0,0,Dati19_20[[#This Row],[Mf]]*Dati19_20[[#This Row],[Pg]])</f>
        <v>223.04</v>
      </c>
      <c r="H20" s="20">
        <f>IFERROR(Dati19_20[[#This Row],[Tot. punti]]/Dati19_20[[#This Row],[Quota]],0)</f>
        <v>8.9215999999999998</v>
      </c>
      <c r="I20" s="12">
        <f>IFERROR(VLOOKUP(Dati19_20[[#This Row],[Nome]]&amp;"*",Gazzetta19_20[],2,FALSE),0)</f>
        <v>25</v>
      </c>
      <c r="J20" t="s">
        <v>57</v>
      </c>
      <c r="K20">
        <v>32</v>
      </c>
      <c r="L20">
        <v>6.1</v>
      </c>
      <c r="M20">
        <v>6.97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</v>
      </c>
      <c r="V20">
        <v>0</v>
      </c>
      <c r="W20">
        <v>0</v>
      </c>
      <c r="Y20" s="18" t="s">
        <v>2813</v>
      </c>
      <c r="Z20">
        <v>4</v>
      </c>
    </row>
    <row r="21" spans="1:26">
      <c r="A21">
        <v>410</v>
      </c>
      <c r="B21" t="s">
        <v>17</v>
      </c>
      <c r="C21" t="s">
        <v>114</v>
      </c>
      <c r="D21" s="17" t="str">
        <f>IFERROR(VLOOKUP(Dati19_20[[#This Row],[Nome]]&amp;"*",Gazzetta19_20[Giocatore],1,FALSE),0)</f>
        <v>Mertens D.</v>
      </c>
      <c r="E21" s="13">
        <f>IFERROR(IF(Dati19_20[[#This Row],[Mf]]/Dati19_20[[#This Row],[Quota]]=0,0,Dati19_20[[#This Row],[Mf]]/Dati19_20[[#This Row],[Quota]]),0)</f>
        <v>0.24758620689655172</v>
      </c>
      <c r="F21" s="13">
        <f>IFERROR(Dati19_20[[#This Row],[Mf/Quota]]*Dati19_20[[#This Row],[Pg]]/38,0)</f>
        <v>0.20197822141560798</v>
      </c>
      <c r="G21" s="15">
        <f>IF(Dati19_20[[#This Row],[Mf]]*Dati19_20[[#This Row],[Pg]]=0,0,Dati19_20[[#This Row],[Mf]]*Dati19_20[[#This Row],[Pg]])</f>
        <v>222.57999999999998</v>
      </c>
      <c r="H21" s="20">
        <f>IFERROR(Dati19_20[[#This Row],[Tot. punti]]/Dati19_20[[#This Row],[Quota]],0)</f>
        <v>7.6751724137931028</v>
      </c>
      <c r="I21" s="12">
        <f>IFERROR(VLOOKUP(Dati19_20[[#This Row],[Nome]]&amp;"*",Gazzetta19_20[],2,FALSE),0)</f>
        <v>29</v>
      </c>
      <c r="J21" t="s">
        <v>24</v>
      </c>
      <c r="K21">
        <v>31</v>
      </c>
      <c r="L21">
        <v>6.19</v>
      </c>
      <c r="M21">
        <v>7.18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5</v>
      </c>
      <c r="V21">
        <v>0</v>
      </c>
      <c r="W21">
        <v>0</v>
      </c>
      <c r="Y21" s="18" t="s">
        <v>1671</v>
      </c>
      <c r="Z21">
        <v>13</v>
      </c>
    </row>
    <row r="22" spans="1:26">
      <c r="A22">
        <v>332</v>
      </c>
      <c r="B22" t="s">
        <v>22</v>
      </c>
      <c r="C22" t="s">
        <v>156</v>
      </c>
      <c r="D22" s="17" t="str">
        <f>IFERROR(VLOOKUP(Dati19_20[[#This Row],[Nome]]&amp;"*",Gazzetta19_20[Giocatore],1,FALSE),0)</f>
        <v>Candreva A.</v>
      </c>
      <c r="E22" s="13">
        <f>IFERROR(IF(Dati19_20[[#This Row],[Mf]]/Dati19_20[[#This Row],[Quota]]=0,0,Dati19_20[[#This Row],[Mf]]/Dati19_20[[#This Row],[Quota]]),0)</f>
        <v>0.34399999999999997</v>
      </c>
      <c r="F22" s="13">
        <f>IFERROR(Dati19_20[[#This Row],[Mf/Quota]]*Dati19_20[[#This Row],[Pg]]/38,0)</f>
        <v>0.28968421052631577</v>
      </c>
      <c r="G22" s="15">
        <f>IF(Dati19_20[[#This Row],[Mf]]*Dati19_20[[#This Row],[Pg]]=0,0,Dati19_20[[#This Row],[Mf]]*Dati19_20[[#This Row],[Pg]])</f>
        <v>220.16</v>
      </c>
      <c r="H22" s="20">
        <f>IFERROR(Dati19_20[[#This Row],[Tot. punti]]/Dati19_20[[#This Row],[Quota]],0)</f>
        <v>11.007999999999999</v>
      </c>
      <c r="I22" s="12">
        <f>IFERROR(VLOOKUP(Dati19_20[[#This Row],[Nome]]&amp;"*",Gazzetta19_20[],2,FALSE),0)</f>
        <v>20</v>
      </c>
      <c r="J22" t="s">
        <v>55</v>
      </c>
      <c r="K22">
        <v>32</v>
      </c>
      <c r="L22">
        <v>6.23</v>
      </c>
      <c r="M22">
        <v>6.88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5</v>
      </c>
      <c r="V22">
        <v>0</v>
      </c>
      <c r="W22">
        <v>0</v>
      </c>
      <c r="Y22" s="18" t="s">
        <v>2814</v>
      </c>
      <c r="Z22">
        <v>8</v>
      </c>
    </row>
    <row r="23" spans="1:26">
      <c r="A23">
        <v>286</v>
      </c>
      <c r="B23" t="s">
        <v>31</v>
      </c>
      <c r="C23" t="s">
        <v>56</v>
      </c>
      <c r="D23" s="17" t="str">
        <f>IFERROR(VLOOKUP(Dati19_20[[#This Row],[Nome]]&amp;"*",Gazzetta19_20[Giocatore],1,FALSE),0)</f>
        <v>Bonucci L.</v>
      </c>
      <c r="E23" s="13">
        <f>IFERROR(IF(Dati19_20[[#This Row],[Mf]]/Dati19_20[[#This Row],[Quota]]=0,0,Dati19_20[[#This Row],[Mf]]/Dati19_20[[#This Row],[Quota]]),0)</f>
        <v>0.393125</v>
      </c>
      <c r="F23" s="13">
        <f>IFERROR(Dati19_20[[#This Row],[Mf/Quota]]*Dati19_20[[#This Row],[Pg]]/38,0)</f>
        <v>0.36208881578947372</v>
      </c>
      <c r="G23" s="15">
        <f>IF(Dati19_20[[#This Row],[Mf]]*Dati19_20[[#This Row],[Pg]]=0,0,Dati19_20[[#This Row],[Mf]]*Dati19_20[[#This Row],[Pg]])</f>
        <v>220.15</v>
      </c>
      <c r="H23" s="20">
        <f>IFERROR(Dati19_20[[#This Row],[Tot. punti]]/Dati19_20[[#This Row],[Quota]],0)</f>
        <v>13.759375</v>
      </c>
      <c r="I23" s="12">
        <f>IFERROR(VLOOKUP(Dati19_20[[#This Row],[Nome]]&amp;"*",Gazzetta19_20[],2,FALSE),0)</f>
        <v>16</v>
      </c>
      <c r="J23" t="s">
        <v>57</v>
      </c>
      <c r="K23">
        <v>35</v>
      </c>
      <c r="L23">
        <v>6.16</v>
      </c>
      <c r="M23">
        <v>6.29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Y23" s="18" t="s">
        <v>2815</v>
      </c>
      <c r="Z23">
        <v>7</v>
      </c>
    </row>
    <row r="24" spans="1:26">
      <c r="A24">
        <v>28</v>
      </c>
      <c r="B24" t="s">
        <v>22</v>
      </c>
      <c r="C24" t="s">
        <v>127</v>
      </c>
      <c r="D24" s="17" t="str">
        <f>IFERROR(VLOOKUP(Dati19_20[[#This Row],[Nome]]&amp;"*",Gazzetta19_20[Giocatore],1,FALSE),0)</f>
        <v>Kurtic J.</v>
      </c>
      <c r="E24" s="13">
        <f>IFERROR(IF(Dati19_20[[#This Row],[Mf]]/Dati19_20[[#This Row],[Quota]]=0,0,Dati19_20[[#This Row],[Mf]]/Dati19_20[[#This Row],[Quota]]),0)</f>
        <v>0.35941176470588238</v>
      </c>
      <c r="F24" s="13">
        <f>IFERROR(Dati19_20[[#This Row],[Mf/Quota]]*Dati19_20[[#This Row],[Pg]]/38,0)</f>
        <v>0.3404953560371517</v>
      </c>
      <c r="G24" s="15">
        <f>IF(Dati19_20[[#This Row],[Mf]]*Dati19_20[[#This Row],[Pg]]=0,0,Dati19_20[[#This Row],[Mf]]*Dati19_20[[#This Row],[Pg]])</f>
        <v>219.96</v>
      </c>
      <c r="H24" s="20">
        <f>IFERROR(Dati19_20[[#This Row],[Tot. punti]]/Dati19_20[[#This Row],[Quota]],0)</f>
        <v>12.938823529411765</v>
      </c>
      <c r="I24" s="12">
        <f>IFERROR(VLOOKUP(Dati19_20[[#This Row],[Nome]]&amp;"*",Gazzetta19_20[],2,FALSE),0)</f>
        <v>17</v>
      </c>
      <c r="J24" t="s">
        <v>1086</v>
      </c>
      <c r="K24">
        <v>36</v>
      </c>
      <c r="L24">
        <v>5.89</v>
      </c>
      <c r="M24">
        <v>6.11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</v>
      </c>
      <c r="V24">
        <v>0</v>
      </c>
      <c r="W24">
        <v>0</v>
      </c>
      <c r="Y24" s="18" t="s">
        <v>1673</v>
      </c>
      <c r="Z24">
        <v>12</v>
      </c>
    </row>
    <row r="25" spans="1:26">
      <c r="A25">
        <v>177</v>
      </c>
      <c r="B25" t="s">
        <v>17</v>
      </c>
      <c r="C25" t="s">
        <v>152</v>
      </c>
      <c r="D25" s="17" t="str">
        <f>IFERROR(VLOOKUP(Dati19_20[[#This Row],[Nome]]&amp;"*",Gazzetta19_20[Giocatore],1,FALSE),0)</f>
        <v>Ilicic J.</v>
      </c>
      <c r="E25" s="13">
        <f>IFERROR(IF(Dati19_20[[#This Row],[Mf]]/Dati19_20[[#This Row],[Quota]]=0,0,Dati19_20[[#This Row],[Mf]]/Dati19_20[[#This Row],[Quota]]),0)</f>
        <v>0.20536585365853657</v>
      </c>
      <c r="F25" s="13">
        <f>IFERROR(Dati19_20[[#This Row],[Mf/Quota]]*Dati19_20[[#This Row],[Pg]]/38,0)</f>
        <v>0.1405134788189987</v>
      </c>
      <c r="G25" s="15">
        <f>IF(Dati19_20[[#This Row],[Mf]]*Dati19_20[[#This Row],[Pg]]=0,0,Dati19_20[[#This Row],[Mf]]*Dati19_20[[#This Row],[Pg]])</f>
        <v>218.92</v>
      </c>
      <c r="H25" s="20">
        <f>IFERROR(Dati19_20[[#This Row],[Tot. punti]]/Dati19_20[[#This Row],[Quota]],0)</f>
        <v>5.3395121951219506</v>
      </c>
      <c r="I25" s="12">
        <f>IFERROR(VLOOKUP(Dati19_20[[#This Row],[Nome]]&amp;"*",Gazzetta19_20[],2,FALSE),0)</f>
        <v>41</v>
      </c>
      <c r="J25" t="s">
        <v>49</v>
      </c>
      <c r="K25">
        <v>26</v>
      </c>
      <c r="L25">
        <v>6.52</v>
      </c>
      <c r="M25">
        <v>8.42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</v>
      </c>
      <c r="V25">
        <v>1</v>
      </c>
      <c r="W25">
        <v>0</v>
      </c>
      <c r="Y25" s="18" t="s">
        <v>1675</v>
      </c>
      <c r="Z25">
        <v>10</v>
      </c>
    </row>
    <row r="26" spans="1:26">
      <c r="A26">
        <v>632</v>
      </c>
      <c r="B26" t="s">
        <v>22</v>
      </c>
      <c r="C26" t="s">
        <v>509</v>
      </c>
      <c r="D26" s="17" t="str">
        <f>IFERROR(VLOOKUP(Dati19_20[[#This Row],[Nome]]&amp;"*",Gazzetta19_20[Giocatore],1,FALSE),0)</f>
        <v>Zaccagni M.</v>
      </c>
      <c r="E26" s="13">
        <f>IFERROR(IF(Dati19_20[[#This Row],[Mf]]/Dati19_20[[#This Row],[Quota]]=0,0,Dati19_20[[#This Row],[Mf]]/Dati19_20[[#This Row],[Quota]]),0)</f>
        <v>0.39937499999999998</v>
      </c>
      <c r="F26" s="13">
        <f>IFERROR(Dati19_20[[#This Row],[Mf/Quota]]*Dati19_20[[#This Row],[Pg]]/38,0)</f>
        <v>0.35733552631578946</v>
      </c>
      <c r="G26" s="15">
        <f>IF(Dati19_20[[#This Row],[Mf]]*Dati19_20[[#This Row],[Pg]]=0,0,Dati19_20[[#This Row],[Mf]]*Dati19_20[[#This Row],[Pg]])</f>
        <v>217.26</v>
      </c>
      <c r="H26" s="20">
        <f>IFERROR(Dati19_20[[#This Row],[Tot. punti]]/Dati19_20[[#This Row],[Quota]],0)</f>
        <v>13.578749999999999</v>
      </c>
      <c r="I26" s="12">
        <f>IFERROR(VLOOKUP(Dati19_20[[#This Row],[Nome]]&amp;"*",Gazzetta19_20[],2,FALSE),0)</f>
        <v>16</v>
      </c>
      <c r="J26" t="s">
        <v>101</v>
      </c>
      <c r="K26">
        <v>34</v>
      </c>
      <c r="L26">
        <v>6.14</v>
      </c>
      <c r="M26">
        <v>6.39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5</v>
      </c>
      <c r="V26">
        <v>0</v>
      </c>
      <c r="W26">
        <v>0</v>
      </c>
      <c r="Y26" s="18" t="s">
        <v>1676</v>
      </c>
      <c r="Z26">
        <v>5</v>
      </c>
    </row>
    <row r="27" spans="1:26">
      <c r="A27">
        <v>406</v>
      </c>
      <c r="B27" t="s">
        <v>22</v>
      </c>
      <c r="C27" t="s">
        <v>25</v>
      </c>
      <c r="D27" s="17" t="str">
        <f>IFERROR(VLOOKUP(Dati19_20[[#This Row],[Nome]]&amp;"*",Gazzetta19_20[Giocatore],1,FALSE),0)</f>
        <v>Callejon J.</v>
      </c>
      <c r="E27" s="13">
        <f>IFERROR(IF(Dati19_20[[#This Row],[Mf]]/Dati19_20[[#This Row],[Quota]]=0,0,Dati19_20[[#This Row],[Mf]]/Dati19_20[[#This Row],[Quota]]),0)</f>
        <v>0.29909090909090907</v>
      </c>
      <c r="F27" s="13">
        <f>IFERROR(Dati19_20[[#This Row],[Mf/Quota]]*Dati19_20[[#This Row],[Pg]]/38,0)</f>
        <v>0.25973684210526315</v>
      </c>
      <c r="G27" s="15">
        <f>IF(Dati19_20[[#This Row],[Mf]]*Dati19_20[[#This Row],[Pg]]=0,0,Dati19_20[[#This Row],[Mf]]*Dati19_20[[#This Row],[Pg]])</f>
        <v>217.14000000000001</v>
      </c>
      <c r="H27" s="20">
        <f>IFERROR(Dati19_20[[#This Row],[Tot. punti]]/Dati19_20[[#This Row],[Quota]],0)</f>
        <v>9.870000000000001</v>
      </c>
      <c r="I27" s="12">
        <f>IFERROR(VLOOKUP(Dati19_20[[#This Row],[Nome]]&amp;"*",Gazzetta19_20[],2,FALSE),0)</f>
        <v>22</v>
      </c>
      <c r="J27" t="s">
        <v>24</v>
      </c>
      <c r="K27">
        <v>33</v>
      </c>
      <c r="L27">
        <v>6.02</v>
      </c>
      <c r="M27">
        <v>6.58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2</v>
      </c>
      <c r="V27">
        <v>0</v>
      </c>
      <c r="W27">
        <v>0</v>
      </c>
      <c r="Y27" s="18" t="s">
        <v>1679</v>
      </c>
      <c r="Z27">
        <v>23</v>
      </c>
    </row>
    <row r="28" spans="1:26">
      <c r="A28">
        <v>22</v>
      </c>
      <c r="B28" t="s">
        <v>22</v>
      </c>
      <c r="C28" t="s">
        <v>50</v>
      </c>
      <c r="D28" s="17" t="str">
        <f>IFERROR(VLOOKUP(Dati19_20[[#This Row],[Nome]]&amp;"*",Gazzetta19_20[Giocatore],1,FALSE),0)</f>
        <v>De Roon M.</v>
      </c>
      <c r="E28" s="13">
        <f>IFERROR(IF(Dati19_20[[#This Row],[Mf]]/Dati19_20[[#This Row],[Quota]]=0,0,Dati19_20[[#This Row],[Mf]]/Dati19_20[[#This Row],[Quota]]),0)</f>
        <v>0.34055555555555556</v>
      </c>
      <c r="F28" s="13">
        <f>IFERROR(Dati19_20[[#This Row],[Mf/Quota]]*Dati19_20[[#This Row],[Pg]]/38,0)</f>
        <v>0.31366959064327488</v>
      </c>
      <c r="G28" s="15">
        <f>IF(Dati19_20[[#This Row],[Mf]]*Dati19_20[[#This Row],[Pg]]=0,0,Dati19_20[[#This Row],[Mf]]*Dati19_20[[#This Row],[Pg]])</f>
        <v>214.54999999999998</v>
      </c>
      <c r="H28" s="20">
        <f>IFERROR(Dati19_20[[#This Row],[Tot. punti]]/Dati19_20[[#This Row],[Quota]],0)</f>
        <v>11.919444444444444</v>
      </c>
      <c r="I28" s="12">
        <f>IFERROR(VLOOKUP(Dati19_20[[#This Row],[Nome]]&amp;"*",Gazzetta19_20[],2,FALSE),0)</f>
        <v>18</v>
      </c>
      <c r="J28" t="s">
        <v>49</v>
      </c>
      <c r="K28">
        <v>35</v>
      </c>
      <c r="L28">
        <v>6.04</v>
      </c>
      <c r="M28">
        <v>6.13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12</v>
      </c>
      <c r="V28">
        <v>0</v>
      </c>
      <c r="W28">
        <v>1</v>
      </c>
      <c r="Y28" s="18" t="s">
        <v>2464</v>
      </c>
      <c r="Z28">
        <v>11</v>
      </c>
    </row>
    <row r="29" spans="1:26">
      <c r="A29">
        <v>495</v>
      </c>
      <c r="B29" t="s">
        <v>17</v>
      </c>
      <c r="C29" t="s">
        <v>248</v>
      </c>
      <c r="D29" s="17" t="str">
        <f>IFERROR(VLOOKUP(Dati19_20[[#This Row],[Nome]]&amp;"*",Gazzetta19_20[Giocatore],1,FALSE),0)</f>
        <v>Correa C.</v>
      </c>
      <c r="E29" s="13">
        <f>IFERROR(IF(Dati19_20[[#This Row],[Mf]]/Dati19_20[[#This Row],[Quota]]=0,0,Dati19_20[[#This Row],[Mf]]/Dati19_20[[#This Row],[Quota]]),0)</f>
        <v>0.2828</v>
      </c>
      <c r="F29" s="13">
        <f>IFERROR(Dati19_20[[#This Row],[Mf/Quota]]*Dati19_20[[#This Row],[Pg]]/38,0)</f>
        <v>0.22326315789473683</v>
      </c>
      <c r="G29" s="15">
        <f>IF(Dati19_20[[#This Row],[Mf]]*Dati19_20[[#This Row],[Pg]]=0,0,Dati19_20[[#This Row],[Mf]]*Dati19_20[[#This Row],[Pg]])</f>
        <v>212.10000000000002</v>
      </c>
      <c r="H29" s="20">
        <f>IFERROR(Dati19_20[[#This Row],[Tot. punti]]/Dati19_20[[#This Row],[Quota]],0)</f>
        <v>8.4840000000000018</v>
      </c>
      <c r="I29" s="12">
        <f>IFERROR(VLOOKUP(Dati19_20[[#This Row],[Nome]]&amp;"*",Gazzetta19_20[],2,FALSE),0)</f>
        <v>25</v>
      </c>
      <c r="J29" t="s">
        <v>74</v>
      </c>
      <c r="K29">
        <v>30</v>
      </c>
      <c r="L29">
        <v>6.2</v>
      </c>
      <c r="M29">
        <v>7.07</v>
      </c>
      <c r="N29">
        <v>9</v>
      </c>
      <c r="O29">
        <v>0</v>
      </c>
      <c r="P29">
        <v>0</v>
      </c>
      <c r="Q29">
        <v>1</v>
      </c>
      <c r="R29">
        <v>0</v>
      </c>
      <c r="S29">
        <v>1</v>
      </c>
      <c r="T29">
        <v>2</v>
      </c>
      <c r="U29">
        <v>0</v>
      </c>
      <c r="V29">
        <v>0</v>
      </c>
      <c r="W29">
        <v>0</v>
      </c>
      <c r="Y29" s="18" t="s">
        <v>2465</v>
      </c>
      <c r="Z29">
        <v>13</v>
      </c>
    </row>
    <row r="30" spans="1:26">
      <c r="A30">
        <v>460</v>
      </c>
      <c r="B30" t="s">
        <v>31</v>
      </c>
      <c r="C30" t="s">
        <v>97</v>
      </c>
      <c r="D30" s="17" t="str">
        <f>IFERROR(VLOOKUP(Dati19_20[[#This Row],[Nome]]&amp;"*",Gazzetta19_20[Giocatore],1,FALSE),0)</f>
        <v>Romagnoli A.</v>
      </c>
      <c r="E30" s="13">
        <f>IFERROR(IF(Dati19_20[[#This Row],[Mf]]/Dati19_20[[#This Row],[Quota]]=0,0,Dati19_20[[#This Row],[Mf]]/Dati19_20[[#This Row],[Quota]]),0)</f>
        <v>0.37874999999999998</v>
      </c>
      <c r="F30" s="13">
        <f>IFERROR(Dati19_20[[#This Row],[Mf/Quota]]*Dati19_20[[#This Row],[Pg]]/38,0)</f>
        <v>0.34884868421052628</v>
      </c>
      <c r="G30" s="15">
        <f>IF(Dati19_20[[#This Row],[Mf]]*Dati19_20[[#This Row],[Pg]]=0,0,Dati19_20[[#This Row],[Mf]]*Dati19_20[[#This Row],[Pg]])</f>
        <v>212.1</v>
      </c>
      <c r="H30" s="20">
        <f>IFERROR(Dati19_20[[#This Row],[Tot. punti]]/Dati19_20[[#This Row],[Quota]],0)</f>
        <v>13.25625</v>
      </c>
      <c r="I30" s="12">
        <f>IFERROR(VLOOKUP(Dati19_20[[#This Row],[Nome]]&amp;"*",Gazzetta19_20[],2,FALSE),0)</f>
        <v>16</v>
      </c>
      <c r="J30" t="s">
        <v>21</v>
      </c>
      <c r="K30">
        <v>35</v>
      </c>
      <c r="L30">
        <v>6.03</v>
      </c>
      <c r="M30">
        <v>6.06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Y30" s="18" t="s">
        <v>2232</v>
      </c>
      <c r="Z30">
        <v>16</v>
      </c>
    </row>
    <row r="31" spans="1:26">
      <c r="A31">
        <v>265</v>
      </c>
      <c r="B31" t="s">
        <v>22</v>
      </c>
      <c r="C31" t="s">
        <v>130</v>
      </c>
      <c r="D31" s="17" t="str">
        <f>IFERROR(VLOOKUP(Dati19_20[[#This Row],[Nome]]&amp;"*",Gazzetta19_20[Giocatore],1,FALSE),0)</f>
        <v>Brozovic M.</v>
      </c>
      <c r="E31" s="13">
        <f>IFERROR(IF(Dati19_20[[#This Row],[Mf]]/Dati19_20[[#This Row],[Quota]]=0,0,Dati19_20[[#This Row],[Mf]]/Dati19_20[[#This Row],[Quota]]),0)</f>
        <v>0.36555555555555558</v>
      </c>
      <c r="F31" s="13">
        <f>IFERROR(Dati19_20[[#This Row],[Mf/Quota]]*Dati19_20[[#This Row],[Pg]]/38,0)</f>
        <v>0.30783625730994152</v>
      </c>
      <c r="G31" s="15">
        <f>IF(Dati19_20[[#This Row],[Mf]]*Dati19_20[[#This Row],[Pg]]=0,0,Dati19_20[[#This Row],[Mf]]*Dati19_20[[#This Row],[Pg]])</f>
        <v>210.56</v>
      </c>
      <c r="H31" s="20">
        <f>IFERROR(Dati19_20[[#This Row],[Tot. punti]]/Dati19_20[[#This Row],[Quota]],0)</f>
        <v>11.697777777777778</v>
      </c>
      <c r="I31" s="12">
        <f>IFERROR(VLOOKUP(Dati19_20[[#This Row],[Nome]]&amp;"*",Gazzetta19_20[],2,FALSE),0)</f>
        <v>18</v>
      </c>
      <c r="J31" t="s">
        <v>55</v>
      </c>
      <c r="K31">
        <v>32</v>
      </c>
      <c r="L31">
        <v>6.28</v>
      </c>
      <c r="M31">
        <v>6.58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9</v>
      </c>
      <c r="V31">
        <v>0</v>
      </c>
      <c r="W31">
        <v>0</v>
      </c>
      <c r="Y31" s="18" t="s">
        <v>2632</v>
      </c>
      <c r="Z31">
        <v>11</v>
      </c>
    </row>
    <row r="32" spans="1:26">
      <c r="A32">
        <v>474</v>
      </c>
      <c r="B32" t="s">
        <v>17</v>
      </c>
      <c r="C32" t="s">
        <v>384</v>
      </c>
      <c r="D32" s="17" t="str">
        <f>IFERROR(VLOOKUP(Dati19_20[[#This Row],[Nome]]&amp;"*",Gazzetta19_20[Giocatore],1,FALSE),0)</f>
        <v>Gervinho</v>
      </c>
      <c r="E32" s="13">
        <f>IFERROR(IF(Dati19_20[[#This Row],[Mf]]/Dati19_20[[#This Row],[Quota]]=0,0,Dati19_20[[#This Row],[Mf]]/Dati19_20[[#This Row],[Quota]]),0)</f>
        <v>0.2557692307692308</v>
      </c>
      <c r="F32" s="13">
        <f>IFERROR(Dati19_20[[#This Row],[Mf/Quota]]*Dati19_20[[#This Row],[Pg]]/38,0)</f>
        <v>0.20865384615384616</v>
      </c>
      <c r="G32" s="15">
        <f>IF(Dati19_20[[#This Row],[Mf]]*Dati19_20[[#This Row],[Pg]]=0,0,Dati19_20[[#This Row],[Mf]]*Dati19_20[[#This Row],[Pg]])</f>
        <v>206.15</v>
      </c>
      <c r="H32" s="20">
        <f>IFERROR(Dati19_20[[#This Row],[Tot. punti]]/Dati19_20[[#This Row],[Quota]],0)</f>
        <v>7.9288461538461537</v>
      </c>
      <c r="I32" s="12">
        <f>IFERROR(VLOOKUP(Dati19_20[[#This Row],[Nome]]&amp;"*",Gazzetta19_20[],2,FALSE),0)</f>
        <v>26</v>
      </c>
      <c r="J32" t="s">
        <v>1086</v>
      </c>
      <c r="K32">
        <v>31</v>
      </c>
      <c r="L32">
        <v>5.97</v>
      </c>
      <c r="M32">
        <v>6.65</v>
      </c>
      <c r="N32">
        <v>7</v>
      </c>
      <c r="O32">
        <v>0</v>
      </c>
      <c r="P32">
        <v>0</v>
      </c>
      <c r="Q32">
        <v>1</v>
      </c>
      <c r="R32">
        <v>0</v>
      </c>
      <c r="S32">
        <v>1</v>
      </c>
      <c r="T32">
        <v>4</v>
      </c>
      <c r="U32">
        <v>3</v>
      </c>
      <c r="V32">
        <v>0</v>
      </c>
      <c r="W32">
        <v>0</v>
      </c>
      <c r="Y32" s="18" t="s">
        <v>2233</v>
      </c>
      <c r="Z32">
        <v>9</v>
      </c>
    </row>
    <row r="33" spans="1:26">
      <c r="A33">
        <v>376</v>
      </c>
      <c r="B33" t="s">
        <v>22</v>
      </c>
      <c r="C33" t="s">
        <v>443</v>
      </c>
      <c r="D33" s="17" t="str">
        <f>IFERROR(VLOOKUP(Dati19_20[[#This Row],[Nome]]&amp;"*",Gazzetta19_20[Giocatore],1,FALSE),0)</f>
        <v>Verdi S.</v>
      </c>
      <c r="E33" s="13">
        <f>IFERROR(IF(Dati19_20[[#This Row],[Mf]]/Dati19_20[[#This Row],[Quota]]=0,0,Dati19_20[[#This Row],[Mf]]/Dati19_20[[#This Row],[Quota]]),0)</f>
        <v>0.36294117647058821</v>
      </c>
      <c r="F33" s="13">
        <f>IFERROR(Dati19_20[[#This Row],[Mf/Quota]]*Dati19_20[[#This Row],[Pg]]/38,0)</f>
        <v>0.31518575851393188</v>
      </c>
      <c r="G33" s="15">
        <f>IF(Dati19_20[[#This Row],[Mf]]*Dati19_20[[#This Row],[Pg]]=0,0,Dati19_20[[#This Row],[Mf]]*Dati19_20[[#This Row],[Pg]])</f>
        <v>203.60999999999999</v>
      </c>
      <c r="H33" s="20">
        <f>IFERROR(Dati19_20[[#This Row],[Tot. punti]]/Dati19_20[[#This Row],[Quota]],0)</f>
        <v>11.977058823529411</v>
      </c>
      <c r="I33" s="12">
        <f>IFERROR(VLOOKUP(Dati19_20[[#This Row],[Nome]]&amp;"*",Gazzetta19_20[],2,FALSE),0)</f>
        <v>17</v>
      </c>
      <c r="J33" t="s">
        <v>81</v>
      </c>
      <c r="K33">
        <v>33</v>
      </c>
      <c r="L33">
        <v>5.86</v>
      </c>
      <c r="M33">
        <v>6.17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4</v>
      </c>
      <c r="V33">
        <v>0</v>
      </c>
      <c r="W33">
        <v>0</v>
      </c>
      <c r="Y33" s="18" t="s">
        <v>1681</v>
      </c>
      <c r="Z33">
        <v>5</v>
      </c>
    </row>
    <row r="34" spans="1:26">
      <c r="A34">
        <v>186</v>
      </c>
      <c r="B34" t="s">
        <v>17</v>
      </c>
      <c r="C34" t="s">
        <v>381</v>
      </c>
      <c r="D34" s="17" t="str">
        <f>IFERROR(VLOOKUP(Dati19_20[[#This Row],[Nome]]&amp;"*",Gazzetta19_20[Giocatore],1,FALSE),0)</f>
        <v>Rebic A.</v>
      </c>
      <c r="E34" s="13">
        <f>IFERROR(IF(Dati19_20[[#This Row],[Mf]]/Dati19_20[[#This Row],[Quota]]=0,0,Dati19_20[[#This Row],[Mf]]/Dati19_20[[#This Row],[Quota]]),0)</f>
        <v>0.25900000000000001</v>
      </c>
      <c r="F34" s="13">
        <f>IFERROR(Dati19_20[[#This Row],[Mf/Quota]]*Dati19_20[[#This Row],[Pg]]/38,0)</f>
        <v>0.17721052631578948</v>
      </c>
      <c r="G34" s="15">
        <f>IF(Dati19_20[[#This Row],[Mf]]*Dati19_20[[#This Row],[Pg]]=0,0,Dati19_20[[#This Row],[Mf]]*Dati19_20[[#This Row],[Pg]])</f>
        <v>202.01999999999998</v>
      </c>
      <c r="H34" s="20">
        <f>IFERROR(Dati19_20[[#This Row],[Tot. punti]]/Dati19_20[[#This Row],[Quota]],0)</f>
        <v>6.7339999999999991</v>
      </c>
      <c r="I34" s="12">
        <f>IFERROR(VLOOKUP(Dati19_20[[#This Row],[Nome]]&amp;"*",Gazzetta19_20[],2,FALSE),0)</f>
        <v>30</v>
      </c>
      <c r="J34" t="s">
        <v>21</v>
      </c>
      <c r="K34">
        <v>26</v>
      </c>
      <c r="L34">
        <v>6.27</v>
      </c>
      <c r="M34">
        <v>7.77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5</v>
      </c>
      <c r="V34">
        <v>0</v>
      </c>
      <c r="W34">
        <v>0</v>
      </c>
      <c r="Y34" s="18" t="s">
        <v>2466</v>
      </c>
      <c r="Z34">
        <v>26</v>
      </c>
    </row>
    <row r="35" spans="1:26">
      <c r="A35">
        <v>73</v>
      </c>
      <c r="B35" t="s">
        <v>31</v>
      </c>
      <c r="C35" t="s">
        <v>135</v>
      </c>
      <c r="D35" s="17" t="str">
        <f>IFERROR(VLOOKUP(Dati19_20[[#This Row],[Nome]]&amp;"*",Gazzetta19_20[Giocatore],1,FALSE),0)</f>
        <v>Gagliolo R.</v>
      </c>
      <c r="E35" s="13">
        <f>IFERROR(IF(Dati19_20[[#This Row],[Mf]]/Dati19_20[[#This Row],[Quota]]=0,0,Dati19_20[[#This Row],[Mf]]/Dati19_20[[#This Row],[Quota]]),0)</f>
        <v>0.42066666666666663</v>
      </c>
      <c r="F35" s="13">
        <f>IFERROR(Dati19_20[[#This Row],[Mf/Quota]]*Dati19_20[[#This Row],[Pg]]/38,0)</f>
        <v>0.3542456140350877</v>
      </c>
      <c r="G35" s="15">
        <f>IF(Dati19_20[[#This Row],[Mf]]*Dati19_20[[#This Row],[Pg]]=0,0,Dati19_20[[#This Row],[Mf]]*Dati19_20[[#This Row],[Pg]])</f>
        <v>201.92</v>
      </c>
      <c r="H35" s="20">
        <f>IFERROR(Dati19_20[[#This Row],[Tot. punti]]/Dati19_20[[#This Row],[Quota]],0)</f>
        <v>13.461333333333332</v>
      </c>
      <c r="I35" s="12">
        <f>IFERROR(VLOOKUP(Dati19_20[[#This Row],[Nome]]&amp;"*",Gazzetta19_20[],2,FALSE),0)</f>
        <v>15</v>
      </c>
      <c r="J35" t="s">
        <v>1086</v>
      </c>
      <c r="K35">
        <v>32</v>
      </c>
      <c r="L35">
        <v>6.03</v>
      </c>
      <c r="M35">
        <v>6.31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7</v>
      </c>
      <c r="V35">
        <v>0</v>
      </c>
      <c r="W35">
        <v>0</v>
      </c>
      <c r="Y35" s="18" t="s">
        <v>1683</v>
      </c>
      <c r="Z35">
        <v>14</v>
      </c>
    </row>
    <row r="36" spans="1:26">
      <c r="A36">
        <v>600</v>
      </c>
      <c r="B36" t="s">
        <v>22</v>
      </c>
      <c r="C36" t="s">
        <v>623</v>
      </c>
      <c r="D36" s="17" t="str">
        <f>IFERROR(VLOOKUP(Dati19_20[[#This Row],[Nome]]&amp;"*",Gazzetta19_20[Giocatore],1,FALSE),0)</f>
        <v>Verre V.</v>
      </c>
      <c r="E36" s="13">
        <f>IFERROR(IF(Dati19_20[[#This Row],[Mf]]/Dati19_20[[#This Row],[Quota]]=0,0,Dati19_20[[#This Row],[Mf]]/Dati19_20[[#This Row],[Quota]]),0)</f>
        <v>0.36823529411764705</v>
      </c>
      <c r="F36" s="13">
        <f>IFERROR(Dati19_20[[#This Row],[Mf/Quota]]*Dati19_20[[#This Row],[Pg]]/38,0)</f>
        <v>0.31009287925696594</v>
      </c>
      <c r="G36" s="15">
        <f>IF(Dati19_20[[#This Row],[Mf]]*Dati19_20[[#This Row],[Pg]]=0,0,Dati19_20[[#This Row],[Mf]]*Dati19_20[[#This Row],[Pg]])</f>
        <v>200.32</v>
      </c>
      <c r="H36" s="20">
        <f>IFERROR(Dati19_20[[#This Row],[Tot. punti]]/Dati19_20[[#This Row],[Quota]],0)</f>
        <v>11.783529411764706</v>
      </c>
      <c r="I36" s="12">
        <f>IFERROR(VLOOKUP(Dati19_20[[#This Row],[Nome]]&amp;"*",Gazzetta19_20[],2,FALSE),0)</f>
        <v>17</v>
      </c>
      <c r="J36" t="s">
        <v>101</v>
      </c>
      <c r="K36">
        <v>32</v>
      </c>
      <c r="L36">
        <v>5.95</v>
      </c>
      <c r="M36">
        <v>6.26</v>
      </c>
      <c r="N36">
        <v>1</v>
      </c>
      <c r="O36">
        <v>0</v>
      </c>
      <c r="P36">
        <v>0</v>
      </c>
      <c r="Q36">
        <v>2</v>
      </c>
      <c r="R36">
        <v>2</v>
      </c>
      <c r="S36">
        <v>0</v>
      </c>
      <c r="T36">
        <v>2</v>
      </c>
      <c r="U36">
        <v>4</v>
      </c>
      <c r="V36">
        <v>0</v>
      </c>
      <c r="W36">
        <v>0</v>
      </c>
      <c r="Y36" s="18" t="s">
        <v>2235</v>
      </c>
      <c r="Z36">
        <v>11</v>
      </c>
    </row>
    <row r="37" spans="1:26">
      <c r="A37">
        <v>537</v>
      </c>
      <c r="B37" t="s">
        <v>17</v>
      </c>
      <c r="C37" t="s">
        <v>47</v>
      </c>
      <c r="D37" s="17" t="str">
        <f>IFERROR(VLOOKUP(Dati19_20[[#This Row],[Nome]]&amp;"*",Gazzetta19_20[Giocatore],1,FALSE),0)</f>
        <v>Sansone N.</v>
      </c>
      <c r="E37" s="13">
        <f>IFERROR(IF(Dati19_20[[#This Row],[Mf]]/Dati19_20[[#This Row],[Quota]]=0,0,Dati19_20[[#This Row],[Mf]]/Dati19_20[[#This Row],[Quota]]),0)</f>
        <v>0.46307692307692305</v>
      </c>
      <c r="F37" s="13">
        <f>IFERROR(Dati19_20[[#This Row],[Mf/Quota]]*Dati19_20[[#This Row],[Pg]]/38,0)</f>
        <v>0.40214574898785421</v>
      </c>
      <c r="G37" s="15">
        <f>IF(Dati19_20[[#This Row],[Mf]]*Dati19_20[[#This Row],[Pg]]=0,0,Dati19_20[[#This Row],[Mf]]*Dati19_20[[#This Row],[Pg]])</f>
        <v>198.66</v>
      </c>
      <c r="H37" s="20">
        <f>IFERROR(Dati19_20[[#This Row],[Tot. punti]]/Dati19_20[[#This Row],[Quota]],0)</f>
        <v>15.281538461538462</v>
      </c>
      <c r="I37" s="12">
        <f>IFERROR(VLOOKUP(Dati19_20[[#This Row],[Nome]]&amp;"*",Gazzetta19_20[],2,FALSE),0)</f>
        <v>13</v>
      </c>
      <c r="J37" t="s">
        <v>89</v>
      </c>
      <c r="K37">
        <v>33</v>
      </c>
      <c r="L37">
        <v>5.75</v>
      </c>
      <c r="M37">
        <v>6.02</v>
      </c>
      <c r="N37">
        <v>1</v>
      </c>
      <c r="O37">
        <v>0</v>
      </c>
      <c r="P37">
        <v>0</v>
      </c>
      <c r="Q37">
        <v>4</v>
      </c>
      <c r="R37">
        <v>3</v>
      </c>
      <c r="S37">
        <v>1</v>
      </c>
      <c r="T37">
        <v>2</v>
      </c>
      <c r="U37">
        <v>5</v>
      </c>
      <c r="V37">
        <v>0</v>
      </c>
      <c r="W37">
        <v>0</v>
      </c>
      <c r="Y37" s="18" t="s">
        <v>2633</v>
      </c>
      <c r="Z37">
        <v>7</v>
      </c>
    </row>
    <row r="38" spans="1:26">
      <c r="A38">
        <v>1934</v>
      </c>
      <c r="B38" t="s">
        <v>28</v>
      </c>
      <c r="C38" t="s">
        <v>694</v>
      </c>
      <c r="D38" s="17" t="str">
        <f>IFERROR(VLOOKUP(Dati19_20[[#This Row],[Nome]]&amp;"*",Gazzetta19_20[Giocatore],1,FALSE),0)</f>
        <v>Strakosha T.</v>
      </c>
      <c r="E38" s="13">
        <f>IFERROR(IF(Dati19_20[[#This Row],[Mf]]/Dati19_20[[#This Row],[Quota]]=0,0,Dati19_20[[#This Row],[Mf]]/Dati19_20[[#This Row],[Quota]]),0)</f>
        <v>0.24666666666666665</v>
      </c>
      <c r="F38" s="13">
        <f>IFERROR(Dati19_20[[#This Row],[Mf/Quota]]*Dati19_20[[#This Row],[Pg]]/38,0)</f>
        <v>0.24666666666666667</v>
      </c>
      <c r="G38" s="15">
        <f>IF(Dati19_20[[#This Row],[Mf]]*Dati19_20[[#This Row],[Pg]]=0,0,Dati19_20[[#This Row],[Mf]]*Dati19_20[[#This Row],[Pg]])</f>
        <v>196.83999999999997</v>
      </c>
      <c r="H38" s="20">
        <f>IFERROR(Dati19_20[[#This Row],[Tot. punti]]/Dati19_20[[#This Row],[Quota]],0)</f>
        <v>9.3733333333333313</v>
      </c>
      <c r="I38" s="12">
        <f>IFERROR(VLOOKUP(Dati19_20[[#This Row],[Nome]]&amp;"*",Gazzetta19_20[],2,FALSE),0)</f>
        <v>21</v>
      </c>
      <c r="J38" t="s">
        <v>74</v>
      </c>
      <c r="K38">
        <v>38</v>
      </c>
      <c r="L38">
        <v>6.24</v>
      </c>
      <c r="M38">
        <v>5.18</v>
      </c>
      <c r="N38">
        <v>0</v>
      </c>
      <c r="O38">
        <v>42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Y38" s="18" t="s">
        <v>2816</v>
      </c>
      <c r="Z38">
        <v>2</v>
      </c>
    </row>
    <row r="39" spans="1:26">
      <c r="A39">
        <v>529</v>
      </c>
      <c r="B39" t="s">
        <v>22</v>
      </c>
      <c r="C39" t="s">
        <v>265</v>
      </c>
      <c r="D39" s="17" t="str">
        <f>IFERROR(VLOOKUP(Dati19_20[[#This Row],[Nome]]&amp;"*",Gazzetta19_20[Giocatore],1,FALSE),0)</f>
        <v>Missiroli S.</v>
      </c>
      <c r="E39" s="13">
        <f>IFERROR(IF(Dati19_20[[#This Row],[Mf]]/Dati19_20[[#This Row],[Quota]]=0,0,Dati19_20[[#This Row],[Mf]]/Dati19_20[[#This Row],[Quota]]),0)</f>
        <v>0.64222222222222225</v>
      </c>
      <c r="F39" s="13">
        <f>IFERROR(Dati19_20[[#This Row],[Mf/Quota]]*Dati19_20[[#This Row],[Pg]]/38,0)</f>
        <v>0.5746198830409357</v>
      </c>
      <c r="G39" s="15">
        <f>IF(Dati19_20[[#This Row],[Mf]]*Dati19_20[[#This Row],[Pg]]=0,0,Dati19_20[[#This Row],[Mf]]*Dati19_20[[#This Row],[Pg]])</f>
        <v>196.52</v>
      </c>
      <c r="H39" s="20">
        <f>IFERROR(Dati19_20[[#This Row],[Tot. punti]]/Dati19_20[[#This Row],[Quota]],0)</f>
        <v>21.835555555555558</v>
      </c>
      <c r="I39" s="12">
        <f>IFERROR(VLOOKUP(Dati19_20[[#This Row],[Nome]]&amp;"*",Gazzetta19_20[],2,FALSE),0)</f>
        <v>9</v>
      </c>
      <c r="J39" t="s">
        <v>653</v>
      </c>
      <c r="K39">
        <v>34</v>
      </c>
      <c r="L39">
        <v>5.79</v>
      </c>
      <c r="M39">
        <v>5.78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Y39" s="18" t="s">
        <v>2468</v>
      </c>
      <c r="Z39">
        <v>7</v>
      </c>
    </row>
    <row r="40" spans="1:26">
      <c r="A40">
        <v>568</v>
      </c>
      <c r="B40" t="s">
        <v>17</v>
      </c>
      <c r="C40" t="s">
        <v>134</v>
      </c>
      <c r="D40" s="17" t="str">
        <f>IFERROR(VLOOKUP(Dati19_20[[#This Row],[Nome]]&amp;"*",Gazzetta19_20[Giocatore],1,FALSE),0)</f>
        <v>Quagliarella F.</v>
      </c>
      <c r="E40" s="13">
        <f>IFERROR(IF(Dati19_20[[#This Row],[Mf]]/Dati19_20[[#This Row],[Quota]]=0,0,Dati19_20[[#This Row],[Mf]]/Dati19_20[[#This Row],[Quota]]),0)</f>
        <v>0.22580645161290322</v>
      </c>
      <c r="F40" s="13">
        <f>IFERROR(Dati19_20[[#This Row],[Mf/Quota]]*Dati19_20[[#This Row],[Pg]]/38,0)</f>
        <v>0.166383701188455</v>
      </c>
      <c r="G40" s="15">
        <f>IF(Dati19_20[[#This Row],[Mf]]*Dati19_20[[#This Row],[Pg]]=0,0,Dati19_20[[#This Row],[Mf]]*Dati19_20[[#This Row],[Pg]])</f>
        <v>196</v>
      </c>
      <c r="H40" s="20">
        <f>IFERROR(Dati19_20[[#This Row],[Tot. punti]]/Dati19_20[[#This Row],[Quota]],0)</f>
        <v>6.32258064516129</v>
      </c>
      <c r="I40" s="12">
        <f>IFERROR(VLOOKUP(Dati19_20[[#This Row],[Nome]]&amp;"*",Gazzetta19_20[],2,FALSE),0)</f>
        <v>31</v>
      </c>
      <c r="J40" t="s">
        <v>44</v>
      </c>
      <c r="K40">
        <v>28</v>
      </c>
      <c r="L40">
        <v>5.96</v>
      </c>
      <c r="M40">
        <v>7</v>
      </c>
      <c r="N40">
        <v>6</v>
      </c>
      <c r="O40">
        <v>0</v>
      </c>
      <c r="P40">
        <v>0</v>
      </c>
      <c r="Q40">
        <v>7</v>
      </c>
      <c r="R40">
        <v>5</v>
      </c>
      <c r="S40">
        <v>2</v>
      </c>
      <c r="T40">
        <v>3</v>
      </c>
      <c r="U40">
        <v>2</v>
      </c>
      <c r="V40">
        <v>0</v>
      </c>
      <c r="W40">
        <v>0</v>
      </c>
      <c r="Y40" s="18" t="s">
        <v>2634</v>
      </c>
      <c r="Z40">
        <v>2</v>
      </c>
    </row>
    <row r="41" spans="1:26">
      <c r="A41">
        <v>627</v>
      </c>
      <c r="B41" t="s">
        <v>22</v>
      </c>
      <c r="C41" t="s">
        <v>148</v>
      </c>
      <c r="D41" s="17" t="str">
        <f>IFERROR(VLOOKUP(Dati19_20[[#This Row],[Nome]]&amp;"*",Gazzetta19_20[Giocatore],1,FALSE),0)</f>
        <v>Ionita A.</v>
      </c>
      <c r="E41" s="13">
        <f>IFERROR(IF(Dati19_20[[#This Row],[Mf]]/Dati19_20[[#This Row],[Quota]]=0,0,Dati19_20[[#This Row],[Mf]]/Dati19_20[[#This Row],[Quota]]),0)</f>
        <v>0.57000000000000006</v>
      </c>
      <c r="F41" s="13">
        <f>IFERROR(Dati19_20[[#This Row],[Mf/Quota]]*Dati19_20[[#This Row],[Pg]]/38,0)</f>
        <v>0.51000000000000012</v>
      </c>
      <c r="G41" s="15">
        <f>IF(Dati19_20[[#This Row],[Mf]]*Dati19_20[[#This Row],[Pg]]=0,0,Dati19_20[[#This Row],[Mf]]*Dati19_20[[#This Row],[Pg]])</f>
        <v>193.8</v>
      </c>
      <c r="H41" s="20">
        <f>IFERROR(Dati19_20[[#This Row],[Tot. punti]]/Dati19_20[[#This Row],[Quota]],0)</f>
        <v>19.380000000000003</v>
      </c>
      <c r="I41" s="12">
        <f>IFERROR(VLOOKUP(Dati19_20[[#This Row],[Nome]]&amp;"*",Gazzetta19_20[],2,FALSE),0)</f>
        <v>10</v>
      </c>
      <c r="J41" t="s">
        <v>654</v>
      </c>
      <c r="K41">
        <v>34</v>
      </c>
      <c r="L41">
        <v>5.73</v>
      </c>
      <c r="M41">
        <v>5.7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6</v>
      </c>
      <c r="V41">
        <v>0</v>
      </c>
      <c r="W41">
        <v>0</v>
      </c>
      <c r="Y41" s="18" t="s">
        <v>1688</v>
      </c>
      <c r="Z41">
        <v>34</v>
      </c>
    </row>
    <row r="42" spans="1:26">
      <c r="A42">
        <v>469</v>
      </c>
      <c r="B42" t="s">
        <v>22</v>
      </c>
      <c r="C42" t="s">
        <v>117</v>
      </c>
      <c r="D42" s="17" t="str">
        <f>IFERROR(VLOOKUP(Dati19_20[[#This Row],[Nome]]&amp;"*",Gazzetta19_20[Giocatore],1,FALSE),0)</f>
        <v>Pjanic M.</v>
      </c>
      <c r="E42" s="13">
        <f>IFERROR(IF(Dati19_20[[#This Row],[Mf]]/Dati19_20[[#This Row],[Quota]]=0,0,Dati19_20[[#This Row],[Mf]]/Dati19_20[[#This Row],[Quota]]),0)</f>
        <v>0.37941176470588234</v>
      </c>
      <c r="F42" s="13">
        <f>IFERROR(Dati19_20[[#This Row],[Mf/Quota]]*Dati19_20[[#This Row],[Pg]]/38,0)</f>
        <v>0.2995356037151703</v>
      </c>
      <c r="G42" s="15">
        <f>IF(Dati19_20[[#This Row],[Mf]]*Dati19_20[[#This Row],[Pg]]=0,0,Dati19_20[[#This Row],[Mf]]*Dati19_20[[#This Row],[Pg]])</f>
        <v>193.5</v>
      </c>
      <c r="H42" s="20">
        <f>IFERROR(Dati19_20[[#This Row],[Tot. punti]]/Dati19_20[[#This Row],[Quota]],0)</f>
        <v>11.382352941176471</v>
      </c>
      <c r="I42" s="12">
        <f>IFERROR(VLOOKUP(Dati19_20[[#This Row],[Nome]]&amp;"*",Gazzetta19_20[],2,FALSE),0)</f>
        <v>17</v>
      </c>
      <c r="J42" t="s">
        <v>57</v>
      </c>
      <c r="K42">
        <v>30</v>
      </c>
      <c r="L42">
        <v>6.14</v>
      </c>
      <c r="M42">
        <v>6.45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10</v>
      </c>
      <c r="V42">
        <v>0</v>
      </c>
      <c r="W42">
        <v>0</v>
      </c>
      <c r="Y42" s="18" t="s">
        <v>1690</v>
      </c>
      <c r="Z42">
        <v>16</v>
      </c>
    </row>
    <row r="43" spans="1:26">
      <c r="A43">
        <v>2792</v>
      </c>
      <c r="B43" t="s">
        <v>28</v>
      </c>
      <c r="C43" t="s">
        <v>1146</v>
      </c>
      <c r="D43" s="17" t="str">
        <f>IFERROR(VLOOKUP(Dati19_20[[#This Row],[Nome]]&amp;"*",Gazzetta19_20[Giocatore],1,FALSE),0)</f>
        <v>Musso J.</v>
      </c>
      <c r="E43" s="13">
        <f>IFERROR(IF(Dati19_20[[#This Row],[Mf]]/Dati19_20[[#This Row],[Quota]]=0,0,Dati19_20[[#This Row],[Mf]]/Dati19_20[[#This Row],[Quota]]),0)</f>
        <v>0.2535</v>
      </c>
      <c r="F43" s="13">
        <f>IFERROR(Dati19_20[[#This Row],[Mf/Quota]]*Dati19_20[[#This Row],[Pg]]/38,0)</f>
        <v>0.2535</v>
      </c>
      <c r="G43" s="15">
        <f>IF(Dati19_20[[#This Row],[Mf]]*Dati19_20[[#This Row],[Pg]]=0,0,Dati19_20[[#This Row],[Mf]]*Dati19_20[[#This Row],[Pg]])</f>
        <v>192.66000000000003</v>
      </c>
      <c r="H43" s="20">
        <f>IFERROR(Dati19_20[[#This Row],[Tot. punti]]/Dati19_20[[#This Row],[Quota]],0)</f>
        <v>9.6330000000000009</v>
      </c>
      <c r="I43" s="12">
        <f>IFERROR(VLOOKUP(Dati19_20[[#This Row],[Nome]]&amp;"*",Gazzetta19_20[],2,FALSE),0)</f>
        <v>20</v>
      </c>
      <c r="J43" t="s">
        <v>30</v>
      </c>
      <c r="K43">
        <v>38</v>
      </c>
      <c r="L43">
        <v>6.26</v>
      </c>
      <c r="M43">
        <v>5.07</v>
      </c>
      <c r="N43">
        <v>0</v>
      </c>
      <c r="O43">
        <v>51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Y43" s="18" t="s">
        <v>2635</v>
      </c>
      <c r="Z43">
        <v>15</v>
      </c>
    </row>
    <row r="44" spans="1:26">
      <c r="A44">
        <v>350</v>
      </c>
      <c r="B44" t="s">
        <v>28</v>
      </c>
      <c r="C44" t="s">
        <v>158</v>
      </c>
      <c r="D44" s="17" t="str">
        <f>IFERROR(VLOOKUP(Dati19_20[[#This Row],[Nome]]&amp;"*",Gazzetta19_20[Giocatore],1,FALSE),0)</f>
        <v>Donnarumma G.</v>
      </c>
      <c r="E44" s="13">
        <f>IFERROR(IF(Dati19_20[[#This Row],[Mf]]/Dati19_20[[#This Row],[Quota]]=0,0,Dati19_20[[#This Row],[Mf]]/Dati19_20[[#This Row],[Quota]]),0)</f>
        <v>0.214</v>
      </c>
      <c r="F44" s="13">
        <f>IFERROR(Dati19_20[[#This Row],[Mf/Quota]]*Dati19_20[[#This Row],[Pg]]/38,0)</f>
        <v>0.20273684210526316</v>
      </c>
      <c r="G44" s="15">
        <f>IF(Dati19_20[[#This Row],[Mf]]*Dati19_20[[#This Row],[Pg]]=0,0,Dati19_20[[#This Row],[Mf]]*Dati19_20[[#This Row],[Pg]])</f>
        <v>192.6</v>
      </c>
      <c r="H44" s="20">
        <f>IFERROR(Dati19_20[[#This Row],[Tot. punti]]/Dati19_20[[#This Row],[Quota]],0)</f>
        <v>7.7039999999999997</v>
      </c>
      <c r="I44" s="12">
        <f>IFERROR(VLOOKUP(Dati19_20[[#This Row],[Nome]]&amp;"*",Gazzetta19_20[],2,FALSE),0)</f>
        <v>25</v>
      </c>
      <c r="J44" t="s">
        <v>21</v>
      </c>
      <c r="K44">
        <v>36</v>
      </c>
      <c r="L44">
        <v>6.22</v>
      </c>
      <c r="M44">
        <v>5.35</v>
      </c>
      <c r="N44">
        <v>0</v>
      </c>
      <c r="O44">
        <v>42</v>
      </c>
      <c r="P44">
        <v>4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Y44" s="18" t="s">
        <v>2469</v>
      </c>
      <c r="Z44">
        <v>14</v>
      </c>
    </row>
    <row r="45" spans="1:26">
      <c r="A45">
        <v>367</v>
      </c>
      <c r="B45" t="s">
        <v>22</v>
      </c>
      <c r="C45" t="s">
        <v>112</v>
      </c>
      <c r="D45" s="17" t="str">
        <f>IFERROR(VLOOKUP(Dati19_20[[#This Row],[Nome]]&amp;"*",Gazzetta19_20[Giocatore],1,FALSE),0)</f>
        <v>Bonaventura G.</v>
      </c>
      <c r="E45" s="13">
        <f>IFERROR(IF(Dati19_20[[#This Row],[Mf]]/Dati19_20[[#This Row],[Quota]]=0,0,Dati19_20[[#This Row],[Mf]]/Dati19_20[[#This Row],[Quota]]),0)</f>
        <v>0.34421052631578947</v>
      </c>
      <c r="F45" s="13">
        <f>IFERROR(Dati19_20[[#This Row],[Mf/Quota]]*Dati19_20[[#This Row],[Pg]]/38,0)</f>
        <v>0.26268698060941825</v>
      </c>
      <c r="G45" s="15">
        <f>IF(Dati19_20[[#This Row],[Mf]]*Dati19_20[[#This Row],[Pg]]=0,0,Dati19_20[[#This Row],[Mf]]*Dati19_20[[#This Row],[Pg]])</f>
        <v>189.66</v>
      </c>
      <c r="H45" s="20">
        <f>IFERROR(Dati19_20[[#This Row],[Tot. punti]]/Dati19_20[[#This Row],[Quota]],0)</f>
        <v>9.9821052631578944</v>
      </c>
      <c r="I45" s="12">
        <f>IFERROR(VLOOKUP(Dati19_20[[#This Row],[Nome]]&amp;"*",Gazzetta19_20[],2,FALSE),0)</f>
        <v>19</v>
      </c>
      <c r="J45" t="s">
        <v>21</v>
      </c>
      <c r="K45">
        <v>29</v>
      </c>
      <c r="L45">
        <v>6.04</v>
      </c>
      <c r="M45">
        <v>6.54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2</v>
      </c>
      <c r="V45">
        <v>0</v>
      </c>
      <c r="W45">
        <v>0</v>
      </c>
      <c r="Y45" s="18" t="s">
        <v>2817</v>
      </c>
      <c r="Z45">
        <v>1</v>
      </c>
    </row>
    <row r="46" spans="1:26">
      <c r="A46">
        <v>467</v>
      </c>
      <c r="B46" t="s">
        <v>22</v>
      </c>
      <c r="C46" t="s">
        <v>82</v>
      </c>
      <c r="D46" s="17" t="str">
        <f>IFERROR(VLOOKUP(Dati19_20[[#This Row],[Nome]]&amp;"*",Gazzetta19_20[Giocatore],1,FALSE),0)</f>
        <v>Nainggolan R.</v>
      </c>
      <c r="E46" s="13">
        <f>IFERROR(IF(Dati19_20[[#This Row],[Mf]]/Dati19_20[[#This Row],[Quota]]=0,0,Dati19_20[[#This Row],[Mf]]/Dati19_20[[#This Row],[Quota]]),0)</f>
        <v>0.24931034482758621</v>
      </c>
      <c r="F46" s="13">
        <f>IFERROR(Dati19_20[[#This Row],[Mf/Quota]]*Dati19_20[[#This Row],[Pg]]/38,0)</f>
        <v>0.17058076225045371</v>
      </c>
      <c r="G46" s="15">
        <f>IF(Dati19_20[[#This Row],[Mf]]*Dati19_20[[#This Row],[Pg]]=0,0,Dati19_20[[#This Row],[Mf]]*Dati19_20[[#This Row],[Pg]])</f>
        <v>187.98000000000002</v>
      </c>
      <c r="H46" s="20">
        <f>IFERROR(Dati19_20[[#This Row],[Tot. punti]]/Dati19_20[[#This Row],[Quota]],0)</f>
        <v>6.4820689655172421</v>
      </c>
      <c r="I46" s="12">
        <f>IFERROR(VLOOKUP(Dati19_20[[#This Row],[Nome]]&amp;"*",Gazzetta19_20[],2,FALSE),0)</f>
        <v>29</v>
      </c>
      <c r="J46" t="s">
        <v>654</v>
      </c>
      <c r="K46">
        <v>26</v>
      </c>
      <c r="L46">
        <v>6.44</v>
      </c>
      <c r="M46">
        <v>7.23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0</v>
      </c>
      <c r="Y46" s="18" t="s">
        <v>1692</v>
      </c>
      <c r="Z46">
        <v>34</v>
      </c>
    </row>
    <row r="47" spans="1:26">
      <c r="A47">
        <v>238</v>
      </c>
      <c r="B47" t="s">
        <v>22</v>
      </c>
      <c r="C47" t="s">
        <v>110</v>
      </c>
      <c r="D47" s="17" t="str">
        <f>IFERROR(VLOOKUP(Dati19_20[[#This Row],[Nome]]&amp;"*",Gazzetta19_20[Giocatore],1,FALSE),0)</f>
        <v>Rincon T.</v>
      </c>
      <c r="E47" s="13">
        <f>IFERROR(IF(Dati19_20[[#This Row],[Mf]]/Dati19_20[[#This Row],[Quota]]=0,0,Dati19_20[[#This Row],[Mf]]/Dati19_20[[#This Row],[Quota]]),0)</f>
        <v>0.48749999999999999</v>
      </c>
      <c r="F47" s="13">
        <f>IFERROR(Dati19_20[[#This Row],[Mf/Quota]]*Dati19_20[[#This Row],[Pg]]/38,0)</f>
        <v>0.41052631578947368</v>
      </c>
      <c r="G47" s="15">
        <f>IF(Dati19_20[[#This Row],[Mf]]*Dati19_20[[#This Row],[Pg]]=0,0,Dati19_20[[#This Row],[Mf]]*Dati19_20[[#This Row],[Pg]])</f>
        <v>187.2</v>
      </c>
      <c r="H47" s="20">
        <f>IFERROR(Dati19_20[[#This Row],[Tot. punti]]/Dati19_20[[#This Row],[Quota]],0)</f>
        <v>15.6</v>
      </c>
      <c r="I47" s="12">
        <f>IFERROR(VLOOKUP(Dati19_20[[#This Row],[Nome]]&amp;"*",Gazzetta19_20[],2,FALSE),0)</f>
        <v>12</v>
      </c>
      <c r="J47" t="s">
        <v>81</v>
      </c>
      <c r="K47">
        <v>32</v>
      </c>
      <c r="L47">
        <v>5.87</v>
      </c>
      <c r="M47">
        <v>5.85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11</v>
      </c>
      <c r="V47">
        <v>0</v>
      </c>
      <c r="W47">
        <v>0</v>
      </c>
      <c r="Y47" s="18" t="s">
        <v>2470</v>
      </c>
      <c r="Z47">
        <v>18</v>
      </c>
    </row>
    <row r="48" spans="1:26">
      <c r="A48">
        <v>250</v>
      </c>
      <c r="B48" t="s">
        <v>28</v>
      </c>
      <c r="C48" t="s">
        <v>54</v>
      </c>
      <c r="D48" s="17" t="str">
        <f>IFERROR(VLOOKUP(Dati19_20[[#This Row],[Nome]]&amp;"*",Gazzetta19_20[Giocatore],1,FALSE),0)</f>
        <v>Handanovic S.</v>
      </c>
      <c r="E48" s="13">
        <f>IFERROR(IF(Dati19_20[[#This Row],[Mf]]/Dati19_20[[#This Row],[Quota]]=0,0,Dati19_20[[#This Row],[Mf]]/Dati19_20[[#This Row],[Quota]]),0)</f>
        <v>0.23217391304347826</v>
      </c>
      <c r="F48" s="13">
        <f>IFERROR(Dati19_20[[#This Row],[Mf/Quota]]*Dati19_20[[#This Row],[Pg]]/38,0)</f>
        <v>0.21384439359267735</v>
      </c>
      <c r="G48" s="15">
        <f>IF(Dati19_20[[#This Row],[Mf]]*Dati19_20[[#This Row],[Pg]]=0,0,Dati19_20[[#This Row],[Mf]]*Dati19_20[[#This Row],[Pg]])</f>
        <v>186.9</v>
      </c>
      <c r="H48" s="20">
        <f>IFERROR(Dati19_20[[#This Row],[Tot. punti]]/Dati19_20[[#This Row],[Quota]],0)</f>
        <v>8.1260869565217391</v>
      </c>
      <c r="I48" s="12">
        <f>IFERROR(VLOOKUP(Dati19_20[[#This Row],[Nome]]&amp;"*",Gazzetta19_20[],2,FALSE),0)</f>
        <v>23</v>
      </c>
      <c r="J48" t="s">
        <v>55</v>
      </c>
      <c r="K48">
        <v>35</v>
      </c>
      <c r="L48">
        <v>6.2</v>
      </c>
      <c r="M48">
        <v>5.34</v>
      </c>
      <c r="N48">
        <v>0</v>
      </c>
      <c r="O48">
        <v>32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 s="18" t="s">
        <v>2241</v>
      </c>
      <c r="Z48">
        <v>5</v>
      </c>
    </row>
    <row r="49" spans="1:26">
      <c r="A49">
        <v>179</v>
      </c>
      <c r="B49" t="s">
        <v>22</v>
      </c>
      <c r="C49" t="s">
        <v>571</v>
      </c>
      <c r="D49" s="17" t="str">
        <f>IFERROR(VLOOKUP(Dati19_20[[#This Row],[Nome]]&amp;"*",Gazzetta19_20[Giocatore],1,FALSE),0)</f>
        <v>Petriccione J.</v>
      </c>
      <c r="E49" s="13">
        <f>IFERROR(IF(Dati19_20[[#This Row],[Mf]]/Dati19_20[[#This Row],[Quota]]=0,0,Dati19_20[[#This Row],[Mf]]/Dati19_20[[#This Row],[Quota]]),0)</f>
        <v>0.53818181818181821</v>
      </c>
      <c r="F49" s="13">
        <f>IFERROR(Dati19_20[[#This Row],[Mf/Quota]]*Dati19_20[[#This Row],[Pg]]/38,0)</f>
        <v>0.43904306220095696</v>
      </c>
      <c r="G49" s="15">
        <f>IF(Dati19_20[[#This Row],[Mf]]*Dati19_20[[#This Row],[Pg]]=0,0,Dati19_20[[#This Row],[Mf]]*Dati19_20[[#This Row],[Pg]])</f>
        <v>183.52</v>
      </c>
      <c r="H49" s="20">
        <f>IFERROR(Dati19_20[[#This Row],[Tot. punti]]/Dati19_20[[#This Row],[Quota]],0)</f>
        <v>16.683636363636364</v>
      </c>
      <c r="I49" s="12">
        <f>IFERROR(VLOOKUP(Dati19_20[[#This Row],[Nome]]&amp;"*",Gazzetta19_20[],2,FALSE),0)</f>
        <v>11</v>
      </c>
      <c r="J49" t="s">
        <v>1267</v>
      </c>
      <c r="K49">
        <v>31</v>
      </c>
      <c r="L49">
        <v>5.98</v>
      </c>
      <c r="M49">
        <v>5.92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10</v>
      </c>
      <c r="V49">
        <v>0</v>
      </c>
      <c r="W49">
        <v>0</v>
      </c>
      <c r="Y49" s="18" t="s">
        <v>1693</v>
      </c>
      <c r="Z49">
        <v>14</v>
      </c>
    </row>
    <row r="50" spans="1:26">
      <c r="A50">
        <v>226</v>
      </c>
      <c r="B50" t="s">
        <v>31</v>
      </c>
      <c r="C50" t="s">
        <v>109</v>
      </c>
      <c r="D50" s="17" t="str">
        <f>IFERROR(VLOOKUP(Dati19_20[[#This Row],[Nome]]&amp;"*",Gazzetta19_20[Giocatore],1,FALSE),0)</f>
        <v>Izzo A.</v>
      </c>
      <c r="E50" s="13">
        <f>IFERROR(IF(Dati19_20[[#This Row],[Mf]]/Dati19_20[[#This Row],[Quota]]=0,0,Dati19_20[[#This Row],[Mf]]/Dati19_20[[#This Row],[Quota]]),0)</f>
        <v>0.44692307692307687</v>
      </c>
      <c r="F50" s="13">
        <f>IFERROR(Dati19_20[[#This Row],[Mf/Quota]]*Dati19_20[[#This Row],[Pg]]/38,0)</f>
        <v>0.3645951417004048</v>
      </c>
      <c r="G50" s="15">
        <f>IF(Dati19_20[[#This Row],[Mf]]*Dati19_20[[#This Row],[Pg]]=0,0,Dati19_20[[#This Row],[Mf]]*Dati19_20[[#This Row],[Pg]])</f>
        <v>180.10999999999999</v>
      </c>
      <c r="H50" s="20">
        <f>IFERROR(Dati19_20[[#This Row],[Tot. punti]]/Dati19_20[[#This Row],[Quota]],0)</f>
        <v>13.854615384615384</v>
      </c>
      <c r="I50" s="12">
        <f>IFERROR(VLOOKUP(Dati19_20[[#This Row],[Nome]]&amp;"*",Gazzetta19_20[],2,FALSE),0)</f>
        <v>13</v>
      </c>
      <c r="J50" t="s">
        <v>81</v>
      </c>
      <c r="K50">
        <v>31</v>
      </c>
      <c r="L50">
        <v>5.85</v>
      </c>
      <c r="M50">
        <v>5.81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0</v>
      </c>
      <c r="Y50" s="18" t="s">
        <v>1694</v>
      </c>
      <c r="Z50">
        <v>13</v>
      </c>
    </row>
    <row r="51" spans="1:26">
      <c r="A51">
        <v>578</v>
      </c>
      <c r="B51" t="s">
        <v>31</v>
      </c>
      <c r="C51" t="s">
        <v>100</v>
      </c>
      <c r="D51" s="17">
        <f>IFERROR(VLOOKUP(Dati19_20[[#This Row],[Nome]]&amp;"*",Gazzetta19_20[Giocatore],1,FALSE),0)</f>
        <v>0</v>
      </c>
      <c r="E51" s="13">
        <f>IFERROR(IF(Dati19_20[[#This Row],[Mf]]/Dati19_20[[#This Row],[Quota]]=0,0,Dati19_20[[#This Row],[Mf]]/Dati19_20[[#This Row],[Quota]]),0)</f>
        <v>0</v>
      </c>
      <c r="F51" s="13">
        <f>IFERROR(Dati19_20[[#This Row],[Mf/Quota]]*Dati19_20[[#This Row],[Pg]]/38,0)</f>
        <v>0</v>
      </c>
      <c r="G51" s="15">
        <f>IF(Dati19_20[[#This Row],[Mf]]*Dati19_20[[#This Row],[Pg]]=0,0,Dati19_20[[#This Row],[Mf]]*Dati19_20[[#This Row],[Pg]])</f>
        <v>179.1</v>
      </c>
      <c r="H51" s="20">
        <f>IFERROR(Dati19_20[[#This Row],[Tot. punti]]/Dati19_20[[#This Row],[Quota]],0)</f>
        <v>0</v>
      </c>
      <c r="I51" s="12">
        <f>IFERROR(VLOOKUP(Dati19_20[[#This Row],[Nome]]&amp;"*",Gazzetta19_20[],2,FALSE),0)</f>
        <v>0</v>
      </c>
      <c r="J51" t="s">
        <v>89</v>
      </c>
      <c r="K51">
        <v>30</v>
      </c>
      <c r="L51">
        <v>5.95</v>
      </c>
      <c r="M51">
        <v>5.97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1</v>
      </c>
      <c r="W51">
        <v>0</v>
      </c>
      <c r="Y51" s="18" t="s">
        <v>1695</v>
      </c>
      <c r="Z51">
        <v>1</v>
      </c>
    </row>
    <row r="52" spans="1:26">
      <c r="A52">
        <v>530</v>
      </c>
      <c r="B52" t="s">
        <v>22</v>
      </c>
      <c r="C52" t="s">
        <v>329</v>
      </c>
      <c r="D52" s="17">
        <f>IFERROR(VLOOKUP(Dati19_20[[#This Row],[Nome]]&amp;"*",Gazzetta19_20[Giocatore],1,FALSE),0)</f>
        <v>0</v>
      </c>
      <c r="E52" s="13">
        <f>IFERROR(IF(Dati19_20[[#This Row],[Mf]]/Dati19_20[[#This Row],[Quota]]=0,0,Dati19_20[[#This Row],[Mf]]/Dati19_20[[#This Row],[Quota]]),0)</f>
        <v>0</v>
      </c>
      <c r="F52" s="13">
        <f>IFERROR(Dati19_20[[#This Row],[Mf/Quota]]*Dati19_20[[#This Row],[Pg]]/38,0)</f>
        <v>0</v>
      </c>
      <c r="G52" s="15">
        <f>IF(Dati19_20[[#This Row],[Mf]]*Dati19_20[[#This Row],[Pg]]=0,0,Dati19_20[[#This Row],[Mf]]*Dati19_20[[#This Row],[Pg]])</f>
        <v>174.96</v>
      </c>
      <c r="H52" s="20">
        <f>IFERROR(Dati19_20[[#This Row],[Tot. punti]]/Dati19_20[[#This Row],[Quota]],0)</f>
        <v>0</v>
      </c>
      <c r="I52" s="12">
        <f>IFERROR(VLOOKUP(Dati19_20[[#This Row],[Nome]]&amp;"*",Gazzetta19_20[],2,FALSE),0)</f>
        <v>0</v>
      </c>
      <c r="J52" t="s">
        <v>42</v>
      </c>
      <c r="K52">
        <v>27</v>
      </c>
      <c r="L52">
        <v>6.19</v>
      </c>
      <c r="M52">
        <v>6.48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6</v>
      </c>
      <c r="V52">
        <v>1</v>
      </c>
      <c r="W52">
        <v>0</v>
      </c>
      <c r="Y52" s="18" t="s">
        <v>1696</v>
      </c>
      <c r="Z52">
        <v>5</v>
      </c>
    </row>
    <row r="53" spans="1:26">
      <c r="A53">
        <v>234</v>
      </c>
      <c r="B53" t="s">
        <v>22</v>
      </c>
      <c r="C53" t="s">
        <v>154</v>
      </c>
      <c r="D53" s="17" t="str">
        <f>IFERROR(VLOOKUP(Dati19_20[[#This Row],[Nome]]&amp;"*",Gazzetta19_20[Giocatore],1,FALSE),0)</f>
        <v>Kucka J.</v>
      </c>
      <c r="E53" s="13">
        <f>IFERROR(IF(Dati19_20[[#This Row],[Mf]]/Dati19_20[[#This Row],[Quota]]=0,0,Dati19_20[[#This Row],[Mf]]/Dati19_20[[#This Row],[Quota]]),0)</f>
        <v>0.31857142857142862</v>
      </c>
      <c r="F53" s="13">
        <f>IFERROR(Dati19_20[[#This Row],[Mf/Quota]]*Dati19_20[[#This Row],[Pg]]/38,0)</f>
        <v>0.21796992481203012</v>
      </c>
      <c r="G53" s="15">
        <f>IF(Dati19_20[[#This Row],[Mf]]*Dati19_20[[#This Row],[Pg]]=0,0,Dati19_20[[#This Row],[Mf]]*Dati19_20[[#This Row],[Pg]])</f>
        <v>173.94</v>
      </c>
      <c r="H53" s="20">
        <f>IFERROR(Dati19_20[[#This Row],[Tot. punti]]/Dati19_20[[#This Row],[Quota]],0)</f>
        <v>8.2828571428571429</v>
      </c>
      <c r="I53" s="12">
        <f>IFERROR(VLOOKUP(Dati19_20[[#This Row],[Nome]]&amp;"*",Gazzetta19_20[],2,FALSE),0)</f>
        <v>21</v>
      </c>
      <c r="J53" t="s">
        <v>1086</v>
      </c>
      <c r="K53">
        <v>26</v>
      </c>
      <c r="L53">
        <v>6.04</v>
      </c>
      <c r="M53">
        <v>6.69</v>
      </c>
      <c r="N53">
        <v>4</v>
      </c>
      <c r="O53">
        <v>0</v>
      </c>
      <c r="P53">
        <v>0</v>
      </c>
      <c r="Q53">
        <v>2</v>
      </c>
      <c r="R53">
        <v>2</v>
      </c>
      <c r="S53">
        <v>0</v>
      </c>
      <c r="T53">
        <v>2</v>
      </c>
      <c r="U53">
        <v>4</v>
      </c>
      <c r="V53">
        <v>1</v>
      </c>
      <c r="W53">
        <v>0</v>
      </c>
      <c r="Y53" s="18" t="s">
        <v>1700</v>
      </c>
      <c r="Z53">
        <v>7</v>
      </c>
    </row>
    <row r="54" spans="1:26">
      <c r="A54">
        <v>374</v>
      </c>
      <c r="B54" t="s">
        <v>22</v>
      </c>
      <c r="C54" t="s">
        <v>340</v>
      </c>
      <c r="D54" s="17" t="str">
        <f>IFERROR(VLOOKUP(Dati19_20[[#This Row],[Nome]]&amp;"*",Gazzetta19_20[Giocatore],1,FALSE),0)</f>
        <v>Poli A.</v>
      </c>
      <c r="E54" s="13">
        <f>IFERROR(IF(Dati19_20[[#This Row],[Mf]]/Dati19_20[[#This Row],[Quota]]=0,0,Dati19_20[[#This Row],[Mf]]/Dati19_20[[#This Row],[Quota]]),0)</f>
        <v>0.41000000000000003</v>
      </c>
      <c r="F54" s="13">
        <f>IFERROR(Dati19_20[[#This Row],[Mf/Quota]]*Dati19_20[[#This Row],[Pg]]/38,0)</f>
        <v>0.30210526315789477</v>
      </c>
      <c r="G54" s="15">
        <f>IF(Dati19_20[[#This Row],[Mf]]*Dati19_20[[#This Row],[Pg]]=0,0,Dati19_20[[#This Row],[Mf]]*Dati19_20[[#This Row],[Pg]])</f>
        <v>172.20000000000002</v>
      </c>
      <c r="H54" s="20">
        <f>IFERROR(Dati19_20[[#This Row],[Tot. punti]]/Dati19_20[[#This Row],[Quota]],0)</f>
        <v>11.48</v>
      </c>
      <c r="I54" s="12">
        <f>IFERROR(VLOOKUP(Dati19_20[[#This Row],[Nome]]&amp;"*",Gazzetta19_20[],2,FALSE),0)</f>
        <v>15</v>
      </c>
      <c r="J54" t="s">
        <v>89</v>
      </c>
      <c r="K54">
        <v>28</v>
      </c>
      <c r="L54">
        <v>6.02</v>
      </c>
      <c r="M54">
        <v>6.15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Y54" s="18" t="s">
        <v>2242</v>
      </c>
      <c r="Z54">
        <v>16</v>
      </c>
    </row>
    <row r="55" spans="1:26">
      <c r="A55">
        <v>329</v>
      </c>
      <c r="B55" t="s">
        <v>31</v>
      </c>
      <c r="C55" t="s">
        <v>394</v>
      </c>
      <c r="D55" s="17" t="str">
        <f>IFERROR(VLOOKUP(Dati19_20[[#This Row],[Nome]]&amp;"*",Gazzetta19_20[Giocatore],1,FALSE),0)</f>
        <v>Radu I.</v>
      </c>
      <c r="E55" s="13">
        <f>IFERROR(IF(Dati19_20[[#This Row],[Mf]]/Dati19_20[[#This Row],[Quota]]=0,0,Dati19_20[[#This Row],[Mf]]/Dati19_20[[#This Row],[Quota]]),0)</f>
        <v>0.53454545454545455</v>
      </c>
      <c r="F55" s="13">
        <f>IFERROR(Dati19_20[[#This Row],[Mf/Quota]]*Dati19_20[[#This Row],[Pg]]/38,0)</f>
        <v>0.40794258373205744</v>
      </c>
      <c r="G55" s="15">
        <f>IF(Dati19_20[[#This Row],[Mf]]*Dati19_20[[#This Row],[Pg]]=0,0,Dati19_20[[#This Row],[Mf]]*Dati19_20[[#This Row],[Pg]])</f>
        <v>170.52</v>
      </c>
      <c r="H55" s="20">
        <f>IFERROR(Dati19_20[[#This Row],[Tot. punti]]/Dati19_20[[#This Row],[Quota]],0)</f>
        <v>15.501818181818182</v>
      </c>
      <c r="I55" s="12">
        <f>IFERROR(VLOOKUP(Dati19_20[[#This Row],[Nome]]&amp;"*",Gazzetta19_20[],2,FALSE),0)</f>
        <v>11</v>
      </c>
      <c r="J55" t="s">
        <v>74</v>
      </c>
      <c r="K55">
        <v>29</v>
      </c>
      <c r="L55">
        <v>5.91</v>
      </c>
      <c r="M55">
        <v>5.88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Y55" s="18" t="s">
        <v>2243</v>
      </c>
      <c r="Z55">
        <v>8</v>
      </c>
    </row>
    <row r="56" spans="1:26">
      <c r="A56">
        <v>342</v>
      </c>
      <c r="B56" t="s">
        <v>22</v>
      </c>
      <c r="C56" t="s">
        <v>141</v>
      </c>
      <c r="D56" s="17" t="str">
        <f>IFERROR(VLOOKUP(Dati19_20[[#This Row],[Nome]]&amp;"*",Gazzetta19_20[Giocatore],1,FALSE),0)</f>
        <v>Parolo M.</v>
      </c>
      <c r="E56" s="13">
        <f>IFERROR(IF(Dati19_20[[#This Row],[Mf]]/Dati19_20[[#This Row],[Quota]]=0,0,Dati19_20[[#This Row],[Mf]]/Dati19_20[[#This Row],[Quota]]),0)</f>
        <v>0.44923076923076921</v>
      </c>
      <c r="F56" s="13">
        <f>IFERROR(Dati19_20[[#This Row],[Mf/Quota]]*Dati19_20[[#This Row],[Pg]]/38,0)</f>
        <v>0.34283400809716597</v>
      </c>
      <c r="G56" s="15">
        <f>IF(Dati19_20[[#This Row],[Mf]]*Dati19_20[[#This Row],[Pg]]=0,0,Dati19_20[[#This Row],[Mf]]*Dati19_20[[#This Row],[Pg]])</f>
        <v>169.35999999999999</v>
      </c>
      <c r="H56" s="20">
        <f>IFERROR(Dati19_20[[#This Row],[Tot. punti]]/Dati19_20[[#This Row],[Quota]],0)</f>
        <v>13.027692307692307</v>
      </c>
      <c r="I56" s="12">
        <f>IFERROR(VLOOKUP(Dati19_20[[#This Row],[Nome]]&amp;"*",Gazzetta19_20[],2,FALSE),0)</f>
        <v>13</v>
      </c>
      <c r="J56" t="s">
        <v>74</v>
      </c>
      <c r="K56">
        <v>29</v>
      </c>
      <c r="L56">
        <v>5.88</v>
      </c>
      <c r="M56">
        <v>5.84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>
        <v>0</v>
      </c>
      <c r="Y56" s="18" t="s">
        <v>1702</v>
      </c>
      <c r="Z56">
        <v>9</v>
      </c>
    </row>
    <row r="57" spans="1:26">
      <c r="A57">
        <v>2179</v>
      </c>
      <c r="B57" t="s">
        <v>28</v>
      </c>
      <c r="C57" t="s">
        <v>800</v>
      </c>
      <c r="D57" s="17" t="str">
        <f>IFERROR(VLOOKUP(Dati19_20[[#This Row],[Nome]]&amp;"*",Gazzetta19_20[Giocatore],1,FALSE),0)</f>
        <v>Sirigu S.</v>
      </c>
      <c r="E57" s="13">
        <f>IFERROR(IF(Dati19_20[[#This Row],[Mf]]/Dati19_20[[#This Row],[Quota]]=0,0,Dati19_20[[#This Row],[Mf]]/Dati19_20[[#This Row],[Quota]]),0)</f>
        <v>0.29249999999999998</v>
      </c>
      <c r="F57" s="13">
        <f>IFERROR(Dati19_20[[#This Row],[Mf/Quota]]*Dati19_20[[#This Row],[Pg]]/38,0)</f>
        <v>0.27710526315789474</v>
      </c>
      <c r="G57" s="15">
        <f>IF(Dati19_20[[#This Row],[Mf]]*Dati19_20[[#This Row],[Pg]]=0,0,Dati19_20[[#This Row],[Mf]]*Dati19_20[[#This Row],[Pg]])</f>
        <v>168.48</v>
      </c>
      <c r="H57" s="20">
        <f>IFERROR(Dati19_20[[#This Row],[Tot. punti]]/Dati19_20[[#This Row],[Quota]],0)</f>
        <v>10.53</v>
      </c>
      <c r="I57" s="12">
        <f>IFERROR(VLOOKUP(Dati19_20[[#This Row],[Nome]]&amp;"*",Gazzetta19_20[],2,FALSE),0)</f>
        <v>16</v>
      </c>
      <c r="J57" t="s">
        <v>81</v>
      </c>
      <c r="K57">
        <v>36</v>
      </c>
      <c r="L57">
        <v>6.43</v>
      </c>
      <c r="M57">
        <v>4.68</v>
      </c>
      <c r="N57">
        <v>0</v>
      </c>
      <c r="O57">
        <v>64</v>
      </c>
      <c r="P57">
        <v>1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Y57" s="18" t="s">
        <v>2818</v>
      </c>
      <c r="Z57">
        <v>13</v>
      </c>
    </row>
    <row r="58" spans="1:26">
      <c r="A58">
        <v>159</v>
      </c>
      <c r="B58" t="s">
        <v>28</v>
      </c>
      <c r="C58" t="s">
        <v>566</v>
      </c>
      <c r="D58" s="17" t="str">
        <f>IFERROR(VLOOKUP(Dati19_20[[#This Row],[Nome]]&amp;"*",Gazzetta19_20[Giocatore],1,FALSE),0)</f>
        <v>Sepe L.</v>
      </c>
      <c r="E58" s="13">
        <f>IFERROR(IF(Dati19_20[[#This Row],[Mf]]/Dati19_20[[#This Row],[Quota]]=0,0,Dati19_20[[#This Row],[Mf]]/Dati19_20[[#This Row],[Quota]]),0)</f>
        <v>0.28999999999999998</v>
      </c>
      <c r="F58" s="13">
        <f>IFERROR(Dati19_20[[#This Row],[Mf/Quota]]*Dati19_20[[#This Row],[Pg]]/38,0)</f>
        <v>0.2594736842105263</v>
      </c>
      <c r="G58" s="15">
        <f>IF(Dati19_20[[#This Row],[Mf]]*Dati19_20[[#This Row],[Pg]]=0,0,Dati19_20[[#This Row],[Mf]]*Dati19_20[[#This Row],[Pg]])</f>
        <v>167.62</v>
      </c>
      <c r="H58" s="20">
        <f>IFERROR(Dati19_20[[#This Row],[Tot. punti]]/Dati19_20[[#This Row],[Quota]],0)</f>
        <v>9.86</v>
      </c>
      <c r="I58" s="12">
        <f>IFERROR(VLOOKUP(Dati19_20[[#This Row],[Nome]]&amp;"*",Gazzetta19_20[],2,FALSE),0)</f>
        <v>17</v>
      </c>
      <c r="J58" t="s">
        <v>1086</v>
      </c>
      <c r="K58">
        <v>34</v>
      </c>
      <c r="L58">
        <v>6.24</v>
      </c>
      <c r="M58">
        <v>4.93</v>
      </c>
      <c r="N58">
        <v>0</v>
      </c>
      <c r="O58">
        <v>53</v>
      </c>
      <c r="P58">
        <v>3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 s="18" t="s">
        <v>2819</v>
      </c>
      <c r="Z58">
        <v>7</v>
      </c>
    </row>
    <row r="59" spans="1:26">
      <c r="A59">
        <v>487</v>
      </c>
      <c r="B59" t="s">
        <v>31</v>
      </c>
      <c r="C59" t="s">
        <v>348</v>
      </c>
      <c r="D59" s="17" t="str">
        <f>IFERROR(VLOOKUP(Dati19_20[[#This Row],[Nome]]&amp;"*",Gazzetta19_20[Giocatore],1,FALSE),0)</f>
        <v>De Silvestri L.</v>
      </c>
      <c r="E59" s="13">
        <f>IFERROR(IF(Dati19_20[[#This Row],[Mf]]/Dati19_20[[#This Row],[Quota]]=0,0,Dati19_20[[#This Row],[Mf]]/Dati19_20[[#This Row],[Quota]]),0)</f>
        <v>0.52272727272727271</v>
      </c>
      <c r="F59" s="13">
        <f>IFERROR(Dati19_20[[#This Row],[Mf/Quota]]*Dati19_20[[#This Row],[Pg]]/38,0)</f>
        <v>0.39892344497607651</v>
      </c>
      <c r="G59" s="15">
        <f>IF(Dati19_20[[#This Row],[Mf]]*Dati19_20[[#This Row],[Pg]]=0,0,Dati19_20[[#This Row],[Mf]]*Dati19_20[[#This Row],[Pg]])</f>
        <v>166.75</v>
      </c>
      <c r="H59" s="20">
        <f>IFERROR(Dati19_20[[#This Row],[Tot. punti]]/Dati19_20[[#This Row],[Quota]],0)</f>
        <v>15.159090909090908</v>
      </c>
      <c r="I59" s="12">
        <f>IFERROR(VLOOKUP(Dati19_20[[#This Row],[Nome]]&amp;"*",Gazzetta19_20[],2,FALSE),0)</f>
        <v>11</v>
      </c>
      <c r="J59" t="s">
        <v>81</v>
      </c>
      <c r="K59">
        <v>29</v>
      </c>
      <c r="L59">
        <v>5.79</v>
      </c>
      <c r="M59">
        <v>5.75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Y59" s="18" t="s">
        <v>2820</v>
      </c>
      <c r="Z59">
        <v>4</v>
      </c>
    </row>
    <row r="60" spans="1:26">
      <c r="A60">
        <v>459</v>
      </c>
      <c r="B60" t="s">
        <v>31</v>
      </c>
      <c r="C60" t="s">
        <v>41</v>
      </c>
      <c r="D60" s="17" t="str">
        <f>IFERROR(VLOOKUP(Dati19_20[[#This Row],[Nome]]&amp;"*",Gazzetta19_20[Giocatore],1,FALSE),0)</f>
        <v>Manolas K.</v>
      </c>
      <c r="E60" s="13">
        <f>IFERROR(IF(Dati19_20[[#This Row],[Mf]]/Dati19_20[[#This Row],[Quota]]=0,0,Dati19_20[[#This Row],[Mf]]/Dati19_20[[#This Row],[Quota]]),0)</f>
        <v>0.32</v>
      </c>
      <c r="F60" s="13">
        <f>IFERROR(Dati19_20[[#This Row],[Mf/Quota]]*Dati19_20[[#This Row],[Pg]]/38,0)</f>
        <v>0.21894736842105264</v>
      </c>
      <c r="G60" s="15">
        <f>IF(Dati19_20[[#This Row],[Mf]]*Dati19_20[[#This Row],[Pg]]=0,0,Dati19_20[[#This Row],[Mf]]*Dati19_20[[#This Row],[Pg]])</f>
        <v>166.4</v>
      </c>
      <c r="H60" s="20">
        <f>IFERROR(Dati19_20[[#This Row],[Tot. punti]]/Dati19_20[[#This Row],[Quota]],0)</f>
        <v>8.32</v>
      </c>
      <c r="I60" s="12">
        <f>IFERROR(VLOOKUP(Dati19_20[[#This Row],[Nome]]&amp;"*",Gazzetta19_20[],2,FALSE),0)</f>
        <v>20</v>
      </c>
      <c r="J60" t="s">
        <v>24</v>
      </c>
      <c r="K60">
        <v>26</v>
      </c>
      <c r="L60">
        <v>5.96</v>
      </c>
      <c r="M60">
        <v>6.4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Y60" s="18" t="s">
        <v>2821</v>
      </c>
      <c r="Z60">
        <v>6</v>
      </c>
    </row>
    <row r="61" spans="1:26">
      <c r="A61">
        <v>536</v>
      </c>
      <c r="B61" t="s">
        <v>17</v>
      </c>
      <c r="C61" t="s">
        <v>193</v>
      </c>
      <c r="D61" s="17" t="str">
        <f>IFERROR(VLOOKUP(Dati19_20[[#This Row],[Nome]]&amp;"*",Gazzetta19_20[Giocatore],1,FALSE),0)</f>
        <v>Politano M.</v>
      </c>
      <c r="E61" s="13">
        <f>IFERROR(IF(Dati19_20[[#This Row],[Mf]]/Dati19_20[[#This Row],[Quota]]=0,0,Dati19_20[[#This Row],[Mf]]/Dati19_20[[#This Row],[Quota]]),0)</f>
        <v>0.35499999999999998</v>
      </c>
      <c r="F61" s="13">
        <f>IFERROR(Dati19_20[[#This Row],[Mf/Quota]]*Dati19_20[[#This Row],[Pg]]/38,0)</f>
        <v>0.24289473684210527</v>
      </c>
      <c r="G61" s="15">
        <f>IF(Dati19_20[[#This Row],[Mf]]*Dati19_20[[#This Row],[Pg]]=0,0,Dati19_20[[#This Row],[Mf]]*Dati19_20[[#This Row],[Pg]])</f>
        <v>166.14</v>
      </c>
      <c r="H61" s="20">
        <f>IFERROR(Dati19_20[[#This Row],[Tot. punti]]/Dati19_20[[#This Row],[Quota]],0)</f>
        <v>9.2299999999999986</v>
      </c>
      <c r="I61" s="12">
        <f>IFERROR(VLOOKUP(Dati19_20[[#This Row],[Nome]]&amp;"*",Gazzetta19_20[],2,FALSE),0)</f>
        <v>18</v>
      </c>
      <c r="J61" t="s">
        <v>24</v>
      </c>
      <c r="K61">
        <v>26</v>
      </c>
      <c r="L61">
        <v>6.05</v>
      </c>
      <c r="M61">
        <v>6.39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Y61" s="18" t="s">
        <v>2638</v>
      </c>
      <c r="Z61">
        <v>25</v>
      </c>
    </row>
    <row r="62" spans="1:26">
      <c r="A62">
        <v>526</v>
      </c>
      <c r="B62" t="s">
        <v>22</v>
      </c>
      <c r="C62" t="s">
        <v>119</v>
      </c>
      <c r="D62" s="17" t="str">
        <f>IFERROR(VLOOKUP(Dati19_20[[#This Row],[Nome]]&amp;"*",Gazzetta19_20[Giocatore],1,FALSE),0)</f>
        <v>Duncan A.</v>
      </c>
      <c r="E62" s="13">
        <f>IFERROR(IF(Dati19_20[[#This Row],[Mf]]/Dati19_20[[#This Row],[Quota]]=0,0,Dati19_20[[#This Row],[Mf]]/Dati19_20[[#This Row],[Quota]]),0)</f>
        <v>0.45571428571428568</v>
      </c>
      <c r="F62" s="13">
        <f>IFERROR(Dati19_20[[#This Row],[Mf/Quota]]*Dati19_20[[#This Row],[Pg]]/38,0)</f>
        <v>0.31180451127819547</v>
      </c>
      <c r="G62" s="15">
        <f>IF(Dati19_20[[#This Row],[Mf]]*Dati19_20[[#This Row],[Pg]]=0,0,Dati19_20[[#This Row],[Mf]]*Dati19_20[[#This Row],[Pg]])</f>
        <v>165.88</v>
      </c>
      <c r="H62" s="20">
        <f>IFERROR(Dati19_20[[#This Row],[Tot. punti]]/Dati19_20[[#This Row],[Quota]],0)</f>
        <v>11.848571428571429</v>
      </c>
      <c r="I62" s="12">
        <f>IFERROR(VLOOKUP(Dati19_20[[#This Row],[Nome]]&amp;"*",Gazzetta19_20[],2,FALSE),0)</f>
        <v>14</v>
      </c>
      <c r="J62" t="s">
        <v>35</v>
      </c>
      <c r="K62">
        <v>26</v>
      </c>
      <c r="L62">
        <v>6.02</v>
      </c>
      <c r="M62">
        <v>6.38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5</v>
      </c>
      <c r="V62">
        <v>0</v>
      </c>
      <c r="W62">
        <v>0</v>
      </c>
      <c r="Y62" s="18" t="s">
        <v>1709</v>
      </c>
      <c r="Z62">
        <v>19</v>
      </c>
    </row>
    <row r="63" spans="1:26">
      <c r="A63">
        <v>479</v>
      </c>
      <c r="B63" t="s">
        <v>17</v>
      </c>
      <c r="C63" t="s">
        <v>608</v>
      </c>
      <c r="D63" s="17" t="str">
        <f>IFERROR(VLOOKUP(Dati19_20[[#This Row],[Nome]]&amp;"*",Gazzetta19_20[Giocatore],1,FALSE),0)</f>
        <v>Sanabria A.</v>
      </c>
      <c r="E63" s="13">
        <f>IFERROR(IF(Dati19_20[[#This Row],[Mf]]/Dati19_20[[#This Row],[Quota]]=0,0,Dati19_20[[#This Row],[Mf]]/Dati19_20[[#This Row],[Quota]]),0)</f>
        <v>0.42499999999999999</v>
      </c>
      <c r="F63" s="13">
        <f>IFERROR(Dati19_20[[#This Row],[Mf/Quota]]*Dati19_20[[#This Row],[Pg]]/38,0)</f>
        <v>0.26842105263157895</v>
      </c>
      <c r="G63" s="15">
        <f>IF(Dati19_20[[#This Row],[Mf]]*Dati19_20[[#This Row],[Pg]]=0,0,Dati19_20[[#This Row],[Mf]]*Dati19_20[[#This Row],[Pg]])</f>
        <v>163.19999999999999</v>
      </c>
      <c r="H63" s="20">
        <f>IFERROR(Dati19_20[[#This Row],[Tot. punti]]/Dati19_20[[#This Row],[Quota]],0)</f>
        <v>10.199999999999999</v>
      </c>
      <c r="I63" s="12">
        <f>IFERROR(VLOOKUP(Dati19_20[[#This Row],[Nome]]&amp;"*",Gazzetta19_20[],2,FALSE),0)</f>
        <v>16</v>
      </c>
      <c r="J63" t="s">
        <v>70</v>
      </c>
      <c r="K63">
        <v>24</v>
      </c>
      <c r="L63">
        <v>6</v>
      </c>
      <c r="M63">
        <v>6.8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3</v>
      </c>
      <c r="V63">
        <v>0</v>
      </c>
      <c r="W63">
        <v>0</v>
      </c>
      <c r="Y63" s="18" t="s">
        <v>2475</v>
      </c>
      <c r="Z63">
        <v>18</v>
      </c>
    </row>
    <row r="64" spans="1:26">
      <c r="A64">
        <v>184</v>
      </c>
      <c r="B64" t="s">
        <v>22</v>
      </c>
      <c r="C64" t="s">
        <v>107</v>
      </c>
      <c r="D64" s="17" t="str">
        <f>IFERROR(VLOOKUP(Dati19_20[[#This Row],[Nome]]&amp;"*",Gazzetta19_20[Giocatore],1,FALSE),0)</f>
        <v>Bernardeschi F.</v>
      </c>
      <c r="E64" s="13">
        <f>IFERROR(IF(Dati19_20[[#This Row],[Mf]]/Dati19_20[[#This Row],[Quota]]=0,0,Dati19_20[[#This Row],[Mf]]/Dati19_20[[#This Row],[Quota]]),0)</f>
        <v>0.42923076923076925</v>
      </c>
      <c r="F64" s="13">
        <f>IFERROR(Dati19_20[[#This Row],[Mf/Quota]]*Dati19_20[[#This Row],[Pg]]/38,0)</f>
        <v>0.32757085020242921</v>
      </c>
      <c r="G64" s="15">
        <f>IF(Dati19_20[[#This Row],[Mf]]*Dati19_20[[#This Row],[Pg]]=0,0,Dati19_20[[#This Row],[Mf]]*Dati19_20[[#This Row],[Pg]])</f>
        <v>161.82</v>
      </c>
      <c r="H64" s="20">
        <f>IFERROR(Dati19_20[[#This Row],[Tot. punti]]/Dati19_20[[#This Row],[Quota]],0)</f>
        <v>12.447692307692307</v>
      </c>
      <c r="I64" s="12">
        <f>IFERROR(VLOOKUP(Dati19_20[[#This Row],[Nome]]&amp;"*",Gazzetta19_20[],2,FALSE),0)</f>
        <v>13</v>
      </c>
      <c r="J64" t="s">
        <v>57</v>
      </c>
      <c r="K64">
        <v>29</v>
      </c>
      <c r="L64">
        <v>5.52</v>
      </c>
      <c r="M64">
        <v>5.58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6</v>
      </c>
      <c r="V64">
        <v>0</v>
      </c>
      <c r="W64">
        <v>0</v>
      </c>
      <c r="Y64" s="18" t="s">
        <v>2476</v>
      </c>
      <c r="Z64">
        <v>8</v>
      </c>
    </row>
    <row r="65" spans="1:26">
      <c r="A65">
        <v>610</v>
      </c>
      <c r="B65" t="s">
        <v>28</v>
      </c>
      <c r="C65" t="s">
        <v>233</v>
      </c>
      <c r="D65" s="17" t="str">
        <f>IFERROR(VLOOKUP(Dati19_20[[#This Row],[Nome]]&amp;"*",Gazzetta19_20[Giocatore],1,FALSE),0)</f>
        <v>Gollini P.</v>
      </c>
      <c r="E65" s="13">
        <f>IFERROR(IF(Dati19_20[[#This Row],[Mf]]/Dati19_20[[#This Row],[Quota]]=0,0,Dati19_20[[#This Row],[Mf]]/Dati19_20[[#This Row],[Quota]]),0)</f>
        <v>0.25684210526315787</v>
      </c>
      <c r="F65" s="13">
        <f>IFERROR(Dati19_20[[#This Row],[Mf/Quota]]*Dati19_20[[#This Row],[Pg]]/38,0)</f>
        <v>0.22304709141274234</v>
      </c>
      <c r="G65" s="15">
        <f>IF(Dati19_20[[#This Row],[Mf]]*Dati19_20[[#This Row],[Pg]]=0,0,Dati19_20[[#This Row],[Mf]]*Dati19_20[[#This Row],[Pg]])</f>
        <v>161.04</v>
      </c>
      <c r="H65" s="20">
        <f>IFERROR(Dati19_20[[#This Row],[Tot. punti]]/Dati19_20[[#This Row],[Quota]],0)</f>
        <v>8.4757894736842108</v>
      </c>
      <c r="I65" s="12">
        <f>IFERROR(VLOOKUP(Dati19_20[[#This Row],[Nome]]&amp;"*",Gazzetta19_20[],2,FALSE),0)</f>
        <v>19</v>
      </c>
      <c r="J65" t="s">
        <v>49</v>
      </c>
      <c r="K65">
        <v>33</v>
      </c>
      <c r="L65">
        <v>6.2</v>
      </c>
      <c r="M65">
        <v>4.88</v>
      </c>
      <c r="N65">
        <v>0</v>
      </c>
      <c r="O65">
        <v>42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Y65" s="18" t="s">
        <v>1710</v>
      </c>
      <c r="Z65">
        <v>16</v>
      </c>
    </row>
    <row r="66" spans="1:26">
      <c r="A66">
        <v>252</v>
      </c>
      <c r="B66" t="s">
        <v>31</v>
      </c>
      <c r="C66" t="s">
        <v>579</v>
      </c>
      <c r="D66" s="17" t="str">
        <f>IFERROR(VLOOKUP(Dati19_20[[#This Row],[Nome]]&amp;"*",Gazzetta19_20[Giocatore],1,FALSE),0)</f>
        <v>Biraghi C.</v>
      </c>
      <c r="E66" s="13">
        <f>IFERROR(IF(Dati19_20[[#This Row],[Mf]]/Dati19_20[[#This Row],[Quota]]=0,0,Dati19_20[[#This Row],[Mf]]/Dati19_20[[#This Row],[Quota]]),0)</f>
        <v>0.40187499999999998</v>
      </c>
      <c r="F66" s="13">
        <f>IFERROR(Dati19_20[[#This Row],[Mf/Quota]]*Dati19_20[[#This Row],[Pg]]/38,0)</f>
        <v>0.26439144736842107</v>
      </c>
      <c r="G66" s="15">
        <f>IF(Dati19_20[[#This Row],[Mf]]*Dati19_20[[#This Row],[Pg]]=0,0,Dati19_20[[#This Row],[Mf]]*Dati19_20[[#This Row],[Pg]])</f>
        <v>160.75</v>
      </c>
      <c r="H66" s="20">
        <f>IFERROR(Dati19_20[[#This Row],[Tot. punti]]/Dati19_20[[#This Row],[Quota]],0)</f>
        <v>10.046875</v>
      </c>
      <c r="I66" s="12">
        <f>IFERROR(VLOOKUP(Dati19_20[[#This Row],[Nome]]&amp;"*",Gazzetta19_20[],2,FALSE),0)</f>
        <v>16</v>
      </c>
      <c r="J66" t="s">
        <v>55</v>
      </c>
      <c r="K66">
        <v>25</v>
      </c>
      <c r="L66">
        <v>5.98</v>
      </c>
      <c r="M66">
        <v>6.43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3</v>
      </c>
      <c r="V66">
        <v>0</v>
      </c>
      <c r="W66">
        <v>0</v>
      </c>
      <c r="Y66" s="18" t="s">
        <v>2478</v>
      </c>
      <c r="Z66">
        <v>15</v>
      </c>
    </row>
    <row r="67" spans="1:26">
      <c r="A67">
        <v>133</v>
      </c>
      <c r="B67" t="s">
        <v>28</v>
      </c>
      <c r="C67" t="s">
        <v>137</v>
      </c>
      <c r="D67" s="17" t="str">
        <f>IFERROR(VLOOKUP(Dati19_20[[#This Row],[Nome]]&amp;"*",Gazzetta19_20[Giocatore],1,FALSE),0)</f>
        <v>Skorupski L.</v>
      </c>
      <c r="E67" s="13">
        <f>IFERROR(IF(Dati19_20[[#This Row],[Mf]]/Dati19_20[[#This Row],[Quota]]=0,0,Dati19_20[[#This Row],[Mf]]/Dati19_20[[#This Row],[Quota]]),0)</f>
        <v>0.36000000000000004</v>
      </c>
      <c r="F67" s="13">
        <f>IFERROR(Dati19_20[[#This Row],[Mf/Quota]]*Dati19_20[[#This Row],[Pg]]/38,0)</f>
        <v>0.35052631578947374</v>
      </c>
      <c r="G67" s="15">
        <f>IF(Dati19_20[[#This Row],[Mf]]*Dati19_20[[#This Row],[Pg]]=0,0,Dati19_20[[#This Row],[Mf]]*Dati19_20[[#This Row],[Pg]])</f>
        <v>159.84</v>
      </c>
      <c r="H67" s="20">
        <f>IFERROR(Dati19_20[[#This Row],[Tot. punti]]/Dati19_20[[#This Row],[Quota]],0)</f>
        <v>13.32</v>
      </c>
      <c r="I67" s="12">
        <f>IFERROR(VLOOKUP(Dati19_20[[#This Row],[Nome]]&amp;"*",Gazzetta19_20[],2,FALSE),0)</f>
        <v>12</v>
      </c>
      <c r="J67" t="s">
        <v>89</v>
      </c>
      <c r="K67">
        <v>37</v>
      </c>
      <c r="L67">
        <v>6</v>
      </c>
      <c r="M67">
        <v>4.32</v>
      </c>
      <c r="N67">
        <v>0</v>
      </c>
      <c r="O67">
        <v>64</v>
      </c>
      <c r="P67">
        <v>1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Y67" s="18" t="s">
        <v>2639</v>
      </c>
      <c r="Z67">
        <v>13</v>
      </c>
    </row>
    <row r="68" spans="1:26">
      <c r="A68">
        <v>287</v>
      </c>
      <c r="B68" t="s">
        <v>31</v>
      </c>
      <c r="C68" t="s">
        <v>460</v>
      </c>
      <c r="D68" s="17" t="str">
        <f>IFERROR(VLOOKUP(Dati19_20[[#This Row],[Nome]]&amp;"*",Gazzetta19_20[Giocatore],1,FALSE),0)</f>
        <v>Caceres M.</v>
      </c>
      <c r="E68" s="13">
        <f>IFERROR(IF(Dati19_20[[#This Row],[Mf]]/Dati19_20[[#This Row],[Quota]]=0,0,Dati19_20[[#This Row],[Mf]]/Dati19_20[[#This Row],[Quota]]),0)</f>
        <v>0.64999999999999991</v>
      </c>
      <c r="F68" s="13">
        <f>IFERROR(Dati19_20[[#This Row],[Mf/Quota]]*Dati19_20[[#This Row],[Pg]]/38,0)</f>
        <v>0.46184210526315783</v>
      </c>
      <c r="G68" s="15">
        <f>IF(Dati19_20[[#This Row],[Mf]]*Dati19_20[[#This Row],[Pg]]=0,0,Dati19_20[[#This Row],[Mf]]*Dati19_20[[#This Row],[Pg]])</f>
        <v>157.94999999999999</v>
      </c>
      <c r="H68" s="20">
        <f>IFERROR(Dati19_20[[#This Row],[Tot. punti]]/Dati19_20[[#This Row],[Quota]],0)</f>
        <v>17.549999999999997</v>
      </c>
      <c r="I68" s="12">
        <f>IFERROR(VLOOKUP(Dati19_20[[#This Row],[Nome]]&amp;"*",Gazzetta19_20[],2,FALSE),0)</f>
        <v>9</v>
      </c>
      <c r="J68" t="s">
        <v>35</v>
      </c>
      <c r="K68">
        <v>27</v>
      </c>
      <c r="L68">
        <v>5.93</v>
      </c>
      <c r="M68">
        <v>5.85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1</v>
      </c>
      <c r="W68">
        <v>0</v>
      </c>
      <c r="Y68" s="18" t="s">
        <v>2640</v>
      </c>
      <c r="Z68">
        <v>7</v>
      </c>
    </row>
    <row r="69" spans="1:26">
      <c r="A69">
        <v>315</v>
      </c>
      <c r="B69" t="s">
        <v>17</v>
      </c>
      <c r="C69" t="s">
        <v>326</v>
      </c>
      <c r="D69" s="17" t="str">
        <f>IFERROR(VLOOKUP(Dati19_20[[#This Row],[Nome]]&amp;"*",Gazzetta19_20[Giocatore],1,FALSE),0)</f>
        <v>Zaza S.</v>
      </c>
      <c r="E69" s="13">
        <f>IFERROR(IF(Dati19_20[[#This Row],[Mf]]/Dati19_20[[#This Row],[Quota]]=0,0,Dati19_20[[#This Row],[Mf]]/Dati19_20[[#This Row],[Quota]]),0)</f>
        <v>0.43333333333333335</v>
      </c>
      <c r="F69" s="13">
        <f>IFERROR(Dati19_20[[#This Row],[Mf/Quota]]*Dati19_20[[#This Row],[Pg]]/38,0)</f>
        <v>0.27368421052631581</v>
      </c>
      <c r="G69" s="15">
        <f>IF(Dati19_20[[#This Row],[Mf]]*Dati19_20[[#This Row],[Pg]]=0,0,Dati19_20[[#This Row],[Mf]]*Dati19_20[[#This Row],[Pg]])</f>
        <v>156</v>
      </c>
      <c r="H69" s="20">
        <f>IFERROR(Dati19_20[[#This Row],[Tot. punti]]/Dati19_20[[#This Row],[Quota]],0)</f>
        <v>10.4</v>
      </c>
      <c r="I69" s="12">
        <f>IFERROR(VLOOKUP(Dati19_20[[#This Row],[Nome]]&amp;"*",Gazzetta19_20[],2,FALSE),0)</f>
        <v>15</v>
      </c>
      <c r="J69" t="s">
        <v>81</v>
      </c>
      <c r="K69">
        <v>24</v>
      </c>
      <c r="L69">
        <v>5.83</v>
      </c>
      <c r="M69">
        <v>6.5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</v>
      </c>
      <c r="V69">
        <v>0</v>
      </c>
      <c r="W69">
        <v>0</v>
      </c>
      <c r="Y69" s="18" t="s">
        <v>2822</v>
      </c>
      <c r="Z69">
        <v>1</v>
      </c>
    </row>
    <row r="70" spans="1:26">
      <c r="A70">
        <v>1917</v>
      </c>
      <c r="B70" t="s">
        <v>28</v>
      </c>
      <c r="C70" t="s">
        <v>689</v>
      </c>
      <c r="D70" s="17" t="str">
        <f>IFERROR(VLOOKUP(Dati19_20[[#This Row],[Nome]]&amp;"*",Gazzetta19_20[Giocatore],1,FALSE),0)</f>
        <v>Dragowski B.</v>
      </c>
      <c r="E70" s="13">
        <f>IFERROR(IF(Dati19_20[[#This Row],[Mf]]/Dati19_20[[#This Row],[Quota]]=0,0,Dati19_20[[#This Row],[Mf]]/Dati19_20[[#This Row],[Quota]]),0)</f>
        <v>0.26315789473684209</v>
      </c>
      <c r="F70" s="13">
        <f>IFERROR(Dati19_20[[#This Row],[Mf/Quota]]*Dati19_20[[#This Row],[Pg]]/38,0)</f>
        <v>0.21468144044321327</v>
      </c>
      <c r="G70" s="15">
        <f>IF(Dati19_20[[#This Row],[Mf]]*Dati19_20[[#This Row],[Pg]]=0,0,Dati19_20[[#This Row],[Mf]]*Dati19_20[[#This Row],[Pg]])</f>
        <v>155</v>
      </c>
      <c r="H70" s="20">
        <f>IFERROR(Dati19_20[[#This Row],[Tot. punti]]/Dati19_20[[#This Row],[Quota]],0)</f>
        <v>8.1578947368421044</v>
      </c>
      <c r="I70" s="12">
        <f>IFERROR(VLOOKUP(Dati19_20[[#This Row],[Nome]]&amp;"*",Gazzetta19_20[],2,FALSE),0)</f>
        <v>19</v>
      </c>
      <c r="J70" t="s">
        <v>35</v>
      </c>
      <c r="K70">
        <v>31</v>
      </c>
      <c r="L70">
        <v>6.21</v>
      </c>
      <c r="M70">
        <v>5</v>
      </c>
      <c r="N70">
        <v>0</v>
      </c>
      <c r="O70">
        <v>43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 s="18" t="s">
        <v>2643</v>
      </c>
      <c r="Z70">
        <v>14</v>
      </c>
    </row>
    <row r="71" spans="1:26">
      <c r="A71">
        <v>423</v>
      </c>
      <c r="B71" t="s">
        <v>31</v>
      </c>
      <c r="C71" t="s">
        <v>288</v>
      </c>
      <c r="D71" s="17" t="str">
        <f>IFERROR(VLOOKUP(Dati19_20[[#This Row],[Nome]]&amp;"*",Gazzetta19_20[Giocatore],1,FALSE),0)</f>
        <v>Rispoli A.</v>
      </c>
      <c r="E71" s="13">
        <f>IFERROR(IF(Dati19_20[[#This Row],[Mf]]/Dati19_20[[#This Row],[Quota]]=0,0,Dati19_20[[#This Row],[Mf]]/Dati19_20[[#This Row],[Quota]]),0)</f>
        <v>0.91666666666666663</v>
      </c>
      <c r="F71" s="13">
        <f>IFERROR(Dati19_20[[#This Row],[Mf/Quota]]*Dati19_20[[#This Row],[Pg]]/38,0)</f>
        <v>0.67543859649122806</v>
      </c>
      <c r="G71" s="15">
        <f>IF(Dati19_20[[#This Row],[Mf]]*Dati19_20[[#This Row],[Pg]]=0,0,Dati19_20[[#This Row],[Mf]]*Dati19_20[[#This Row],[Pg]])</f>
        <v>154</v>
      </c>
      <c r="H71" s="20">
        <f>IFERROR(Dati19_20[[#This Row],[Tot. punti]]/Dati19_20[[#This Row],[Quota]],0)</f>
        <v>25.666666666666668</v>
      </c>
      <c r="I71" s="12">
        <f>IFERROR(VLOOKUP(Dati19_20[[#This Row],[Nome]]&amp;"*",Gazzetta19_20[],2,FALSE),0)</f>
        <v>6</v>
      </c>
      <c r="J71" t="s">
        <v>1267</v>
      </c>
      <c r="K71">
        <v>28</v>
      </c>
      <c r="L71">
        <v>5.62</v>
      </c>
      <c r="M71">
        <v>5.5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Y71" s="18" t="s">
        <v>2823</v>
      </c>
      <c r="Z71">
        <v>1</v>
      </c>
    </row>
    <row r="72" spans="1:26">
      <c r="A72">
        <v>241</v>
      </c>
      <c r="B72" t="s">
        <v>22</v>
      </c>
      <c r="C72" t="s">
        <v>257</v>
      </c>
      <c r="D72" s="17" t="str">
        <f>IFERROR(VLOOKUP(Dati19_20[[#This Row],[Nome]]&amp;"*",Gazzetta19_20[Giocatore],1,FALSE),0)</f>
        <v>Tachtsidis P.</v>
      </c>
      <c r="E72" s="13">
        <f>IFERROR(IF(Dati19_20[[#This Row],[Mf]]/Dati19_20[[#This Row],[Quota]]=0,0,Dati19_20[[#This Row],[Mf]]/Dati19_20[[#This Row],[Quota]]),0)</f>
        <v>0.77714285714285725</v>
      </c>
      <c r="F72" s="13">
        <f>IFERROR(Dati19_20[[#This Row],[Mf/Quota]]*Dati19_20[[#This Row],[Pg]]/38,0)</f>
        <v>0.57263157894736849</v>
      </c>
      <c r="G72" s="15">
        <f>IF(Dati19_20[[#This Row],[Mf]]*Dati19_20[[#This Row],[Pg]]=0,0,Dati19_20[[#This Row],[Mf]]*Dati19_20[[#This Row],[Pg]])</f>
        <v>152.32000000000002</v>
      </c>
      <c r="H72" s="20">
        <f>IFERROR(Dati19_20[[#This Row],[Tot. punti]]/Dati19_20[[#This Row],[Quota]],0)</f>
        <v>21.76</v>
      </c>
      <c r="I72" s="12">
        <f>IFERROR(VLOOKUP(Dati19_20[[#This Row],[Nome]]&amp;"*",Gazzetta19_20[],2,FALSE),0)</f>
        <v>7</v>
      </c>
      <c r="J72" t="s">
        <v>1267</v>
      </c>
      <c r="K72">
        <v>28</v>
      </c>
      <c r="L72">
        <v>5.5</v>
      </c>
      <c r="M72">
        <v>5.44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5</v>
      </c>
      <c r="V72">
        <v>1</v>
      </c>
      <c r="W72">
        <v>0</v>
      </c>
      <c r="Y72" s="18" t="s">
        <v>1722</v>
      </c>
      <c r="Z72">
        <v>18</v>
      </c>
    </row>
    <row r="73" spans="1:26">
      <c r="A73">
        <v>4419</v>
      </c>
      <c r="B73" t="s">
        <v>28</v>
      </c>
      <c r="C73" t="s">
        <v>1328</v>
      </c>
      <c r="D73" s="17">
        <f>IFERROR(VLOOKUP(Dati19_20[[#This Row],[Nome]]&amp;"*",Gazzetta19_20[Giocatore],1,FALSE),0)</f>
        <v>0</v>
      </c>
      <c r="E73" s="13">
        <f>IFERROR(IF(Dati19_20[[#This Row],[Mf]]/Dati19_20[[#This Row],[Quota]]=0,0,Dati19_20[[#This Row],[Mf]]/Dati19_20[[#This Row],[Quota]]),0)</f>
        <v>0</v>
      </c>
      <c r="F73" s="13">
        <f>IFERROR(Dati19_20[[#This Row],[Mf/Quota]]*Dati19_20[[#This Row],[Pg]]/38,0)</f>
        <v>0</v>
      </c>
      <c r="G73" s="15">
        <f>IF(Dati19_20[[#This Row],[Mf]]*Dati19_20[[#This Row],[Pg]]=0,0,Dati19_20[[#This Row],[Mf]]*Dati19_20[[#This Row],[Pg]])</f>
        <v>151.04</v>
      </c>
      <c r="H73" s="20">
        <f>IFERROR(Dati19_20[[#This Row],[Tot. punti]]/Dati19_20[[#This Row],[Quota]],0)</f>
        <v>0</v>
      </c>
      <c r="I73" s="12">
        <f>IFERROR(VLOOKUP(Dati19_20[[#This Row],[Nome]]&amp;"*",Gazzetta19_20[],2,FALSE),0)</f>
        <v>0</v>
      </c>
      <c r="J73" t="s">
        <v>42</v>
      </c>
      <c r="K73">
        <v>32</v>
      </c>
      <c r="L73">
        <v>6.08</v>
      </c>
      <c r="M73">
        <v>4.72</v>
      </c>
      <c r="N73">
        <v>0</v>
      </c>
      <c r="O73">
        <v>45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Y73" s="18" t="s">
        <v>1723</v>
      </c>
      <c r="Z73">
        <v>10</v>
      </c>
    </row>
    <row r="74" spans="1:26">
      <c r="A74">
        <v>453</v>
      </c>
      <c r="B74" t="s">
        <v>28</v>
      </c>
      <c r="C74" t="s">
        <v>96</v>
      </c>
      <c r="D74" s="17" t="str">
        <f>IFERROR(VLOOKUP(Dati19_20[[#This Row],[Nome]]&amp;"*",Gazzetta19_20[Giocatore],1,FALSE),0)</f>
        <v>Szczesny W.</v>
      </c>
      <c r="E74" s="13">
        <f>IFERROR(IF(Dati19_20[[#This Row],[Mf]]/Dati19_20[[#This Row],[Quota]]=0,0,Dati19_20[[#This Row],[Mf]]/Dati19_20[[#This Row],[Quota]]),0)</f>
        <v>0.23454545454545456</v>
      </c>
      <c r="F74" s="13">
        <f>IFERROR(Dati19_20[[#This Row],[Mf/Quota]]*Dati19_20[[#This Row],[Pg]]/38,0)</f>
        <v>0.17899521531100479</v>
      </c>
      <c r="G74" s="15">
        <f>IF(Dati19_20[[#This Row],[Mf]]*Dati19_20[[#This Row],[Pg]]=0,0,Dati19_20[[#This Row],[Mf]]*Dati19_20[[#This Row],[Pg]])</f>
        <v>149.64000000000001</v>
      </c>
      <c r="H74" s="20">
        <f>IFERROR(Dati19_20[[#This Row],[Tot. punti]]/Dati19_20[[#This Row],[Quota]],0)</f>
        <v>6.8018181818181827</v>
      </c>
      <c r="I74" s="12">
        <f>IFERROR(VLOOKUP(Dati19_20[[#This Row],[Nome]]&amp;"*",Gazzetta19_20[],2,FALSE),0)</f>
        <v>22</v>
      </c>
      <c r="J74" t="s">
        <v>57</v>
      </c>
      <c r="K74">
        <v>29</v>
      </c>
      <c r="L74">
        <v>6.21</v>
      </c>
      <c r="M74">
        <v>5.16</v>
      </c>
      <c r="N74">
        <v>0</v>
      </c>
      <c r="O74">
        <v>33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Y74" s="18" t="s">
        <v>1726</v>
      </c>
      <c r="Z74">
        <v>9</v>
      </c>
    </row>
    <row r="75" spans="1:26">
      <c r="A75">
        <v>434</v>
      </c>
      <c r="B75" t="s">
        <v>22</v>
      </c>
      <c r="C75" t="s">
        <v>189</v>
      </c>
      <c r="D75" s="17" t="str">
        <f>IFERROR(VLOOKUP(Dati19_20[[#This Row],[Nome]]&amp;"*",Gazzetta19_20[Giocatore],1,FALSE),0)</f>
        <v>Jajalo M.</v>
      </c>
      <c r="E75" s="13">
        <f>IFERROR(IF(Dati19_20[[#This Row],[Mf]]/Dati19_20[[#This Row],[Quota]]=0,0,Dati19_20[[#This Row],[Mf]]/Dati19_20[[#This Row],[Quota]]),0)</f>
        <v>0.71625000000000005</v>
      </c>
      <c r="F75" s="13">
        <f>IFERROR(Dati19_20[[#This Row],[Mf/Quota]]*Dati19_20[[#This Row],[Pg]]/38,0)</f>
        <v>0.49006578947368429</v>
      </c>
      <c r="G75" s="15">
        <f>IF(Dati19_20[[#This Row],[Mf]]*Dati19_20[[#This Row],[Pg]]=0,0,Dati19_20[[#This Row],[Mf]]*Dati19_20[[#This Row],[Pg]])</f>
        <v>148.98000000000002</v>
      </c>
      <c r="H75" s="20">
        <f>IFERROR(Dati19_20[[#This Row],[Tot. punti]]/Dati19_20[[#This Row],[Quota]],0)</f>
        <v>18.622500000000002</v>
      </c>
      <c r="I75" s="12">
        <f>IFERROR(VLOOKUP(Dati19_20[[#This Row],[Nome]]&amp;"*",Gazzetta19_20[],2,FALSE),0)</f>
        <v>8</v>
      </c>
      <c r="J75" t="s">
        <v>30</v>
      </c>
      <c r="K75">
        <v>26</v>
      </c>
      <c r="L75">
        <v>5.9</v>
      </c>
      <c r="M75">
        <v>5.73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1</v>
      </c>
      <c r="W75">
        <v>0</v>
      </c>
      <c r="Y75" s="18" t="s">
        <v>1729</v>
      </c>
      <c r="Z75">
        <v>9</v>
      </c>
    </row>
    <row r="76" spans="1:26">
      <c r="A76">
        <v>237</v>
      </c>
      <c r="B76" t="s">
        <v>22</v>
      </c>
      <c r="C76" t="s">
        <v>139</v>
      </c>
      <c r="D76" s="17" t="str">
        <f>IFERROR(VLOOKUP(Dati19_20[[#This Row],[Nome]]&amp;"*",Gazzetta19_20[Giocatore],1,FALSE),0)</f>
        <v>Perotti D.</v>
      </c>
      <c r="E76" s="13">
        <f>IFERROR(IF(Dati19_20[[#This Row],[Mf]]/Dati19_20[[#This Row],[Quota]]=0,0,Dati19_20[[#This Row],[Mf]]/Dati19_20[[#This Row],[Quota]]),0)</f>
        <v>0.39055555555555554</v>
      </c>
      <c r="F76" s="13">
        <f>IFERROR(Dati19_20[[#This Row],[Mf/Quota]]*Dati19_20[[#This Row],[Pg]]/38,0)</f>
        <v>0.21583333333333332</v>
      </c>
      <c r="G76" s="15">
        <f>IF(Dati19_20[[#This Row],[Mf]]*Dati19_20[[#This Row],[Pg]]=0,0,Dati19_20[[#This Row],[Mf]]*Dati19_20[[#This Row],[Pg]])</f>
        <v>147.63</v>
      </c>
      <c r="H76" s="20">
        <f>IFERROR(Dati19_20[[#This Row],[Tot. punti]]/Dati19_20[[#This Row],[Quota]],0)</f>
        <v>8.2016666666666662</v>
      </c>
      <c r="I76" s="12">
        <f>IFERROR(VLOOKUP(Dati19_20[[#This Row],[Nome]]&amp;"*",Gazzetta19_20[],2,FALSE),0)</f>
        <v>18</v>
      </c>
      <c r="J76" t="s">
        <v>42</v>
      </c>
      <c r="K76">
        <v>21</v>
      </c>
      <c r="L76">
        <v>6.06</v>
      </c>
      <c r="M76">
        <v>7.03</v>
      </c>
      <c r="N76">
        <v>1</v>
      </c>
      <c r="O76">
        <v>0</v>
      </c>
      <c r="P76">
        <v>0</v>
      </c>
      <c r="Q76">
        <v>4</v>
      </c>
      <c r="R76">
        <v>4</v>
      </c>
      <c r="S76">
        <v>0</v>
      </c>
      <c r="T76">
        <v>3</v>
      </c>
      <c r="U76">
        <v>3</v>
      </c>
      <c r="V76">
        <v>1</v>
      </c>
      <c r="W76">
        <v>0</v>
      </c>
      <c r="Y76" s="18" t="s">
        <v>2482</v>
      </c>
      <c r="Z76">
        <v>21</v>
      </c>
    </row>
    <row r="77" spans="1:26">
      <c r="A77">
        <v>244</v>
      </c>
      <c r="B77" t="s">
        <v>31</v>
      </c>
      <c r="C77" t="s">
        <v>576</v>
      </c>
      <c r="D77" s="17" t="str">
        <f>IFERROR(VLOOKUP(Dati19_20[[#This Row],[Nome]]&amp;"*",Gazzetta19_20[Giocatore],1,FALSE),0)</f>
        <v>Ghiglione P.</v>
      </c>
      <c r="E77" s="13">
        <f>IFERROR(IF(Dati19_20[[#This Row],[Mf]]/Dati19_20[[#This Row],[Quota]]=0,0,Dati19_20[[#This Row],[Mf]]/Dati19_20[[#This Row],[Quota]]),0)</f>
        <v>0.84142857142857141</v>
      </c>
      <c r="F77" s="13">
        <f>IFERROR(Dati19_20[[#This Row],[Mf/Quota]]*Dati19_20[[#This Row],[Pg]]/38,0)</f>
        <v>0.55357142857142849</v>
      </c>
      <c r="G77" s="15">
        <f>IF(Dati19_20[[#This Row],[Mf]]*Dati19_20[[#This Row],[Pg]]=0,0,Dati19_20[[#This Row],[Mf]]*Dati19_20[[#This Row],[Pg]])</f>
        <v>147.25</v>
      </c>
      <c r="H77" s="20">
        <f>IFERROR(Dati19_20[[#This Row],[Tot. punti]]/Dati19_20[[#This Row],[Quota]],0)</f>
        <v>21.035714285714285</v>
      </c>
      <c r="I77" s="12">
        <f>IFERROR(VLOOKUP(Dati19_20[[#This Row],[Nome]]&amp;"*",Gazzetta19_20[],2,FALSE),0)</f>
        <v>7</v>
      </c>
      <c r="J77" t="s">
        <v>70</v>
      </c>
      <c r="K77">
        <v>25</v>
      </c>
      <c r="L77">
        <v>5.76</v>
      </c>
      <c r="M77">
        <v>5.89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4</v>
      </c>
      <c r="V77">
        <v>0</v>
      </c>
      <c r="W77">
        <v>0</v>
      </c>
      <c r="Y77" s="18" t="s">
        <v>1730</v>
      </c>
      <c r="Z77">
        <v>10</v>
      </c>
    </row>
    <row r="78" spans="1:26">
      <c r="A78">
        <v>253</v>
      </c>
      <c r="B78" t="s">
        <v>31</v>
      </c>
      <c r="C78" t="s">
        <v>311</v>
      </c>
      <c r="D78" s="17">
        <f>IFERROR(VLOOKUP(Dati19_20[[#This Row],[Nome]]&amp;"*",Gazzetta19_20[Giocatore],1,FALSE),0)</f>
        <v>0</v>
      </c>
      <c r="E78" s="13">
        <f>IFERROR(IF(Dati19_20[[#This Row],[Mf]]/Dati19_20[[#This Row],[Quota]]=0,0,Dati19_20[[#This Row],[Mf]]/Dati19_20[[#This Row],[Quota]]),0)</f>
        <v>0</v>
      </c>
      <c r="F78" s="13">
        <f>IFERROR(Dati19_20[[#This Row],[Mf/Quota]]*Dati19_20[[#This Row],[Pg]]/38,0)</f>
        <v>0</v>
      </c>
      <c r="G78" s="15">
        <f>IF(Dati19_20[[#This Row],[Mf]]*Dati19_20[[#This Row],[Pg]]=0,0,Dati19_20[[#This Row],[Mf]]*Dati19_20[[#This Row],[Pg]])</f>
        <v>146.74</v>
      </c>
      <c r="H78" s="20">
        <f>IFERROR(Dati19_20[[#This Row],[Tot. punti]]/Dati19_20[[#This Row],[Quota]],0)</f>
        <v>0</v>
      </c>
      <c r="I78" s="12">
        <f>IFERROR(VLOOKUP(Dati19_20[[#This Row],[Nome]]&amp;"*",Gazzetta19_20[],2,FALSE),0)</f>
        <v>0</v>
      </c>
      <c r="J78" t="s">
        <v>55</v>
      </c>
      <c r="K78">
        <v>22</v>
      </c>
      <c r="L78">
        <v>6.17</v>
      </c>
      <c r="M78">
        <v>6.67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Y78" s="18" t="s">
        <v>2248</v>
      </c>
      <c r="Z78">
        <v>9</v>
      </c>
    </row>
    <row r="79" spans="1:26">
      <c r="A79">
        <v>54</v>
      </c>
      <c r="B79" t="s">
        <v>31</v>
      </c>
      <c r="C79" t="s">
        <v>168</v>
      </c>
      <c r="D79" s="17" t="str">
        <f>IFERROR(VLOOKUP(Dati19_20[[#This Row],[Nome]]&amp;"*",Gazzetta19_20[Giocatore],1,FALSE),0)</f>
        <v>Rossettini L.</v>
      </c>
      <c r="E79" s="13">
        <f>IFERROR(IF(Dati19_20[[#This Row],[Mf]]/Dati19_20[[#This Row],[Quota]]=0,0,Dati19_20[[#This Row],[Mf]]/Dati19_20[[#This Row],[Quota]]),0)</f>
        <v>0.80428571428571427</v>
      </c>
      <c r="F79" s="13">
        <f>IFERROR(Dati19_20[[#This Row],[Mf/Quota]]*Dati19_20[[#This Row],[Pg]]/38,0)</f>
        <v>0.55030075187969929</v>
      </c>
      <c r="G79" s="15">
        <f>IF(Dati19_20[[#This Row],[Mf]]*Dati19_20[[#This Row],[Pg]]=0,0,Dati19_20[[#This Row],[Mf]]*Dati19_20[[#This Row],[Pg]])</f>
        <v>146.38</v>
      </c>
      <c r="H79" s="20">
        <f>IFERROR(Dati19_20[[#This Row],[Tot. punti]]/Dati19_20[[#This Row],[Quota]],0)</f>
        <v>20.911428571428569</v>
      </c>
      <c r="I79" s="12">
        <f>IFERROR(VLOOKUP(Dati19_20[[#This Row],[Nome]]&amp;"*",Gazzetta19_20[],2,FALSE),0)</f>
        <v>7</v>
      </c>
      <c r="J79" t="s">
        <v>1267</v>
      </c>
      <c r="K79">
        <v>26</v>
      </c>
      <c r="L79">
        <v>5.69</v>
      </c>
      <c r="M79">
        <v>5.63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</v>
      </c>
      <c r="V79">
        <v>0</v>
      </c>
      <c r="W79">
        <v>0</v>
      </c>
      <c r="Y79" s="18" t="s">
        <v>2824</v>
      </c>
      <c r="Z79">
        <v>10</v>
      </c>
    </row>
    <row r="80" spans="1:26">
      <c r="A80">
        <v>397</v>
      </c>
      <c r="B80" t="s">
        <v>22</v>
      </c>
      <c r="C80" t="s">
        <v>75</v>
      </c>
      <c r="D80" s="17" t="str">
        <f>IFERROR(VLOOKUP(Dati19_20[[#This Row],[Nome]]&amp;"*",Gazzetta19_20[Giocatore],1,FALSE),0)</f>
        <v>Allan M.</v>
      </c>
      <c r="E80" s="13">
        <f>IFERROR(IF(Dati19_20[[#This Row],[Mf]]/Dati19_20[[#This Row],[Quota]]=0,0,Dati19_20[[#This Row],[Mf]]/Dati19_20[[#This Row],[Quota]]),0)</f>
        <v>0.34666666666666668</v>
      </c>
      <c r="F80" s="13">
        <f>IFERROR(Dati19_20[[#This Row],[Mf/Quota]]*Dati19_20[[#This Row],[Pg]]/38,0)</f>
        <v>0.20982456140350877</v>
      </c>
      <c r="G80" s="15">
        <f>IF(Dati19_20[[#This Row],[Mf]]*Dati19_20[[#This Row],[Pg]]=0,0,Dati19_20[[#This Row],[Mf]]*Dati19_20[[#This Row],[Pg]])</f>
        <v>143.52000000000001</v>
      </c>
      <c r="H80" s="20">
        <f>IFERROR(Dati19_20[[#This Row],[Tot. punti]]/Dati19_20[[#This Row],[Quota]],0)</f>
        <v>7.9733333333333336</v>
      </c>
      <c r="I80" s="12">
        <f>IFERROR(VLOOKUP(Dati19_20[[#This Row],[Nome]]&amp;"*",Gazzetta19_20[],2,FALSE),0)</f>
        <v>18</v>
      </c>
      <c r="J80" t="s">
        <v>24</v>
      </c>
      <c r="K80">
        <v>23</v>
      </c>
      <c r="L80">
        <v>5.88</v>
      </c>
      <c r="M80">
        <v>6.24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0</v>
      </c>
      <c r="W80">
        <v>0</v>
      </c>
      <c r="Y80" s="18" t="s">
        <v>2483</v>
      </c>
      <c r="Z80">
        <v>31</v>
      </c>
    </row>
    <row r="81" spans="1:26">
      <c r="A81">
        <v>357</v>
      </c>
      <c r="B81" t="s">
        <v>31</v>
      </c>
      <c r="C81" t="s">
        <v>461</v>
      </c>
      <c r="D81" s="17" t="str">
        <f>IFERROR(VLOOKUP(Dati19_20[[#This Row],[Nome]]&amp;"*",Gazzetta19_20[Giocatore],1,FALSE),0)</f>
        <v>Calabria D.</v>
      </c>
      <c r="E81" s="13">
        <f>IFERROR(IF(Dati19_20[[#This Row],[Mf]]/Dati19_20[[#This Row],[Quota]]=0,0,Dati19_20[[#This Row],[Mf]]/Dati19_20[[#This Row],[Quota]]),0)</f>
        <v>0.57199999999999995</v>
      </c>
      <c r="F81" s="13">
        <f>IFERROR(Dati19_20[[#This Row],[Mf/Quota]]*Dati19_20[[#This Row],[Pg]]/38,0)</f>
        <v>0.37631578947368416</v>
      </c>
      <c r="G81" s="15">
        <f>IF(Dati19_20[[#This Row],[Mf]]*Dati19_20[[#This Row],[Pg]]=0,0,Dati19_20[[#This Row],[Mf]]*Dati19_20[[#This Row],[Pg]])</f>
        <v>143</v>
      </c>
      <c r="H81" s="20">
        <f>IFERROR(Dati19_20[[#This Row],[Tot. punti]]/Dati19_20[[#This Row],[Quota]],0)</f>
        <v>14.3</v>
      </c>
      <c r="I81" s="12">
        <f>IFERROR(VLOOKUP(Dati19_20[[#This Row],[Nome]]&amp;"*",Gazzetta19_20[],2,FALSE),0)</f>
        <v>10</v>
      </c>
      <c r="J81" t="s">
        <v>21</v>
      </c>
      <c r="K81">
        <v>25</v>
      </c>
      <c r="L81">
        <v>5.67</v>
      </c>
      <c r="M81">
        <v>5.72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0</v>
      </c>
      <c r="Y81" s="18" t="s">
        <v>1731</v>
      </c>
      <c r="Z81">
        <v>22</v>
      </c>
    </row>
    <row r="82" spans="1:26">
      <c r="A82">
        <v>183</v>
      </c>
      <c r="B82" t="s">
        <v>17</v>
      </c>
      <c r="C82" t="s">
        <v>335</v>
      </c>
      <c r="D82" s="17" t="str">
        <f>IFERROR(VLOOKUP(Dati19_20[[#This Row],[Nome]]&amp;"*",Gazzetta19_20[Giocatore],1,FALSE),0)</f>
        <v>Babacar K.</v>
      </c>
      <c r="E82" s="13">
        <f>IFERROR(IF(Dati19_20[[#This Row],[Mf]]/Dati19_20[[#This Row],[Quota]]=0,0,Dati19_20[[#This Row],[Mf]]/Dati19_20[[#This Row],[Quota]]),0)</f>
        <v>0.47416666666666668</v>
      </c>
      <c r="F82" s="13">
        <f>IFERROR(Dati19_20[[#This Row],[Mf/Quota]]*Dati19_20[[#This Row],[Pg]]/38,0)</f>
        <v>0.31195175438596495</v>
      </c>
      <c r="G82" s="15">
        <f>IF(Dati19_20[[#This Row],[Mf]]*Dati19_20[[#This Row],[Pg]]=0,0,Dati19_20[[#This Row],[Mf]]*Dati19_20[[#This Row],[Pg]])</f>
        <v>142.25</v>
      </c>
      <c r="H82" s="20">
        <f>IFERROR(Dati19_20[[#This Row],[Tot. punti]]/Dati19_20[[#This Row],[Quota]],0)</f>
        <v>11.854166666666666</v>
      </c>
      <c r="I82" s="12">
        <f>IFERROR(VLOOKUP(Dati19_20[[#This Row],[Nome]]&amp;"*",Gazzetta19_20[],2,FALSE),0)</f>
        <v>12</v>
      </c>
      <c r="J82" t="s">
        <v>1267</v>
      </c>
      <c r="K82">
        <v>25</v>
      </c>
      <c r="L82">
        <v>5.65</v>
      </c>
      <c r="M82">
        <v>5.69</v>
      </c>
      <c r="N82">
        <v>3</v>
      </c>
      <c r="O82">
        <v>0</v>
      </c>
      <c r="P82">
        <v>0</v>
      </c>
      <c r="Q82">
        <v>2</v>
      </c>
      <c r="R82">
        <v>0</v>
      </c>
      <c r="S82">
        <v>2</v>
      </c>
      <c r="T82">
        <v>0</v>
      </c>
      <c r="U82">
        <v>4</v>
      </c>
      <c r="V82">
        <v>0</v>
      </c>
      <c r="W82">
        <v>0</v>
      </c>
      <c r="Y82" s="18" t="s">
        <v>1733</v>
      </c>
      <c r="Z82">
        <v>20</v>
      </c>
    </row>
    <row r="83" spans="1:26">
      <c r="A83">
        <v>142</v>
      </c>
      <c r="B83" t="s">
        <v>31</v>
      </c>
      <c r="C83" t="s">
        <v>53</v>
      </c>
      <c r="D83" s="17" t="str">
        <f>IFERROR(VLOOKUP(Dati19_20[[#This Row],[Nome]]&amp;"*",Gazzetta19_20[Giocatore],1,FALSE),0)</f>
        <v>Mario Rui S.</v>
      </c>
      <c r="E83" s="13">
        <f>IFERROR(IF(Dati19_20[[#This Row],[Mf]]/Dati19_20[[#This Row],[Quota]]=0,0,Dati19_20[[#This Row],[Mf]]/Dati19_20[[#This Row],[Quota]]),0)</f>
        <v>0.57599999999999996</v>
      </c>
      <c r="F83" s="13">
        <f>IFERROR(Dati19_20[[#This Row],[Mf/Quota]]*Dati19_20[[#This Row],[Pg]]/38,0)</f>
        <v>0.3637894736842105</v>
      </c>
      <c r="G83" s="15">
        <f>IF(Dati19_20[[#This Row],[Mf]]*Dati19_20[[#This Row],[Pg]]=0,0,Dati19_20[[#This Row],[Mf]]*Dati19_20[[#This Row],[Pg]])</f>
        <v>138.24</v>
      </c>
      <c r="H83" s="20">
        <f>IFERROR(Dati19_20[[#This Row],[Tot. punti]]/Dati19_20[[#This Row],[Quota]],0)</f>
        <v>13.824000000000002</v>
      </c>
      <c r="I83" s="12">
        <f>IFERROR(VLOOKUP(Dati19_20[[#This Row],[Nome]]&amp;"*",Gazzetta19_20[],2,FALSE),0)</f>
        <v>10</v>
      </c>
      <c r="J83" t="s">
        <v>24</v>
      </c>
      <c r="K83">
        <v>24</v>
      </c>
      <c r="L83">
        <v>5.87</v>
      </c>
      <c r="M83">
        <v>5.76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9</v>
      </c>
      <c r="V83">
        <v>0</v>
      </c>
      <c r="W83">
        <v>0</v>
      </c>
      <c r="Y83" s="18" t="s">
        <v>2251</v>
      </c>
      <c r="Z83">
        <v>15</v>
      </c>
    </row>
    <row r="84" spans="1:26">
      <c r="A84">
        <v>392</v>
      </c>
      <c r="B84" t="s">
        <v>31</v>
      </c>
      <c r="C84" t="s">
        <v>113</v>
      </c>
      <c r="D84" s="17" t="str">
        <f>IFERROR(VLOOKUP(Dati19_20[[#This Row],[Nome]]&amp;"*",Gazzetta19_20[Giocatore],1,FALSE),0)</f>
        <v>Koulibaly K.</v>
      </c>
      <c r="E84" s="13">
        <f>IFERROR(IF(Dati19_20[[#This Row],[Mf]]/Dati19_20[[#This Row],[Quota]]=0,0,Dati19_20[[#This Row],[Mf]]/Dati19_20[[#This Row],[Quota]]),0)</f>
        <v>0.42461538461538456</v>
      </c>
      <c r="F84" s="13">
        <f>IFERROR(Dati19_20[[#This Row],[Mf/Quota]]*Dati19_20[[#This Row],[Pg]]/38,0)</f>
        <v>0.27935222672064769</v>
      </c>
      <c r="G84" s="15">
        <f>IF(Dati19_20[[#This Row],[Mf]]*Dati19_20[[#This Row],[Pg]]=0,0,Dati19_20[[#This Row],[Mf]]*Dati19_20[[#This Row],[Pg]])</f>
        <v>138</v>
      </c>
      <c r="H84" s="20">
        <f>IFERROR(Dati19_20[[#This Row],[Tot. punti]]/Dati19_20[[#This Row],[Quota]],0)</f>
        <v>10.615384615384615</v>
      </c>
      <c r="I84" s="12">
        <f>IFERROR(VLOOKUP(Dati19_20[[#This Row],[Nome]]&amp;"*",Gazzetta19_20[],2,FALSE),0)</f>
        <v>13</v>
      </c>
      <c r="J84" t="s">
        <v>24</v>
      </c>
      <c r="K84">
        <v>25</v>
      </c>
      <c r="L84">
        <v>5.78</v>
      </c>
      <c r="M84">
        <v>5.52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1</v>
      </c>
      <c r="W84">
        <v>1</v>
      </c>
      <c r="Y84" s="18" t="s">
        <v>2648</v>
      </c>
      <c r="Z84">
        <v>39</v>
      </c>
    </row>
    <row r="85" spans="1:26">
      <c r="A85">
        <v>533</v>
      </c>
      <c r="B85" t="s">
        <v>17</v>
      </c>
      <c r="C85" t="s">
        <v>249</v>
      </c>
      <c r="D85" s="17" t="str">
        <f>IFERROR(VLOOKUP(Dati19_20[[#This Row],[Nome]]&amp;"*",Gazzetta19_20[Giocatore],1,FALSE),0)</f>
        <v>Floccari S.</v>
      </c>
      <c r="E85" s="13">
        <f>IFERROR(IF(Dati19_20[[#This Row],[Mf]]/Dati19_20[[#This Row],[Quota]]=0,0,Dati19_20[[#This Row],[Mf]]/Dati19_20[[#This Row],[Quota]]),0)</f>
        <v>0.51909090909090905</v>
      </c>
      <c r="F85" s="13">
        <f>IFERROR(Dati19_20[[#This Row],[Mf/Quota]]*Dati19_20[[#This Row],[Pg]]/38,0)</f>
        <v>0.32784688995215311</v>
      </c>
      <c r="G85" s="15">
        <f>IF(Dati19_20[[#This Row],[Mf]]*Dati19_20[[#This Row],[Pg]]=0,0,Dati19_20[[#This Row],[Mf]]*Dati19_20[[#This Row],[Pg]])</f>
        <v>137.04</v>
      </c>
      <c r="H85" s="20">
        <f>IFERROR(Dati19_20[[#This Row],[Tot. punti]]/Dati19_20[[#This Row],[Quota]],0)</f>
        <v>12.458181818181817</v>
      </c>
      <c r="I85" s="12">
        <f>IFERROR(VLOOKUP(Dati19_20[[#This Row],[Nome]]&amp;"*",Gazzetta19_20[],2,FALSE),0)</f>
        <v>11</v>
      </c>
      <c r="J85" t="s">
        <v>653</v>
      </c>
      <c r="K85">
        <v>24</v>
      </c>
      <c r="L85">
        <v>5.62</v>
      </c>
      <c r="M85">
        <v>5.71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Y85" s="18" t="s">
        <v>2825</v>
      </c>
      <c r="Z85">
        <v>2</v>
      </c>
    </row>
    <row r="86" spans="1:26">
      <c r="A86">
        <v>621</v>
      </c>
      <c r="B86" t="s">
        <v>22</v>
      </c>
      <c r="C86" t="s">
        <v>436</v>
      </c>
      <c r="D86" s="17">
        <f>IFERROR(VLOOKUP(Dati19_20[[#This Row],[Nome]]&amp;"*",Gazzetta19_20[Giocatore],1,FALSE),0)</f>
        <v>0</v>
      </c>
      <c r="E86" s="13">
        <f>IFERROR(IF(Dati19_20[[#This Row],[Mf]]/Dati19_20[[#This Row],[Quota]]=0,0,Dati19_20[[#This Row],[Mf]]/Dati19_20[[#This Row],[Quota]]),0)</f>
        <v>0</v>
      </c>
      <c r="F86" s="13">
        <f>IFERROR(Dati19_20[[#This Row],[Mf/Quota]]*Dati19_20[[#This Row],[Pg]]/38,0)</f>
        <v>0</v>
      </c>
      <c r="G86" s="15">
        <f>IF(Dati19_20[[#This Row],[Mf]]*Dati19_20[[#This Row],[Pg]]=0,0,Dati19_20[[#This Row],[Mf]]*Dati19_20[[#This Row],[Pg]])</f>
        <v>136.85</v>
      </c>
      <c r="H86" s="20">
        <f>IFERROR(Dati19_20[[#This Row],[Tot. punti]]/Dati19_20[[#This Row],[Quota]],0)</f>
        <v>0</v>
      </c>
      <c r="I86" s="12">
        <f>IFERROR(VLOOKUP(Dati19_20[[#This Row],[Nome]]&amp;"*",Gazzetta19_20[],2,FALSE),0)</f>
        <v>0</v>
      </c>
      <c r="J86" t="s">
        <v>1266</v>
      </c>
      <c r="K86">
        <v>23</v>
      </c>
      <c r="L86">
        <v>5.75</v>
      </c>
      <c r="M86">
        <v>5.95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0</v>
      </c>
      <c r="W86">
        <v>0</v>
      </c>
      <c r="Y86" s="18" t="s">
        <v>2489</v>
      </c>
      <c r="Z86">
        <v>7</v>
      </c>
    </row>
    <row r="87" spans="1:26">
      <c r="A87">
        <v>509</v>
      </c>
      <c r="B87" t="s">
        <v>28</v>
      </c>
      <c r="C87" t="s">
        <v>45</v>
      </c>
      <c r="D87" s="17" t="str">
        <f>IFERROR(VLOOKUP(Dati19_20[[#This Row],[Nome]]&amp;"*",Gazzetta19_20[Giocatore],1,FALSE),0)</f>
        <v>Consigli A.</v>
      </c>
      <c r="E87" s="13">
        <f>IFERROR(IF(Dati19_20[[#This Row],[Mf]]/Dati19_20[[#This Row],[Quota]]=0,0,Dati19_20[[#This Row],[Mf]]/Dati19_20[[#This Row],[Quota]]),0)</f>
        <v>0.33769230769230768</v>
      </c>
      <c r="F87" s="13">
        <f>IFERROR(Dati19_20[[#This Row],[Mf/Quota]]*Dati19_20[[#This Row],[Pg]]/38,0)</f>
        <v>0.27548582995951415</v>
      </c>
      <c r="G87" s="15">
        <f>IF(Dati19_20[[#This Row],[Mf]]*Dati19_20[[#This Row],[Pg]]=0,0,Dati19_20[[#This Row],[Mf]]*Dati19_20[[#This Row],[Pg]])</f>
        <v>136.09</v>
      </c>
      <c r="H87" s="20">
        <f>IFERROR(Dati19_20[[#This Row],[Tot. punti]]/Dati19_20[[#This Row],[Quota]],0)</f>
        <v>10.468461538461538</v>
      </c>
      <c r="I87" s="12">
        <f>IFERROR(VLOOKUP(Dati19_20[[#This Row],[Nome]]&amp;"*",Gazzetta19_20[],2,FALSE),0)</f>
        <v>13</v>
      </c>
      <c r="J87" t="s">
        <v>46</v>
      </c>
      <c r="K87">
        <v>31</v>
      </c>
      <c r="L87">
        <v>6.08</v>
      </c>
      <c r="M87">
        <v>4.3899999999999997</v>
      </c>
      <c r="N87">
        <v>0</v>
      </c>
      <c r="O87">
        <v>55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Y87" s="18" t="s">
        <v>2490</v>
      </c>
      <c r="Z87">
        <v>17</v>
      </c>
    </row>
    <row r="88" spans="1:26">
      <c r="A88">
        <v>385</v>
      </c>
      <c r="B88" t="s">
        <v>28</v>
      </c>
      <c r="C88" t="s">
        <v>537</v>
      </c>
      <c r="D88" s="17" t="str">
        <f>IFERROR(VLOOKUP(Dati19_20[[#This Row],[Nome]]&amp;"*",Gazzetta19_20[Giocatore],1,FALSE),0)</f>
        <v>Gabriel V.</v>
      </c>
      <c r="E88" s="13">
        <f>IFERROR(IF(Dati19_20[[#This Row],[Mf]]/Dati19_20[[#This Row],[Quota]]=0,0,Dati19_20[[#This Row],[Mf]]/Dati19_20[[#This Row],[Quota]]),0)</f>
        <v>0.39900000000000002</v>
      </c>
      <c r="F88" s="13">
        <f>IFERROR(Dati19_20[[#This Row],[Mf/Quota]]*Dati19_20[[#This Row],[Pg]]/38,0)</f>
        <v>0.35700000000000004</v>
      </c>
      <c r="G88" s="15">
        <f>IF(Dati19_20[[#This Row],[Mf]]*Dati19_20[[#This Row],[Pg]]=0,0,Dati19_20[[#This Row],[Mf]]*Dati19_20[[#This Row],[Pg]])</f>
        <v>135.66</v>
      </c>
      <c r="H88" s="20">
        <f>IFERROR(Dati19_20[[#This Row],[Tot. punti]]/Dati19_20[[#This Row],[Quota]],0)</f>
        <v>13.565999999999999</v>
      </c>
      <c r="I88" s="12">
        <f>IFERROR(VLOOKUP(Dati19_20[[#This Row],[Nome]]&amp;"*",Gazzetta19_20[],2,FALSE),0)</f>
        <v>10</v>
      </c>
      <c r="J88" t="s">
        <v>1267</v>
      </c>
      <c r="K88">
        <v>34</v>
      </c>
      <c r="L88">
        <v>6.16</v>
      </c>
      <c r="M88">
        <v>3.99</v>
      </c>
      <c r="N88">
        <v>0</v>
      </c>
      <c r="O88">
        <v>76</v>
      </c>
      <c r="P88">
        <v>2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1</v>
      </c>
      <c r="Y88" s="18" t="s">
        <v>2649</v>
      </c>
      <c r="Z88">
        <v>16</v>
      </c>
    </row>
    <row r="89" spans="1:26">
      <c r="A89">
        <v>505</v>
      </c>
      <c r="B89" t="s">
        <v>17</v>
      </c>
      <c r="C89" t="s">
        <v>497</v>
      </c>
      <c r="D89" s="17" t="str">
        <f>IFERROR(VLOOKUP(Dati19_20[[#This Row],[Nome]]&amp;"*",Gazzetta19_20[Giocatore],1,FALSE),0)</f>
        <v>Bonazzoli F.</v>
      </c>
      <c r="E89" s="13">
        <f>IFERROR(IF(Dati19_20[[#This Row],[Mf]]/Dati19_20[[#This Row],[Quota]]=0,0,Dati19_20[[#This Row],[Mf]]/Dati19_20[[#This Row],[Quota]]),0)</f>
        <v>0.39500000000000002</v>
      </c>
      <c r="F89" s="13">
        <f>IFERROR(Dati19_20[[#This Row],[Mf/Quota]]*Dati19_20[[#This Row],[Pg]]/38,0)</f>
        <v>0.19750000000000001</v>
      </c>
      <c r="G89" s="15">
        <f>IF(Dati19_20[[#This Row],[Mf]]*Dati19_20[[#This Row],[Pg]]=0,0,Dati19_20[[#This Row],[Mf]]*Dati19_20[[#This Row],[Pg]])</f>
        <v>135.09</v>
      </c>
      <c r="H89" s="20">
        <f>IFERROR(Dati19_20[[#This Row],[Tot. punti]]/Dati19_20[[#This Row],[Quota]],0)</f>
        <v>7.5049999999999999</v>
      </c>
      <c r="I89" s="12">
        <f>IFERROR(VLOOKUP(Dati19_20[[#This Row],[Nome]]&amp;"*",Gazzetta19_20[],2,FALSE),0)</f>
        <v>18</v>
      </c>
      <c r="J89" t="s">
        <v>44</v>
      </c>
      <c r="K89">
        <v>19</v>
      </c>
      <c r="L89">
        <v>6.14</v>
      </c>
      <c r="M89">
        <v>7.11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Y89" s="18" t="s">
        <v>1745</v>
      </c>
      <c r="Z89">
        <v>13</v>
      </c>
    </row>
    <row r="90" spans="1:26">
      <c r="A90">
        <v>112</v>
      </c>
      <c r="B90" t="s">
        <v>22</v>
      </c>
      <c r="C90" t="s">
        <v>91</v>
      </c>
      <c r="D90" s="17" t="str">
        <f>IFERROR(VLOOKUP(Dati19_20[[#This Row],[Nome]]&amp;"*",Gazzetta19_20[Giocatore],1,FALSE),0)</f>
        <v>Castro L.</v>
      </c>
      <c r="E90" s="13">
        <f>IFERROR(IF(Dati19_20[[#This Row],[Mf]]/Dati19_20[[#This Row],[Quota]]=0,0,Dati19_20[[#This Row],[Mf]]/Dati19_20[[#This Row],[Quota]]),0)</f>
        <v>0.47076923076923077</v>
      </c>
      <c r="F90" s="13">
        <f>IFERROR(Dati19_20[[#This Row],[Mf/Quota]]*Dati19_20[[#This Row],[Pg]]/38,0)</f>
        <v>0.2725506072874494</v>
      </c>
      <c r="G90" s="15">
        <f>IF(Dati19_20[[#This Row],[Mf]]*Dati19_20[[#This Row],[Pg]]=0,0,Dati19_20[[#This Row],[Mf]]*Dati19_20[[#This Row],[Pg]])</f>
        <v>134.64000000000001</v>
      </c>
      <c r="H90" s="20">
        <f>IFERROR(Dati19_20[[#This Row],[Tot. punti]]/Dati19_20[[#This Row],[Quota]],0)</f>
        <v>10.356923076923078</v>
      </c>
      <c r="I90" s="12">
        <f>IFERROR(VLOOKUP(Dati19_20[[#This Row],[Nome]]&amp;"*",Gazzetta19_20[],2,FALSE),0)</f>
        <v>13</v>
      </c>
      <c r="J90" t="s">
        <v>653</v>
      </c>
      <c r="K90">
        <v>22</v>
      </c>
      <c r="L90">
        <v>5.88</v>
      </c>
      <c r="M90">
        <v>6.12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Y90" s="18" t="s">
        <v>2254</v>
      </c>
      <c r="Z90">
        <v>14</v>
      </c>
    </row>
    <row r="91" spans="1:26">
      <c r="A91">
        <v>58</v>
      </c>
      <c r="B91" t="s">
        <v>22</v>
      </c>
      <c r="C91" t="s">
        <v>88</v>
      </c>
      <c r="D91" s="17" t="str">
        <f>IFERROR(VLOOKUP(Dati19_20[[#This Row],[Nome]]&amp;"*",Gazzetta19_20[Giocatore],1,FALSE),0)</f>
        <v>Diawara A.</v>
      </c>
      <c r="E91" s="13">
        <f>IFERROR(IF(Dati19_20[[#This Row],[Mf]]/Dati19_20[[#This Row],[Quota]]=0,0,Dati19_20[[#This Row],[Mf]]/Dati19_20[[#This Row],[Quota]]),0)</f>
        <v>0.46769230769230768</v>
      </c>
      <c r="F91" s="13">
        <f>IFERROR(Dati19_20[[#This Row],[Mf/Quota]]*Dati19_20[[#This Row],[Pg]]/38,0)</f>
        <v>0.27076923076923076</v>
      </c>
      <c r="G91" s="15">
        <f>IF(Dati19_20[[#This Row],[Mf]]*Dati19_20[[#This Row],[Pg]]=0,0,Dati19_20[[#This Row],[Mf]]*Dati19_20[[#This Row],[Pg]])</f>
        <v>133.76</v>
      </c>
      <c r="H91" s="20">
        <f>IFERROR(Dati19_20[[#This Row],[Tot. punti]]/Dati19_20[[#This Row],[Quota]],0)</f>
        <v>10.289230769230768</v>
      </c>
      <c r="I91" s="12">
        <f>IFERROR(VLOOKUP(Dati19_20[[#This Row],[Nome]]&amp;"*",Gazzetta19_20[],2,FALSE),0)</f>
        <v>13</v>
      </c>
      <c r="J91" t="s">
        <v>42</v>
      </c>
      <c r="K91">
        <v>22</v>
      </c>
      <c r="L91">
        <v>6.02</v>
      </c>
      <c r="M91">
        <v>6.08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4</v>
      </c>
      <c r="V91">
        <v>0</v>
      </c>
      <c r="W91">
        <v>0</v>
      </c>
      <c r="Y91" s="18" t="s">
        <v>1746</v>
      </c>
      <c r="Z91">
        <v>10</v>
      </c>
    </row>
    <row r="92" spans="1:26">
      <c r="A92">
        <v>20</v>
      </c>
      <c r="B92" t="s">
        <v>22</v>
      </c>
      <c r="C92" t="s">
        <v>238</v>
      </c>
      <c r="D92" s="17" t="str">
        <f>IFERROR(VLOOKUP(Dati19_20[[#This Row],[Nome]]&amp;"*",Gazzetta19_20[Giocatore],1,FALSE),0)</f>
        <v>Cigarini L.</v>
      </c>
      <c r="E92" s="13">
        <f>IFERROR(IF(Dati19_20[[#This Row],[Mf]]/Dati19_20[[#This Row],[Quota]]=0,0,Dati19_20[[#This Row],[Mf]]/Dati19_20[[#This Row],[Quota]]),0)</f>
        <v>0.59800000000000009</v>
      </c>
      <c r="F92" s="13">
        <f>IFERROR(Dati19_20[[#This Row],[Mf/Quota]]*Dati19_20[[#This Row],[Pg]]/38,0)</f>
        <v>0.34621052631578952</v>
      </c>
      <c r="G92" s="15">
        <f>IF(Dati19_20[[#This Row],[Mf]]*Dati19_20[[#This Row],[Pg]]=0,0,Dati19_20[[#This Row],[Mf]]*Dati19_20[[#This Row],[Pg]])</f>
        <v>131.56</v>
      </c>
      <c r="H92" s="20">
        <f>IFERROR(Dati19_20[[#This Row],[Tot. punti]]/Dati19_20[[#This Row],[Quota]],0)</f>
        <v>13.156000000000001</v>
      </c>
      <c r="I92" s="12">
        <f>IFERROR(VLOOKUP(Dati19_20[[#This Row],[Nome]]&amp;"*",Gazzetta19_20[],2,FALSE),0)</f>
        <v>10</v>
      </c>
      <c r="J92" t="s">
        <v>654</v>
      </c>
      <c r="K92">
        <v>22</v>
      </c>
      <c r="L92">
        <v>6.02</v>
      </c>
      <c r="M92">
        <v>5.98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6</v>
      </c>
      <c r="V92">
        <v>1</v>
      </c>
      <c r="W92">
        <v>0</v>
      </c>
      <c r="Y92" s="18" t="s">
        <v>2255</v>
      </c>
      <c r="Z92">
        <v>5</v>
      </c>
    </row>
    <row r="93" spans="1:26">
      <c r="A93">
        <v>550</v>
      </c>
      <c r="B93" t="s">
        <v>31</v>
      </c>
      <c r="C93" t="s">
        <v>354</v>
      </c>
      <c r="D93" s="17" t="str">
        <f>IFERROR(VLOOKUP(Dati19_20[[#This Row],[Nome]]&amp;"*",Gazzetta19_20[Giocatore],1,FALSE),0)</f>
        <v>Maksimovic N.</v>
      </c>
      <c r="E93" s="13">
        <f>IFERROR(IF(Dati19_20[[#This Row],[Mf]]/Dati19_20[[#This Row],[Quota]]=0,0,Dati19_20[[#This Row],[Mf]]/Dati19_20[[#This Row],[Quota]]),0)</f>
        <v>0.5436363636363637</v>
      </c>
      <c r="F93" s="13">
        <f>IFERROR(Dati19_20[[#This Row],[Mf/Quota]]*Dati19_20[[#This Row],[Pg]]/38,0)</f>
        <v>0.3147368421052632</v>
      </c>
      <c r="G93" s="15">
        <f>IF(Dati19_20[[#This Row],[Mf]]*Dati19_20[[#This Row],[Pg]]=0,0,Dati19_20[[#This Row],[Mf]]*Dati19_20[[#This Row],[Pg]])</f>
        <v>131.56</v>
      </c>
      <c r="H93" s="20">
        <f>IFERROR(Dati19_20[[#This Row],[Tot. punti]]/Dati19_20[[#This Row],[Quota]],0)</f>
        <v>11.96</v>
      </c>
      <c r="I93" s="12">
        <f>IFERROR(VLOOKUP(Dati19_20[[#This Row],[Nome]]&amp;"*",Gazzetta19_20[],2,FALSE),0)</f>
        <v>11</v>
      </c>
      <c r="J93" t="s">
        <v>24</v>
      </c>
      <c r="K93">
        <v>22</v>
      </c>
      <c r="L93">
        <v>5.84</v>
      </c>
      <c r="M93">
        <v>5.98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Y93" s="18" t="s">
        <v>2256</v>
      </c>
      <c r="Z93">
        <v>12</v>
      </c>
    </row>
    <row r="94" spans="1:26">
      <c r="A94">
        <v>333</v>
      </c>
      <c r="B94" t="s">
        <v>22</v>
      </c>
      <c r="C94" t="s">
        <v>314</v>
      </c>
      <c r="D94" s="17" t="str">
        <f>IFERROR(VLOOKUP(Dati19_20[[#This Row],[Nome]]&amp;"*",Gazzetta19_20[Giocatore],1,FALSE),0)</f>
        <v>Cataldi D.</v>
      </c>
      <c r="E94" s="13">
        <f>IFERROR(IF(Dati19_20[[#This Row],[Mf]]/Dati19_20[[#This Row],[Quota]]=0,0,Dati19_20[[#This Row],[Mf]]/Dati19_20[[#This Row],[Quota]]),0)</f>
        <v>0.622</v>
      </c>
      <c r="F94" s="13">
        <f>IFERROR(Dati19_20[[#This Row],[Mf/Quota]]*Dati19_20[[#This Row],[Pg]]/38,0)</f>
        <v>0.34373684210526312</v>
      </c>
      <c r="G94" s="15">
        <f>IF(Dati19_20[[#This Row],[Mf]]*Dati19_20[[#This Row],[Pg]]=0,0,Dati19_20[[#This Row],[Mf]]*Dati19_20[[#This Row],[Pg]])</f>
        <v>130.62</v>
      </c>
      <c r="H94" s="20">
        <f>IFERROR(Dati19_20[[#This Row],[Tot. punti]]/Dati19_20[[#This Row],[Quota]],0)</f>
        <v>13.062000000000001</v>
      </c>
      <c r="I94" s="12">
        <f>IFERROR(VLOOKUP(Dati19_20[[#This Row],[Nome]]&amp;"*",Gazzetta19_20[],2,FALSE),0)</f>
        <v>10</v>
      </c>
      <c r="J94" t="s">
        <v>74</v>
      </c>
      <c r="K94">
        <v>21</v>
      </c>
      <c r="L94">
        <v>6.09</v>
      </c>
      <c r="M94">
        <v>6.22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 s="18" t="s">
        <v>2257</v>
      </c>
      <c r="Z94">
        <v>10</v>
      </c>
    </row>
    <row r="95" spans="1:26">
      <c r="A95">
        <v>272</v>
      </c>
      <c r="B95" t="s">
        <v>22</v>
      </c>
      <c r="C95" t="s">
        <v>155</v>
      </c>
      <c r="D95" s="17" t="str">
        <f>IFERROR(VLOOKUP(Dati19_20[[#This Row],[Nome]]&amp;"*",Gazzetta19_20[Giocatore],1,FALSE),0)</f>
        <v>Medel G.</v>
      </c>
      <c r="E95" s="13">
        <f>IFERROR(IF(Dati19_20[[#This Row],[Mf]]/Dati19_20[[#This Row],[Quota]]=0,0,Dati19_20[[#This Row],[Mf]]/Dati19_20[[#This Row],[Quota]]),0)</f>
        <v>0.56699999999999995</v>
      </c>
      <c r="F95" s="13">
        <f>IFERROR(Dati19_20[[#This Row],[Mf/Quota]]*Dati19_20[[#This Row],[Pg]]/38,0)</f>
        <v>0.34318421052631576</v>
      </c>
      <c r="G95" s="15">
        <f>IF(Dati19_20[[#This Row],[Mf]]*Dati19_20[[#This Row],[Pg]]=0,0,Dati19_20[[#This Row],[Mf]]*Dati19_20[[#This Row],[Pg]])</f>
        <v>130.41</v>
      </c>
      <c r="H95" s="20">
        <f>IFERROR(Dati19_20[[#This Row],[Tot. punti]]/Dati19_20[[#This Row],[Quota]],0)</f>
        <v>13.041</v>
      </c>
      <c r="I95" s="12">
        <f>IFERROR(VLOOKUP(Dati19_20[[#This Row],[Nome]]&amp;"*",Gazzetta19_20[],2,FALSE),0)</f>
        <v>10</v>
      </c>
      <c r="J95" t="s">
        <v>89</v>
      </c>
      <c r="K95">
        <v>23</v>
      </c>
      <c r="L95">
        <v>5.93</v>
      </c>
      <c r="M95">
        <v>5.67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1</v>
      </c>
      <c r="W95">
        <v>0</v>
      </c>
      <c r="Y95" s="18" t="s">
        <v>2826</v>
      </c>
      <c r="Z95">
        <v>4</v>
      </c>
    </row>
    <row r="96" spans="1:26">
      <c r="A96">
        <v>11</v>
      </c>
      <c r="B96" t="s">
        <v>31</v>
      </c>
      <c r="C96" t="s">
        <v>379</v>
      </c>
      <c r="D96" s="17" t="str">
        <f>IFERROR(VLOOKUP(Dati19_20[[#This Row],[Nome]]&amp;"*",Gazzetta19_20[Giocatore],1,FALSE),0)</f>
        <v>Conti A.</v>
      </c>
      <c r="E96" s="13">
        <f>IFERROR(IF(Dati19_20[[#This Row],[Mf]]/Dati19_20[[#This Row],[Quota]]=0,0,Dati19_20[[#This Row],[Mf]]/Dati19_20[[#This Row],[Quota]]),0)</f>
        <v>0.62444444444444447</v>
      </c>
      <c r="F96" s="13">
        <f>IFERROR(Dati19_20[[#This Row],[Mf/Quota]]*Dati19_20[[#This Row],[Pg]]/38,0)</f>
        <v>0.37795321637426899</v>
      </c>
      <c r="G96" s="15">
        <f>IF(Dati19_20[[#This Row],[Mf]]*Dati19_20[[#This Row],[Pg]]=0,0,Dati19_20[[#This Row],[Mf]]*Dati19_20[[#This Row],[Pg]])</f>
        <v>129.26</v>
      </c>
      <c r="H96" s="20">
        <f>IFERROR(Dati19_20[[#This Row],[Tot. punti]]/Dati19_20[[#This Row],[Quota]],0)</f>
        <v>14.362222222222222</v>
      </c>
      <c r="I96" s="12">
        <f>IFERROR(VLOOKUP(Dati19_20[[#This Row],[Nome]]&amp;"*",Gazzetta19_20[],2,FALSE),0)</f>
        <v>9</v>
      </c>
      <c r="J96" t="s">
        <v>21</v>
      </c>
      <c r="K96">
        <v>23</v>
      </c>
      <c r="L96">
        <v>5.71</v>
      </c>
      <c r="M96">
        <v>5.62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8</v>
      </c>
      <c r="V96">
        <v>0</v>
      </c>
      <c r="W96">
        <v>0</v>
      </c>
      <c r="Y96" s="18" t="s">
        <v>2827</v>
      </c>
      <c r="Z96">
        <v>7</v>
      </c>
    </row>
    <row r="97" spans="1:26">
      <c r="A97">
        <v>430</v>
      </c>
      <c r="B97" t="s">
        <v>22</v>
      </c>
      <c r="C97" t="s">
        <v>383</v>
      </c>
      <c r="D97" s="17" t="str">
        <f>IFERROR(VLOOKUP(Dati19_20[[#This Row],[Nome]]&amp;"*",Gazzetta19_20[Giocatore],1,FALSE),0)</f>
        <v>Brugman G.</v>
      </c>
      <c r="E97" s="13">
        <f>IFERROR(IF(Dati19_20[[#This Row],[Mf]]/Dati19_20[[#This Row],[Quota]]=0,0,Dati19_20[[#This Row],[Mf]]/Dati19_20[[#This Row],[Quota]]),0)</f>
        <v>0.58499999999999996</v>
      </c>
      <c r="F97" s="13">
        <f>IFERROR(Dati19_20[[#This Row],[Mf/Quota]]*Dati19_20[[#This Row],[Pg]]/38,0)</f>
        <v>0.33868421052631575</v>
      </c>
      <c r="G97" s="15">
        <f>IF(Dati19_20[[#This Row],[Mf]]*Dati19_20[[#This Row],[Pg]]=0,0,Dati19_20[[#This Row],[Mf]]*Dati19_20[[#This Row],[Pg]])</f>
        <v>128.69999999999999</v>
      </c>
      <c r="H97" s="20">
        <f>IFERROR(Dati19_20[[#This Row],[Tot. punti]]/Dati19_20[[#This Row],[Quota]],0)</f>
        <v>12.87</v>
      </c>
      <c r="I97" s="12">
        <f>IFERROR(VLOOKUP(Dati19_20[[#This Row],[Nome]]&amp;"*",Gazzetta19_20[],2,FALSE),0)</f>
        <v>10</v>
      </c>
      <c r="J97" t="s">
        <v>1086</v>
      </c>
      <c r="K97">
        <v>22</v>
      </c>
      <c r="L97">
        <v>5.9</v>
      </c>
      <c r="M97">
        <v>5.85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</v>
      </c>
      <c r="V97">
        <v>0</v>
      </c>
      <c r="W97">
        <v>0</v>
      </c>
      <c r="Y97" s="18" t="s">
        <v>2828</v>
      </c>
      <c r="Z97">
        <v>12</v>
      </c>
    </row>
    <row r="98" spans="1:26">
      <c r="A98">
        <v>528</v>
      </c>
      <c r="B98" t="s">
        <v>22</v>
      </c>
      <c r="C98" t="s">
        <v>99</v>
      </c>
      <c r="D98" s="17" t="str">
        <f>IFERROR(VLOOKUP(Dati19_20[[#This Row],[Nome]]&amp;"*",Gazzetta19_20[Giocatore],1,FALSE),0)</f>
        <v>Magnanelli F.</v>
      </c>
      <c r="E98" s="13">
        <f>IFERROR(IF(Dati19_20[[#This Row],[Mf]]/Dati19_20[[#This Row],[Quota]]=0,0,Dati19_20[[#This Row],[Mf]]/Dati19_20[[#This Row],[Quota]]),0)</f>
        <v>0.58499999999999996</v>
      </c>
      <c r="F98" s="13">
        <f>IFERROR(Dati19_20[[#This Row],[Mf/Quota]]*Dati19_20[[#This Row],[Pg]]/38,0)</f>
        <v>0.33868421052631575</v>
      </c>
      <c r="G98" s="15">
        <f>IF(Dati19_20[[#This Row],[Mf]]*Dati19_20[[#This Row],[Pg]]=0,0,Dati19_20[[#This Row],[Mf]]*Dati19_20[[#This Row],[Pg]])</f>
        <v>128.69999999999999</v>
      </c>
      <c r="H98" s="20">
        <f>IFERROR(Dati19_20[[#This Row],[Tot. punti]]/Dati19_20[[#This Row],[Quota]],0)</f>
        <v>12.87</v>
      </c>
      <c r="I98" s="12">
        <f>IFERROR(VLOOKUP(Dati19_20[[#This Row],[Nome]]&amp;"*",Gazzetta19_20[],2,FALSE),0)</f>
        <v>10</v>
      </c>
      <c r="J98" t="s">
        <v>46</v>
      </c>
      <c r="K98">
        <v>22</v>
      </c>
      <c r="L98">
        <v>6</v>
      </c>
      <c r="M98">
        <v>5.85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Y98" s="18" t="s">
        <v>1753</v>
      </c>
      <c r="Z98">
        <v>19</v>
      </c>
    </row>
    <row r="99" spans="1:26">
      <c r="A99">
        <v>405</v>
      </c>
      <c r="B99" t="s">
        <v>22</v>
      </c>
      <c r="C99" t="s">
        <v>462</v>
      </c>
      <c r="D99" s="17" t="str">
        <f>IFERROR(VLOOKUP(Dati19_20[[#This Row],[Nome]]&amp;"*",Gazzetta19_20[Giocatore],1,FALSE),0)</f>
        <v>Valdifiori M.</v>
      </c>
      <c r="E99" s="13">
        <f>IFERROR(IF(Dati19_20[[#This Row],[Mf]]/Dati19_20[[#This Row],[Quota]]=0,0,Dati19_20[[#This Row],[Mf]]/Dati19_20[[#This Row],[Quota]]),0)</f>
        <v>0.82285714285714284</v>
      </c>
      <c r="F99" s="13">
        <f>IFERROR(Dati19_20[[#This Row],[Mf/Quota]]*Dati19_20[[#This Row],[Pg]]/38,0)</f>
        <v>0.47639097744360903</v>
      </c>
      <c r="G99" s="15">
        <f>IF(Dati19_20[[#This Row],[Mf]]*Dati19_20[[#This Row],[Pg]]=0,0,Dati19_20[[#This Row],[Mf]]*Dati19_20[[#This Row],[Pg]])</f>
        <v>126.72</v>
      </c>
      <c r="H99" s="20">
        <f>IFERROR(Dati19_20[[#This Row],[Tot. punti]]/Dati19_20[[#This Row],[Quota]],0)</f>
        <v>18.102857142857143</v>
      </c>
      <c r="I99" s="12">
        <f>IFERROR(VLOOKUP(Dati19_20[[#This Row],[Nome]]&amp;"*",Gazzetta19_20[],2,FALSE),0)</f>
        <v>7</v>
      </c>
      <c r="J99" t="s">
        <v>653</v>
      </c>
      <c r="K99">
        <v>22</v>
      </c>
      <c r="L99">
        <v>5.74</v>
      </c>
      <c r="M99">
        <v>5.76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5</v>
      </c>
      <c r="V99">
        <v>0</v>
      </c>
      <c r="W99">
        <v>0</v>
      </c>
      <c r="Y99" s="18" t="s">
        <v>2258</v>
      </c>
      <c r="Z99">
        <v>32</v>
      </c>
    </row>
    <row r="100" spans="1:26">
      <c r="A100">
        <v>170</v>
      </c>
      <c r="B100" t="s">
        <v>22</v>
      </c>
      <c r="C100" t="s">
        <v>199</v>
      </c>
      <c r="D100" s="17" t="str">
        <f>IFERROR(VLOOKUP(Dati19_20[[#This Row],[Nome]]&amp;"*",Gazzetta19_20[Giocatore],1,FALSE),0)</f>
        <v>Badelj M.</v>
      </c>
      <c r="E100" s="13">
        <f>IFERROR(IF(Dati19_20[[#This Row],[Mf]]/Dati19_20[[#This Row],[Quota]]=0,0,Dati19_20[[#This Row],[Mf]]/Dati19_20[[#This Row],[Quota]]),0)</f>
        <v>0.57000000000000006</v>
      </c>
      <c r="F100" s="13">
        <f>IFERROR(Dati19_20[[#This Row],[Mf/Quota]]*Dati19_20[[#This Row],[Pg]]/38,0)</f>
        <v>0.33</v>
      </c>
      <c r="G100" s="15">
        <f>IF(Dati19_20[[#This Row],[Mf]]*Dati19_20[[#This Row],[Pg]]=0,0,Dati19_20[[#This Row],[Mf]]*Dati19_20[[#This Row],[Pg]])</f>
        <v>125.4</v>
      </c>
      <c r="H100" s="20">
        <f>IFERROR(Dati19_20[[#This Row],[Tot. punti]]/Dati19_20[[#This Row],[Quota]],0)</f>
        <v>12.540000000000001</v>
      </c>
      <c r="I100" s="12">
        <f>IFERROR(VLOOKUP(Dati19_20[[#This Row],[Nome]]&amp;"*",Gazzetta19_20[],2,FALSE),0)</f>
        <v>10</v>
      </c>
      <c r="J100" t="s">
        <v>35</v>
      </c>
      <c r="K100">
        <v>22</v>
      </c>
      <c r="L100">
        <v>5.62</v>
      </c>
      <c r="M100">
        <v>5.7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Y100" s="18" t="s">
        <v>1754</v>
      </c>
      <c r="Z100">
        <v>8</v>
      </c>
    </row>
    <row r="101" spans="1:26">
      <c r="A101">
        <v>15</v>
      </c>
      <c r="B101" t="s">
        <v>31</v>
      </c>
      <c r="C101" t="s">
        <v>167</v>
      </c>
      <c r="D101" s="17" t="str">
        <f>IFERROR(VLOOKUP(Dati19_20[[#This Row],[Nome]]&amp;"*",Gazzetta19_20[Giocatore],1,FALSE),0)</f>
        <v>Masiello A.</v>
      </c>
      <c r="E101" s="13">
        <f>IFERROR(IF(Dati19_20[[#This Row],[Mf]]/Dati19_20[[#This Row],[Quota]]=0,0,Dati19_20[[#This Row],[Mf]]/Dati19_20[[#This Row],[Quota]]),0)</f>
        <v>0.63111111111111107</v>
      </c>
      <c r="F101" s="13">
        <f>IFERROR(Dati19_20[[#This Row],[Mf/Quota]]*Dati19_20[[#This Row],[Pg]]/38,0)</f>
        <v>0.3653801169590643</v>
      </c>
      <c r="G101" s="15">
        <f>IF(Dati19_20[[#This Row],[Mf]]*Dati19_20[[#This Row],[Pg]]=0,0,Dati19_20[[#This Row],[Mf]]*Dati19_20[[#This Row],[Pg]])</f>
        <v>124.96</v>
      </c>
      <c r="H101" s="20">
        <f>IFERROR(Dati19_20[[#This Row],[Tot. punti]]/Dati19_20[[#This Row],[Quota]],0)</f>
        <v>13.884444444444444</v>
      </c>
      <c r="I101" s="12">
        <f>IFERROR(VLOOKUP(Dati19_20[[#This Row],[Nome]]&amp;"*",Gazzetta19_20[],2,FALSE),0)</f>
        <v>9</v>
      </c>
      <c r="J101" t="s">
        <v>70</v>
      </c>
      <c r="K101">
        <v>22</v>
      </c>
      <c r="L101">
        <v>5.75</v>
      </c>
      <c r="M101">
        <v>5.68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5</v>
      </c>
      <c r="V101">
        <v>0</v>
      </c>
      <c r="W101">
        <v>0</v>
      </c>
      <c r="Y101" s="18" t="s">
        <v>1757</v>
      </c>
      <c r="Z101">
        <v>10</v>
      </c>
    </row>
    <row r="102" spans="1:26">
      <c r="A102">
        <v>4425</v>
      </c>
      <c r="B102" t="s">
        <v>28</v>
      </c>
      <c r="C102" t="s">
        <v>1334</v>
      </c>
      <c r="D102" s="17" t="str">
        <f>IFERROR(VLOOKUP(Dati19_20[[#This Row],[Nome]]&amp;"*",Gazzetta19_20[Giocatore],1,FALSE),0)</f>
        <v>Joronen J.</v>
      </c>
      <c r="E102" s="13">
        <f>IFERROR(IF(Dati19_20[[#This Row],[Mf]]/Dati19_20[[#This Row],[Quota]]=0,0,Dati19_20[[#This Row],[Mf]]/Dati19_20[[#This Row],[Quota]]),0)</f>
        <v>0.39</v>
      </c>
      <c r="F102" s="13">
        <f>IFERROR(Dati19_20[[#This Row],[Mf/Quota]]*Dati19_20[[#This Row],[Pg]]/38,0)</f>
        <v>0.29763157894736841</v>
      </c>
      <c r="G102" s="15">
        <f>IF(Dati19_20[[#This Row],[Mf]]*Dati19_20[[#This Row],[Pg]]=0,0,Dati19_20[[#This Row],[Mf]]*Dati19_20[[#This Row],[Pg]])</f>
        <v>124.41</v>
      </c>
      <c r="H102" s="20">
        <f>IFERROR(Dati19_20[[#This Row],[Tot. punti]]/Dati19_20[[#This Row],[Quota]],0)</f>
        <v>11.31</v>
      </c>
      <c r="I102" s="12">
        <f>IFERROR(VLOOKUP(Dati19_20[[#This Row],[Nome]]&amp;"*",Gazzetta19_20[],2,FALSE),0)</f>
        <v>11</v>
      </c>
      <c r="J102" t="s">
        <v>1266</v>
      </c>
      <c r="K102">
        <v>29</v>
      </c>
      <c r="L102">
        <v>6.24</v>
      </c>
      <c r="M102">
        <v>4.29</v>
      </c>
      <c r="N102">
        <v>0</v>
      </c>
      <c r="O102">
        <v>59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Y102" s="18" t="s">
        <v>1760</v>
      </c>
      <c r="Z102">
        <v>4</v>
      </c>
    </row>
    <row r="103" spans="1:26">
      <c r="A103">
        <v>181</v>
      </c>
      <c r="B103" t="s">
        <v>22</v>
      </c>
      <c r="C103" t="s">
        <v>153</v>
      </c>
      <c r="D103" s="17" t="str">
        <f>IFERROR(VLOOKUP(Dati19_20[[#This Row],[Nome]]&amp;"*",Gazzetta19_20[Giocatore],1,FALSE),0)</f>
        <v>Vecino M.</v>
      </c>
      <c r="E103" s="13">
        <f>IFERROR(IF(Dati19_20[[#This Row],[Mf]]/Dati19_20[[#This Row],[Quota]]=0,0,Dati19_20[[#This Row],[Mf]]/Dati19_20[[#This Row],[Quota]]),0)</f>
        <v>0.38874999999999998</v>
      </c>
      <c r="F103" s="13">
        <f>IFERROR(Dati19_20[[#This Row],[Mf/Quota]]*Dati19_20[[#This Row],[Pg]]/38,0)</f>
        <v>0.20460526315789473</v>
      </c>
      <c r="G103" s="15">
        <f>IF(Dati19_20[[#This Row],[Mf]]*Dati19_20[[#This Row],[Pg]]=0,0,Dati19_20[[#This Row],[Mf]]*Dati19_20[[#This Row],[Pg]])</f>
        <v>124.39999999999999</v>
      </c>
      <c r="H103" s="20">
        <f>IFERROR(Dati19_20[[#This Row],[Tot. punti]]/Dati19_20[[#This Row],[Quota]],0)</f>
        <v>7.7749999999999995</v>
      </c>
      <c r="I103" s="12">
        <f>IFERROR(VLOOKUP(Dati19_20[[#This Row],[Nome]]&amp;"*",Gazzetta19_20[],2,FALSE),0)</f>
        <v>16</v>
      </c>
      <c r="J103" t="s">
        <v>55</v>
      </c>
      <c r="K103">
        <v>20</v>
      </c>
      <c r="L103">
        <v>5.94</v>
      </c>
      <c r="M103">
        <v>6.22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Y103" s="18" t="s">
        <v>2829</v>
      </c>
      <c r="Z103">
        <v>7</v>
      </c>
    </row>
    <row r="104" spans="1:26">
      <c r="A104">
        <v>224</v>
      </c>
      <c r="B104" t="s">
        <v>31</v>
      </c>
      <c r="C104" t="s">
        <v>186</v>
      </c>
      <c r="D104" s="17" t="str">
        <f>IFERROR(VLOOKUP(Dati19_20[[#This Row],[Nome]]&amp;"*",Gazzetta19_20[Giocatore],1,FALSE),0)</f>
        <v>De Maio S.</v>
      </c>
      <c r="E104" s="13">
        <f>IFERROR(IF(Dati19_20[[#This Row],[Mf]]/Dati19_20[[#This Row],[Quota]]=0,0,Dati19_20[[#This Row],[Mf]]/Dati19_20[[#This Row],[Quota]]),0)</f>
        <v>0.53818181818181821</v>
      </c>
      <c r="F104" s="13">
        <f>IFERROR(Dati19_20[[#This Row],[Mf/Quota]]*Dati19_20[[#This Row],[Pg]]/38,0)</f>
        <v>0.29741626794258375</v>
      </c>
      <c r="G104" s="15">
        <f>IF(Dati19_20[[#This Row],[Mf]]*Dati19_20[[#This Row],[Pg]]=0,0,Dati19_20[[#This Row],[Mf]]*Dati19_20[[#This Row],[Pg]])</f>
        <v>124.32</v>
      </c>
      <c r="H104" s="20">
        <f>IFERROR(Dati19_20[[#This Row],[Tot. punti]]/Dati19_20[[#This Row],[Quota]],0)</f>
        <v>11.301818181818181</v>
      </c>
      <c r="I104" s="12">
        <f>IFERROR(VLOOKUP(Dati19_20[[#This Row],[Nome]]&amp;"*",Gazzetta19_20[],2,FALSE),0)</f>
        <v>11</v>
      </c>
      <c r="J104" t="s">
        <v>30</v>
      </c>
      <c r="K104">
        <v>21</v>
      </c>
      <c r="L104">
        <v>5.94</v>
      </c>
      <c r="M104">
        <v>5.92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Y104" s="18" t="s">
        <v>2830</v>
      </c>
      <c r="Z104">
        <v>1</v>
      </c>
    </row>
    <row r="105" spans="1:26">
      <c r="A105">
        <v>521</v>
      </c>
      <c r="B105" t="s">
        <v>31</v>
      </c>
      <c r="C105" t="s">
        <v>98</v>
      </c>
      <c r="D105" s="17" t="str">
        <f>IFERROR(VLOOKUP(Dati19_20[[#This Row],[Nome]]&amp;"*",Gazzetta19_20[Giocatore],1,FALSE),0)</f>
        <v>Peluso F.</v>
      </c>
      <c r="E105" s="13">
        <f>IFERROR(IF(Dati19_20[[#This Row],[Mf]]/Dati19_20[[#This Row],[Quota]]=0,0,Dati19_20[[#This Row],[Mf]]/Dati19_20[[#This Row],[Quota]]),0)</f>
        <v>1.33</v>
      </c>
      <c r="F105" s="13">
        <f>IFERROR(Dati19_20[[#This Row],[Mf/Quota]]*Dati19_20[[#This Row],[Pg]]/38,0)</f>
        <v>0.80500000000000005</v>
      </c>
      <c r="G105" s="15">
        <f>IF(Dati19_20[[#This Row],[Mf]]*Dati19_20[[#This Row],[Pg]]=0,0,Dati19_20[[#This Row],[Mf]]*Dati19_20[[#This Row],[Pg]])</f>
        <v>122.36000000000001</v>
      </c>
      <c r="H105" s="20">
        <f>IFERROR(Dati19_20[[#This Row],[Tot. punti]]/Dati19_20[[#This Row],[Quota]],0)</f>
        <v>30.590000000000003</v>
      </c>
      <c r="I105" s="12">
        <f>IFERROR(VLOOKUP(Dati19_20[[#This Row],[Nome]]&amp;"*",Gazzetta19_20[],2,FALSE),0)</f>
        <v>4</v>
      </c>
      <c r="J105" t="s">
        <v>46</v>
      </c>
      <c r="K105">
        <v>23</v>
      </c>
      <c r="L105">
        <v>5.45</v>
      </c>
      <c r="M105">
        <v>5.32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</v>
      </c>
      <c r="V105">
        <v>1</v>
      </c>
      <c r="W105">
        <v>0</v>
      </c>
      <c r="Y105" s="18" t="s">
        <v>2656</v>
      </c>
      <c r="Z105">
        <v>8</v>
      </c>
    </row>
    <row r="106" spans="1:26">
      <c r="A106">
        <v>172</v>
      </c>
      <c r="B106" t="s">
        <v>22</v>
      </c>
      <c r="C106" t="s">
        <v>36</v>
      </c>
      <c r="D106" s="17" t="str">
        <f>IFERROR(VLOOKUP(Dati19_20[[#This Row],[Nome]]&amp;"*",Gazzetta19_20[Giocatore],1,FALSE),0)</f>
        <v>Borja Valero I.</v>
      </c>
      <c r="E106" s="13">
        <f>IFERROR(IF(Dati19_20[[#This Row],[Mf]]/Dati19_20[[#This Row],[Quota]]=0,0,Dati19_20[[#This Row],[Mf]]/Dati19_20[[#This Row],[Quota]]),0)</f>
        <v>0.49461538461538457</v>
      </c>
      <c r="F106" s="13">
        <f>IFERROR(Dati19_20[[#This Row],[Mf/Quota]]*Dati19_20[[#This Row],[Pg]]/38,0)</f>
        <v>0.24730769230769228</v>
      </c>
      <c r="G106" s="15">
        <f>IF(Dati19_20[[#This Row],[Mf]]*Dati19_20[[#This Row],[Pg]]=0,0,Dati19_20[[#This Row],[Mf]]*Dati19_20[[#This Row],[Pg]])</f>
        <v>122.16999999999999</v>
      </c>
      <c r="H106" s="20">
        <f>IFERROR(Dati19_20[[#This Row],[Tot. punti]]/Dati19_20[[#This Row],[Quota]],0)</f>
        <v>9.3976923076923065</v>
      </c>
      <c r="I106" s="12">
        <f>IFERROR(VLOOKUP(Dati19_20[[#This Row],[Nome]]&amp;"*",Gazzetta19_20[],2,FALSE),0)</f>
        <v>13</v>
      </c>
      <c r="J106" t="s">
        <v>55</v>
      </c>
      <c r="K106">
        <v>19</v>
      </c>
      <c r="L106">
        <v>6.11</v>
      </c>
      <c r="M106">
        <v>6.43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 s="18" t="s">
        <v>1762</v>
      </c>
      <c r="Z106">
        <v>5</v>
      </c>
    </row>
    <row r="107" spans="1:26">
      <c r="A107">
        <v>169</v>
      </c>
      <c r="B107" t="s">
        <v>31</v>
      </c>
      <c r="C107" t="s">
        <v>255</v>
      </c>
      <c r="D107" s="17" t="str">
        <f>IFERROR(VLOOKUP(Dati19_20[[#This Row],[Nome]]&amp;"*",Gazzetta19_20[Giocatore],1,FALSE),0)</f>
        <v>Tomovic N.</v>
      </c>
      <c r="E107" s="13">
        <f>IFERROR(IF(Dati19_20[[#This Row],[Mf]]/Dati19_20[[#This Row],[Quota]]=0,0,Dati19_20[[#This Row],[Mf]]/Dati19_20[[#This Row],[Quota]]),0)</f>
        <v>2.63</v>
      </c>
      <c r="F107" s="13">
        <f>IFERROR(Dati19_20[[#This Row],[Mf/Quota]]*Dati19_20[[#This Row],[Pg]]/38,0)</f>
        <v>1.5918421052631577</v>
      </c>
      <c r="G107" s="15">
        <f>IF(Dati19_20[[#This Row],[Mf]]*Dati19_20[[#This Row],[Pg]]=0,0,Dati19_20[[#This Row],[Mf]]*Dati19_20[[#This Row],[Pg]])</f>
        <v>120.97999999999999</v>
      </c>
      <c r="H107" s="20">
        <f>IFERROR(Dati19_20[[#This Row],[Tot. punti]]/Dati19_20[[#This Row],[Quota]],0)</f>
        <v>60.489999999999995</v>
      </c>
      <c r="I107" s="12">
        <f>IFERROR(VLOOKUP(Dati19_20[[#This Row],[Nome]]&amp;"*",Gazzetta19_20[],2,FALSE),0)</f>
        <v>2</v>
      </c>
      <c r="J107" t="s">
        <v>653</v>
      </c>
      <c r="K107">
        <v>23</v>
      </c>
      <c r="L107">
        <v>5.48</v>
      </c>
      <c r="M107">
        <v>5.26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5</v>
      </c>
      <c r="V107">
        <v>1</v>
      </c>
      <c r="W107">
        <v>1</v>
      </c>
      <c r="Y107" s="18" t="s">
        <v>1763</v>
      </c>
      <c r="Z107">
        <v>13</v>
      </c>
    </row>
    <row r="108" spans="1:26">
      <c r="A108">
        <v>327</v>
      </c>
      <c r="B108" t="s">
        <v>31</v>
      </c>
      <c r="C108" t="s">
        <v>432</v>
      </c>
      <c r="D108" s="17" t="str">
        <f>IFERROR(VLOOKUP(Dati19_20[[#This Row],[Nome]]&amp;"*",Gazzetta19_20[Giocatore],1,FALSE),0)</f>
        <v>Patric P.</v>
      </c>
      <c r="E108" s="13">
        <f>IFERROR(IF(Dati19_20[[#This Row],[Mf]]/Dati19_20[[#This Row],[Quota]]=0,0,Dati19_20[[#This Row],[Mf]]/Dati19_20[[#This Row],[Quota]]),0)</f>
        <v>0.72</v>
      </c>
      <c r="F108" s="13">
        <f>IFERROR(Dati19_20[[#This Row],[Mf/Quota]]*Dati19_20[[#This Row],[Pg]]/38,0)</f>
        <v>0.39789473684210525</v>
      </c>
      <c r="G108" s="15">
        <f>IF(Dati19_20[[#This Row],[Mf]]*Dati19_20[[#This Row],[Pg]]=0,0,Dati19_20[[#This Row],[Mf]]*Dati19_20[[#This Row],[Pg]])</f>
        <v>120.96</v>
      </c>
      <c r="H108" s="20">
        <f>IFERROR(Dati19_20[[#This Row],[Tot. punti]]/Dati19_20[[#This Row],[Quota]],0)</f>
        <v>15.12</v>
      </c>
      <c r="I108" s="12">
        <f>IFERROR(VLOOKUP(Dati19_20[[#This Row],[Nome]]&amp;"*",Gazzetta19_20[],2,FALSE),0)</f>
        <v>8</v>
      </c>
      <c r="J108" t="s">
        <v>74</v>
      </c>
      <c r="K108">
        <v>21</v>
      </c>
      <c r="L108">
        <v>5.86</v>
      </c>
      <c r="M108">
        <v>5.76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0</v>
      </c>
      <c r="Y108" s="18" t="s">
        <v>1765</v>
      </c>
      <c r="Z108">
        <v>9</v>
      </c>
    </row>
    <row r="109" spans="1:26">
      <c r="A109">
        <v>316</v>
      </c>
      <c r="B109" t="s">
        <v>28</v>
      </c>
      <c r="C109" t="s">
        <v>409</v>
      </c>
      <c r="D109" s="17" t="str">
        <f>IFERROR(VLOOKUP(Dati19_20[[#This Row],[Nome]]&amp;"*",Gazzetta19_20[Giocatore],1,FALSE),0)</f>
        <v>Berisha E.</v>
      </c>
      <c r="E109" s="13">
        <f>IFERROR(IF(Dati19_20[[#This Row],[Mf]]/Dati19_20[[#This Row],[Quota]]=0,0,Dati19_20[[#This Row],[Mf]]/Dati19_20[[#This Row],[Quota]]),0)</f>
        <v>0.33214285714285718</v>
      </c>
      <c r="F109" s="13">
        <f>IFERROR(Dati19_20[[#This Row],[Mf/Quota]]*Dati19_20[[#This Row],[Pg]]/38,0)</f>
        <v>0.22725563909774438</v>
      </c>
      <c r="G109" s="15">
        <f>IF(Dati19_20[[#This Row],[Mf]]*Dati19_20[[#This Row],[Pg]]=0,0,Dati19_20[[#This Row],[Mf]]*Dati19_20[[#This Row],[Pg]])</f>
        <v>120.9</v>
      </c>
      <c r="H109" s="20">
        <f>IFERROR(Dati19_20[[#This Row],[Tot. punti]]/Dati19_20[[#This Row],[Quota]],0)</f>
        <v>8.6357142857142861</v>
      </c>
      <c r="I109" s="12">
        <f>IFERROR(VLOOKUP(Dati19_20[[#This Row],[Nome]]&amp;"*",Gazzetta19_20[],2,FALSE),0)</f>
        <v>14</v>
      </c>
      <c r="J109" t="s">
        <v>653</v>
      </c>
      <c r="K109">
        <v>26</v>
      </c>
      <c r="L109">
        <v>6.37</v>
      </c>
      <c r="M109">
        <v>4.6500000000000004</v>
      </c>
      <c r="N109">
        <v>0</v>
      </c>
      <c r="O109">
        <v>44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Y109" s="18" t="s">
        <v>2658</v>
      </c>
      <c r="Z109">
        <v>1</v>
      </c>
    </row>
    <row r="110" spans="1:26">
      <c r="A110">
        <v>140</v>
      </c>
      <c r="B110" t="s">
        <v>31</v>
      </c>
      <c r="C110" t="s">
        <v>32</v>
      </c>
      <c r="D110" s="17" t="str">
        <f>IFERROR(VLOOKUP(Dati19_20[[#This Row],[Nome]]&amp;"*",Gazzetta19_20[Giocatore],1,FALSE),0)</f>
        <v>Hysaj E.</v>
      </c>
      <c r="E110" s="13">
        <f>IFERROR(IF(Dati19_20[[#This Row],[Mf]]/Dati19_20[[#This Row],[Quota]]=0,0,Dati19_20[[#This Row],[Mf]]/Dati19_20[[#This Row],[Quota]]),0)</f>
        <v>0.50250000000000006</v>
      </c>
      <c r="F110" s="13">
        <f>IFERROR(Dati19_20[[#This Row],[Mf/Quota]]*Dati19_20[[#This Row],[Pg]]/38,0)</f>
        <v>0.26447368421052636</v>
      </c>
      <c r="G110" s="15">
        <f>IF(Dati19_20[[#This Row],[Mf]]*Dati19_20[[#This Row],[Pg]]=0,0,Dati19_20[[#This Row],[Mf]]*Dati19_20[[#This Row],[Pg]])</f>
        <v>120.60000000000001</v>
      </c>
      <c r="H110" s="20">
        <f>IFERROR(Dati19_20[[#This Row],[Tot. punti]]/Dati19_20[[#This Row],[Quota]],0)</f>
        <v>10.050000000000001</v>
      </c>
      <c r="I110" s="12">
        <f>IFERROR(VLOOKUP(Dati19_20[[#This Row],[Nome]]&amp;"*",Gazzetta19_20[],2,FALSE),0)</f>
        <v>12</v>
      </c>
      <c r="J110" t="s">
        <v>24</v>
      </c>
      <c r="K110">
        <v>20</v>
      </c>
      <c r="L110">
        <v>5.84</v>
      </c>
      <c r="M110">
        <v>6.03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3</v>
      </c>
      <c r="V110">
        <v>0</v>
      </c>
      <c r="W110">
        <v>0</v>
      </c>
      <c r="Y110" s="18" t="s">
        <v>2496</v>
      </c>
      <c r="Z110">
        <v>26</v>
      </c>
    </row>
    <row r="111" spans="1:26">
      <c r="A111">
        <v>338</v>
      </c>
      <c r="B111" t="s">
        <v>22</v>
      </c>
      <c r="C111" t="s">
        <v>157</v>
      </c>
      <c r="D111" s="17" t="str">
        <f>IFERROR(VLOOKUP(Dati19_20[[#This Row],[Nome]]&amp;"*",Gazzetta19_20[Giocatore],1,FALSE),0)</f>
        <v>Lulic S.</v>
      </c>
      <c r="E111" s="13">
        <f>IFERROR(IF(Dati19_20[[#This Row],[Mf]]/Dati19_20[[#This Row],[Quota]]=0,0,Dati19_20[[#This Row],[Mf]]/Dati19_20[[#This Row],[Quota]]),0)</f>
        <v>0.42142857142857143</v>
      </c>
      <c r="F111" s="13">
        <f>IFERROR(Dati19_20[[#This Row],[Mf/Quota]]*Dati19_20[[#This Row],[Pg]]/38,0)</f>
        <v>0.2218045112781955</v>
      </c>
      <c r="G111" s="15">
        <f>IF(Dati19_20[[#This Row],[Mf]]*Dati19_20[[#This Row],[Pg]]=0,0,Dati19_20[[#This Row],[Mf]]*Dati19_20[[#This Row],[Pg]])</f>
        <v>118</v>
      </c>
      <c r="H111" s="20">
        <f>IFERROR(Dati19_20[[#This Row],[Tot. punti]]/Dati19_20[[#This Row],[Quota]],0)</f>
        <v>8.4285714285714288</v>
      </c>
      <c r="I111" s="12">
        <f>IFERROR(VLOOKUP(Dati19_20[[#This Row],[Nome]]&amp;"*",Gazzetta19_20[],2,FALSE),0)</f>
        <v>14</v>
      </c>
      <c r="J111" t="s">
        <v>74</v>
      </c>
      <c r="K111">
        <v>20</v>
      </c>
      <c r="L111">
        <v>5.95</v>
      </c>
      <c r="M111">
        <v>5.9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6</v>
      </c>
      <c r="V111">
        <v>0</v>
      </c>
      <c r="W111">
        <v>0</v>
      </c>
      <c r="Y111" s="18" t="s">
        <v>2660</v>
      </c>
      <c r="Z111">
        <v>25</v>
      </c>
    </row>
    <row r="112" spans="1:26">
      <c r="A112">
        <v>311</v>
      </c>
      <c r="B112" t="s">
        <v>17</v>
      </c>
      <c r="C112" t="s">
        <v>535</v>
      </c>
      <c r="D112" s="17" t="str">
        <f>IFERROR(VLOOKUP(Dati19_20[[#This Row],[Nome]]&amp;"*",Gazzetta19_20[Giocatore],1,FALSE),0)</f>
        <v>Llorente F.</v>
      </c>
      <c r="E112" s="13">
        <f>IFERROR(IF(Dati19_20[[#This Row],[Mf]]/Dati19_20[[#This Row],[Quota]]=0,0,Dati19_20[[#This Row],[Mf]]/Dati19_20[[#This Row],[Quota]]),0)</f>
        <v>0.40352941176470591</v>
      </c>
      <c r="F112" s="13">
        <f>IFERROR(Dati19_20[[#This Row],[Mf/Quota]]*Dati19_20[[#This Row],[Pg]]/38,0)</f>
        <v>0.1805263157894737</v>
      </c>
      <c r="G112" s="15">
        <f>IF(Dati19_20[[#This Row],[Mf]]*Dati19_20[[#This Row],[Pg]]=0,0,Dati19_20[[#This Row],[Mf]]*Dati19_20[[#This Row],[Pg]])</f>
        <v>116.62</v>
      </c>
      <c r="H112" s="20">
        <f>IFERROR(Dati19_20[[#This Row],[Tot. punti]]/Dati19_20[[#This Row],[Quota]],0)</f>
        <v>6.86</v>
      </c>
      <c r="I112" s="12">
        <f>IFERROR(VLOOKUP(Dati19_20[[#This Row],[Nome]]&amp;"*",Gazzetta19_20[],2,FALSE),0)</f>
        <v>17</v>
      </c>
      <c r="J112" t="s">
        <v>24</v>
      </c>
      <c r="K112">
        <v>17</v>
      </c>
      <c r="L112">
        <v>6</v>
      </c>
      <c r="M112">
        <v>6.86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Y112" s="18" t="s">
        <v>2831</v>
      </c>
      <c r="Z112">
        <v>1</v>
      </c>
    </row>
    <row r="113" spans="1:26">
      <c r="A113">
        <v>50</v>
      </c>
      <c r="B113" t="s">
        <v>31</v>
      </c>
      <c r="C113" t="s">
        <v>362</v>
      </c>
      <c r="D113" s="17" t="str">
        <f>IFERROR(VLOOKUP(Dati19_20[[#This Row],[Nome]]&amp;"*",Gazzetta19_20[Giocatore],1,FALSE),0)</f>
        <v>Mbaye I.</v>
      </c>
      <c r="E113" s="13">
        <f>IFERROR(IF(Dati19_20[[#This Row],[Mf]]/Dati19_20[[#This Row],[Quota]]=0,0,Dati19_20[[#This Row],[Mf]]/Dati19_20[[#This Row],[Quota]]),0)</f>
        <v>0.71375</v>
      </c>
      <c r="F113" s="13">
        <f>IFERROR(Dati19_20[[#This Row],[Mf/Quota]]*Dati19_20[[#This Row],[Pg]]/38,0)</f>
        <v>0.37565789473684214</v>
      </c>
      <c r="G113" s="15">
        <f>IF(Dati19_20[[#This Row],[Mf]]*Dati19_20[[#This Row],[Pg]]=0,0,Dati19_20[[#This Row],[Mf]]*Dati19_20[[#This Row],[Pg]])</f>
        <v>114.2</v>
      </c>
      <c r="H113" s="20">
        <f>IFERROR(Dati19_20[[#This Row],[Tot. punti]]/Dati19_20[[#This Row],[Quota]],0)</f>
        <v>14.275</v>
      </c>
      <c r="I113" s="12">
        <f>IFERROR(VLOOKUP(Dati19_20[[#This Row],[Nome]]&amp;"*",Gazzetta19_20[],2,FALSE),0)</f>
        <v>8</v>
      </c>
      <c r="J113" t="s">
        <v>89</v>
      </c>
      <c r="K113">
        <v>20</v>
      </c>
      <c r="L113">
        <v>5.74</v>
      </c>
      <c r="M113">
        <v>5.71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5</v>
      </c>
      <c r="V113">
        <v>0</v>
      </c>
      <c r="W113">
        <v>0</v>
      </c>
      <c r="Y113" s="18" t="s">
        <v>2500</v>
      </c>
      <c r="Z113">
        <v>20</v>
      </c>
    </row>
    <row r="114" spans="1:26">
      <c r="A114">
        <v>235</v>
      </c>
      <c r="B114" t="s">
        <v>22</v>
      </c>
      <c r="C114" t="s">
        <v>69</v>
      </c>
      <c r="D114" s="17" t="str">
        <f>IFERROR(VLOOKUP(Dati19_20[[#This Row],[Nome]]&amp;"*",Gazzetta19_20[Giocatore],1,FALSE),0)</f>
        <v>Laxalt D.</v>
      </c>
      <c r="E114" s="13">
        <f>IFERROR(IF(Dati19_20[[#This Row],[Mf]]/Dati19_20[[#This Row],[Quota]]=0,0,Dati19_20[[#This Row],[Mf]]/Dati19_20[[#This Row],[Quota]]),0)</f>
        <v>0.71250000000000002</v>
      </c>
      <c r="F114" s="13">
        <f>IFERROR(Dati19_20[[#This Row],[Mf/Quota]]*Dati19_20[[#This Row],[Pg]]/38,0)</f>
        <v>0.375</v>
      </c>
      <c r="G114" s="15">
        <f>IF(Dati19_20[[#This Row],[Mf]]*Dati19_20[[#This Row],[Pg]]=0,0,Dati19_20[[#This Row],[Mf]]*Dati19_20[[#This Row],[Pg]])</f>
        <v>114</v>
      </c>
      <c r="H114" s="20">
        <f>IFERROR(Dati19_20[[#This Row],[Tot. punti]]/Dati19_20[[#This Row],[Quota]],0)</f>
        <v>14.25</v>
      </c>
      <c r="I114" s="12">
        <f>IFERROR(VLOOKUP(Dati19_20[[#This Row],[Nome]]&amp;"*",Gazzetta19_20[],2,FALSE),0)</f>
        <v>8</v>
      </c>
      <c r="J114" t="s">
        <v>21</v>
      </c>
      <c r="K114">
        <v>20</v>
      </c>
      <c r="L114">
        <v>5.73</v>
      </c>
      <c r="M114">
        <v>5.7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</v>
      </c>
      <c r="V114">
        <v>0</v>
      </c>
      <c r="W114">
        <v>0</v>
      </c>
      <c r="Y114" s="18" t="s">
        <v>2661</v>
      </c>
      <c r="Z114">
        <v>20</v>
      </c>
    </row>
    <row r="115" spans="1:26">
      <c r="A115">
        <v>306</v>
      </c>
      <c r="B115" t="s">
        <v>17</v>
      </c>
      <c r="C115" t="s">
        <v>586</v>
      </c>
      <c r="D115" s="17" t="str">
        <f>IFERROR(VLOOKUP(Dati19_20[[#This Row],[Nome]]&amp;"*",Gazzetta19_20[Giocatore],1,FALSE),0)</f>
        <v>Cerri A.</v>
      </c>
      <c r="E115" s="13">
        <f>IFERROR(IF(Dati19_20[[#This Row],[Mf]]/Dati19_20[[#This Row],[Quota]]=0,0,Dati19_20[[#This Row],[Mf]]/Dati19_20[[#This Row],[Quota]]),0)</f>
        <v>0.6</v>
      </c>
      <c r="F115" s="13">
        <f>IFERROR(Dati19_20[[#This Row],[Mf/Quota]]*Dati19_20[[#This Row],[Pg]]/38,0)</f>
        <v>0.3</v>
      </c>
      <c r="G115" s="15">
        <f>IF(Dati19_20[[#This Row],[Mf]]*Dati19_20[[#This Row],[Pg]]=0,0,Dati19_20[[#This Row],[Mf]]*Dati19_20[[#This Row],[Pg]])</f>
        <v>114</v>
      </c>
      <c r="H115" s="20">
        <f>IFERROR(Dati19_20[[#This Row],[Tot. punti]]/Dati19_20[[#This Row],[Quota]],0)</f>
        <v>11.4</v>
      </c>
      <c r="I115" s="12">
        <f>IFERROR(VLOOKUP(Dati19_20[[#This Row],[Nome]]&amp;"*",Gazzetta19_20[],2,FALSE),0)</f>
        <v>10</v>
      </c>
      <c r="J115" t="s">
        <v>653</v>
      </c>
      <c r="K115">
        <v>19</v>
      </c>
      <c r="L115">
        <v>5.67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Y115" s="18" t="s">
        <v>1774</v>
      </c>
      <c r="Z115">
        <v>14</v>
      </c>
    </row>
    <row r="116" spans="1:26">
      <c r="A116">
        <v>365</v>
      </c>
      <c r="B116" t="s">
        <v>31</v>
      </c>
      <c r="C116" t="s">
        <v>352</v>
      </c>
      <c r="D116" s="17" t="str">
        <f>IFERROR(VLOOKUP(Dati19_20[[#This Row],[Nome]]&amp;"*",Gazzetta19_20[Giocatore],1,FALSE),0)</f>
        <v>Zapata C.</v>
      </c>
      <c r="E116" s="13">
        <f>IFERROR(IF(Dati19_20[[#This Row],[Mf]]/Dati19_20[[#This Row],[Quota]]=0,0,Dati19_20[[#This Row],[Mf]]/Dati19_20[[#This Row],[Quota]]),0)</f>
        <v>0.70750000000000002</v>
      </c>
      <c r="F116" s="13">
        <f>IFERROR(Dati19_20[[#This Row],[Mf/Quota]]*Dati19_20[[#This Row],[Pg]]/38,0)</f>
        <v>0.37236842105263157</v>
      </c>
      <c r="G116" s="15">
        <f>IF(Dati19_20[[#This Row],[Mf]]*Dati19_20[[#This Row],[Pg]]=0,0,Dati19_20[[#This Row],[Mf]]*Dati19_20[[#This Row],[Pg]])</f>
        <v>113.2</v>
      </c>
      <c r="H116" s="20">
        <f>IFERROR(Dati19_20[[#This Row],[Tot. punti]]/Dati19_20[[#This Row],[Quota]],0)</f>
        <v>14.15</v>
      </c>
      <c r="I116" s="12">
        <f>IFERROR(VLOOKUP(Dati19_20[[#This Row],[Nome]]&amp;"*",Gazzetta19_20[],2,FALSE),0)</f>
        <v>8</v>
      </c>
      <c r="J116" t="s">
        <v>70</v>
      </c>
      <c r="K116">
        <v>20</v>
      </c>
      <c r="L116">
        <v>5.71</v>
      </c>
      <c r="M116">
        <v>5.66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1</v>
      </c>
      <c r="Y116" s="18" t="s">
        <v>1777</v>
      </c>
      <c r="Z116">
        <v>15</v>
      </c>
    </row>
    <row r="117" spans="1:26">
      <c r="A117">
        <v>557</v>
      </c>
      <c r="B117" t="s">
        <v>22</v>
      </c>
      <c r="C117" t="s">
        <v>133</v>
      </c>
      <c r="D117" s="17" t="str">
        <f>IFERROR(VLOOKUP(Dati19_20[[#This Row],[Nome]]&amp;"*",Gazzetta19_20[Giocatore],1,FALSE),0)</f>
        <v>Benassi M.</v>
      </c>
      <c r="E117" s="13">
        <f>IFERROR(IF(Dati19_20[[#This Row],[Mf]]/Dati19_20[[#This Row],[Quota]]=0,0,Dati19_20[[#This Row],[Mf]]/Dati19_20[[#This Row],[Quota]]),0)</f>
        <v>0.38250000000000001</v>
      </c>
      <c r="F117" s="13">
        <f>IFERROR(Dati19_20[[#This Row],[Mf/Quota]]*Dati19_20[[#This Row],[Pg]]/38,0)</f>
        <v>0.18118421052631578</v>
      </c>
      <c r="G117" s="15">
        <f>IF(Dati19_20[[#This Row],[Mf]]*Dati19_20[[#This Row],[Pg]]=0,0,Dati19_20[[#This Row],[Mf]]*Dati19_20[[#This Row],[Pg]])</f>
        <v>110.16</v>
      </c>
      <c r="H117" s="20">
        <f>IFERROR(Dati19_20[[#This Row],[Tot. punti]]/Dati19_20[[#This Row],[Quota]],0)</f>
        <v>6.8849999999999998</v>
      </c>
      <c r="I117" s="12">
        <f>IFERROR(VLOOKUP(Dati19_20[[#This Row],[Nome]]&amp;"*",Gazzetta19_20[],2,FALSE),0)</f>
        <v>16</v>
      </c>
      <c r="J117" t="s">
        <v>35</v>
      </c>
      <c r="K117">
        <v>18</v>
      </c>
      <c r="L117">
        <v>5.88</v>
      </c>
      <c r="M117">
        <v>6.12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Y117" s="18" t="s">
        <v>2503</v>
      </c>
      <c r="Z117">
        <v>22</v>
      </c>
    </row>
    <row r="118" spans="1:26">
      <c r="A118">
        <v>150</v>
      </c>
      <c r="B118" t="s">
        <v>22</v>
      </c>
      <c r="C118" t="s">
        <v>106</v>
      </c>
      <c r="D118" s="17" t="str">
        <f>IFERROR(VLOOKUP(Dati19_20[[#This Row],[Nome]]&amp;"*",Gazzetta19_20[Giocatore],1,FALSE),0)</f>
        <v>Saponara R.</v>
      </c>
      <c r="E118" s="13">
        <f>IFERROR(IF(Dati19_20[[#This Row],[Mf]]/Dati19_20[[#This Row],[Quota]]=0,0,Dati19_20[[#This Row],[Mf]]/Dati19_20[[#This Row],[Quota]]),0)</f>
        <v>0.34052631578947368</v>
      </c>
      <c r="F118" s="13">
        <f>IFERROR(Dati19_20[[#This Row],[Mf/Quota]]*Dati19_20[[#This Row],[Pg]]/38,0)</f>
        <v>0.15234072022160663</v>
      </c>
      <c r="G118" s="15">
        <f>IF(Dati19_20[[#This Row],[Mf]]*Dati19_20[[#This Row],[Pg]]=0,0,Dati19_20[[#This Row],[Mf]]*Dati19_20[[#This Row],[Pg]])</f>
        <v>109.99</v>
      </c>
      <c r="H118" s="20">
        <f>IFERROR(Dati19_20[[#This Row],[Tot. punti]]/Dati19_20[[#This Row],[Quota]],0)</f>
        <v>5.7889473684210522</v>
      </c>
      <c r="I118" s="12">
        <f>IFERROR(VLOOKUP(Dati19_20[[#This Row],[Nome]]&amp;"*",Gazzetta19_20[],2,FALSE),0)</f>
        <v>19</v>
      </c>
      <c r="J118" t="s">
        <v>1267</v>
      </c>
      <c r="K118">
        <v>17</v>
      </c>
      <c r="L118">
        <v>6</v>
      </c>
      <c r="M118">
        <v>6.47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0</v>
      </c>
      <c r="W118">
        <v>0</v>
      </c>
      <c r="Y118" s="18" t="s">
        <v>2832</v>
      </c>
      <c r="Z118">
        <v>5</v>
      </c>
    </row>
    <row r="119" spans="1:26">
      <c r="A119">
        <v>118</v>
      </c>
      <c r="B119" t="s">
        <v>22</v>
      </c>
      <c r="C119" t="s">
        <v>221</v>
      </c>
      <c r="D119" s="17" t="str">
        <f>IFERROR(VLOOKUP(Dati19_20[[#This Row],[Nome]]&amp;"*",Gazzetta19_20[Giocatore],1,FALSE),0)</f>
        <v>Radovanovic I.</v>
      </c>
      <c r="E119" s="13">
        <f>IFERROR(IF(Dati19_20[[#This Row],[Mf]]/Dati19_20[[#This Row],[Quota]]=0,0,Dati19_20[[#This Row],[Mf]]/Dati19_20[[#This Row],[Quota]]),0)</f>
        <v>0.72250000000000003</v>
      </c>
      <c r="F119" s="13">
        <f>IFERROR(Dati19_20[[#This Row],[Mf/Quota]]*Dati19_20[[#This Row],[Pg]]/38,0)</f>
        <v>0.36125000000000002</v>
      </c>
      <c r="G119" s="15">
        <f>IF(Dati19_20[[#This Row],[Mf]]*Dati19_20[[#This Row],[Pg]]=0,0,Dati19_20[[#This Row],[Mf]]*Dati19_20[[#This Row],[Pg]])</f>
        <v>109.82000000000001</v>
      </c>
      <c r="H119" s="20">
        <f>IFERROR(Dati19_20[[#This Row],[Tot. punti]]/Dati19_20[[#This Row],[Quota]],0)</f>
        <v>13.727500000000001</v>
      </c>
      <c r="I119" s="12">
        <f>IFERROR(VLOOKUP(Dati19_20[[#This Row],[Nome]]&amp;"*",Gazzetta19_20[],2,FALSE),0)</f>
        <v>8</v>
      </c>
      <c r="J119" t="s">
        <v>70</v>
      </c>
      <c r="K119">
        <v>19</v>
      </c>
      <c r="L119">
        <v>5.88</v>
      </c>
      <c r="M119">
        <v>5.78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Y119" s="18" t="s">
        <v>1778</v>
      </c>
      <c r="Z119">
        <v>2</v>
      </c>
    </row>
    <row r="120" spans="1:26">
      <c r="A120">
        <v>106</v>
      </c>
      <c r="B120" t="s">
        <v>31</v>
      </c>
      <c r="C120" t="s">
        <v>529</v>
      </c>
      <c r="D120" s="17" t="str">
        <f>IFERROR(VLOOKUP(Dati19_20[[#This Row],[Nome]]&amp;"*",Gazzetta19_20[Giocatore],1,FALSE),0)</f>
        <v>Mattiello F.</v>
      </c>
      <c r="E120" s="13">
        <f>IFERROR(IF(Dati19_20[[#This Row],[Mf]]/Dati19_20[[#This Row],[Quota]]=0,0,Dati19_20[[#This Row],[Mf]]/Dati19_20[[#This Row],[Quota]]),0)</f>
        <v>0.75</v>
      </c>
      <c r="F120" s="13">
        <f>IFERROR(Dati19_20[[#This Row],[Mf/Quota]]*Dati19_20[[#This Row],[Pg]]/38,0)</f>
        <v>0.35526315789473684</v>
      </c>
      <c r="G120" s="15">
        <f>IF(Dati19_20[[#This Row],[Mf]]*Dati19_20[[#This Row],[Pg]]=0,0,Dati19_20[[#This Row],[Mf]]*Dati19_20[[#This Row],[Pg]])</f>
        <v>108</v>
      </c>
      <c r="H120" s="20">
        <f>IFERROR(Dati19_20[[#This Row],[Tot. punti]]/Dati19_20[[#This Row],[Quota]],0)</f>
        <v>13.5</v>
      </c>
      <c r="I120" s="12">
        <f>IFERROR(VLOOKUP(Dati19_20[[#This Row],[Nome]]&amp;"*",Gazzetta19_20[],2,FALSE),0)</f>
        <v>8</v>
      </c>
      <c r="J120" t="s">
        <v>654</v>
      </c>
      <c r="K120">
        <v>18</v>
      </c>
      <c r="L120">
        <v>6.03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0</v>
      </c>
      <c r="Y120" s="18" t="s">
        <v>2504</v>
      </c>
      <c r="Z120">
        <v>10</v>
      </c>
    </row>
    <row r="121" spans="1:26">
      <c r="A121">
        <v>123</v>
      </c>
      <c r="B121" t="s">
        <v>17</v>
      </c>
      <c r="C121" t="s">
        <v>222</v>
      </c>
      <c r="D121" s="17" t="str">
        <f>IFERROR(VLOOKUP(Dati19_20[[#This Row],[Nome]]&amp;"*",Gazzetta19_20[Giocatore],1,FALSE),0)</f>
        <v>Inglese R.</v>
      </c>
      <c r="E121" s="13">
        <f>IFERROR(IF(Dati19_20[[#This Row],[Mf]]/Dati19_20[[#This Row],[Quota]]=0,0,Dati19_20[[#This Row],[Mf]]/Dati19_20[[#This Row],[Quota]]),0)</f>
        <v>0.33368421052631581</v>
      </c>
      <c r="F121" s="13">
        <f>IFERROR(Dati19_20[[#This Row],[Mf/Quota]]*Dati19_20[[#This Row],[Pg]]/38,0)</f>
        <v>0.14927977839335183</v>
      </c>
      <c r="G121" s="15">
        <f>IF(Dati19_20[[#This Row],[Mf]]*Dati19_20[[#This Row],[Pg]]=0,0,Dati19_20[[#This Row],[Mf]]*Dati19_20[[#This Row],[Pg]])</f>
        <v>107.78</v>
      </c>
      <c r="H121" s="20">
        <f>IFERROR(Dati19_20[[#This Row],[Tot. punti]]/Dati19_20[[#This Row],[Quota]],0)</f>
        <v>5.6726315789473682</v>
      </c>
      <c r="I121" s="12">
        <f>IFERROR(VLOOKUP(Dati19_20[[#This Row],[Nome]]&amp;"*",Gazzetta19_20[],2,FALSE),0)</f>
        <v>19</v>
      </c>
      <c r="J121" t="s">
        <v>1086</v>
      </c>
      <c r="K121">
        <v>17</v>
      </c>
      <c r="L121">
        <v>5.81</v>
      </c>
      <c r="M121">
        <v>6.34</v>
      </c>
      <c r="N121">
        <v>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Y121" s="18" t="s">
        <v>2505</v>
      </c>
      <c r="Z121">
        <v>6</v>
      </c>
    </row>
    <row r="122" spans="1:26">
      <c r="A122">
        <v>572</v>
      </c>
      <c r="B122" t="s">
        <v>28</v>
      </c>
      <c r="C122" t="s">
        <v>617</v>
      </c>
      <c r="D122" s="17" t="str">
        <f>IFERROR(VLOOKUP(Dati19_20[[#This Row],[Nome]]&amp;"*",Gazzetta19_20[Giocatore],1,FALSE),0)</f>
        <v>Meret A.</v>
      </c>
      <c r="E122" s="13">
        <f>IFERROR(IF(Dati19_20[[#This Row],[Mf]]/Dati19_20[[#This Row],[Quota]]=0,0,Dati19_20[[#This Row],[Mf]]/Dati19_20[[#This Row],[Quota]]),0)</f>
        <v>0.28058823529411764</v>
      </c>
      <c r="F122" s="13">
        <f>IFERROR(Dati19_20[[#This Row],[Mf/Quota]]*Dati19_20[[#This Row],[Pg]]/38,0)</f>
        <v>0.16244582043343653</v>
      </c>
      <c r="G122" s="15">
        <f>IF(Dati19_20[[#This Row],[Mf]]*Dati19_20[[#This Row],[Pg]]=0,0,Dati19_20[[#This Row],[Mf]]*Dati19_20[[#This Row],[Pg]])</f>
        <v>104.94</v>
      </c>
      <c r="H122" s="20">
        <f>IFERROR(Dati19_20[[#This Row],[Tot. punti]]/Dati19_20[[#This Row],[Quota]],0)</f>
        <v>6.1729411764705882</v>
      </c>
      <c r="I122" s="12">
        <f>IFERROR(VLOOKUP(Dati19_20[[#This Row],[Nome]]&amp;"*",Gazzetta19_20[],2,FALSE),0)</f>
        <v>17</v>
      </c>
      <c r="J122" t="s">
        <v>24</v>
      </c>
      <c r="K122">
        <v>22</v>
      </c>
      <c r="L122">
        <v>6.14</v>
      </c>
      <c r="M122">
        <v>4.7699999999999996</v>
      </c>
      <c r="N122">
        <v>0</v>
      </c>
      <c r="O122">
        <v>33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s="18" t="s">
        <v>1780</v>
      </c>
      <c r="Z122">
        <v>11</v>
      </c>
    </row>
    <row r="123" spans="1:26">
      <c r="A123">
        <v>546</v>
      </c>
      <c r="B123" t="s">
        <v>31</v>
      </c>
      <c r="C123" t="s">
        <v>145</v>
      </c>
      <c r="D123" s="17">
        <f>IFERROR(VLOOKUP(Dati19_20[[#This Row],[Nome]]&amp;"*",Gazzetta19_20[Giocatore],1,FALSE),0)</f>
        <v>0</v>
      </c>
      <c r="E123" s="13">
        <f>IFERROR(IF(Dati19_20[[#This Row],[Mf]]/Dati19_20[[#This Row],[Quota]]=0,0,Dati19_20[[#This Row],[Mf]]/Dati19_20[[#This Row],[Quota]]),0)</f>
        <v>0</v>
      </c>
      <c r="F123" s="13">
        <f>IFERROR(Dati19_20[[#This Row],[Mf/Quota]]*Dati19_20[[#This Row],[Pg]]/38,0)</f>
        <v>0</v>
      </c>
      <c r="G123" s="15">
        <f>IF(Dati19_20[[#This Row],[Mf]]*Dati19_20[[#This Row],[Pg]]=0,0,Dati19_20[[#This Row],[Mf]]*Dati19_20[[#This Row],[Pg]])</f>
        <v>103.52</v>
      </c>
      <c r="H123" s="20">
        <f>IFERROR(Dati19_20[[#This Row],[Tot. punti]]/Dati19_20[[#This Row],[Quota]],0)</f>
        <v>0</v>
      </c>
      <c r="I123" s="12">
        <f>IFERROR(VLOOKUP(Dati19_20[[#This Row],[Nome]]&amp;"*",Gazzetta19_20[],2,FALSE),0)</f>
        <v>0</v>
      </c>
      <c r="J123" t="s">
        <v>42</v>
      </c>
      <c r="K123">
        <v>16</v>
      </c>
      <c r="L123">
        <v>6.03</v>
      </c>
      <c r="M123">
        <v>6.47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3</v>
      </c>
      <c r="V123">
        <v>0</v>
      </c>
      <c r="W123">
        <v>0</v>
      </c>
      <c r="Y123" s="18" t="s">
        <v>1781</v>
      </c>
      <c r="Z123">
        <v>16</v>
      </c>
    </row>
    <row r="124" spans="1:26">
      <c r="A124">
        <v>27</v>
      </c>
      <c r="B124" t="s">
        <v>22</v>
      </c>
      <c r="C124" t="s">
        <v>389</v>
      </c>
      <c r="D124" s="17" t="str">
        <f>IFERROR(VLOOKUP(Dati19_20[[#This Row],[Nome]]&amp;"*",Gazzetta19_20[Giocatore],1,FALSE),0)</f>
        <v>Grassi A.</v>
      </c>
      <c r="E124" s="13">
        <f>IFERROR(IF(Dati19_20[[#This Row],[Mf]]/Dati19_20[[#This Row],[Quota]]=0,0,Dati19_20[[#This Row],[Mf]]/Dati19_20[[#This Row],[Quota]]),0)</f>
        <v>0.6711111111111111</v>
      </c>
      <c r="F124" s="13">
        <f>IFERROR(Dati19_20[[#This Row],[Mf/Quota]]*Dati19_20[[#This Row],[Pg]]/38,0)</f>
        <v>0.2825730994152047</v>
      </c>
      <c r="G124" s="15">
        <f>IF(Dati19_20[[#This Row],[Mf]]*Dati19_20[[#This Row],[Pg]]=0,0,Dati19_20[[#This Row],[Mf]]*Dati19_20[[#This Row],[Pg]])</f>
        <v>96.64</v>
      </c>
      <c r="H124" s="20">
        <f>IFERROR(Dati19_20[[#This Row],[Tot. punti]]/Dati19_20[[#This Row],[Quota]],0)</f>
        <v>10.737777777777778</v>
      </c>
      <c r="I124" s="12">
        <f>IFERROR(VLOOKUP(Dati19_20[[#This Row],[Nome]]&amp;"*",Gazzetta19_20[],2,FALSE),0)</f>
        <v>9</v>
      </c>
      <c r="J124" t="s">
        <v>1086</v>
      </c>
      <c r="K124">
        <v>16</v>
      </c>
      <c r="L124">
        <v>5.96</v>
      </c>
      <c r="M124">
        <v>6.04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6</v>
      </c>
      <c r="V124">
        <v>0</v>
      </c>
      <c r="W124">
        <v>0</v>
      </c>
      <c r="Y124" s="18" t="s">
        <v>2833</v>
      </c>
      <c r="Z124">
        <v>11</v>
      </c>
    </row>
    <row r="125" spans="1:26">
      <c r="A125">
        <v>139</v>
      </c>
      <c r="B125" t="s">
        <v>31</v>
      </c>
      <c r="C125" t="s">
        <v>565</v>
      </c>
      <c r="D125" s="17" t="str">
        <f>IFERROR(VLOOKUP(Dati19_20[[#This Row],[Nome]]&amp;"*",Gazzetta19_20[Giocatore],1,FALSE),0)</f>
        <v>Dermaku K.</v>
      </c>
      <c r="E125" s="13">
        <f>IFERROR(IF(Dati19_20[[#This Row],[Mf]]/Dati19_20[[#This Row],[Quota]]=0,0,Dati19_20[[#This Row],[Mf]]/Dati19_20[[#This Row],[Quota]]),0)</f>
        <v>0.85142857142857142</v>
      </c>
      <c r="F125" s="13">
        <f>IFERROR(Dati19_20[[#This Row],[Mf/Quota]]*Dati19_20[[#This Row],[Pg]]/38,0)</f>
        <v>0.35849624060150376</v>
      </c>
      <c r="G125" s="15">
        <f>IF(Dati19_20[[#This Row],[Mf]]*Dati19_20[[#This Row],[Pg]]=0,0,Dati19_20[[#This Row],[Mf]]*Dati19_20[[#This Row],[Pg]])</f>
        <v>95.36</v>
      </c>
      <c r="H125" s="20">
        <f>IFERROR(Dati19_20[[#This Row],[Tot. punti]]/Dati19_20[[#This Row],[Quota]],0)</f>
        <v>13.622857142857143</v>
      </c>
      <c r="I125" s="12">
        <f>IFERROR(VLOOKUP(Dati19_20[[#This Row],[Nome]]&amp;"*",Gazzetta19_20[],2,FALSE),0)</f>
        <v>7</v>
      </c>
      <c r="J125" t="s">
        <v>1086</v>
      </c>
      <c r="K125">
        <v>16</v>
      </c>
      <c r="L125">
        <v>6.04</v>
      </c>
      <c r="M125">
        <v>5.96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Y125" s="18" t="s">
        <v>1782</v>
      </c>
      <c r="Z125">
        <v>14</v>
      </c>
    </row>
    <row r="126" spans="1:26">
      <c r="A126">
        <v>254</v>
      </c>
      <c r="B126" t="s">
        <v>31</v>
      </c>
      <c r="C126" t="s">
        <v>580</v>
      </c>
      <c r="D126" s="17" t="str">
        <f>IFERROR(VLOOKUP(Dati19_20[[#This Row],[Nome]]&amp;"*",Gazzetta19_20[Giocatore],1,FALSE),0)</f>
        <v>Dimarco F.</v>
      </c>
      <c r="E126" s="13">
        <f>IFERROR(IF(Dati19_20[[#This Row],[Mf]]/Dati19_20[[#This Row],[Quota]]=0,0,Dati19_20[[#This Row],[Mf]]/Dati19_20[[#This Row],[Quota]]),0)</f>
        <v>0.9900000000000001</v>
      </c>
      <c r="F126" s="13">
        <f>IFERROR(Dati19_20[[#This Row],[Mf/Quota]]*Dati19_20[[#This Row],[Pg]]/38,0)</f>
        <v>0.41684210526315796</v>
      </c>
      <c r="G126" s="15">
        <f>IF(Dati19_20[[#This Row],[Mf]]*Dati19_20[[#This Row],[Pg]]=0,0,Dati19_20[[#This Row],[Mf]]*Dati19_20[[#This Row],[Pg]])</f>
        <v>95.04</v>
      </c>
      <c r="H126" s="20">
        <f>IFERROR(Dati19_20[[#This Row],[Tot. punti]]/Dati19_20[[#This Row],[Quota]],0)</f>
        <v>15.840000000000002</v>
      </c>
      <c r="I126" s="12">
        <f>IFERROR(VLOOKUP(Dati19_20[[#This Row],[Nome]]&amp;"*",Gazzetta19_20[],2,FALSE),0)</f>
        <v>6</v>
      </c>
      <c r="J126" t="s">
        <v>101</v>
      </c>
      <c r="K126">
        <v>16</v>
      </c>
      <c r="L126">
        <v>6</v>
      </c>
      <c r="M126">
        <v>5.94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1</v>
      </c>
      <c r="Y126" s="18" t="s">
        <v>2506</v>
      </c>
      <c r="Z126">
        <v>2</v>
      </c>
    </row>
    <row r="127" spans="1:26">
      <c r="A127">
        <v>556</v>
      </c>
      <c r="B127" t="s">
        <v>22</v>
      </c>
      <c r="C127" t="s">
        <v>86</v>
      </c>
      <c r="D127" s="17" t="str">
        <f>IFERROR(VLOOKUP(Dati19_20[[#This Row],[Nome]]&amp;"*",Gazzetta19_20[Giocatore],1,FALSE),0)</f>
        <v>Baselli D.</v>
      </c>
      <c r="E127" s="13">
        <f>IFERROR(IF(Dati19_20[[#This Row],[Mf]]/Dati19_20[[#This Row],[Quota]]=0,0,Dati19_20[[#This Row],[Mf]]/Dati19_20[[#This Row],[Quota]]),0)</f>
        <v>0.42214285714285715</v>
      </c>
      <c r="F127" s="13">
        <f>IFERROR(Dati19_20[[#This Row],[Mf/Quota]]*Dati19_20[[#This Row],[Pg]]/38,0)</f>
        <v>0.17774436090225565</v>
      </c>
      <c r="G127" s="15">
        <f>IF(Dati19_20[[#This Row],[Mf]]*Dati19_20[[#This Row],[Pg]]=0,0,Dati19_20[[#This Row],[Mf]]*Dati19_20[[#This Row],[Pg]])</f>
        <v>94.56</v>
      </c>
      <c r="H127" s="20">
        <f>IFERROR(Dati19_20[[#This Row],[Tot. punti]]/Dati19_20[[#This Row],[Quota]],0)</f>
        <v>6.7542857142857144</v>
      </c>
      <c r="I127" s="12">
        <f>IFERROR(VLOOKUP(Dati19_20[[#This Row],[Nome]]&amp;"*",Gazzetta19_20[],2,FALSE),0)</f>
        <v>14</v>
      </c>
      <c r="J127" t="s">
        <v>81</v>
      </c>
      <c r="K127">
        <v>16</v>
      </c>
      <c r="L127">
        <v>5.88</v>
      </c>
      <c r="M127">
        <v>5.91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3</v>
      </c>
      <c r="V127">
        <v>0</v>
      </c>
      <c r="W127">
        <v>0</v>
      </c>
      <c r="Y127" s="18" t="s">
        <v>2834</v>
      </c>
      <c r="Z127">
        <v>13</v>
      </c>
    </row>
    <row r="128" spans="1:26">
      <c r="A128">
        <v>305</v>
      </c>
      <c r="B128" t="s">
        <v>22</v>
      </c>
      <c r="C128" t="s">
        <v>325</v>
      </c>
      <c r="D128" s="17" t="str">
        <f>IFERROR(VLOOKUP(Dati19_20[[#This Row],[Nome]]&amp;"*",Gazzetta19_20[Giocatore],1,FALSE),0)</f>
        <v>Sturaro S.</v>
      </c>
      <c r="E128" s="13">
        <f>IFERROR(IF(Dati19_20[[#This Row],[Mf]]/Dati19_20[[#This Row],[Quota]]=0,0,Dati19_20[[#This Row],[Mf]]/Dati19_20[[#This Row],[Quota]]),0)</f>
        <v>0.64888888888888885</v>
      </c>
      <c r="F128" s="13">
        <f>IFERROR(Dati19_20[[#This Row],[Mf/Quota]]*Dati19_20[[#This Row],[Pg]]/38,0)</f>
        <v>0.27321637426900586</v>
      </c>
      <c r="G128" s="15">
        <f>IF(Dati19_20[[#This Row],[Mf]]*Dati19_20[[#This Row],[Pg]]=0,0,Dati19_20[[#This Row],[Mf]]*Dati19_20[[#This Row],[Pg]])</f>
        <v>93.44</v>
      </c>
      <c r="H128" s="20">
        <f>IFERROR(Dati19_20[[#This Row],[Tot. punti]]/Dati19_20[[#This Row],[Quota]],0)</f>
        <v>10.382222222222222</v>
      </c>
      <c r="I128" s="12">
        <f>IFERROR(VLOOKUP(Dati19_20[[#This Row],[Nome]]&amp;"*",Gazzetta19_20[],2,FALSE),0)</f>
        <v>9</v>
      </c>
      <c r="J128" t="s">
        <v>70</v>
      </c>
      <c r="K128">
        <v>16</v>
      </c>
      <c r="L128">
        <v>5.81</v>
      </c>
      <c r="M128">
        <v>5.84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7</v>
      </c>
      <c r="V128">
        <v>0</v>
      </c>
      <c r="W128">
        <v>0</v>
      </c>
      <c r="Y128" s="18" t="s">
        <v>2835</v>
      </c>
      <c r="Z128">
        <v>8</v>
      </c>
    </row>
    <row r="129" spans="1:26">
      <c r="A129">
        <v>126</v>
      </c>
      <c r="B129" t="s">
        <v>17</v>
      </c>
      <c r="C129" t="s">
        <v>300</v>
      </c>
      <c r="D129" s="17" t="str">
        <f>IFERROR(VLOOKUP(Dati19_20[[#This Row],[Nome]]&amp;"*",Gazzetta19_20[Giocatore],1,FALSE),0)</f>
        <v>Paloschi A.</v>
      </c>
      <c r="E129" s="13">
        <f>IFERROR(IF(Dati19_20[[#This Row],[Mf]]/Dati19_20[[#This Row],[Quota]]=0,0,Dati19_20[[#This Row],[Mf]]/Dati19_20[[#This Row],[Quota]]),0)</f>
        <v>0.78</v>
      </c>
      <c r="F129" s="13">
        <f>IFERROR(Dati19_20[[#This Row],[Mf/Quota]]*Dati19_20[[#This Row],[Pg]]/38,0)</f>
        <v>0.34894736842105262</v>
      </c>
      <c r="G129" s="15">
        <f>IF(Dati19_20[[#This Row],[Mf]]*Dati19_20[[#This Row],[Pg]]=0,0,Dati19_20[[#This Row],[Mf]]*Dati19_20[[#This Row],[Pg]])</f>
        <v>92.82</v>
      </c>
      <c r="H129" s="20">
        <f>IFERROR(Dati19_20[[#This Row],[Tot. punti]]/Dati19_20[[#This Row],[Quota]],0)</f>
        <v>13.26</v>
      </c>
      <c r="I129" s="12">
        <f>IFERROR(VLOOKUP(Dati19_20[[#This Row],[Nome]]&amp;"*",Gazzetta19_20[],2,FALSE),0)</f>
        <v>7</v>
      </c>
      <c r="J129" t="s">
        <v>654</v>
      </c>
      <c r="K129">
        <v>17</v>
      </c>
      <c r="L129">
        <v>5.46</v>
      </c>
      <c r="M129">
        <v>5.46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s="18" t="s">
        <v>2836</v>
      </c>
      <c r="Z129">
        <v>24</v>
      </c>
    </row>
    <row r="130" spans="1:26">
      <c r="A130">
        <v>21</v>
      </c>
      <c r="B130" t="s">
        <v>22</v>
      </c>
      <c r="C130" t="s">
        <v>271</v>
      </c>
      <c r="D130" s="17">
        <f>IFERROR(VLOOKUP(Dati19_20[[#This Row],[Nome]]&amp;"*",Gazzetta19_20[Giocatore],1,FALSE),0)</f>
        <v>0</v>
      </c>
      <c r="E130" s="13">
        <f>IFERROR(IF(Dati19_20[[#This Row],[Mf]]/Dati19_20[[#This Row],[Quota]]=0,0,Dati19_20[[#This Row],[Mf]]/Dati19_20[[#This Row],[Quota]]),0)</f>
        <v>0</v>
      </c>
      <c r="F130" s="13">
        <f>IFERROR(Dati19_20[[#This Row],[Mf/Quota]]*Dati19_20[[#This Row],[Pg]]/38,0)</f>
        <v>0</v>
      </c>
      <c r="G130" s="15">
        <f>IF(Dati19_20[[#This Row],[Mf]]*Dati19_20[[#This Row],[Pg]]=0,0,Dati19_20[[#This Row],[Mf]]*Dati19_20[[#This Row],[Pg]])</f>
        <v>92.55</v>
      </c>
      <c r="H130" s="20">
        <f>IFERROR(Dati19_20[[#This Row],[Tot. punti]]/Dati19_20[[#This Row],[Quota]],0)</f>
        <v>0</v>
      </c>
      <c r="I130" s="12">
        <f>IFERROR(VLOOKUP(Dati19_20[[#This Row],[Nome]]&amp;"*",Gazzetta19_20[],2,FALSE),0)</f>
        <v>0</v>
      </c>
      <c r="J130" t="s">
        <v>653</v>
      </c>
      <c r="K130">
        <v>15</v>
      </c>
      <c r="L130">
        <v>5.83</v>
      </c>
      <c r="M130">
        <v>6.17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Y130" s="18" t="s">
        <v>1785</v>
      </c>
      <c r="Z130">
        <v>11</v>
      </c>
    </row>
    <row r="131" spans="1:26">
      <c r="A131">
        <v>375</v>
      </c>
      <c r="B131" t="s">
        <v>22</v>
      </c>
      <c r="C131" t="s">
        <v>315</v>
      </c>
      <c r="D131" s="17">
        <f>IFERROR(VLOOKUP(Dati19_20[[#This Row],[Nome]]&amp;"*",Gazzetta19_20[Giocatore],1,FALSE),0)</f>
        <v>0</v>
      </c>
      <c r="E131" s="13">
        <f>IFERROR(IF(Dati19_20[[#This Row],[Mf]]/Dati19_20[[#This Row],[Quota]]=0,0,Dati19_20[[#This Row],[Mf]]/Dati19_20[[#This Row],[Quota]]),0)</f>
        <v>0</v>
      </c>
      <c r="F131" s="13">
        <f>IFERROR(Dati19_20[[#This Row],[Mf/Quota]]*Dati19_20[[#This Row],[Pg]]/38,0)</f>
        <v>0</v>
      </c>
      <c r="G131" s="15">
        <f>IF(Dati19_20[[#This Row],[Mf]]*Dati19_20[[#This Row],[Pg]]=0,0,Dati19_20[[#This Row],[Mf]]*Dati19_20[[#This Row],[Pg]])</f>
        <v>92.48</v>
      </c>
      <c r="H131" s="20">
        <f>IFERROR(Dati19_20[[#This Row],[Tot. punti]]/Dati19_20[[#This Row],[Quota]],0)</f>
        <v>0</v>
      </c>
      <c r="I131" s="12">
        <f>IFERROR(VLOOKUP(Dati19_20[[#This Row],[Nome]]&amp;"*",Gazzetta19_20[],2,FALSE),0)</f>
        <v>0</v>
      </c>
      <c r="J131" t="s">
        <v>21</v>
      </c>
      <c r="K131">
        <v>16</v>
      </c>
      <c r="L131">
        <v>5.53</v>
      </c>
      <c r="M131">
        <v>5.78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Y131" s="18" t="s">
        <v>2269</v>
      </c>
      <c r="Z131">
        <v>28</v>
      </c>
    </row>
    <row r="132" spans="1:26">
      <c r="A132">
        <v>99</v>
      </c>
      <c r="B132" t="s">
        <v>31</v>
      </c>
      <c r="C132" t="s">
        <v>171</v>
      </c>
      <c r="D132" s="17">
        <f>IFERROR(VLOOKUP(Dati19_20[[#This Row],[Nome]]&amp;"*",Gazzetta19_20[Giocatore],1,FALSE),0)</f>
        <v>0</v>
      </c>
      <c r="E132" s="13">
        <f>IFERROR(IF(Dati19_20[[#This Row],[Mf]]/Dati19_20[[#This Row],[Quota]]=0,0,Dati19_20[[#This Row],[Mf]]/Dati19_20[[#This Row],[Quota]]),0)</f>
        <v>0</v>
      </c>
      <c r="F132" s="13">
        <f>IFERROR(Dati19_20[[#This Row],[Mf/Quota]]*Dati19_20[[#This Row],[Pg]]/38,0)</f>
        <v>0</v>
      </c>
      <c r="G132" s="15">
        <f>IF(Dati19_20[[#This Row],[Mf]]*Dati19_20[[#This Row],[Pg]]=0,0,Dati19_20[[#This Row],[Mf]]*Dati19_20[[#This Row],[Pg]])</f>
        <v>90.08</v>
      </c>
      <c r="H132" s="20">
        <f>IFERROR(Dati19_20[[#This Row],[Tot. punti]]/Dati19_20[[#This Row],[Quota]],0)</f>
        <v>0</v>
      </c>
      <c r="I132" s="12">
        <f>IFERROR(VLOOKUP(Dati19_20[[#This Row],[Nome]]&amp;"*",Gazzetta19_20[],2,FALSE),0)</f>
        <v>0</v>
      </c>
      <c r="J132" t="s">
        <v>654</v>
      </c>
      <c r="K132">
        <v>16</v>
      </c>
      <c r="L132">
        <v>5.73</v>
      </c>
      <c r="M132">
        <v>5.63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Y132" s="18" t="s">
        <v>1786</v>
      </c>
      <c r="Z132">
        <v>18</v>
      </c>
    </row>
    <row r="133" spans="1:26">
      <c r="A133">
        <v>218</v>
      </c>
      <c r="B133" t="s">
        <v>28</v>
      </c>
      <c r="C133" t="s">
        <v>240</v>
      </c>
      <c r="D133" s="17" t="str">
        <f>IFERROR(VLOOKUP(Dati19_20[[#This Row],[Nome]]&amp;"*",Gazzetta19_20[Giocatore],1,FALSE),0)</f>
        <v>Perin M.</v>
      </c>
      <c r="E133" s="13">
        <f>IFERROR(IF(Dati19_20[[#This Row],[Mf]]/Dati19_20[[#This Row],[Quota]]=0,0,Dati19_20[[#This Row],[Mf]]/Dati19_20[[#This Row],[Quota]]),0)</f>
        <v>0.60571428571428576</v>
      </c>
      <c r="F133" s="13">
        <f>IFERROR(Dati19_20[[#This Row],[Mf/Quota]]*Dati19_20[[#This Row],[Pg]]/38,0)</f>
        <v>0.33473684210526317</v>
      </c>
      <c r="G133" s="15">
        <f>IF(Dati19_20[[#This Row],[Mf]]*Dati19_20[[#This Row],[Pg]]=0,0,Dati19_20[[#This Row],[Mf]]*Dati19_20[[#This Row],[Pg]])</f>
        <v>89.04</v>
      </c>
      <c r="H133" s="20">
        <f>IFERROR(Dati19_20[[#This Row],[Tot. punti]]/Dati19_20[[#This Row],[Quota]],0)</f>
        <v>12.72</v>
      </c>
      <c r="I133" s="12">
        <f>IFERROR(VLOOKUP(Dati19_20[[#This Row],[Nome]]&amp;"*",Gazzetta19_20[],2,FALSE),0)</f>
        <v>7</v>
      </c>
      <c r="J133" t="s">
        <v>70</v>
      </c>
      <c r="K133">
        <v>21</v>
      </c>
      <c r="L133">
        <v>6.07</v>
      </c>
      <c r="M133">
        <v>4.24</v>
      </c>
      <c r="N133">
        <v>0</v>
      </c>
      <c r="O133">
        <v>38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Y133" s="18" t="s">
        <v>1789</v>
      </c>
      <c r="Z133">
        <v>11</v>
      </c>
    </row>
    <row r="134" spans="1:26">
      <c r="A134">
        <v>630</v>
      </c>
      <c r="B134" t="s">
        <v>31</v>
      </c>
      <c r="C134" t="s">
        <v>280</v>
      </c>
      <c r="D134" s="17" t="str">
        <f>IFERROR(VLOOKUP(Dati19_20[[#This Row],[Nome]]&amp;"*",Gazzetta19_20[Giocatore],1,FALSE),0)</f>
        <v>Sala J.</v>
      </c>
      <c r="E134" s="13">
        <f>IFERROR(IF(Dati19_20[[#This Row],[Mf]]/Dati19_20[[#This Row],[Quota]]=0,0,Dati19_20[[#This Row],[Mf]]/Dati19_20[[#This Row],[Quota]]),0)</f>
        <v>0.92333333333333334</v>
      </c>
      <c r="F134" s="13">
        <f>IFERROR(Dati19_20[[#This Row],[Mf/Quota]]*Dati19_20[[#This Row],[Pg]]/38,0)</f>
        <v>0.38877192982456138</v>
      </c>
      <c r="G134" s="15">
        <f>IF(Dati19_20[[#This Row],[Mf]]*Dati19_20[[#This Row],[Pg]]=0,0,Dati19_20[[#This Row],[Mf]]*Dati19_20[[#This Row],[Pg]])</f>
        <v>88.64</v>
      </c>
      <c r="H134" s="20">
        <f>IFERROR(Dati19_20[[#This Row],[Tot. punti]]/Dati19_20[[#This Row],[Quota]],0)</f>
        <v>14.773333333333333</v>
      </c>
      <c r="I134" s="12">
        <f>IFERROR(VLOOKUP(Dati19_20[[#This Row],[Nome]]&amp;"*",Gazzetta19_20[],2,FALSE),0)</f>
        <v>6</v>
      </c>
      <c r="J134" t="s">
        <v>653</v>
      </c>
      <c r="K134">
        <v>16</v>
      </c>
      <c r="L134">
        <v>5.57</v>
      </c>
      <c r="M134">
        <v>5.54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Y134" s="18" t="s">
        <v>1790</v>
      </c>
      <c r="Z134">
        <v>11</v>
      </c>
    </row>
    <row r="135" spans="1:26">
      <c r="A135">
        <v>141</v>
      </c>
      <c r="B135" t="s">
        <v>31</v>
      </c>
      <c r="C135" t="s">
        <v>239</v>
      </c>
      <c r="D135" s="17" t="str">
        <f>IFERROR(VLOOKUP(Dati19_20[[#This Row],[Nome]]&amp;"*",Gazzetta19_20[Giocatore],1,FALSE),0)</f>
        <v>Laurini V.</v>
      </c>
      <c r="E135" s="13">
        <f>IFERROR(IF(Dati19_20[[#This Row],[Mf]]/Dati19_20[[#This Row],[Quota]]=0,0,Dati19_20[[#This Row],[Mf]]/Dati19_20[[#This Row],[Quota]]),0)</f>
        <v>0.73499999999999999</v>
      </c>
      <c r="F135" s="13">
        <f>IFERROR(Dati19_20[[#This Row],[Mf/Quota]]*Dati19_20[[#This Row],[Pg]]/38,0)</f>
        <v>0.29013157894736841</v>
      </c>
      <c r="G135" s="15">
        <f>IF(Dati19_20[[#This Row],[Mf]]*Dati19_20[[#This Row],[Pg]]=0,0,Dati19_20[[#This Row],[Mf]]*Dati19_20[[#This Row],[Pg]])</f>
        <v>88.2</v>
      </c>
      <c r="H135" s="20">
        <f>IFERROR(Dati19_20[[#This Row],[Tot. punti]]/Dati19_20[[#This Row],[Quota]],0)</f>
        <v>11.025</v>
      </c>
      <c r="I135" s="12">
        <f>IFERROR(VLOOKUP(Dati19_20[[#This Row],[Nome]]&amp;"*",Gazzetta19_20[],2,FALSE),0)</f>
        <v>8</v>
      </c>
      <c r="J135" t="s">
        <v>1086</v>
      </c>
      <c r="K135">
        <v>15</v>
      </c>
      <c r="L135">
        <v>5.88</v>
      </c>
      <c r="M135">
        <v>5.88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4</v>
      </c>
      <c r="V135">
        <v>0</v>
      </c>
      <c r="W135">
        <v>0</v>
      </c>
      <c r="Y135" s="18" t="s">
        <v>1791</v>
      </c>
      <c r="Z135">
        <v>24</v>
      </c>
    </row>
    <row r="136" spans="1:26">
      <c r="A136">
        <v>148</v>
      </c>
      <c r="B136" t="s">
        <v>22</v>
      </c>
      <c r="C136" t="s">
        <v>364</v>
      </c>
      <c r="D136" s="17" t="str">
        <f>IFERROR(VLOOKUP(Dati19_20[[#This Row],[Nome]]&amp;"*",Gazzetta19_20[Giocatore],1,FALSE),0)</f>
        <v>Krunic R.</v>
      </c>
      <c r="E136" s="13">
        <f>IFERROR(IF(Dati19_20[[#This Row],[Mf]]/Dati19_20[[#This Row],[Quota]]=0,0,Dati19_20[[#This Row],[Mf]]/Dati19_20[[#This Row],[Quota]]),0)</f>
        <v>0.45076923076923081</v>
      </c>
      <c r="F136" s="13">
        <f>IFERROR(Dati19_20[[#This Row],[Mf/Quota]]*Dati19_20[[#This Row],[Pg]]/38,0)</f>
        <v>0.1779352226720648</v>
      </c>
      <c r="G136" s="15">
        <f>IF(Dati19_20[[#This Row],[Mf]]*Dati19_20[[#This Row],[Pg]]=0,0,Dati19_20[[#This Row],[Mf]]*Dati19_20[[#This Row],[Pg]])</f>
        <v>87.9</v>
      </c>
      <c r="H136" s="20">
        <f>IFERROR(Dati19_20[[#This Row],[Tot. punti]]/Dati19_20[[#This Row],[Quota]],0)</f>
        <v>6.7615384615384624</v>
      </c>
      <c r="I136" s="12">
        <f>IFERROR(VLOOKUP(Dati19_20[[#This Row],[Nome]]&amp;"*",Gazzetta19_20[],2,FALSE),0)</f>
        <v>13</v>
      </c>
      <c r="J136" t="s">
        <v>21</v>
      </c>
      <c r="K136">
        <v>15</v>
      </c>
      <c r="L136">
        <v>5.91</v>
      </c>
      <c r="M136">
        <v>5.86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Y136" s="18" t="s">
        <v>1792</v>
      </c>
      <c r="Z136">
        <v>21</v>
      </c>
    </row>
    <row r="137" spans="1:26">
      <c r="A137">
        <v>2178</v>
      </c>
      <c r="B137" t="s">
        <v>28</v>
      </c>
      <c r="C137" t="s">
        <v>799</v>
      </c>
      <c r="D137" s="17" t="str">
        <f>IFERROR(VLOOKUP(Dati19_20[[#This Row],[Nome]]&amp;"*",Gazzetta19_20[Giocatore],1,FALSE),0)</f>
        <v>Cragno A.</v>
      </c>
      <c r="E137" s="13">
        <f>IFERROR(IF(Dati19_20[[#This Row],[Mf]]/Dati19_20[[#This Row],[Quota]]=0,0,Dati19_20[[#This Row],[Mf]]/Dati19_20[[#This Row],[Quota]]),0)</f>
        <v>0.26900000000000002</v>
      </c>
      <c r="F137" s="13">
        <f>IFERROR(Dati19_20[[#This Row],[Mf/Quota]]*Dati19_20[[#This Row],[Pg]]/38,0)</f>
        <v>0.11326315789473684</v>
      </c>
      <c r="G137" s="15">
        <f>IF(Dati19_20[[#This Row],[Mf]]*Dati19_20[[#This Row],[Pg]]=0,0,Dati19_20[[#This Row],[Mf]]*Dati19_20[[#This Row],[Pg]])</f>
        <v>86.08</v>
      </c>
      <c r="H137" s="20">
        <f>IFERROR(Dati19_20[[#This Row],[Tot. punti]]/Dati19_20[[#This Row],[Quota]],0)</f>
        <v>4.3040000000000003</v>
      </c>
      <c r="I137" s="12">
        <f>IFERROR(VLOOKUP(Dati19_20[[#This Row],[Nome]]&amp;"*",Gazzetta19_20[],2,FALSE),0)</f>
        <v>20</v>
      </c>
      <c r="J137" t="s">
        <v>654</v>
      </c>
      <c r="K137">
        <v>16</v>
      </c>
      <c r="L137">
        <v>6.53</v>
      </c>
      <c r="M137">
        <v>5.38</v>
      </c>
      <c r="N137">
        <v>0</v>
      </c>
      <c r="O137">
        <v>21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Y137" s="18" t="s">
        <v>2270</v>
      </c>
      <c r="Z137">
        <v>7</v>
      </c>
    </row>
    <row r="138" spans="1:26">
      <c r="A138">
        <v>475</v>
      </c>
      <c r="B138" t="s">
        <v>17</v>
      </c>
      <c r="C138" t="s">
        <v>290</v>
      </c>
      <c r="D138" s="17">
        <f>IFERROR(VLOOKUP(Dati19_20[[#This Row],[Nome]]&amp;"*",Gazzetta19_20[Giocatore],1,FALSE),0)</f>
        <v>0</v>
      </c>
      <c r="E138" s="13">
        <f>IFERROR(IF(Dati19_20[[#This Row],[Mf]]/Dati19_20[[#This Row],[Quota]]=0,0,Dati19_20[[#This Row],[Mf]]/Dati19_20[[#This Row],[Quota]]),0)</f>
        <v>0</v>
      </c>
      <c r="F138" s="13">
        <f>IFERROR(Dati19_20[[#This Row],[Mf/Quota]]*Dati19_20[[#This Row],[Pg]]/38,0)</f>
        <v>0</v>
      </c>
      <c r="G138" s="15">
        <f>IF(Dati19_20[[#This Row],[Mf]]*Dati19_20[[#This Row],[Pg]]=0,0,Dati19_20[[#This Row],[Mf]]*Dati19_20[[#This Row],[Pg]])</f>
        <v>85.68</v>
      </c>
      <c r="H138" s="20">
        <f>IFERROR(Dati19_20[[#This Row],[Tot. punti]]/Dati19_20[[#This Row],[Quota]],0)</f>
        <v>0</v>
      </c>
      <c r="I138" s="12">
        <f>IFERROR(VLOOKUP(Dati19_20[[#This Row],[Nome]]&amp;"*",Gazzetta19_20[],2,FALSE),0)</f>
        <v>0</v>
      </c>
      <c r="J138" t="s">
        <v>70</v>
      </c>
      <c r="K138">
        <v>14</v>
      </c>
      <c r="L138">
        <v>5.88</v>
      </c>
      <c r="M138">
        <v>6.12</v>
      </c>
      <c r="N138">
        <v>0</v>
      </c>
      <c r="O138">
        <v>0</v>
      </c>
      <c r="P138">
        <v>0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Y138" s="18" t="s">
        <v>2272</v>
      </c>
      <c r="Z138">
        <v>6</v>
      </c>
    </row>
    <row r="139" spans="1:26">
      <c r="A139">
        <v>262</v>
      </c>
      <c r="B139" t="s">
        <v>31</v>
      </c>
      <c r="C139" t="s">
        <v>398</v>
      </c>
      <c r="D139" s="17" t="str">
        <f>IFERROR(VLOOKUP(Dati19_20[[#This Row],[Nome]]&amp;"*",Gazzetta19_20[Giocatore],1,FALSE),0)</f>
        <v>Santon D.</v>
      </c>
      <c r="E139" s="13">
        <f>IFERROR(IF(Dati19_20[[#This Row],[Mf]]/Dati19_20[[#This Row],[Quota]]=0,0,Dati19_20[[#This Row],[Mf]]/Dati19_20[[#This Row],[Quota]]),0)</f>
        <v>1.1179999999999999</v>
      </c>
      <c r="F139" s="13">
        <f>IFERROR(Dati19_20[[#This Row],[Mf/Quota]]*Dati19_20[[#This Row],[Pg]]/38,0)</f>
        <v>0.44131578947368422</v>
      </c>
      <c r="G139" s="15">
        <f>IF(Dati19_20[[#This Row],[Mf]]*Dati19_20[[#This Row],[Pg]]=0,0,Dati19_20[[#This Row],[Mf]]*Dati19_20[[#This Row],[Pg]])</f>
        <v>83.85</v>
      </c>
      <c r="H139" s="20">
        <f>IFERROR(Dati19_20[[#This Row],[Tot. punti]]/Dati19_20[[#This Row],[Quota]],0)</f>
        <v>16.77</v>
      </c>
      <c r="I139" s="12">
        <f>IFERROR(VLOOKUP(Dati19_20[[#This Row],[Nome]]&amp;"*",Gazzetta19_20[],2,FALSE),0)</f>
        <v>5</v>
      </c>
      <c r="J139" t="s">
        <v>42</v>
      </c>
      <c r="K139">
        <v>15</v>
      </c>
      <c r="L139">
        <v>5.73</v>
      </c>
      <c r="M139">
        <v>5.59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Y139" s="18" t="s">
        <v>2666</v>
      </c>
      <c r="Z139">
        <v>11</v>
      </c>
    </row>
    <row r="140" spans="1:26">
      <c r="A140">
        <v>464</v>
      </c>
      <c r="B140" t="s">
        <v>31</v>
      </c>
      <c r="C140" t="s">
        <v>115</v>
      </c>
      <c r="D140" s="17">
        <f>IFERROR(VLOOKUP(Dati19_20[[#This Row],[Nome]]&amp;"*",Gazzetta19_20[Giocatore],1,FALSE),0)</f>
        <v>0</v>
      </c>
      <c r="E140" s="13">
        <f>IFERROR(IF(Dati19_20[[#This Row],[Mf]]/Dati19_20[[#This Row],[Quota]]=0,0,Dati19_20[[#This Row],[Mf]]/Dati19_20[[#This Row],[Quota]]),0)</f>
        <v>0</v>
      </c>
      <c r="F140" s="13">
        <f>IFERROR(Dati19_20[[#This Row],[Mf/Quota]]*Dati19_20[[#This Row],[Pg]]/38,0)</f>
        <v>0</v>
      </c>
      <c r="G140" s="15">
        <f>IF(Dati19_20[[#This Row],[Mf]]*Dati19_20[[#This Row],[Pg]]=0,0,Dati19_20[[#This Row],[Mf]]*Dati19_20[[#This Row],[Pg]])</f>
        <v>81.899999999999991</v>
      </c>
      <c r="H140" s="20">
        <f>IFERROR(Dati19_20[[#This Row],[Tot. punti]]/Dati19_20[[#This Row],[Quota]],0)</f>
        <v>0</v>
      </c>
      <c r="I140" s="12">
        <f>IFERROR(VLOOKUP(Dati19_20[[#This Row],[Nome]]&amp;"*",Gazzetta19_20[],2,FALSE),0)</f>
        <v>0</v>
      </c>
      <c r="J140" t="s">
        <v>42</v>
      </c>
      <c r="K140">
        <v>14</v>
      </c>
      <c r="L140">
        <v>5.96</v>
      </c>
      <c r="M140">
        <v>5.85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0</v>
      </c>
      <c r="W140">
        <v>0</v>
      </c>
      <c r="Y140" s="18" t="s">
        <v>2837</v>
      </c>
      <c r="Z140">
        <v>10</v>
      </c>
    </row>
    <row r="141" spans="1:26">
      <c r="A141">
        <v>418</v>
      </c>
      <c r="B141" t="s">
        <v>31</v>
      </c>
      <c r="C141" t="s">
        <v>347</v>
      </c>
      <c r="D141" s="17" t="str">
        <f>IFERROR(VLOOKUP(Dati19_20[[#This Row],[Nome]]&amp;"*",Gazzetta19_20[Giocatore],1,FALSE),0)</f>
        <v>Goldaniga E.</v>
      </c>
      <c r="E141" s="13">
        <f>IFERROR(IF(Dati19_20[[#This Row],[Mf]]/Dati19_20[[#This Row],[Quota]]=0,0,Dati19_20[[#This Row],[Mf]]/Dati19_20[[#This Row],[Quota]]),0)</f>
        <v>0.81857142857142862</v>
      </c>
      <c r="F141" s="13">
        <f>IFERROR(Dati19_20[[#This Row],[Mf/Quota]]*Dati19_20[[#This Row],[Pg]]/38,0)</f>
        <v>0.28003759398496242</v>
      </c>
      <c r="G141" s="15">
        <f>IF(Dati19_20[[#This Row],[Mf]]*Dati19_20[[#This Row],[Pg]]=0,0,Dati19_20[[#This Row],[Mf]]*Dati19_20[[#This Row],[Pg]])</f>
        <v>74.490000000000009</v>
      </c>
      <c r="H141" s="20">
        <f>IFERROR(Dati19_20[[#This Row],[Tot. punti]]/Dati19_20[[#This Row],[Quota]],0)</f>
        <v>10.641428571428573</v>
      </c>
      <c r="I141" s="12">
        <f>IFERROR(VLOOKUP(Dati19_20[[#This Row],[Nome]]&amp;"*",Gazzetta19_20[],2,FALSE),0)</f>
        <v>7</v>
      </c>
      <c r="J141" t="s">
        <v>70</v>
      </c>
      <c r="K141">
        <v>13</v>
      </c>
      <c r="L141">
        <v>5.64</v>
      </c>
      <c r="M141">
        <v>5.73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Y141" s="18" t="s">
        <v>2838</v>
      </c>
      <c r="Z141">
        <v>5</v>
      </c>
    </row>
    <row r="142" spans="1:26">
      <c r="A142">
        <v>331</v>
      </c>
      <c r="B142" t="s">
        <v>22</v>
      </c>
      <c r="C142" t="s">
        <v>204</v>
      </c>
      <c r="D142" s="17" t="str">
        <f>IFERROR(VLOOKUP(Dati19_20[[#This Row],[Nome]]&amp;"*",Gazzetta19_20[Giocatore],1,FALSE),0)</f>
        <v>Biglia L.</v>
      </c>
      <c r="E142" s="13">
        <f>IFERROR(IF(Dati19_20[[#This Row],[Mf]]/Dati19_20[[#This Row],[Quota]]=0,0,Dati19_20[[#This Row],[Mf]]/Dati19_20[[#This Row],[Quota]]),0)</f>
        <v>0.75428571428571434</v>
      </c>
      <c r="F142" s="13">
        <f>IFERROR(Dati19_20[[#This Row],[Mf/Quota]]*Dati19_20[[#This Row],[Pg]]/38,0)</f>
        <v>0.27789473684210525</v>
      </c>
      <c r="G142" s="15">
        <f>IF(Dati19_20[[#This Row],[Mf]]*Dati19_20[[#This Row],[Pg]]=0,0,Dati19_20[[#This Row],[Mf]]*Dati19_20[[#This Row],[Pg]])</f>
        <v>73.92</v>
      </c>
      <c r="H142" s="20">
        <f>IFERROR(Dati19_20[[#This Row],[Tot. punti]]/Dati19_20[[#This Row],[Quota]],0)</f>
        <v>10.56</v>
      </c>
      <c r="I142" s="12">
        <f>IFERROR(VLOOKUP(Dati19_20[[#This Row],[Nome]]&amp;"*",Gazzetta19_20[],2,FALSE),0)</f>
        <v>7</v>
      </c>
      <c r="J142" t="s">
        <v>21</v>
      </c>
      <c r="K142">
        <v>14</v>
      </c>
      <c r="L142">
        <v>5.39</v>
      </c>
      <c r="M142">
        <v>5.28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</v>
      </c>
      <c r="V142">
        <v>0</v>
      </c>
      <c r="W142">
        <v>0</v>
      </c>
      <c r="Y142" s="18" t="s">
        <v>2273</v>
      </c>
      <c r="Z142">
        <v>7</v>
      </c>
    </row>
    <row r="143" spans="1:26">
      <c r="A143">
        <v>517</v>
      </c>
      <c r="B143" t="s">
        <v>31</v>
      </c>
      <c r="C143" t="s">
        <v>612</v>
      </c>
      <c r="D143" s="17">
        <f>IFERROR(VLOOKUP(Dati19_20[[#This Row],[Nome]]&amp;"*",Gazzetta19_20[Giocatore],1,FALSE),0)</f>
        <v>0</v>
      </c>
      <c r="E143" s="13">
        <f>IFERROR(IF(Dati19_20[[#This Row],[Mf]]/Dati19_20[[#This Row],[Quota]]=0,0,Dati19_20[[#This Row],[Mf]]/Dati19_20[[#This Row],[Quota]]),0)</f>
        <v>0</v>
      </c>
      <c r="F143" s="13">
        <f>IFERROR(Dati19_20[[#This Row],[Mf/Quota]]*Dati19_20[[#This Row],[Pg]]/38,0)</f>
        <v>0</v>
      </c>
      <c r="G143" s="15">
        <f>IF(Dati19_20[[#This Row],[Mf]]*Dati19_20[[#This Row],[Pg]]=0,0,Dati19_20[[#This Row],[Mf]]*Dati19_20[[#This Row],[Pg]])</f>
        <v>72.02</v>
      </c>
      <c r="H143" s="20">
        <f>IFERROR(Dati19_20[[#This Row],[Tot. punti]]/Dati19_20[[#This Row],[Quota]],0)</f>
        <v>0</v>
      </c>
      <c r="I143" s="12">
        <f>IFERROR(VLOOKUP(Dati19_20[[#This Row],[Nome]]&amp;"*",Gazzetta19_20[],2,FALSE),0)</f>
        <v>0</v>
      </c>
      <c r="J143" t="s">
        <v>1267</v>
      </c>
      <c r="K143">
        <v>13</v>
      </c>
      <c r="L143">
        <v>5.54</v>
      </c>
      <c r="M143">
        <v>5.54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Y143" s="18" t="s">
        <v>2839</v>
      </c>
      <c r="Z143">
        <v>7</v>
      </c>
    </row>
    <row r="144" spans="1:26">
      <c r="A144">
        <v>111</v>
      </c>
      <c r="B144" t="s">
        <v>22</v>
      </c>
      <c r="C144" t="s">
        <v>66</v>
      </c>
      <c r="D144" s="17" t="str">
        <f>IFERROR(VLOOKUP(Dati19_20[[#This Row],[Nome]]&amp;"*",Gazzetta19_20[Giocatore],1,FALSE),0)</f>
        <v>Birsa V.</v>
      </c>
      <c r="E144" s="13">
        <f>IFERROR(IF(Dati19_20[[#This Row],[Mf]]/Dati19_20[[#This Row],[Quota]]=0,0,Dati19_20[[#This Row],[Mf]]/Dati19_20[[#This Row],[Quota]]),0)</f>
        <v>0.61111111111111116</v>
      </c>
      <c r="F144" s="13">
        <f>IFERROR(Dati19_20[[#This Row],[Mf/Quota]]*Dati19_20[[#This Row],[Pg]]/38,0)</f>
        <v>0.20906432748538012</v>
      </c>
      <c r="G144" s="15">
        <f>IF(Dati19_20[[#This Row],[Mf]]*Dati19_20[[#This Row],[Pg]]=0,0,Dati19_20[[#This Row],[Mf]]*Dati19_20[[#This Row],[Pg]])</f>
        <v>71.5</v>
      </c>
      <c r="H144" s="20">
        <f>IFERROR(Dati19_20[[#This Row],[Tot. punti]]/Dati19_20[[#This Row],[Quota]],0)</f>
        <v>7.9444444444444446</v>
      </c>
      <c r="I144" s="12">
        <f>IFERROR(VLOOKUP(Dati19_20[[#This Row],[Nome]]&amp;"*",Gazzetta19_20[],2,FALSE),0)</f>
        <v>9</v>
      </c>
      <c r="J144" t="s">
        <v>654</v>
      </c>
      <c r="K144">
        <v>13</v>
      </c>
      <c r="L144">
        <v>5.56</v>
      </c>
      <c r="M144">
        <v>5.5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Y144" s="18" t="s">
        <v>2274</v>
      </c>
      <c r="Z144">
        <v>11</v>
      </c>
    </row>
    <row r="145" spans="1:26">
      <c r="A145">
        <v>472</v>
      </c>
      <c r="B145" t="s">
        <v>17</v>
      </c>
      <c r="C145" t="s">
        <v>210</v>
      </c>
      <c r="D145" s="17" t="str">
        <f>IFERROR(VLOOKUP(Dati19_20[[#This Row],[Nome]]&amp;"*",Gazzetta19_20[Giocatore],1,FALSE),0)</f>
        <v>Destro M.</v>
      </c>
      <c r="E145" s="13">
        <f>IFERROR(IF(Dati19_20[[#This Row],[Mf]]/Dati19_20[[#This Row],[Quota]]=0,0,Dati19_20[[#This Row],[Mf]]/Dati19_20[[#This Row],[Quota]]),0)</f>
        <v>0.55000000000000004</v>
      </c>
      <c r="F145" s="13">
        <f>IFERROR(Dati19_20[[#This Row],[Mf/Quota]]*Dati19_20[[#This Row],[Pg]]/38,0)</f>
        <v>0.18815789473684211</v>
      </c>
      <c r="G145" s="15">
        <f>IF(Dati19_20[[#This Row],[Mf]]*Dati19_20[[#This Row],[Pg]]=0,0,Dati19_20[[#This Row],[Mf]]*Dati19_20[[#This Row],[Pg]])</f>
        <v>71.5</v>
      </c>
      <c r="H145" s="20">
        <f>IFERROR(Dati19_20[[#This Row],[Tot. punti]]/Dati19_20[[#This Row],[Quota]],0)</f>
        <v>7.15</v>
      </c>
      <c r="I145" s="12">
        <f>IFERROR(VLOOKUP(Dati19_20[[#This Row],[Nome]]&amp;"*",Gazzetta19_20[],2,FALSE),0)</f>
        <v>10</v>
      </c>
      <c r="J145" t="s">
        <v>70</v>
      </c>
      <c r="K145">
        <v>13</v>
      </c>
      <c r="L145">
        <v>5.56</v>
      </c>
      <c r="M145">
        <v>5.5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Y145" s="18" t="s">
        <v>1793</v>
      </c>
      <c r="Z145">
        <v>10</v>
      </c>
    </row>
    <row r="146" spans="1:26">
      <c r="A146">
        <v>299</v>
      </c>
      <c r="B146" t="s">
        <v>22</v>
      </c>
      <c r="C146" t="s">
        <v>313</v>
      </c>
      <c r="D146" s="17" t="str">
        <f>IFERROR(VLOOKUP(Dati19_20[[#This Row],[Nome]]&amp;"*",Gazzetta19_20[Giocatore],1,FALSE),0)</f>
        <v>Khedira S.</v>
      </c>
      <c r="E146" s="13">
        <f>IFERROR(IF(Dati19_20[[#This Row],[Mf]]/Dati19_20[[#This Row],[Quota]]=0,0,Dati19_20[[#This Row],[Mf]]/Dati19_20[[#This Row],[Quota]]),0)</f>
        <v>0.53</v>
      </c>
      <c r="F146" s="13">
        <f>IFERROR(Dati19_20[[#This Row],[Mf/Quota]]*Dati19_20[[#This Row],[Pg]]/38,0)</f>
        <v>0.16736842105263158</v>
      </c>
      <c r="G146" s="15">
        <f>IF(Dati19_20[[#This Row],[Mf]]*Dati19_20[[#This Row],[Pg]]=0,0,Dati19_20[[#This Row],[Mf]]*Dati19_20[[#This Row],[Pg]])</f>
        <v>69.960000000000008</v>
      </c>
      <c r="H146" s="20">
        <f>IFERROR(Dati19_20[[#This Row],[Tot. punti]]/Dati19_20[[#This Row],[Quota]],0)</f>
        <v>6.36</v>
      </c>
      <c r="I146" s="12">
        <f>IFERROR(VLOOKUP(Dati19_20[[#This Row],[Nome]]&amp;"*",Gazzetta19_20[],2,FALSE),0)</f>
        <v>11</v>
      </c>
      <c r="J146" t="s">
        <v>57</v>
      </c>
      <c r="K146">
        <v>12</v>
      </c>
      <c r="L146">
        <v>5.88</v>
      </c>
      <c r="M146">
        <v>5.83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0</v>
      </c>
      <c r="W146">
        <v>0</v>
      </c>
      <c r="Y146" s="18" t="s">
        <v>2840</v>
      </c>
      <c r="Z146">
        <v>19</v>
      </c>
    </row>
    <row r="147" spans="1:26">
      <c r="A147">
        <v>45</v>
      </c>
      <c r="B147" t="s">
        <v>31</v>
      </c>
      <c r="C147" t="s">
        <v>296</v>
      </c>
      <c r="D147" s="17" t="str">
        <f>IFERROR(VLOOKUP(Dati19_20[[#This Row],[Nome]]&amp;"*",Gazzetta19_20[Giocatore],1,FALSE),0)</f>
        <v>Ferrari A.</v>
      </c>
      <c r="E147" s="13">
        <f>IFERROR(IF(Dati19_20[[#This Row],[Mf]]/Dati19_20[[#This Row],[Quota]]=0,0,Dati19_20[[#This Row],[Mf]]/Dati19_20[[#This Row],[Quota]]),0)</f>
        <v>0.93666666666666665</v>
      </c>
      <c r="F147" s="13">
        <f>IFERROR(Dati19_20[[#This Row],[Mf/Quota]]*Dati19_20[[#This Row],[Pg]]/38,0)</f>
        <v>0.29578947368421055</v>
      </c>
      <c r="G147" s="15">
        <f>IF(Dati19_20[[#This Row],[Mf]]*Dati19_20[[#This Row],[Pg]]=0,0,Dati19_20[[#This Row],[Mf]]*Dati19_20[[#This Row],[Pg]])</f>
        <v>67.44</v>
      </c>
      <c r="H147" s="20">
        <f>IFERROR(Dati19_20[[#This Row],[Tot. punti]]/Dati19_20[[#This Row],[Quota]],0)</f>
        <v>11.24</v>
      </c>
      <c r="I147" s="12">
        <f>IFERROR(VLOOKUP(Dati19_20[[#This Row],[Nome]]&amp;"*",Gazzetta19_20[],2,FALSE),0)</f>
        <v>6</v>
      </c>
      <c r="J147" t="s">
        <v>44</v>
      </c>
      <c r="K147">
        <v>12</v>
      </c>
      <c r="L147">
        <v>5.79</v>
      </c>
      <c r="M147">
        <v>5.62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0</v>
      </c>
      <c r="W147">
        <v>0</v>
      </c>
      <c r="Y147" s="18" t="s">
        <v>2276</v>
      </c>
      <c r="Z147">
        <v>13</v>
      </c>
    </row>
    <row r="148" spans="1:26">
      <c r="A148">
        <v>366</v>
      </c>
      <c r="B148" t="s">
        <v>22</v>
      </c>
      <c r="C148" t="s">
        <v>208</v>
      </c>
      <c r="D148" s="17" t="str">
        <f>IFERROR(VLOOKUP(Dati19_20[[#This Row],[Nome]]&amp;"*",Gazzetta19_20[Giocatore],1,FALSE),0)</f>
        <v>Bertolacci A.</v>
      </c>
      <c r="E148" s="13">
        <f>IFERROR(IF(Dati19_20[[#This Row],[Mf]]/Dati19_20[[#This Row],[Quota]]=0,0,Dati19_20[[#This Row],[Mf]]/Dati19_20[[#This Row],[Quota]]),0)</f>
        <v>1.1199999999999999</v>
      </c>
      <c r="F148" s="13">
        <f>IFERROR(Dati19_20[[#This Row],[Mf/Quota]]*Dati19_20[[#This Row],[Pg]]/38,0)</f>
        <v>0.35368421052631571</v>
      </c>
      <c r="G148" s="15">
        <f>IF(Dati19_20[[#This Row],[Mf]]*Dati19_20[[#This Row],[Pg]]=0,0,Dati19_20[[#This Row],[Mf]]*Dati19_20[[#This Row],[Pg]])</f>
        <v>67.199999999999989</v>
      </c>
      <c r="H148" s="20">
        <f>IFERROR(Dati19_20[[#This Row],[Tot. punti]]/Dati19_20[[#This Row],[Quota]],0)</f>
        <v>13.439999999999998</v>
      </c>
      <c r="I148" s="12">
        <f>IFERROR(VLOOKUP(Dati19_20[[#This Row],[Nome]]&amp;"*",Gazzetta19_20[],2,FALSE),0)</f>
        <v>5</v>
      </c>
      <c r="J148" t="s">
        <v>44</v>
      </c>
      <c r="K148">
        <v>12</v>
      </c>
      <c r="L148">
        <v>5.75</v>
      </c>
      <c r="M148">
        <v>5.6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Y148" s="18" t="s">
        <v>2670</v>
      </c>
      <c r="Z148">
        <v>18</v>
      </c>
    </row>
    <row r="149" spans="1:26">
      <c r="A149">
        <v>390</v>
      </c>
      <c r="B149" t="s">
        <v>31</v>
      </c>
      <c r="C149" t="s">
        <v>95</v>
      </c>
      <c r="D149" s="17" t="str">
        <f>IFERROR(VLOOKUP(Dati19_20[[#This Row],[Nome]]&amp;"*",Gazzetta19_20[Giocatore],1,FALSE),0)</f>
        <v>Ghoulam F.</v>
      </c>
      <c r="E149" s="13">
        <f>IFERROR(IF(Dati19_20[[#This Row],[Mf]]/Dati19_20[[#This Row],[Quota]]=0,0,Dati19_20[[#This Row],[Mf]]/Dati19_20[[#This Row],[Quota]]),0)</f>
        <v>0.46153846153846156</v>
      </c>
      <c r="F149" s="13">
        <f>IFERROR(Dati19_20[[#This Row],[Mf/Quota]]*Dati19_20[[#This Row],[Pg]]/38,0)</f>
        <v>0.10931174089068826</v>
      </c>
      <c r="G149" s="15">
        <f>IF(Dati19_20[[#This Row],[Mf]]*Dati19_20[[#This Row],[Pg]]=0,0,Dati19_20[[#This Row],[Mf]]*Dati19_20[[#This Row],[Pg]])</f>
        <v>54</v>
      </c>
      <c r="H149" s="20">
        <f>IFERROR(Dati19_20[[#This Row],[Tot. punti]]/Dati19_20[[#This Row],[Quota]],0)</f>
        <v>4.1538461538461542</v>
      </c>
      <c r="I149" s="12">
        <f>IFERROR(VLOOKUP(Dati19_20[[#This Row],[Nome]]&amp;"*",Gazzetta19_20[],2,FALSE),0)</f>
        <v>13</v>
      </c>
      <c r="J149" t="s">
        <v>24</v>
      </c>
      <c r="K149">
        <v>9</v>
      </c>
      <c r="L149">
        <v>6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0</v>
      </c>
      <c r="Y149" s="18" t="s">
        <v>1799</v>
      </c>
      <c r="Z149">
        <v>13</v>
      </c>
    </row>
    <row r="150" spans="1:26">
      <c r="A150">
        <v>259</v>
      </c>
      <c r="B150" t="s">
        <v>31</v>
      </c>
      <c r="C150" t="s">
        <v>92</v>
      </c>
      <c r="D150" s="17">
        <f>IFERROR(VLOOKUP(Dati19_20[[#This Row],[Nome]]&amp;"*",Gazzetta19_20[Giocatore],1,FALSE),0)</f>
        <v>0</v>
      </c>
      <c r="E150" s="13">
        <f>IFERROR(IF(Dati19_20[[#This Row],[Mf]]/Dati19_20[[#This Row],[Quota]]=0,0,Dati19_20[[#This Row],[Mf]]/Dati19_20[[#This Row],[Quota]]),0)</f>
        <v>0</v>
      </c>
      <c r="F150" s="13">
        <f>IFERROR(Dati19_20[[#This Row],[Mf/Quota]]*Dati19_20[[#This Row],[Pg]]/38,0)</f>
        <v>0</v>
      </c>
      <c r="G150" s="15">
        <f>IF(Dati19_20[[#This Row],[Mf]]*Dati19_20[[#This Row],[Pg]]=0,0,Dati19_20[[#This Row],[Mf]]*Dati19_20[[#This Row],[Pg]])</f>
        <v>53.9</v>
      </c>
      <c r="H150" s="20">
        <f>IFERROR(Dati19_20[[#This Row],[Tot. punti]]/Dati19_20[[#This Row],[Quota]],0)</f>
        <v>0</v>
      </c>
      <c r="I150" s="12">
        <f>IFERROR(VLOOKUP(Dati19_20[[#This Row],[Nome]]&amp;"*",Gazzetta19_20[],2,FALSE),0)</f>
        <v>0</v>
      </c>
      <c r="J150" t="s">
        <v>44</v>
      </c>
      <c r="K150">
        <v>10</v>
      </c>
      <c r="L150">
        <v>5.56</v>
      </c>
      <c r="M150">
        <v>5.39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Y150" s="18" t="s">
        <v>2673</v>
      </c>
      <c r="Z150">
        <v>6</v>
      </c>
    </row>
    <row r="151" spans="1:26">
      <c r="A151">
        <v>589</v>
      </c>
      <c r="B151" t="s">
        <v>22</v>
      </c>
      <c r="C151" t="s">
        <v>122</v>
      </c>
      <c r="D151" s="17" t="str">
        <f>IFERROR(VLOOKUP(Dati19_20[[#This Row],[Nome]]&amp;"*",Gazzetta19_20[Giocatore],1,FALSE),0)</f>
        <v>Badu E.</v>
      </c>
      <c r="E151" s="13">
        <f>IFERROR(IF(Dati19_20[[#This Row],[Mf]]/Dati19_20[[#This Row],[Quota]]=0,0,Dati19_20[[#This Row],[Mf]]/Dati19_20[[#This Row],[Quota]]),0)</f>
        <v>1.0760000000000001</v>
      </c>
      <c r="F151" s="13">
        <f>IFERROR(Dati19_20[[#This Row],[Mf/Quota]]*Dati19_20[[#This Row],[Pg]]/38,0)</f>
        <v>0.28315789473684216</v>
      </c>
      <c r="G151" s="15">
        <f>IF(Dati19_20[[#This Row],[Mf]]*Dati19_20[[#This Row],[Pg]]=0,0,Dati19_20[[#This Row],[Mf]]*Dati19_20[[#This Row],[Pg]])</f>
        <v>53.8</v>
      </c>
      <c r="H151" s="20">
        <f>IFERROR(Dati19_20[[#This Row],[Tot. punti]]/Dati19_20[[#This Row],[Quota]],0)</f>
        <v>10.76</v>
      </c>
      <c r="I151" s="12">
        <f>IFERROR(VLOOKUP(Dati19_20[[#This Row],[Nome]]&amp;"*",Gazzetta19_20[],2,FALSE),0)</f>
        <v>5</v>
      </c>
      <c r="J151" t="s">
        <v>101</v>
      </c>
      <c r="K151">
        <v>10</v>
      </c>
      <c r="L151">
        <v>5.62</v>
      </c>
      <c r="M151">
        <v>5.38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Y151" s="18" t="s">
        <v>2278</v>
      </c>
      <c r="Z151">
        <v>6</v>
      </c>
    </row>
    <row r="152" spans="1:26">
      <c r="A152">
        <v>294</v>
      </c>
      <c r="B152" t="s">
        <v>31</v>
      </c>
      <c r="C152" t="s">
        <v>346</v>
      </c>
      <c r="D152" s="17" t="str">
        <f>IFERROR(VLOOKUP(Dati19_20[[#This Row],[Nome]]&amp;"*",Gazzetta19_20[Giocatore],1,FALSE),0)</f>
        <v>Rugani D.</v>
      </c>
      <c r="E152" s="13">
        <f>IFERROR(IF(Dati19_20[[#This Row],[Mf]]/Dati19_20[[#This Row],[Quota]]=0,0,Dati19_20[[#This Row],[Mf]]/Dati19_20[[#This Row],[Quota]]),0)</f>
        <v>0.8849999999999999</v>
      </c>
      <c r="F152" s="13">
        <f>IFERROR(Dati19_20[[#This Row],[Mf/Quota]]*Dati19_20[[#This Row],[Pg]]/38,0)</f>
        <v>0.23289473684210527</v>
      </c>
      <c r="G152" s="15">
        <f>IF(Dati19_20[[#This Row],[Mf]]*Dati19_20[[#This Row],[Pg]]=0,0,Dati19_20[[#This Row],[Mf]]*Dati19_20[[#This Row],[Pg]])</f>
        <v>53.099999999999994</v>
      </c>
      <c r="H152" s="20">
        <f>IFERROR(Dati19_20[[#This Row],[Tot. punti]]/Dati19_20[[#This Row],[Quota]],0)</f>
        <v>8.85</v>
      </c>
      <c r="I152" s="12">
        <f>IFERROR(VLOOKUP(Dati19_20[[#This Row],[Nome]]&amp;"*",Gazzetta19_20[],2,FALSE),0)</f>
        <v>6</v>
      </c>
      <c r="J152" t="s">
        <v>57</v>
      </c>
      <c r="K152">
        <v>10</v>
      </c>
      <c r="L152">
        <v>5.44</v>
      </c>
      <c r="M152">
        <v>5.31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Y152" s="18" t="s">
        <v>2675</v>
      </c>
      <c r="Z152">
        <v>4</v>
      </c>
    </row>
    <row r="153" spans="1:26">
      <c r="A153">
        <v>358</v>
      </c>
      <c r="B153" t="s">
        <v>31</v>
      </c>
      <c r="C153" t="s">
        <v>287</v>
      </c>
      <c r="D153" s="17" t="str">
        <f>IFERROR(VLOOKUP(Dati19_20[[#This Row],[Nome]]&amp;"*",Gazzetta19_20[Giocatore],1,FALSE),0)</f>
        <v>De Sciglio M.</v>
      </c>
      <c r="E153" s="13">
        <f>IFERROR(IF(Dati19_20[[#This Row],[Mf]]/Dati19_20[[#This Row],[Quota]]=0,0,Dati19_20[[#This Row],[Mf]]/Dati19_20[[#This Row],[Quota]]),0)</f>
        <v>0.53272727272727272</v>
      </c>
      <c r="F153" s="13">
        <f>IFERROR(Dati19_20[[#This Row],[Mf/Quota]]*Dati19_20[[#This Row],[Pg]]/38,0)</f>
        <v>0.12617224880382777</v>
      </c>
      <c r="G153" s="15">
        <f>IF(Dati19_20[[#This Row],[Mf]]*Dati19_20[[#This Row],[Pg]]=0,0,Dati19_20[[#This Row],[Mf]]*Dati19_20[[#This Row],[Pg]])</f>
        <v>52.74</v>
      </c>
      <c r="H153" s="20">
        <f>IFERROR(Dati19_20[[#This Row],[Tot. punti]]/Dati19_20[[#This Row],[Quota]],0)</f>
        <v>4.7945454545454549</v>
      </c>
      <c r="I153" s="12">
        <f>IFERROR(VLOOKUP(Dati19_20[[#This Row],[Nome]]&amp;"*",Gazzetta19_20[],2,FALSE),0)</f>
        <v>11</v>
      </c>
      <c r="J153" t="s">
        <v>57</v>
      </c>
      <c r="K153">
        <v>9</v>
      </c>
      <c r="L153">
        <v>5.93</v>
      </c>
      <c r="M153">
        <v>5.86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Y153" s="18" t="s">
        <v>1803</v>
      </c>
      <c r="Z153">
        <v>14</v>
      </c>
    </row>
    <row r="154" spans="1:26">
      <c r="A154">
        <v>554</v>
      </c>
      <c r="B154" t="s">
        <v>31</v>
      </c>
      <c r="C154" t="s">
        <v>250</v>
      </c>
      <c r="D154" s="17" t="str">
        <f>IFERROR(VLOOKUP(Dati19_20[[#This Row],[Nome]]&amp;"*",Gazzetta19_20[Giocatore],1,FALSE),0)</f>
        <v>Zappacosta D.</v>
      </c>
      <c r="E154" s="13">
        <f>IFERROR(IF(Dati19_20[[#This Row],[Mf]]/Dati19_20[[#This Row],[Quota]]=0,0,Dati19_20[[#This Row],[Mf]]/Dati19_20[[#This Row],[Quota]]),0)</f>
        <v>0.53</v>
      </c>
      <c r="F154" s="13">
        <f>IFERROR(Dati19_20[[#This Row],[Mf/Quota]]*Dati19_20[[#This Row],[Pg]]/38,0)</f>
        <v>0.12552631578947371</v>
      </c>
      <c r="G154" s="15">
        <f>IF(Dati19_20[[#This Row],[Mf]]*Dati19_20[[#This Row],[Pg]]=0,0,Dati19_20[[#This Row],[Mf]]*Dati19_20[[#This Row],[Pg]])</f>
        <v>52.47</v>
      </c>
      <c r="H154" s="20">
        <f>IFERROR(Dati19_20[[#This Row],[Tot. punti]]/Dati19_20[[#This Row],[Quota]],0)</f>
        <v>4.7699999999999996</v>
      </c>
      <c r="I154" s="12">
        <f>IFERROR(VLOOKUP(Dati19_20[[#This Row],[Nome]]&amp;"*",Gazzetta19_20[],2,FALSE),0)</f>
        <v>11</v>
      </c>
      <c r="J154" t="s">
        <v>42</v>
      </c>
      <c r="K154">
        <v>9</v>
      </c>
      <c r="L154">
        <v>5.72</v>
      </c>
      <c r="M154">
        <v>5.83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Y154" s="18" t="s">
        <v>2280</v>
      </c>
      <c r="Z154">
        <v>20</v>
      </c>
    </row>
    <row r="155" spans="1:26">
      <c r="A155">
        <v>144</v>
      </c>
      <c r="B155" t="s">
        <v>31</v>
      </c>
      <c r="C155" t="s">
        <v>224</v>
      </c>
      <c r="D155" s="17" t="str">
        <f>IFERROR(VLOOKUP(Dati19_20[[#This Row],[Nome]]&amp;"*",Gazzetta19_20[Giocatore],1,FALSE),0)</f>
        <v>Tonelli L.</v>
      </c>
      <c r="E155" s="13">
        <f>IFERROR(IF(Dati19_20[[#This Row],[Mf]]/Dati19_20[[#This Row],[Quota]]=0,0,Dati19_20[[#This Row],[Mf]]/Dati19_20[[#This Row],[Quota]]),0)</f>
        <v>0.80142857142857149</v>
      </c>
      <c r="F155" s="13">
        <f>IFERROR(Dati19_20[[#This Row],[Mf/Quota]]*Dati19_20[[#This Row],[Pg]]/38,0)</f>
        <v>0.18981203007518799</v>
      </c>
      <c r="G155" s="15">
        <f>IF(Dati19_20[[#This Row],[Mf]]*Dati19_20[[#This Row],[Pg]]=0,0,Dati19_20[[#This Row],[Mf]]*Dati19_20[[#This Row],[Pg]])</f>
        <v>50.49</v>
      </c>
      <c r="H155" s="20">
        <f>IFERROR(Dati19_20[[#This Row],[Tot. punti]]/Dati19_20[[#This Row],[Quota]],0)</f>
        <v>7.2128571428571435</v>
      </c>
      <c r="I155" s="12">
        <f>IFERROR(VLOOKUP(Dati19_20[[#This Row],[Nome]]&amp;"*",Gazzetta19_20[],2,FALSE),0)</f>
        <v>7</v>
      </c>
      <c r="J155" t="s">
        <v>44</v>
      </c>
      <c r="K155">
        <v>9</v>
      </c>
      <c r="L155">
        <v>5.83</v>
      </c>
      <c r="M155">
        <v>5.61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0</v>
      </c>
      <c r="W155">
        <v>0</v>
      </c>
      <c r="Y155" s="18" t="s">
        <v>2841</v>
      </c>
      <c r="Z155">
        <v>11</v>
      </c>
    </row>
    <row r="156" spans="1:26">
      <c r="A156">
        <v>295</v>
      </c>
      <c r="B156" t="s">
        <v>31</v>
      </c>
      <c r="C156" t="s">
        <v>408</v>
      </c>
      <c r="D156" s="17" t="str">
        <f>IFERROR(VLOOKUP(Dati19_20[[#This Row],[Nome]]&amp;"*",Gazzetta19_20[Giocatore],1,FALSE),0)</f>
        <v>Asamoah K.</v>
      </c>
      <c r="E156" s="13">
        <f>IFERROR(IF(Dati19_20[[#This Row],[Mf]]/Dati19_20[[#This Row],[Quota]]=0,0,Dati19_20[[#This Row],[Mf]]/Dati19_20[[#This Row],[Quota]]),0)</f>
        <v>0.61899999999999999</v>
      </c>
      <c r="F156" s="13">
        <f>IFERROR(Dati19_20[[#This Row],[Mf/Quota]]*Dati19_20[[#This Row],[Pg]]/38,0)</f>
        <v>0.13031578947368422</v>
      </c>
      <c r="G156" s="15">
        <f>IF(Dati19_20[[#This Row],[Mf]]*Dati19_20[[#This Row],[Pg]]=0,0,Dati19_20[[#This Row],[Mf]]*Dati19_20[[#This Row],[Pg]])</f>
        <v>49.52</v>
      </c>
      <c r="H156" s="20">
        <f>IFERROR(Dati19_20[[#This Row],[Tot. punti]]/Dati19_20[[#This Row],[Quota]],0)</f>
        <v>4.952</v>
      </c>
      <c r="I156" s="12">
        <f>IFERROR(VLOOKUP(Dati19_20[[#This Row],[Nome]]&amp;"*",Gazzetta19_20[],2,FALSE),0)</f>
        <v>10</v>
      </c>
      <c r="J156" t="s">
        <v>55</v>
      </c>
      <c r="K156">
        <v>8</v>
      </c>
      <c r="L156">
        <v>6.12</v>
      </c>
      <c r="M156">
        <v>6.19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Y156" s="18" t="s">
        <v>2842</v>
      </c>
      <c r="Z156">
        <v>9</v>
      </c>
    </row>
    <row r="157" spans="1:26">
      <c r="A157">
        <v>393</v>
      </c>
      <c r="B157" t="s">
        <v>31</v>
      </c>
      <c r="C157" t="s">
        <v>598</v>
      </c>
      <c r="D157" s="17" t="str">
        <f>IFERROR(VLOOKUP(Dati19_20[[#This Row],[Nome]]&amp;"*",Gazzetta19_20[Giocatore],1,FALSE),0)</f>
        <v>Luperto S.</v>
      </c>
      <c r="E157" s="13">
        <f>IFERROR(IF(Dati19_20[[#This Row],[Mf]]/Dati19_20[[#This Row],[Quota]]=0,0,Dati19_20[[#This Row],[Mf]]/Dati19_20[[#This Row],[Quota]]),0)</f>
        <v>1.34</v>
      </c>
      <c r="F157" s="13">
        <f>IFERROR(Dati19_20[[#This Row],[Mf/Quota]]*Dati19_20[[#This Row],[Pg]]/38,0)</f>
        <v>0.31736842105263158</v>
      </c>
      <c r="G157" s="15">
        <f>IF(Dati19_20[[#This Row],[Mf]]*Dati19_20[[#This Row],[Pg]]=0,0,Dati19_20[[#This Row],[Mf]]*Dati19_20[[#This Row],[Pg]])</f>
        <v>48.24</v>
      </c>
      <c r="H157" s="20">
        <f>IFERROR(Dati19_20[[#This Row],[Tot. punti]]/Dati19_20[[#This Row],[Quota]],0)</f>
        <v>12.06</v>
      </c>
      <c r="I157" s="12">
        <f>IFERROR(VLOOKUP(Dati19_20[[#This Row],[Nome]]&amp;"*",Gazzetta19_20[],2,FALSE),0)</f>
        <v>4</v>
      </c>
      <c r="J157" t="s">
        <v>24</v>
      </c>
      <c r="K157">
        <v>9</v>
      </c>
      <c r="L157">
        <v>5.5</v>
      </c>
      <c r="M157">
        <v>5.36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Y157" s="18" t="s">
        <v>1808</v>
      </c>
      <c r="Z157">
        <v>1</v>
      </c>
    </row>
    <row r="158" spans="1:26">
      <c r="A158">
        <v>47</v>
      </c>
      <c r="B158" t="s">
        <v>31</v>
      </c>
      <c r="C158" t="s">
        <v>218</v>
      </c>
      <c r="D158" s="17" t="str">
        <f>IFERROR(VLOOKUP(Dati19_20[[#This Row],[Nome]]&amp;"*",Gazzetta19_20[Giocatore],1,FALSE),0)</f>
        <v>Gastaldello D.</v>
      </c>
      <c r="E158" s="13">
        <f>IFERROR(IF(Dati19_20[[#This Row],[Mf]]/Dati19_20[[#This Row],[Quota]]=0,0,Dati19_20[[#This Row],[Mf]]/Dati19_20[[#This Row],[Quota]]),0)</f>
        <v>0.94</v>
      </c>
      <c r="F158" s="13">
        <f>IFERROR(Dati19_20[[#This Row],[Mf/Quota]]*Dati19_20[[#This Row],[Pg]]/38,0)</f>
        <v>0.19789473684210526</v>
      </c>
      <c r="G158" s="15">
        <f>IF(Dati19_20[[#This Row],[Mf]]*Dati19_20[[#This Row],[Pg]]=0,0,Dati19_20[[#This Row],[Mf]]*Dati19_20[[#This Row],[Pg]])</f>
        <v>45.12</v>
      </c>
      <c r="H158" s="20">
        <f>IFERROR(Dati19_20[[#This Row],[Tot. punti]]/Dati19_20[[#This Row],[Quota]],0)</f>
        <v>7.52</v>
      </c>
      <c r="I158" s="12">
        <f>IFERROR(VLOOKUP(Dati19_20[[#This Row],[Nome]]&amp;"*",Gazzetta19_20[],2,FALSE),0)</f>
        <v>6</v>
      </c>
      <c r="J158" t="s">
        <v>1266</v>
      </c>
      <c r="K158">
        <v>8</v>
      </c>
      <c r="L158">
        <v>5.71</v>
      </c>
      <c r="M158">
        <v>5.64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Y158" s="18" t="s">
        <v>1808</v>
      </c>
      <c r="Z158">
        <v>21</v>
      </c>
    </row>
    <row r="159" spans="1:26">
      <c r="A159">
        <v>282</v>
      </c>
      <c r="B159" t="s">
        <v>28</v>
      </c>
      <c r="C159" t="s">
        <v>71</v>
      </c>
      <c r="D159" s="17" t="str">
        <f>IFERROR(VLOOKUP(Dati19_20[[#This Row],[Nome]]&amp;"*",Gazzetta19_20[Giocatore],1,FALSE),0)</f>
        <v>Buffon G.</v>
      </c>
      <c r="E159" s="13">
        <f>IFERROR(IF(Dati19_20[[#This Row],[Mf]]/Dati19_20[[#This Row],[Quota]]=0,0,Dati19_20[[#This Row],[Mf]]/Dati19_20[[#This Row],[Quota]]),0)</f>
        <v>0.55555555555555558</v>
      </c>
      <c r="F159" s="13">
        <f>IFERROR(Dati19_20[[#This Row],[Mf/Quota]]*Dati19_20[[#This Row],[Pg]]/38,0)</f>
        <v>0.13157894736842105</v>
      </c>
      <c r="G159" s="15">
        <f>IF(Dati19_20[[#This Row],[Mf]]*Dati19_20[[#This Row],[Pg]]=0,0,Dati19_20[[#This Row],[Mf]]*Dati19_20[[#This Row],[Pg]])</f>
        <v>45</v>
      </c>
      <c r="H159" s="20">
        <f>IFERROR(Dati19_20[[#This Row],[Tot. punti]]/Dati19_20[[#This Row],[Quota]],0)</f>
        <v>5</v>
      </c>
      <c r="I159" s="12">
        <f>IFERROR(VLOOKUP(Dati19_20[[#This Row],[Nome]]&amp;"*",Gazzetta19_20[],2,FALSE),0)</f>
        <v>9</v>
      </c>
      <c r="J159" t="s">
        <v>57</v>
      </c>
      <c r="K159">
        <v>9</v>
      </c>
      <c r="L159">
        <v>6.11</v>
      </c>
      <c r="M159">
        <v>5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s="18" t="s">
        <v>1809</v>
      </c>
      <c r="Z159">
        <v>25</v>
      </c>
    </row>
    <row r="160" spans="1:26">
      <c r="A160">
        <v>380</v>
      </c>
      <c r="B160" t="s">
        <v>17</v>
      </c>
      <c r="C160" t="s">
        <v>328</v>
      </c>
      <c r="D160" s="17">
        <f>IFERROR(VLOOKUP(Dati19_20[[#This Row],[Nome]]&amp;"*",Gazzetta19_20[Giocatore],1,FALSE),0)</f>
        <v>0</v>
      </c>
      <c r="E160" s="13">
        <f>IFERROR(IF(Dati19_20[[#This Row],[Mf]]/Dati19_20[[#This Row],[Quota]]=0,0,Dati19_20[[#This Row],[Mf]]/Dati19_20[[#This Row],[Quota]]),0)</f>
        <v>0</v>
      </c>
      <c r="F160" s="13">
        <f>IFERROR(Dati19_20[[#This Row],[Mf/Quota]]*Dati19_20[[#This Row],[Pg]]/38,0)</f>
        <v>0</v>
      </c>
      <c r="G160" s="15">
        <f>IF(Dati19_20[[#This Row],[Mf]]*Dati19_20[[#This Row],[Pg]]=0,0,Dati19_20[[#This Row],[Mf]]*Dati19_20[[#This Row],[Pg]])</f>
        <v>44</v>
      </c>
      <c r="H160" s="20">
        <f>IFERROR(Dati19_20[[#This Row],[Tot. punti]]/Dati19_20[[#This Row],[Quota]],0)</f>
        <v>0</v>
      </c>
      <c r="I160" s="12">
        <f>IFERROR(VLOOKUP(Dati19_20[[#This Row],[Nome]]&amp;"*",Gazzetta19_20[],2,FALSE),0)</f>
        <v>0</v>
      </c>
      <c r="J160" t="s">
        <v>46</v>
      </c>
      <c r="K160">
        <v>8</v>
      </c>
      <c r="L160">
        <v>5.83</v>
      </c>
      <c r="M160">
        <v>5.5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Y160" s="18" t="s">
        <v>2677</v>
      </c>
      <c r="Z160">
        <v>20</v>
      </c>
    </row>
    <row r="161" spans="1:26">
      <c r="A161">
        <v>261</v>
      </c>
      <c r="B161" t="s">
        <v>31</v>
      </c>
      <c r="C161" t="s">
        <v>258</v>
      </c>
      <c r="D161" s="17" t="str">
        <f>IFERROR(VLOOKUP(Dati19_20[[#This Row],[Nome]]&amp;"*",Gazzetta19_20[Giocatore],1,FALSE),0)</f>
        <v>Ranocchia A.</v>
      </c>
      <c r="E161" s="13">
        <f>IFERROR(IF(Dati19_20[[#This Row],[Mf]]/Dati19_20[[#This Row],[Quota]]=0,0,Dati19_20[[#This Row],[Mf]]/Dati19_20[[#This Row],[Quota]]),0)</f>
        <v>0.98833333333333329</v>
      </c>
      <c r="F161" s="13">
        <f>IFERROR(Dati19_20[[#This Row],[Mf/Quota]]*Dati19_20[[#This Row],[Pg]]/38,0)</f>
        <v>0.18206140350877192</v>
      </c>
      <c r="G161" s="15">
        <f>IF(Dati19_20[[#This Row],[Mf]]*Dati19_20[[#This Row],[Pg]]=0,0,Dati19_20[[#This Row],[Mf]]*Dati19_20[[#This Row],[Pg]])</f>
        <v>41.51</v>
      </c>
      <c r="H161" s="20">
        <f>IFERROR(Dati19_20[[#This Row],[Tot. punti]]/Dati19_20[[#This Row],[Quota]],0)</f>
        <v>6.918333333333333</v>
      </c>
      <c r="I161" s="12">
        <f>IFERROR(VLOOKUP(Dati19_20[[#This Row],[Nome]]&amp;"*",Gazzetta19_20[],2,FALSE),0)</f>
        <v>6</v>
      </c>
      <c r="J161" t="s">
        <v>55</v>
      </c>
      <c r="K161">
        <v>7</v>
      </c>
      <c r="L161">
        <v>6.14</v>
      </c>
      <c r="M161">
        <v>5.93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Y161" s="18" t="s">
        <v>2282</v>
      </c>
      <c r="Z161">
        <v>19</v>
      </c>
    </row>
    <row r="162" spans="1:26">
      <c r="A162">
        <v>491</v>
      </c>
      <c r="B162" t="s">
        <v>31</v>
      </c>
      <c r="C162" t="s">
        <v>610</v>
      </c>
      <c r="D162" s="17">
        <f>IFERROR(VLOOKUP(Dati19_20[[#This Row],[Nome]]&amp;"*",Gazzetta19_20[Giocatore],1,FALSE),0)</f>
        <v>0</v>
      </c>
      <c r="E162" s="13">
        <f>IFERROR(IF(Dati19_20[[#This Row],[Mf]]/Dati19_20[[#This Row],[Quota]]=0,0,Dati19_20[[#This Row],[Mf]]/Dati19_20[[#This Row],[Quota]]),0)</f>
        <v>0</v>
      </c>
      <c r="F162" s="13">
        <f>IFERROR(Dati19_20[[#This Row],[Mf/Quota]]*Dati19_20[[#This Row],[Pg]]/38,0)</f>
        <v>0</v>
      </c>
      <c r="G162" s="15">
        <f>IF(Dati19_20[[#This Row],[Mf]]*Dati19_20[[#This Row],[Pg]]=0,0,Dati19_20[[#This Row],[Mf]]*Dati19_20[[#This Row],[Pg]])</f>
        <v>38.5</v>
      </c>
      <c r="H162" s="20">
        <f>IFERROR(Dati19_20[[#This Row],[Tot. punti]]/Dati19_20[[#This Row],[Quota]],0)</f>
        <v>0</v>
      </c>
      <c r="I162" s="12">
        <f>IFERROR(VLOOKUP(Dati19_20[[#This Row],[Nome]]&amp;"*",Gazzetta19_20[],2,FALSE),0)</f>
        <v>0</v>
      </c>
      <c r="J162" t="s">
        <v>653</v>
      </c>
      <c r="K162">
        <v>7</v>
      </c>
      <c r="L162">
        <v>5.6</v>
      </c>
      <c r="M162">
        <v>5.5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Y162" s="18" t="s">
        <v>2843</v>
      </c>
      <c r="Z162">
        <v>7</v>
      </c>
    </row>
    <row r="163" spans="1:26">
      <c r="A163">
        <v>4</v>
      </c>
      <c r="B163" t="s">
        <v>28</v>
      </c>
      <c r="C163" t="s">
        <v>48</v>
      </c>
      <c r="D163" s="17" t="str">
        <f>IFERROR(VLOOKUP(Dati19_20[[#This Row],[Nome]]&amp;"*",Gazzetta19_20[Giocatore],1,FALSE),0)</f>
        <v>Sportiello M.</v>
      </c>
      <c r="E163" s="13">
        <f>IFERROR(IF(Dati19_20[[#This Row],[Mf]]/Dati19_20[[#This Row],[Quota]]=0,0,Dati19_20[[#This Row],[Mf]]/Dati19_20[[#This Row],[Quota]]),0)</f>
        <v>0.88833333333333331</v>
      </c>
      <c r="F163" s="13">
        <f>IFERROR(Dati19_20[[#This Row],[Mf/Quota]]*Dati19_20[[#This Row],[Pg]]/38,0)</f>
        <v>0.14026315789473684</v>
      </c>
      <c r="G163" s="15">
        <f>IF(Dati19_20[[#This Row],[Mf]]*Dati19_20[[#This Row],[Pg]]=0,0,Dati19_20[[#This Row],[Mf]]*Dati19_20[[#This Row],[Pg]])</f>
        <v>31.98</v>
      </c>
      <c r="H163" s="20">
        <f>IFERROR(Dati19_20[[#This Row],[Tot. punti]]/Dati19_20[[#This Row],[Quota]],0)</f>
        <v>5.33</v>
      </c>
      <c r="I163" s="12">
        <f>IFERROR(VLOOKUP(Dati19_20[[#This Row],[Nome]]&amp;"*",Gazzetta19_20[],2,FALSE),0)</f>
        <v>6</v>
      </c>
      <c r="J163" t="s">
        <v>49</v>
      </c>
      <c r="K163">
        <v>6</v>
      </c>
      <c r="L163">
        <v>6.17</v>
      </c>
      <c r="M163">
        <v>5.33</v>
      </c>
      <c r="N163">
        <v>0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s="18" t="s">
        <v>2283</v>
      </c>
      <c r="Z163">
        <v>14</v>
      </c>
    </row>
    <row r="164" spans="1:26">
      <c r="A164">
        <v>4520</v>
      </c>
      <c r="B164" t="s">
        <v>28</v>
      </c>
      <c r="C164" t="s">
        <v>1419</v>
      </c>
      <c r="D164" s="17" t="str">
        <f>IFERROR(VLOOKUP(Dati19_20[[#This Row],[Nome]]&amp;"*",Gazzetta19_20[Giocatore],1,FALSE),0)</f>
        <v>Letica K.</v>
      </c>
      <c r="E164" s="13">
        <f>IFERROR(IF(Dati19_20[[#This Row],[Mf]]/Dati19_20[[#This Row],[Quota]]=0,0,Dati19_20[[#This Row],[Mf]]/Dati19_20[[#This Row],[Quota]]),0)</f>
        <v>3.05</v>
      </c>
      <c r="F164" s="13">
        <f>IFERROR(Dati19_20[[#This Row],[Mf/Quota]]*Dati19_20[[#This Row],[Pg]]/38,0)</f>
        <v>0.80263157894736847</v>
      </c>
      <c r="G164" s="15">
        <f>IF(Dati19_20[[#This Row],[Mf]]*Dati19_20[[#This Row],[Pg]]=0,0,Dati19_20[[#This Row],[Mf]]*Dati19_20[[#This Row],[Pg]])</f>
        <v>30.5</v>
      </c>
      <c r="H164" s="20">
        <f>IFERROR(Dati19_20[[#This Row],[Tot. punti]]/Dati19_20[[#This Row],[Quota]],0)</f>
        <v>30.5</v>
      </c>
      <c r="I164" s="12">
        <f>IFERROR(VLOOKUP(Dati19_20[[#This Row],[Nome]]&amp;"*",Gazzetta19_20[],2,FALSE),0)</f>
        <v>1</v>
      </c>
      <c r="J164" t="s">
        <v>653</v>
      </c>
      <c r="K164">
        <v>10</v>
      </c>
      <c r="L164">
        <v>5.7</v>
      </c>
      <c r="M164">
        <v>3.05</v>
      </c>
      <c r="N164">
        <v>0</v>
      </c>
      <c r="O164">
        <v>29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Y164" s="18" t="s">
        <v>1813</v>
      </c>
      <c r="Z164">
        <v>36</v>
      </c>
    </row>
    <row r="165" spans="1:26">
      <c r="A165">
        <v>611</v>
      </c>
      <c r="B165" t="s">
        <v>28</v>
      </c>
      <c r="C165" t="s">
        <v>402</v>
      </c>
      <c r="D165" s="17" t="str">
        <f>IFERROR(VLOOKUP(Dati19_20[[#This Row],[Nome]]&amp;"*",Gazzetta19_20[Giocatore],1,FALSE),0)</f>
        <v>Rafael D.</v>
      </c>
      <c r="E165" s="13">
        <f>IFERROR(IF(Dati19_20[[#This Row],[Mf]]/Dati19_20[[#This Row],[Quota]]=0,0,Dati19_20[[#This Row],[Mf]]/Dati19_20[[#This Row],[Quota]]),0)</f>
        <v>1.25</v>
      </c>
      <c r="F165" s="13">
        <f>IFERROR(Dati19_20[[#This Row],[Mf/Quota]]*Dati19_20[[#This Row],[Pg]]/38,0)</f>
        <v>0.19736842105263158</v>
      </c>
      <c r="G165" s="15">
        <f>IF(Dati19_20[[#This Row],[Mf]]*Dati19_20[[#This Row],[Pg]]=0,0,Dati19_20[[#This Row],[Mf]]*Dati19_20[[#This Row],[Pg]])</f>
        <v>30</v>
      </c>
      <c r="H165" s="20">
        <f>IFERROR(Dati19_20[[#This Row],[Tot. punti]]/Dati19_20[[#This Row],[Quota]],0)</f>
        <v>7.5</v>
      </c>
      <c r="I165" s="12">
        <f>IFERROR(VLOOKUP(Dati19_20[[#This Row],[Nome]]&amp;"*",Gazzetta19_20[],2,FALSE),0)</f>
        <v>4</v>
      </c>
      <c r="J165" t="s">
        <v>654</v>
      </c>
      <c r="K165">
        <v>6</v>
      </c>
      <c r="L165">
        <v>7.2</v>
      </c>
      <c r="M165">
        <v>5</v>
      </c>
      <c r="N165">
        <v>0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 s="18" t="s">
        <v>1814</v>
      </c>
      <c r="Z165">
        <v>33</v>
      </c>
    </row>
    <row r="166" spans="1:26">
      <c r="A166">
        <v>490</v>
      </c>
      <c r="B166" t="s">
        <v>31</v>
      </c>
      <c r="C166" t="s">
        <v>370</v>
      </c>
      <c r="D166" s="17" t="str">
        <f>IFERROR(VLOOKUP(Dati19_20[[#This Row],[Nome]]&amp;"*",Gazzetta19_20[Giocatore],1,FALSE),0)</f>
        <v>Regini V.</v>
      </c>
      <c r="E166" s="13">
        <f>IFERROR(IF(Dati19_20[[#This Row],[Mf]]/Dati19_20[[#This Row],[Quota]]=0,0,Dati19_20[[#This Row],[Mf]]/Dati19_20[[#This Row],[Quota]]),0)</f>
        <v>1.4750000000000001</v>
      </c>
      <c r="F166" s="13">
        <f>IFERROR(Dati19_20[[#This Row],[Mf/Quota]]*Dati19_20[[#This Row],[Pg]]/38,0)</f>
        <v>0.19407894736842105</v>
      </c>
      <c r="G166" s="15">
        <f>IF(Dati19_20[[#This Row],[Mf]]*Dati19_20[[#This Row],[Pg]]=0,0,Dati19_20[[#This Row],[Mf]]*Dati19_20[[#This Row],[Pg]])</f>
        <v>29.5</v>
      </c>
      <c r="H166" s="20">
        <f>IFERROR(Dati19_20[[#This Row],[Tot. punti]]/Dati19_20[[#This Row],[Quota]],0)</f>
        <v>7.375</v>
      </c>
      <c r="I166" s="12">
        <f>IFERROR(VLOOKUP(Dati19_20[[#This Row],[Nome]]&amp;"*",Gazzetta19_20[],2,FALSE),0)</f>
        <v>4</v>
      </c>
      <c r="J166" t="s">
        <v>1086</v>
      </c>
      <c r="K166">
        <v>5</v>
      </c>
      <c r="L166">
        <v>5.9</v>
      </c>
      <c r="M166">
        <v>5.9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s="18" t="s">
        <v>2510</v>
      </c>
      <c r="Z166">
        <v>7</v>
      </c>
    </row>
    <row r="167" spans="1:26">
      <c r="A167">
        <v>510</v>
      </c>
      <c r="B167" t="s">
        <v>28</v>
      </c>
      <c r="C167" t="s">
        <v>520</v>
      </c>
      <c r="D167" s="17" t="str">
        <f>IFERROR(VLOOKUP(Dati19_20[[#This Row],[Nome]]&amp;"*",Gazzetta19_20[Giocatore],1,FALSE),0)</f>
        <v>Pegolo G.</v>
      </c>
      <c r="E167" s="13">
        <f>IFERROR(IF(Dati19_20[[#This Row],[Mf]]/Dati19_20[[#This Row],[Quota]]=0,0,Dati19_20[[#This Row],[Mf]]/Dati19_20[[#This Row],[Quota]]),0)</f>
        <v>0.98333333333333339</v>
      </c>
      <c r="F167" s="13">
        <f>IFERROR(Dati19_20[[#This Row],[Mf/Quota]]*Dati19_20[[#This Row],[Pg]]/38,0)</f>
        <v>0.12938596491228072</v>
      </c>
      <c r="G167" s="15">
        <f>IF(Dati19_20[[#This Row],[Mf]]*Dati19_20[[#This Row],[Pg]]=0,0,Dati19_20[[#This Row],[Mf]]*Dati19_20[[#This Row],[Pg]])</f>
        <v>29.5</v>
      </c>
      <c r="H167" s="20">
        <f>IFERROR(Dati19_20[[#This Row],[Tot. punti]]/Dati19_20[[#This Row],[Quota]],0)</f>
        <v>4.916666666666667</v>
      </c>
      <c r="I167" s="12">
        <f>IFERROR(VLOOKUP(Dati19_20[[#This Row],[Nome]]&amp;"*",Gazzetta19_20[],2,FALSE),0)</f>
        <v>6</v>
      </c>
      <c r="J167" t="s">
        <v>46</v>
      </c>
      <c r="K167">
        <v>5</v>
      </c>
      <c r="L167">
        <v>6.7</v>
      </c>
      <c r="M167">
        <v>5.9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s="18" t="s">
        <v>2679</v>
      </c>
      <c r="Z167">
        <v>11</v>
      </c>
    </row>
    <row r="168" spans="1:26">
      <c r="A168">
        <v>447</v>
      </c>
      <c r="B168" t="s">
        <v>17</v>
      </c>
      <c r="C168" t="s">
        <v>506</v>
      </c>
      <c r="D168" s="17" t="str">
        <f>IFERROR(VLOOKUP(Dati19_20[[#This Row],[Nome]]&amp;"*",Gazzetta19_20[Giocatore],1,FALSE),0)</f>
        <v>La Gumina A.</v>
      </c>
      <c r="E168" s="13">
        <f>IFERROR(IF(Dati19_20[[#This Row],[Mf]]/Dati19_20[[#This Row],[Quota]]=0,0,Dati19_20[[#This Row],[Mf]]/Dati19_20[[#This Row],[Quota]]),0)</f>
        <v>0.5154545454545455</v>
      </c>
      <c r="F168" s="13">
        <f>IFERROR(Dati19_20[[#This Row],[Mf/Quota]]*Dati19_20[[#This Row],[Pg]]/38,0)</f>
        <v>6.7822966507177049E-2</v>
      </c>
      <c r="G168" s="15">
        <f>IF(Dati19_20[[#This Row],[Mf]]*Dati19_20[[#This Row],[Pg]]=0,0,Dati19_20[[#This Row],[Mf]]*Dati19_20[[#This Row],[Pg]])</f>
        <v>28.35</v>
      </c>
      <c r="H168" s="20">
        <f>IFERROR(Dati19_20[[#This Row],[Tot. punti]]/Dati19_20[[#This Row],[Quota]],0)</f>
        <v>2.5772727272727276</v>
      </c>
      <c r="I168" s="12">
        <f>IFERROR(VLOOKUP(Dati19_20[[#This Row],[Nome]]&amp;"*",Gazzetta19_20[],2,FALSE),0)</f>
        <v>11</v>
      </c>
      <c r="J168" t="s">
        <v>44</v>
      </c>
      <c r="K168">
        <v>5</v>
      </c>
      <c r="L168">
        <v>5.67</v>
      </c>
      <c r="M168">
        <v>5.67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s="18" t="s">
        <v>2844</v>
      </c>
      <c r="Z168">
        <v>13</v>
      </c>
    </row>
    <row r="169" spans="1:26">
      <c r="A169">
        <v>41</v>
      </c>
      <c r="B169" t="s">
        <v>28</v>
      </c>
      <c r="C169" t="s">
        <v>104</v>
      </c>
      <c r="D169" s="17" t="str">
        <f>IFERROR(VLOOKUP(Dati19_20[[#This Row],[Nome]]&amp;"*",Gazzetta19_20[Giocatore],1,FALSE),0)</f>
        <v>Mirante A.</v>
      </c>
      <c r="E169" s="13">
        <f>IFERROR(IF(Dati19_20[[#This Row],[Mf]]/Dati19_20[[#This Row],[Quota]]=0,0,Dati19_20[[#This Row],[Mf]]/Dati19_20[[#This Row],[Quota]]),0)</f>
        <v>0.79999999999999993</v>
      </c>
      <c r="F169" s="13">
        <f>IFERROR(Dati19_20[[#This Row],[Mf/Quota]]*Dati19_20[[#This Row],[Pg]]/38,0)</f>
        <v>0.10526315789473684</v>
      </c>
      <c r="G169" s="15">
        <f>IF(Dati19_20[[#This Row],[Mf]]*Dati19_20[[#This Row],[Pg]]=0,0,Dati19_20[[#This Row],[Mf]]*Dati19_20[[#This Row],[Pg]])</f>
        <v>28</v>
      </c>
      <c r="H169" s="20">
        <f>IFERROR(Dati19_20[[#This Row],[Tot. punti]]/Dati19_20[[#This Row],[Quota]],0)</f>
        <v>4</v>
      </c>
      <c r="I169" s="12">
        <f>IFERROR(VLOOKUP(Dati19_20[[#This Row],[Nome]]&amp;"*",Gazzetta19_20[],2,FALSE),0)</f>
        <v>7</v>
      </c>
      <c r="J169" t="s">
        <v>42</v>
      </c>
      <c r="K169">
        <v>5</v>
      </c>
      <c r="L169">
        <v>6.6</v>
      </c>
      <c r="M169">
        <v>5.6</v>
      </c>
      <c r="N169">
        <v>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 s="18" t="s">
        <v>2845</v>
      </c>
      <c r="Z169">
        <v>5</v>
      </c>
    </row>
    <row r="170" spans="1:26">
      <c r="A170">
        <v>288</v>
      </c>
      <c r="B170" t="s">
        <v>31</v>
      </c>
      <c r="C170" t="s">
        <v>259</v>
      </c>
      <c r="D170" s="17" t="str">
        <f>IFERROR(VLOOKUP(Dati19_20[[#This Row],[Nome]]&amp;"*",Gazzetta19_20[Giocatore],1,FALSE),0)</f>
        <v>Chiellini G.</v>
      </c>
      <c r="E170" s="13">
        <f>IFERROR(IF(Dati19_20[[#This Row],[Mf]]/Dati19_20[[#This Row],[Quota]]=0,0,Dati19_20[[#This Row],[Mf]]/Dati19_20[[#This Row],[Quota]]),0)</f>
        <v>0.36842105263157893</v>
      </c>
      <c r="F170" s="13">
        <f>IFERROR(Dati19_20[[#This Row],[Mf/Quota]]*Dati19_20[[#This Row],[Pg]]/38,0)</f>
        <v>3.8781163434903045E-2</v>
      </c>
      <c r="G170" s="15">
        <f>IF(Dati19_20[[#This Row],[Mf]]*Dati19_20[[#This Row],[Pg]]=0,0,Dati19_20[[#This Row],[Mf]]*Dati19_20[[#This Row],[Pg]])</f>
        <v>28</v>
      </c>
      <c r="H170" s="20">
        <f>IFERROR(Dati19_20[[#This Row],[Tot. punti]]/Dati19_20[[#This Row],[Quota]],0)</f>
        <v>1.4736842105263157</v>
      </c>
      <c r="I170" s="12">
        <f>IFERROR(VLOOKUP(Dati19_20[[#This Row],[Nome]]&amp;"*",Gazzetta19_20[],2,FALSE),0)</f>
        <v>19</v>
      </c>
      <c r="J170" t="s">
        <v>57</v>
      </c>
      <c r="K170">
        <v>4</v>
      </c>
      <c r="L170">
        <v>6.25</v>
      </c>
      <c r="M170">
        <v>7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s="18" t="s">
        <v>2846</v>
      </c>
      <c r="Z170">
        <v>26</v>
      </c>
    </row>
    <row r="171" spans="1:26">
      <c r="A171">
        <v>412</v>
      </c>
      <c r="B171" t="s">
        <v>28</v>
      </c>
      <c r="C171" t="s">
        <v>518</v>
      </c>
      <c r="D171" s="17" t="str">
        <f>IFERROR(VLOOKUP(Dati19_20[[#This Row],[Nome]]&amp;"*",Gazzetta19_20[Giocatore],1,FALSE),0)</f>
        <v>Colombi S.</v>
      </c>
      <c r="E171" s="13">
        <f>IFERROR(IF(Dati19_20[[#This Row],[Mf]]/Dati19_20[[#This Row],[Quota]]=0,0,Dati19_20[[#This Row],[Mf]]/Dati19_20[[#This Row],[Quota]]),0)</f>
        <v>1.05</v>
      </c>
      <c r="F171" s="13">
        <f>IFERROR(Dati19_20[[#This Row],[Mf/Quota]]*Dati19_20[[#This Row],[Pg]]/38,0)</f>
        <v>0.11052631578947369</v>
      </c>
      <c r="G171" s="15">
        <f>IF(Dati19_20[[#This Row],[Mf]]*Dati19_20[[#This Row],[Pg]]=0,0,Dati19_20[[#This Row],[Mf]]*Dati19_20[[#This Row],[Pg]])</f>
        <v>21</v>
      </c>
      <c r="H171" s="20">
        <f>IFERROR(Dati19_20[[#This Row],[Tot. punti]]/Dati19_20[[#This Row],[Quota]],0)</f>
        <v>4.2</v>
      </c>
      <c r="I171" s="12">
        <f>IFERROR(VLOOKUP(Dati19_20[[#This Row],[Nome]]&amp;"*",Gazzetta19_20[],2,FALSE),0)</f>
        <v>5</v>
      </c>
      <c r="J171" t="s">
        <v>1086</v>
      </c>
      <c r="K171">
        <v>4</v>
      </c>
      <c r="L171">
        <v>6.25</v>
      </c>
      <c r="M171">
        <v>5.25</v>
      </c>
      <c r="N171">
        <v>0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 s="18" t="s">
        <v>2847</v>
      </c>
      <c r="Z171">
        <v>5</v>
      </c>
    </row>
    <row r="172" spans="1:26">
      <c r="A172">
        <v>256</v>
      </c>
      <c r="B172" t="s">
        <v>31</v>
      </c>
      <c r="C172" t="s">
        <v>324</v>
      </c>
      <c r="D172" s="17" t="str">
        <f>IFERROR(VLOOKUP(Dati19_20[[#This Row],[Nome]]&amp;"*",Gazzetta19_20[Giocatore],1,FALSE),0)</f>
        <v>Juan Jesus G.</v>
      </c>
      <c r="E172" s="13">
        <f>IFERROR(IF(Dati19_20[[#This Row],[Mf]]/Dati19_20[[#This Row],[Quota]]=0,0,Dati19_20[[#This Row],[Mf]]/Dati19_20[[#This Row],[Quota]]),0)</f>
        <v>1.1675</v>
      </c>
      <c r="F172" s="13">
        <f>IFERROR(Dati19_20[[#This Row],[Mf/Quota]]*Dati19_20[[#This Row],[Pg]]/38,0)</f>
        <v>0.12289473684210526</v>
      </c>
      <c r="G172" s="15">
        <f>IF(Dati19_20[[#This Row],[Mf]]*Dati19_20[[#This Row],[Pg]]=0,0,Dati19_20[[#This Row],[Mf]]*Dati19_20[[#This Row],[Pg]])</f>
        <v>18.68</v>
      </c>
      <c r="H172" s="20">
        <f>IFERROR(Dati19_20[[#This Row],[Tot. punti]]/Dati19_20[[#This Row],[Quota]],0)</f>
        <v>4.67</v>
      </c>
      <c r="I172" s="12">
        <f>IFERROR(VLOOKUP(Dati19_20[[#This Row],[Nome]]&amp;"*",Gazzetta19_20[],2,FALSE),0)</f>
        <v>4</v>
      </c>
      <c r="J172" t="s">
        <v>42</v>
      </c>
      <c r="K172">
        <v>4</v>
      </c>
      <c r="L172">
        <v>5</v>
      </c>
      <c r="M172">
        <v>4.67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Y172" s="18" t="s">
        <v>2848</v>
      </c>
      <c r="Z172">
        <v>3</v>
      </c>
    </row>
    <row r="173" spans="1:26">
      <c r="A173">
        <v>493</v>
      </c>
      <c r="B173" t="s">
        <v>31</v>
      </c>
      <c r="C173" t="s">
        <v>247</v>
      </c>
      <c r="D173" s="17" t="str">
        <f>IFERROR(VLOOKUP(Dati19_20[[#This Row],[Nome]]&amp;"*",Gazzetta19_20[Giocatore],1,FALSE),0)</f>
        <v>Zukanovic E.</v>
      </c>
      <c r="E173" s="13">
        <f>IFERROR(IF(Dati19_20[[#This Row],[Mf]]/Dati19_20[[#This Row],[Quota]]=0,0,Dati19_20[[#This Row],[Mf]]/Dati19_20[[#This Row],[Quota]]),0)</f>
        <v>0.91666666666666663</v>
      </c>
      <c r="F173" s="13">
        <f>IFERROR(Dati19_20[[#This Row],[Mf/Quota]]*Dati19_20[[#This Row],[Pg]]/38,0)</f>
        <v>7.2368421052631582E-2</v>
      </c>
      <c r="G173" s="15">
        <f>IF(Dati19_20[[#This Row],[Mf]]*Dati19_20[[#This Row],[Pg]]=0,0,Dati19_20[[#This Row],[Mf]]*Dati19_20[[#This Row],[Pg]])</f>
        <v>16.5</v>
      </c>
      <c r="H173" s="20">
        <f>IFERROR(Dati19_20[[#This Row],[Tot. punti]]/Dati19_20[[#This Row],[Quota]],0)</f>
        <v>2.75</v>
      </c>
      <c r="I173" s="12">
        <f>IFERROR(VLOOKUP(Dati19_20[[#This Row],[Nome]]&amp;"*",Gazzetta19_20[],2,FALSE),0)</f>
        <v>6</v>
      </c>
      <c r="J173" t="s">
        <v>653</v>
      </c>
      <c r="K173">
        <v>3</v>
      </c>
      <c r="L173">
        <v>5.67</v>
      </c>
      <c r="M173">
        <v>5.5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Y173" s="18" t="s">
        <v>2513</v>
      </c>
      <c r="Z173">
        <v>6</v>
      </c>
    </row>
    <row r="174" spans="1:26">
      <c r="A174">
        <v>543</v>
      </c>
      <c r="B174" t="s">
        <v>28</v>
      </c>
      <c r="C174" t="s">
        <v>84</v>
      </c>
      <c r="D174" s="17" t="str">
        <f>IFERROR(VLOOKUP(Dati19_20[[#This Row],[Nome]]&amp;"*",Gazzetta19_20[Giocatore],1,FALSE),0)</f>
        <v>Padelli D.</v>
      </c>
      <c r="E174" s="13">
        <f>IFERROR(IF(Dati19_20[[#This Row],[Mf]]/Dati19_20[[#This Row],[Quota]]=0,0,Dati19_20[[#This Row],[Mf]]/Dati19_20[[#This Row],[Quota]]),0)</f>
        <v>2</v>
      </c>
      <c r="F174" s="13">
        <f>IFERROR(Dati19_20[[#This Row],[Mf/Quota]]*Dati19_20[[#This Row],[Pg]]/38,0)</f>
        <v>0.15789473684210525</v>
      </c>
      <c r="G174" s="15">
        <f>IF(Dati19_20[[#This Row],[Mf]]*Dati19_20[[#This Row],[Pg]]=0,0,Dati19_20[[#This Row],[Mf]]*Dati19_20[[#This Row],[Pg]])</f>
        <v>12</v>
      </c>
      <c r="H174" s="20">
        <f>IFERROR(Dati19_20[[#This Row],[Tot. punti]]/Dati19_20[[#This Row],[Quota]],0)</f>
        <v>6</v>
      </c>
      <c r="I174" s="12">
        <f>IFERROR(VLOOKUP(Dati19_20[[#This Row],[Nome]]&amp;"*",Gazzetta19_20[],2,FALSE),0)</f>
        <v>2</v>
      </c>
      <c r="J174" t="s">
        <v>55</v>
      </c>
      <c r="K174">
        <v>3</v>
      </c>
      <c r="L174">
        <v>5.33</v>
      </c>
      <c r="M174">
        <v>4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 s="18" t="s">
        <v>2849</v>
      </c>
      <c r="Z174">
        <v>20</v>
      </c>
    </row>
    <row r="175" spans="1:26">
      <c r="A175">
        <v>494</v>
      </c>
      <c r="B175" t="s">
        <v>22</v>
      </c>
      <c r="C175" t="s">
        <v>162</v>
      </c>
      <c r="D175" s="17" t="str">
        <f>IFERROR(VLOOKUP(Dati19_20[[#This Row],[Nome]]&amp;"*",Gazzetta19_20[Giocatore],1,FALSE),0)</f>
        <v>Barreto E.</v>
      </c>
      <c r="E175" s="13">
        <f>IFERROR(IF(Dati19_20[[#This Row],[Mf]]/Dati19_20[[#This Row],[Quota]]=0,0,Dati19_20[[#This Row],[Mf]]/Dati19_20[[#This Row],[Quota]]),0)</f>
        <v>1.1499999999999999</v>
      </c>
      <c r="F175" s="13">
        <f>IFERROR(Dati19_20[[#This Row],[Mf/Quota]]*Dati19_20[[#This Row],[Pg]]/38,0)</f>
        <v>6.0526315789473678E-2</v>
      </c>
      <c r="G175" s="15">
        <f>IF(Dati19_20[[#This Row],[Mf]]*Dati19_20[[#This Row],[Pg]]=0,0,Dati19_20[[#This Row],[Mf]]*Dati19_20[[#This Row],[Pg]])</f>
        <v>11.5</v>
      </c>
      <c r="H175" s="20">
        <f>IFERROR(Dati19_20[[#This Row],[Tot. punti]]/Dati19_20[[#This Row],[Quota]],0)</f>
        <v>2.2999999999999998</v>
      </c>
      <c r="I175" s="12">
        <f>IFERROR(VLOOKUP(Dati19_20[[#This Row],[Nome]]&amp;"*",Gazzetta19_20[],2,FALSE),0)</f>
        <v>5</v>
      </c>
      <c r="J175" t="s">
        <v>44</v>
      </c>
      <c r="K175">
        <v>2</v>
      </c>
      <c r="L175">
        <v>5.75</v>
      </c>
      <c r="M175">
        <v>5.75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 s="18" t="s">
        <v>2289</v>
      </c>
      <c r="Z175">
        <v>1</v>
      </c>
    </row>
    <row r="176" spans="1:26">
      <c r="A176">
        <v>247</v>
      </c>
      <c r="B176" t="s">
        <v>17</v>
      </c>
      <c r="C176" t="s">
        <v>241</v>
      </c>
      <c r="D176" s="17" t="str">
        <f>IFERROR(VLOOKUP(Dati19_20[[#This Row],[Nome]]&amp;"*",Gazzetta19_20[Giocatore],1,FALSE),0)</f>
        <v>Pavoletti L.</v>
      </c>
      <c r="E176" s="13">
        <f>IFERROR(IF(Dati19_20[[#This Row],[Mf]]/Dati19_20[[#This Row],[Quota]]=0,0,Dati19_20[[#This Row],[Mf]]/Dati19_20[[#This Row],[Quota]]),0)</f>
        <v>0.22</v>
      </c>
      <c r="F176" s="13">
        <f>IFERROR(Dati19_20[[#This Row],[Mf/Quota]]*Dati19_20[[#This Row],[Pg]]/38,0)</f>
        <v>1.1578947368421053E-2</v>
      </c>
      <c r="G176" s="15">
        <f>IF(Dati19_20[[#This Row],[Mf]]*Dati19_20[[#This Row],[Pg]]=0,0,Dati19_20[[#This Row],[Mf]]*Dati19_20[[#This Row],[Pg]])</f>
        <v>11</v>
      </c>
      <c r="H176" s="20">
        <f>IFERROR(Dati19_20[[#This Row],[Tot. punti]]/Dati19_20[[#This Row],[Quota]],0)</f>
        <v>0.44</v>
      </c>
      <c r="I176" s="12">
        <f>IFERROR(VLOOKUP(Dati19_20[[#This Row],[Nome]]&amp;"*",Gazzetta19_20[],2,FALSE),0)</f>
        <v>25</v>
      </c>
      <c r="J176" t="s">
        <v>654</v>
      </c>
      <c r="K176">
        <v>2</v>
      </c>
      <c r="L176">
        <v>5.5</v>
      </c>
      <c r="M176">
        <v>5.5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s="18" t="s">
        <v>2290</v>
      </c>
      <c r="Z176">
        <v>9</v>
      </c>
    </row>
    <row r="177" spans="1:26">
      <c r="A177">
        <v>387</v>
      </c>
      <c r="B177" t="s">
        <v>28</v>
      </c>
      <c r="C177" t="s">
        <v>39</v>
      </c>
      <c r="D177" s="17">
        <f>IFERROR(VLOOKUP(Dati19_20[[#This Row],[Nome]]&amp;"*",Gazzetta19_20[Giocatore],1,FALSE),0)</f>
        <v>0</v>
      </c>
      <c r="E177" s="13">
        <f>IFERROR(IF(Dati19_20[[#This Row],[Mf]]/Dati19_20[[#This Row],[Quota]]=0,0,Dati19_20[[#This Row],[Mf]]/Dati19_20[[#This Row],[Quota]]),0)</f>
        <v>0</v>
      </c>
      <c r="F177" s="13">
        <f>IFERROR(Dati19_20[[#This Row],[Mf/Quota]]*Dati19_20[[#This Row],[Pg]]/38,0)</f>
        <v>0</v>
      </c>
      <c r="G177" s="15">
        <f>IF(Dati19_20[[#This Row],[Mf]]*Dati19_20[[#This Row],[Pg]]=0,0,Dati19_20[[#This Row],[Mf]]*Dati19_20[[#This Row],[Pg]])</f>
        <v>8.5</v>
      </c>
      <c r="H177" s="20">
        <f>IFERROR(Dati19_20[[#This Row],[Tot. punti]]/Dati19_20[[#This Row],[Quota]],0)</f>
        <v>0</v>
      </c>
      <c r="I177" s="12">
        <f>IFERROR(VLOOKUP(Dati19_20[[#This Row],[Nome]]&amp;"*",Gazzetta19_20[],2,FALSE),0)</f>
        <v>0</v>
      </c>
      <c r="J177" t="s">
        <v>21</v>
      </c>
      <c r="K177">
        <v>1</v>
      </c>
      <c r="L177">
        <v>6.5</v>
      </c>
      <c r="M177">
        <v>8.5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 s="18" t="s">
        <v>2291</v>
      </c>
      <c r="Z177">
        <v>20</v>
      </c>
    </row>
    <row r="178" spans="1:26">
      <c r="A178">
        <v>3</v>
      </c>
      <c r="B178" t="s">
        <v>28</v>
      </c>
      <c r="C178" t="s">
        <v>527</v>
      </c>
      <c r="D178" s="17" t="str">
        <f>IFERROR(VLOOKUP(Dati19_20[[#This Row],[Nome]]&amp;"*",Gazzetta19_20[Giocatore],1,FALSE),0)</f>
        <v>Radunovic B.</v>
      </c>
      <c r="E178" s="13">
        <f>IFERROR(IF(Dati19_20[[#This Row],[Mf]]/Dati19_20[[#This Row],[Quota]]=0,0,Dati19_20[[#This Row],[Mf]]/Dati19_20[[#This Row],[Quota]]),0)</f>
        <v>1.415</v>
      </c>
      <c r="F178" s="13">
        <f>IFERROR(Dati19_20[[#This Row],[Mf/Quota]]*Dati19_20[[#This Row],[Pg]]/38,0)</f>
        <v>0.11171052631578948</v>
      </c>
      <c r="G178" s="15">
        <f>IF(Dati19_20[[#This Row],[Mf]]*Dati19_20[[#This Row],[Pg]]=0,0,Dati19_20[[#This Row],[Mf]]*Dati19_20[[#This Row],[Pg]])</f>
        <v>8.49</v>
      </c>
      <c r="H178" s="20">
        <f>IFERROR(Dati19_20[[#This Row],[Tot. punti]]/Dati19_20[[#This Row],[Quota]],0)</f>
        <v>4.2450000000000001</v>
      </c>
      <c r="I178" s="12">
        <f>IFERROR(VLOOKUP(Dati19_20[[#This Row],[Nome]]&amp;"*",Gazzetta19_20[],2,FALSE),0)</f>
        <v>2</v>
      </c>
      <c r="J178" t="s">
        <v>101</v>
      </c>
      <c r="K178">
        <v>3</v>
      </c>
      <c r="L178">
        <v>5.67</v>
      </c>
      <c r="M178">
        <v>2.83</v>
      </c>
      <c r="N178">
        <v>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Y178" s="18" t="s">
        <v>2850</v>
      </c>
      <c r="Z178">
        <v>1</v>
      </c>
    </row>
    <row r="179" spans="1:26">
      <c r="A179">
        <v>40</v>
      </c>
      <c r="B179" t="s">
        <v>28</v>
      </c>
      <c r="C179" t="s">
        <v>473</v>
      </c>
      <c r="D179" s="17" t="str">
        <f>IFERROR(VLOOKUP(Dati19_20[[#This Row],[Nome]]&amp;"*",Gazzetta19_20[Giocatore],1,FALSE),0)</f>
        <v>Da Costa A.</v>
      </c>
      <c r="E179" s="13">
        <f>IFERROR(IF(Dati19_20[[#This Row],[Mf]]/Dati19_20[[#This Row],[Quota]]=0,0,Dati19_20[[#This Row],[Mf]]/Dati19_20[[#This Row],[Quota]]),0)</f>
        <v>2.5</v>
      </c>
      <c r="F179" s="13">
        <f>IFERROR(Dati19_20[[#This Row],[Mf/Quota]]*Dati19_20[[#This Row],[Pg]]/38,0)</f>
        <v>6.5789473684210523E-2</v>
      </c>
      <c r="G179" s="15">
        <f>IF(Dati19_20[[#This Row],[Mf]]*Dati19_20[[#This Row],[Pg]]=0,0,Dati19_20[[#This Row],[Mf]]*Dati19_20[[#This Row],[Pg]])</f>
        <v>5</v>
      </c>
      <c r="H179" s="20">
        <f>IFERROR(Dati19_20[[#This Row],[Tot. punti]]/Dati19_20[[#This Row],[Quota]],0)</f>
        <v>2.5</v>
      </c>
      <c r="I179" s="12">
        <f>IFERROR(VLOOKUP(Dati19_20[[#This Row],[Nome]]&amp;"*",Gazzetta19_20[],2,FALSE),0)</f>
        <v>2</v>
      </c>
      <c r="J179" t="s">
        <v>89</v>
      </c>
      <c r="K179">
        <v>1</v>
      </c>
      <c r="L179">
        <v>6</v>
      </c>
      <c r="M179">
        <v>5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s="18" t="s">
        <v>1825</v>
      </c>
      <c r="Z179">
        <v>9</v>
      </c>
    </row>
    <row r="180" spans="1:26">
      <c r="A180">
        <v>220</v>
      </c>
      <c r="B180" t="s">
        <v>28</v>
      </c>
      <c r="C180" t="s">
        <v>575</v>
      </c>
      <c r="D180" s="17" t="str">
        <f>IFERROR(VLOOKUP(Dati19_20[[#This Row],[Nome]]&amp;"*",Gazzetta19_20[Giocatore],1,FALSE),0)</f>
        <v>Ujkani S.</v>
      </c>
      <c r="E180" s="13">
        <f>IFERROR(IF(Dati19_20[[#This Row],[Mf]]/Dati19_20[[#This Row],[Quota]]=0,0,Dati19_20[[#This Row],[Mf]]/Dati19_20[[#This Row],[Quota]]),0)</f>
        <v>3.5</v>
      </c>
      <c r="F180" s="13">
        <f>IFERROR(Dati19_20[[#This Row],[Mf/Quota]]*Dati19_20[[#This Row],[Pg]]/38,0)</f>
        <v>9.2105263157894732E-2</v>
      </c>
      <c r="G180" s="15">
        <f>IF(Dati19_20[[#This Row],[Mf]]*Dati19_20[[#This Row],[Pg]]=0,0,Dati19_20[[#This Row],[Mf]]*Dati19_20[[#This Row],[Pg]])</f>
        <v>3.5</v>
      </c>
      <c r="H180" s="20">
        <f>IFERROR(Dati19_20[[#This Row],[Tot. punti]]/Dati19_20[[#This Row],[Quota]],0)</f>
        <v>3.5</v>
      </c>
      <c r="I180" s="12">
        <f>IFERROR(VLOOKUP(Dati19_20[[#This Row],[Nome]]&amp;"*",Gazzetta19_20[],2,FALSE),0)</f>
        <v>1</v>
      </c>
      <c r="J180" t="s">
        <v>81</v>
      </c>
      <c r="K180">
        <v>1</v>
      </c>
      <c r="L180">
        <v>6.5</v>
      </c>
      <c r="M180">
        <v>3.5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 s="18" t="s">
        <v>2292</v>
      </c>
      <c r="Z180">
        <v>15</v>
      </c>
    </row>
    <row r="181" spans="1:26">
      <c r="A181">
        <v>5</v>
      </c>
      <c r="B181" t="s">
        <v>31</v>
      </c>
      <c r="C181" t="s">
        <v>553</v>
      </c>
      <c r="D181" s="17">
        <f>IFERROR(VLOOKUP(Dati19_20[[#This Row],[Nome]]&amp;"*",Gazzetta19_20[Giocatore],1,FALSE),0)</f>
        <v>0</v>
      </c>
      <c r="E181" s="13">
        <f>IFERROR(IF(Dati19_20[[#This Row],[Mf]]/Dati19_20[[#This Row],[Quota]]=0,0,Dati19_20[[#This Row],[Mf]]/Dati19_20[[#This Row],[Quota]]),0)</f>
        <v>0</v>
      </c>
      <c r="F181" s="13">
        <f>IFERROR(Dati19_20[[#This Row],[Mf/Quota]]*Dati19_20[[#This Row],[Pg]]/38,0)</f>
        <v>0</v>
      </c>
      <c r="G181" s="15">
        <f>IF(Dati19_20[[#This Row],[Mf]]*Dati19_20[[#This Row],[Pg]]=0,0,Dati19_20[[#This Row],[Mf]]*Dati19_20[[#This Row],[Pg]])</f>
        <v>0</v>
      </c>
      <c r="H181" s="20">
        <f>IFERROR(Dati19_20[[#This Row],[Tot. punti]]/Dati19_20[[#This Row],[Quota]],0)</f>
        <v>0</v>
      </c>
      <c r="I181" s="12">
        <f>IFERROR(VLOOKUP(Dati19_20[[#This Row],[Nome]]&amp;"*",Gazzetta19_20[],2,FALSE),0)</f>
        <v>0</v>
      </c>
      <c r="J181" t="s">
        <v>101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s="18" t="s">
        <v>2681</v>
      </c>
      <c r="Z181">
        <v>9</v>
      </c>
    </row>
    <row r="182" spans="1:26">
      <c r="A182">
        <v>42</v>
      </c>
      <c r="B182" t="s">
        <v>28</v>
      </c>
      <c r="C182" t="s">
        <v>557</v>
      </c>
      <c r="D182" s="17" t="str">
        <f>IFERROR(VLOOKUP(Dati19_20[[#This Row],[Nome]]&amp;"*",Gazzetta19_20[Giocatore],1,FALSE),0)</f>
        <v>Sarr M.</v>
      </c>
      <c r="E182" s="13">
        <f>IFERROR(IF(Dati19_20[[#This Row],[Mf]]/Dati19_20[[#This Row],[Quota]]=0,0,Dati19_20[[#This Row],[Mf]]/Dati19_20[[#This Row],[Quota]]),0)</f>
        <v>0</v>
      </c>
      <c r="F182" s="13">
        <f>IFERROR(Dati19_20[[#This Row],[Mf/Quota]]*Dati19_20[[#This Row],[Pg]]/38,0)</f>
        <v>0</v>
      </c>
      <c r="G182" s="15">
        <f>IF(Dati19_20[[#This Row],[Mf]]*Dati19_20[[#This Row],[Pg]]=0,0,Dati19_20[[#This Row],[Mf]]*Dati19_20[[#This Row],[Pg]])</f>
        <v>0</v>
      </c>
      <c r="H182" s="20">
        <f>IFERROR(Dati19_20[[#This Row],[Tot. punti]]/Dati19_20[[#This Row],[Quota]],0)</f>
        <v>0</v>
      </c>
      <c r="I182" s="12">
        <f>IFERROR(VLOOKUP(Dati19_20[[#This Row],[Nome]]&amp;"*",Gazzetta19_20[],2,FALSE),0)</f>
        <v>1</v>
      </c>
      <c r="J182" t="s">
        <v>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 s="18" t="s">
        <v>2293</v>
      </c>
      <c r="Z182">
        <v>15</v>
      </c>
    </row>
    <row r="183" spans="1:26">
      <c r="A183">
        <v>57</v>
      </c>
      <c r="B183" t="s">
        <v>22</v>
      </c>
      <c r="C183" t="s">
        <v>475</v>
      </c>
      <c r="D183" s="17">
        <f>IFERROR(VLOOKUP(Dati19_20[[#This Row],[Nome]]&amp;"*",Gazzetta19_20[Giocatore],1,FALSE),0)</f>
        <v>0</v>
      </c>
      <c r="E183" s="13">
        <f>IFERROR(IF(Dati19_20[[#This Row],[Mf]]/Dati19_20[[#This Row],[Quota]]=0,0,Dati19_20[[#This Row],[Mf]]/Dati19_20[[#This Row],[Quota]]),0)</f>
        <v>0</v>
      </c>
      <c r="F183" s="13">
        <f>IFERROR(Dati19_20[[#This Row],[Mf/Quota]]*Dati19_20[[#This Row],[Pg]]/38,0)</f>
        <v>0</v>
      </c>
      <c r="G183" s="15">
        <f>IF(Dati19_20[[#This Row],[Mf]]*Dati19_20[[#This Row],[Pg]]=0,0,Dati19_20[[#This Row],[Mf]]*Dati19_20[[#This Row],[Pg]])</f>
        <v>0</v>
      </c>
      <c r="H183" s="20">
        <f>IFERROR(Dati19_20[[#This Row],[Tot. punti]]/Dati19_20[[#This Row],[Quota]],0)</f>
        <v>0</v>
      </c>
      <c r="I183" s="12">
        <f>IFERROR(VLOOKUP(Dati19_20[[#This Row],[Nome]]&amp;"*",Gazzetta19_20[],2,FALSE),0)</f>
        <v>0</v>
      </c>
      <c r="J183" t="s">
        <v>89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 s="18" t="s">
        <v>2294</v>
      </c>
      <c r="Z183">
        <v>5</v>
      </c>
    </row>
    <row r="184" spans="1:26">
      <c r="A184">
        <v>60</v>
      </c>
      <c r="B184" t="s">
        <v>22</v>
      </c>
      <c r="C184" t="s">
        <v>273</v>
      </c>
      <c r="D184" s="17">
        <f>IFERROR(VLOOKUP(Dati19_20[[#This Row],[Nome]]&amp;"*",Gazzetta19_20[Giocatore],1,FALSE),0)</f>
        <v>0</v>
      </c>
      <c r="E184" s="13">
        <f>IFERROR(IF(Dati19_20[[#This Row],[Mf]]/Dati19_20[[#This Row],[Quota]]=0,0,Dati19_20[[#This Row],[Mf]]/Dati19_20[[#This Row],[Quota]]),0)</f>
        <v>0</v>
      </c>
      <c r="F184" s="13">
        <f>IFERROR(Dati19_20[[#This Row],[Mf/Quota]]*Dati19_20[[#This Row],[Pg]]/38,0)</f>
        <v>0</v>
      </c>
      <c r="G184" s="15">
        <f>IF(Dati19_20[[#This Row],[Mf]]*Dati19_20[[#This Row],[Pg]]=0,0,Dati19_20[[#This Row],[Mf]]*Dati19_20[[#This Row],[Pg]])</f>
        <v>0</v>
      </c>
      <c r="H184" s="20">
        <f>IFERROR(Dati19_20[[#This Row],[Tot. punti]]/Dati19_20[[#This Row],[Quota]],0)</f>
        <v>0</v>
      </c>
      <c r="I184" s="12">
        <f>IFERROR(VLOOKUP(Dati19_20[[#This Row],[Nome]]&amp;"*",Gazzetta19_20[],2,FALSE),0)</f>
        <v>0</v>
      </c>
      <c r="J184" t="s">
        <v>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s="18" t="s">
        <v>1832</v>
      </c>
      <c r="Z184">
        <v>6</v>
      </c>
    </row>
    <row r="185" spans="1:26">
      <c r="A185">
        <v>81</v>
      </c>
      <c r="B185" t="s">
        <v>22</v>
      </c>
      <c r="C185" t="s">
        <v>170</v>
      </c>
      <c r="D185" s="17">
        <f>IFERROR(VLOOKUP(Dati19_20[[#This Row],[Nome]]&amp;"*",Gazzetta19_20[Giocatore],1,FALSE),0)</f>
        <v>0</v>
      </c>
      <c r="E185" s="13">
        <f>IFERROR(IF(Dati19_20[[#This Row],[Mf]]/Dati19_20[[#This Row],[Quota]]=0,0,Dati19_20[[#This Row],[Mf]]/Dati19_20[[#This Row],[Quota]]),0)</f>
        <v>0</v>
      </c>
      <c r="F185" s="13">
        <f>IFERROR(Dati19_20[[#This Row],[Mf/Quota]]*Dati19_20[[#This Row],[Pg]]/38,0)</f>
        <v>0</v>
      </c>
      <c r="G185" s="15">
        <f>IF(Dati19_20[[#This Row],[Mf]]*Dati19_20[[#This Row],[Pg]]=0,0,Dati19_20[[#This Row],[Mf]]*Dati19_20[[#This Row],[Pg]])</f>
        <v>0</v>
      </c>
      <c r="H185" s="20">
        <f>IFERROR(Dati19_20[[#This Row],[Tot. punti]]/Dati19_20[[#This Row],[Quota]],0)</f>
        <v>0</v>
      </c>
      <c r="I185" s="12">
        <f>IFERROR(VLOOKUP(Dati19_20[[#This Row],[Nome]]&amp;"*",Gazzetta19_20[],2,FALSE),0)</f>
        <v>0</v>
      </c>
      <c r="J185" t="s">
        <v>101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 s="18" t="s">
        <v>2295</v>
      </c>
      <c r="Z185">
        <v>12</v>
      </c>
    </row>
    <row r="186" spans="1:26">
      <c r="A186">
        <v>84</v>
      </c>
      <c r="B186" t="s">
        <v>31</v>
      </c>
      <c r="C186" t="s">
        <v>298</v>
      </c>
      <c r="D186" s="17">
        <f>IFERROR(VLOOKUP(Dati19_20[[#This Row],[Nome]]&amp;"*",Gazzetta19_20[Giocatore],1,FALSE),0)</f>
        <v>0</v>
      </c>
      <c r="E186" s="13">
        <f>IFERROR(IF(Dati19_20[[#This Row],[Mf]]/Dati19_20[[#This Row],[Quota]]=0,0,Dati19_20[[#This Row],[Mf]]/Dati19_20[[#This Row],[Quota]]),0)</f>
        <v>0</v>
      </c>
      <c r="F186" s="13">
        <f>IFERROR(Dati19_20[[#This Row],[Mf/Quota]]*Dati19_20[[#This Row],[Pg]]/38,0)</f>
        <v>0</v>
      </c>
      <c r="G186" s="15">
        <f>IF(Dati19_20[[#This Row],[Mf]]*Dati19_20[[#This Row],[Pg]]=0,0,Dati19_20[[#This Row],[Mf]]*Dati19_20[[#This Row],[Pg]])</f>
        <v>0</v>
      </c>
      <c r="H186" s="20">
        <f>IFERROR(Dati19_20[[#This Row],[Tot. punti]]/Dati19_20[[#This Row],[Quota]],0)</f>
        <v>0</v>
      </c>
      <c r="I186" s="12">
        <f>IFERROR(VLOOKUP(Dati19_20[[#This Row],[Nome]]&amp;"*",Gazzetta19_20[],2,FALSE),0)</f>
        <v>0</v>
      </c>
      <c r="J186" t="s">
        <v>101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 s="18" t="s">
        <v>1834</v>
      </c>
      <c r="Z186">
        <v>11</v>
      </c>
    </row>
    <row r="187" spans="1:26">
      <c r="A187">
        <v>92</v>
      </c>
      <c r="B187" t="s">
        <v>17</v>
      </c>
      <c r="C187" t="s">
        <v>220</v>
      </c>
      <c r="D187" s="17">
        <f>IFERROR(VLOOKUP(Dati19_20[[#This Row],[Nome]]&amp;"*",Gazzetta19_20[Giocatore],1,FALSE),0)</f>
        <v>0</v>
      </c>
      <c r="E187" s="13">
        <f>IFERROR(IF(Dati19_20[[#This Row],[Mf]]/Dati19_20[[#This Row],[Quota]]=0,0,Dati19_20[[#This Row],[Mf]]/Dati19_20[[#This Row],[Quota]]),0)</f>
        <v>0</v>
      </c>
      <c r="F187" s="13">
        <f>IFERROR(Dati19_20[[#This Row],[Mf/Quota]]*Dati19_20[[#This Row],[Pg]]/38,0)</f>
        <v>0</v>
      </c>
      <c r="G187" s="15">
        <f>IF(Dati19_20[[#This Row],[Mf]]*Dati19_20[[#This Row],[Pg]]=0,0,Dati19_20[[#This Row],[Mf]]*Dati19_20[[#This Row],[Pg]])</f>
        <v>0</v>
      </c>
      <c r="H187" s="20">
        <f>IFERROR(Dati19_20[[#This Row],[Tot. punti]]/Dati19_20[[#This Row],[Quota]],0)</f>
        <v>0</v>
      </c>
      <c r="I187" s="12">
        <f>IFERROR(VLOOKUP(Dati19_20[[#This Row],[Nome]]&amp;"*",Gazzetta19_20[],2,FALSE),0)</f>
        <v>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 s="18" t="s">
        <v>2298</v>
      </c>
      <c r="Z187">
        <v>20</v>
      </c>
    </row>
    <row r="188" spans="1:26">
      <c r="A188">
        <v>97</v>
      </c>
      <c r="B188" t="s">
        <v>28</v>
      </c>
      <c r="C188" t="s">
        <v>503</v>
      </c>
      <c r="D188" s="17" t="str">
        <f>IFERROR(VLOOKUP(Dati19_20[[#This Row],[Nome]]&amp;"*",Gazzetta19_20[Giocatore],1,FALSE),0)</f>
        <v>Seculin A.</v>
      </c>
      <c r="E188" s="13">
        <f>IFERROR(IF(Dati19_20[[#This Row],[Mf]]/Dati19_20[[#This Row],[Quota]]=0,0,Dati19_20[[#This Row],[Mf]]/Dati19_20[[#This Row],[Quota]]),0)</f>
        <v>0</v>
      </c>
      <c r="F188" s="13">
        <f>IFERROR(Dati19_20[[#This Row],[Mf/Quota]]*Dati19_20[[#This Row],[Pg]]/38,0)</f>
        <v>0</v>
      </c>
      <c r="G188" s="15">
        <f>IF(Dati19_20[[#This Row],[Mf]]*Dati19_20[[#This Row],[Pg]]=0,0,Dati19_20[[#This Row],[Mf]]*Dati19_20[[#This Row],[Pg]])</f>
        <v>0</v>
      </c>
      <c r="H188" s="20">
        <f>IFERROR(Dati19_20[[#This Row],[Tot. punti]]/Dati19_20[[#This Row],[Quota]],0)</f>
        <v>0</v>
      </c>
      <c r="I188" s="12">
        <f>IFERROR(VLOOKUP(Dati19_20[[#This Row],[Nome]]&amp;"*",Gazzetta19_20[],2,FALSE),0)</f>
        <v>2</v>
      </c>
      <c r="J188" t="s">
        <v>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s="18" t="s">
        <v>1838</v>
      </c>
      <c r="Z188">
        <v>19</v>
      </c>
    </row>
    <row r="189" spans="1:26">
      <c r="A189">
        <v>173</v>
      </c>
      <c r="B189" t="s">
        <v>22</v>
      </c>
      <c r="C189" t="s">
        <v>568</v>
      </c>
      <c r="D189" s="17">
        <f>IFERROR(VLOOKUP(Dati19_20[[#This Row],[Nome]]&amp;"*",Gazzetta19_20[Giocatore],1,FALSE),0)</f>
        <v>0</v>
      </c>
      <c r="E189" s="13">
        <f>IFERROR(IF(Dati19_20[[#This Row],[Mf]]/Dati19_20[[#This Row],[Quota]]=0,0,Dati19_20[[#This Row],[Mf]]/Dati19_20[[#This Row],[Quota]]),0)</f>
        <v>0</v>
      </c>
      <c r="F189" s="13">
        <f>IFERROR(Dati19_20[[#This Row],[Mf/Quota]]*Dati19_20[[#This Row],[Pg]]/38,0)</f>
        <v>0</v>
      </c>
      <c r="G189" s="15">
        <f>IF(Dati19_20[[#This Row],[Mf]]*Dati19_20[[#This Row],[Pg]]=0,0,Dati19_20[[#This Row],[Mf]]*Dati19_20[[#This Row],[Pg]])</f>
        <v>0</v>
      </c>
      <c r="H189" s="20">
        <f>IFERROR(Dati19_20[[#This Row],[Tot. punti]]/Dati19_20[[#This Row],[Quota]],0)</f>
        <v>0</v>
      </c>
      <c r="I189" s="12">
        <f>IFERROR(VLOOKUP(Dati19_20[[#This Row],[Nome]]&amp;"*",Gazzetta19_20[],2,FALSE),0)</f>
        <v>0</v>
      </c>
      <c r="J189" t="s">
        <v>44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 s="18" t="s">
        <v>2686</v>
      </c>
      <c r="Z189">
        <v>1</v>
      </c>
    </row>
    <row r="190" spans="1:26">
      <c r="A190">
        <v>216</v>
      </c>
      <c r="B190" t="s">
        <v>28</v>
      </c>
      <c r="C190" t="s">
        <v>574</v>
      </c>
      <c r="D190" s="17">
        <f>IFERROR(VLOOKUP(Dati19_20[[#This Row],[Nome]]&amp;"*",Gazzetta19_20[Giocatore],1,FALSE),0)</f>
        <v>0</v>
      </c>
      <c r="E190" s="13">
        <f>IFERROR(IF(Dati19_20[[#This Row],[Mf]]/Dati19_20[[#This Row],[Quota]]=0,0,Dati19_20[[#This Row],[Mf]]/Dati19_20[[#This Row],[Quota]]),0)</f>
        <v>0</v>
      </c>
      <c r="F190" s="13">
        <f>IFERROR(Dati19_20[[#This Row],[Mf/Quota]]*Dati19_20[[#This Row],[Pg]]/38,0)</f>
        <v>0</v>
      </c>
      <c r="G190" s="15">
        <f>IF(Dati19_20[[#This Row],[Mf]]*Dati19_20[[#This Row],[Pg]]=0,0,Dati19_20[[#This Row],[Mf]]*Dati19_20[[#This Row],[Pg]])</f>
        <v>0</v>
      </c>
      <c r="H190" s="20">
        <f>IFERROR(Dati19_20[[#This Row],[Tot. punti]]/Dati19_20[[#This Row],[Quota]],0)</f>
        <v>0</v>
      </c>
      <c r="I190" s="12">
        <f>IFERROR(VLOOKUP(Dati19_20[[#This Row],[Nome]]&amp;"*",Gazzetta19_20[],2,FALSE),0)</f>
        <v>0</v>
      </c>
      <c r="J190" t="s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s="18" t="s">
        <v>2518</v>
      </c>
      <c r="Z190">
        <v>4</v>
      </c>
    </row>
    <row r="191" spans="1:26">
      <c r="A191">
        <v>248</v>
      </c>
      <c r="B191" t="s">
        <v>28</v>
      </c>
      <c r="C191" t="s">
        <v>577</v>
      </c>
      <c r="D191" s="17" t="str">
        <f>IFERROR(VLOOKUP(Dati19_20[[#This Row],[Nome]]&amp;"*",Gazzetta19_20[Giocatore],1,FALSE),0)</f>
        <v>Berni T.</v>
      </c>
      <c r="E191" s="13">
        <f>IFERROR(IF(Dati19_20[[#This Row],[Mf]]/Dati19_20[[#This Row],[Quota]]=0,0,Dati19_20[[#This Row],[Mf]]/Dati19_20[[#This Row],[Quota]]),0)</f>
        <v>0</v>
      </c>
      <c r="F191" s="13">
        <f>IFERROR(Dati19_20[[#This Row],[Mf/Quota]]*Dati19_20[[#This Row],[Pg]]/38,0)</f>
        <v>0</v>
      </c>
      <c r="G191" s="15">
        <f>IF(Dati19_20[[#This Row],[Mf]]*Dati19_20[[#This Row],[Pg]]=0,0,Dati19_20[[#This Row],[Mf]]*Dati19_20[[#This Row],[Pg]])</f>
        <v>0</v>
      </c>
      <c r="H191" s="20">
        <f>IFERROR(Dati19_20[[#This Row],[Tot. punti]]/Dati19_20[[#This Row],[Quota]],0)</f>
        <v>0</v>
      </c>
      <c r="I191" s="12">
        <f>IFERROR(VLOOKUP(Dati19_20[[#This Row],[Nome]]&amp;"*",Gazzetta19_20[],2,FALSE),0)</f>
        <v>1</v>
      </c>
      <c r="J191" t="s">
        <v>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 s="18" t="s">
        <v>1841</v>
      </c>
      <c r="Z191">
        <v>25</v>
      </c>
    </row>
    <row r="192" spans="1:26">
      <c r="A192">
        <v>264</v>
      </c>
      <c r="B192" t="s">
        <v>22</v>
      </c>
      <c r="C192" t="s">
        <v>581</v>
      </c>
      <c r="D192" s="17">
        <f>IFERROR(VLOOKUP(Dati19_20[[#This Row],[Nome]]&amp;"*",Gazzetta19_20[Giocatore],1,FALSE),0)</f>
        <v>0</v>
      </c>
      <c r="E192" s="13">
        <f>IFERROR(IF(Dati19_20[[#This Row],[Mf]]/Dati19_20[[#This Row],[Quota]]=0,0,Dati19_20[[#This Row],[Mf]]/Dati19_20[[#This Row],[Quota]]),0)</f>
        <v>0</v>
      </c>
      <c r="F192" s="13">
        <f>IFERROR(Dati19_20[[#This Row],[Mf/Quota]]*Dati19_20[[#This Row],[Pg]]/38,0)</f>
        <v>0</v>
      </c>
      <c r="G192" s="15">
        <f>IF(Dati19_20[[#This Row],[Mf]]*Dati19_20[[#This Row],[Pg]]=0,0,Dati19_20[[#This Row],[Mf]]*Dati19_20[[#This Row],[Pg]])</f>
        <v>0</v>
      </c>
      <c r="H192" s="20">
        <f>IFERROR(Dati19_20[[#This Row],[Tot. punti]]/Dati19_20[[#This Row],[Quota]],0)</f>
        <v>0</v>
      </c>
      <c r="I192" s="12">
        <f>IFERROR(VLOOKUP(Dati19_20[[#This Row],[Nome]]&amp;"*",Gazzetta19_20[],2,FALSE),0)</f>
        <v>0</v>
      </c>
      <c r="J192" t="s">
        <v>101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s="18" t="s">
        <v>2303</v>
      </c>
      <c r="Z192">
        <v>10</v>
      </c>
    </row>
    <row r="193" spans="1:26">
      <c r="A193">
        <v>277</v>
      </c>
      <c r="B193" t="s">
        <v>17</v>
      </c>
      <c r="C193" t="s">
        <v>111</v>
      </c>
      <c r="D193" s="17">
        <f>IFERROR(VLOOKUP(Dati19_20[[#This Row],[Nome]]&amp;"*",Gazzetta19_20[Giocatore],1,FALSE),0)</f>
        <v>0</v>
      </c>
      <c r="E193" s="13">
        <f>IFERROR(IF(Dati19_20[[#This Row],[Mf]]/Dati19_20[[#This Row],[Quota]]=0,0,Dati19_20[[#This Row],[Mf]]/Dati19_20[[#This Row],[Quota]]),0)</f>
        <v>0</v>
      </c>
      <c r="F193" s="13">
        <f>IFERROR(Dati19_20[[#This Row],[Mf/Quota]]*Dati19_20[[#This Row],[Pg]]/38,0)</f>
        <v>0</v>
      </c>
      <c r="G193" s="15">
        <f>IF(Dati19_20[[#This Row],[Mf]]*Dati19_20[[#This Row],[Pg]]=0,0,Dati19_20[[#This Row],[Mf]]*Dati19_20[[#This Row],[Pg]])</f>
        <v>0</v>
      </c>
      <c r="H193" s="20">
        <f>IFERROR(Dati19_20[[#This Row],[Tot. punti]]/Dati19_20[[#This Row],[Quota]],0)</f>
        <v>0</v>
      </c>
      <c r="I193" s="12">
        <f>IFERROR(VLOOKUP(Dati19_20[[#This Row],[Nome]]&amp;"*",Gazzetta19_20[],2,FALSE),0)</f>
        <v>0</v>
      </c>
      <c r="J193" t="s">
        <v>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 s="18" t="s">
        <v>1844</v>
      </c>
      <c r="Z193">
        <v>16</v>
      </c>
    </row>
    <row r="194" spans="1:26">
      <c r="A194">
        <v>281</v>
      </c>
      <c r="B194" t="s">
        <v>17</v>
      </c>
      <c r="C194" t="s">
        <v>583</v>
      </c>
      <c r="D194" s="17">
        <f>IFERROR(VLOOKUP(Dati19_20[[#This Row],[Nome]]&amp;"*",Gazzetta19_20[Giocatore],1,FALSE),0)</f>
        <v>0</v>
      </c>
      <c r="E194" s="13">
        <f>IFERROR(IF(Dati19_20[[#This Row],[Mf]]/Dati19_20[[#This Row],[Quota]]=0,0,Dati19_20[[#This Row],[Mf]]/Dati19_20[[#This Row],[Quota]]),0)</f>
        <v>0</v>
      </c>
      <c r="F194" s="13">
        <f>IFERROR(Dati19_20[[#This Row],[Mf/Quota]]*Dati19_20[[#This Row],[Pg]]/38,0)</f>
        <v>0</v>
      </c>
      <c r="G194" s="15">
        <f>IF(Dati19_20[[#This Row],[Mf]]*Dati19_20[[#This Row],[Pg]]=0,0,Dati19_20[[#This Row],[Mf]]*Dati19_20[[#This Row],[Pg]])</f>
        <v>0</v>
      </c>
      <c r="H194" s="20">
        <f>IFERROR(Dati19_20[[#This Row],[Tot. punti]]/Dati19_20[[#This Row],[Quota]],0)</f>
        <v>0</v>
      </c>
      <c r="I194" s="12">
        <f>IFERROR(VLOOKUP(Dati19_20[[#This Row],[Nome]]&amp;"*",Gazzetta19_20[],2,FALSE),0)</f>
        <v>0</v>
      </c>
      <c r="J194" t="s">
        <v>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s="18" t="s">
        <v>1845</v>
      </c>
      <c r="Z194">
        <v>15</v>
      </c>
    </row>
    <row r="195" spans="1:26">
      <c r="A195">
        <v>312</v>
      </c>
      <c r="B195" t="s">
        <v>17</v>
      </c>
      <c r="C195" t="s">
        <v>203</v>
      </c>
      <c r="D195" s="17">
        <f>IFERROR(VLOOKUP(Dati19_20[[#This Row],[Nome]]&amp;"*",Gazzetta19_20[Giocatore],1,FALSE),0)</f>
        <v>0</v>
      </c>
      <c r="E195" s="13">
        <f>IFERROR(IF(Dati19_20[[#This Row],[Mf]]/Dati19_20[[#This Row],[Quota]]=0,0,Dati19_20[[#This Row],[Mf]]/Dati19_20[[#This Row],[Quota]]),0)</f>
        <v>0</v>
      </c>
      <c r="F195" s="13">
        <f>IFERROR(Dati19_20[[#This Row],[Mf/Quota]]*Dati19_20[[#This Row],[Pg]]/38,0)</f>
        <v>0</v>
      </c>
      <c r="G195" s="15">
        <f>IF(Dati19_20[[#This Row],[Mf]]*Dati19_20[[#This Row],[Pg]]=0,0,Dati19_20[[#This Row],[Mf]]*Dati19_20[[#This Row],[Pg]])</f>
        <v>0</v>
      </c>
      <c r="H195" s="20">
        <f>IFERROR(Dati19_20[[#This Row],[Tot. punti]]/Dati19_20[[#This Row],[Quota]],0)</f>
        <v>0</v>
      </c>
      <c r="I195" s="12">
        <f>IFERROR(VLOOKUP(Dati19_20[[#This Row],[Nome]]&amp;"*",Gazzetta19_20[],2,FALSE),0)</f>
        <v>0</v>
      </c>
      <c r="J195" t="s">
        <v>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s="18" t="s">
        <v>2688</v>
      </c>
      <c r="Z195">
        <v>1</v>
      </c>
    </row>
    <row r="196" spans="1:26">
      <c r="A196">
        <v>317</v>
      </c>
      <c r="B196" t="s">
        <v>28</v>
      </c>
      <c r="C196" t="s">
        <v>587</v>
      </c>
      <c r="D196" s="17" t="str">
        <f>IFERROR(VLOOKUP(Dati19_20[[#This Row],[Nome]]&amp;"*",Gazzetta19_20[Giocatore],1,FALSE),0)</f>
        <v>Guerrieri G.</v>
      </c>
      <c r="E196" s="13">
        <f>IFERROR(IF(Dati19_20[[#This Row],[Mf]]/Dati19_20[[#This Row],[Quota]]=0,0,Dati19_20[[#This Row],[Mf]]/Dati19_20[[#This Row],[Quota]]),0)</f>
        <v>0</v>
      </c>
      <c r="F196" s="13">
        <f>IFERROR(Dati19_20[[#This Row],[Mf/Quota]]*Dati19_20[[#This Row],[Pg]]/38,0)</f>
        <v>0</v>
      </c>
      <c r="G196" s="15">
        <f>IF(Dati19_20[[#This Row],[Mf]]*Dati19_20[[#This Row],[Pg]]=0,0,Dati19_20[[#This Row],[Mf]]*Dati19_20[[#This Row],[Pg]])</f>
        <v>0</v>
      </c>
      <c r="H196" s="20">
        <f>IFERROR(Dati19_20[[#This Row],[Tot. punti]]/Dati19_20[[#This Row],[Quota]],0)</f>
        <v>0</v>
      </c>
      <c r="I196" s="12">
        <f>IFERROR(VLOOKUP(Dati19_20[[#This Row],[Nome]]&amp;"*",Gazzetta19_20[],2,FALSE),0)</f>
        <v>1</v>
      </c>
      <c r="J196" t="s">
        <v>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 s="18" t="s">
        <v>1848</v>
      </c>
      <c r="Z196">
        <v>6</v>
      </c>
    </row>
    <row r="197" spans="1:26">
      <c r="A197">
        <v>318</v>
      </c>
      <c r="B197" t="s">
        <v>28</v>
      </c>
      <c r="C197" t="s">
        <v>174</v>
      </c>
      <c r="D197" s="17" t="str">
        <f>IFERROR(VLOOKUP(Dati19_20[[#This Row],[Nome]]&amp;"*",Gazzetta19_20[Giocatore],1,FALSE),0)</f>
        <v>Marchetti F.</v>
      </c>
      <c r="E197" s="13">
        <f>IFERROR(IF(Dati19_20[[#This Row],[Mf]]/Dati19_20[[#This Row],[Quota]]=0,0,Dati19_20[[#This Row],[Mf]]/Dati19_20[[#This Row],[Quota]]),0)</f>
        <v>0</v>
      </c>
      <c r="F197" s="13">
        <f>IFERROR(Dati19_20[[#This Row],[Mf/Quota]]*Dati19_20[[#This Row],[Pg]]/38,0)</f>
        <v>0</v>
      </c>
      <c r="G197" s="15">
        <f>IF(Dati19_20[[#This Row],[Mf]]*Dati19_20[[#This Row],[Pg]]=0,0,Dati19_20[[#This Row],[Mf]]*Dati19_20[[#This Row],[Pg]])</f>
        <v>0</v>
      </c>
      <c r="H197" s="20">
        <f>IFERROR(Dati19_20[[#This Row],[Tot. punti]]/Dati19_20[[#This Row],[Quota]],0)</f>
        <v>0</v>
      </c>
      <c r="I197" s="12">
        <f>IFERROR(VLOOKUP(Dati19_20[[#This Row],[Nome]]&amp;"*",Gazzetta19_20[],2,FALSE),0)</f>
        <v>1</v>
      </c>
      <c r="J197" t="s">
        <v>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s="18" t="s">
        <v>2689</v>
      </c>
      <c r="Z197">
        <v>26</v>
      </c>
    </row>
    <row r="198" spans="1:26">
      <c r="A198">
        <v>386</v>
      </c>
      <c r="B198" t="s">
        <v>28</v>
      </c>
      <c r="C198" t="s">
        <v>597</v>
      </c>
      <c r="D198" s="17">
        <f>IFERROR(VLOOKUP(Dati19_20[[#This Row],[Nome]]&amp;"*",Gazzetta19_20[Giocatore],1,FALSE),0)</f>
        <v>0</v>
      </c>
      <c r="E198" s="13">
        <f>IFERROR(IF(Dati19_20[[#This Row],[Mf]]/Dati19_20[[#This Row],[Quota]]=0,0,Dati19_20[[#This Row],[Mf]]/Dati19_20[[#This Row],[Quota]]),0)</f>
        <v>0</v>
      </c>
      <c r="F198" s="13">
        <f>IFERROR(Dati19_20[[#This Row],[Mf/Quota]]*Dati19_20[[#This Row],[Pg]]/38,0)</f>
        <v>0</v>
      </c>
      <c r="G198" s="15">
        <f>IF(Dati19_20[[#This Row],[Mf]]*Dati19_20[[#This Row],[Pg]]=0,0,Dati19_20[[#This Row],[Mf]]*Dati19_20[[#This Row],[Pg]])</f>
        <v>0</v>
      </c>
      <c r="H198" s="20">
        <f>IFERROR(Dati19_20[[#This Row],[Tot. punti]]/Dati19_20[[#This Row],[Quota]],0)</f>
        <v>0</v>
      </c>
      <c r="I198" s="12">
        <f>IFERROR(VLOOKUP(Dati19_20[[#This Row],[Nome]]&amp;"*",Gazzetta19_20[],2,FALSE),0)</f>
        <v>0</v>
      </c>
      <c r="J198" t="s">
        <v>44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 s="18" t="s">
        <v>2851</v>
      </c>
      <c r="Z198">
        <v>13</v>
      </c>
    </row>
    <row r="199" spans="1:26">
      <c r="A199">
        <v>395</v>
      </c>
      <c r="B199" t="s">
        <v>31</v>
      </c>
      <c r="C199" t="s">
        <v>479</v>
      </c>
      <c r="D199" s="17">
        <f>IFERROR(VLOOKUP(Dati19_20[[#This Row],[Nome]]&amp;"*",Gazzetta19_20[Giocatore],1,FALSE),0)</f>
        <v>0</v>
      </c>
      <c r="E199" s="13">
        <f>IFERROR(IF(Dati19_20[[#This Row],[Mf]]/Dati19_20[[#This Row],[Quota]]=0,0,Dati19_20[[#This Row],[Mf]]/Dati19_20[[#This Row],[Quota]]),0)</f>
        <v>0</v>
      </c>
      <c r="F199" s="13">
        <f>IFERROR(Dati19_20[[#This Row],[Mf/Quota]]*Dati19_20[[#This Row],[Pg]]/38,0)</f>
        <v>0</v>
      </c>
      <c r="G199" s="15">
        <f>IF(Dati19_20[[#This Row],[Mf]]*Dati19_20[[#This Row],[Pg]]=0,0,Dati19_20[[#This Row],[Mf]]*Dati19_20[[#This Row],[Pg]])</f>
        <v>0</v>
      </c>
      <c r="H199" s="20">
        <f>IFERROR(Dati19_20[[#This Row],[Tot. punti]]/Dati19_20[[#This Row],[Quota]],0)</f>
        <v>0</v>
      </c>
      <c r="I199" s="12">
        <f>IFERROR(VLOOKUP(Dati19_20[[#This Row],[Nome]]&amp;"*",Gazzetta19_20[],2,FALSE),0)</f>
        <v>0</v>
      </c>
      <c r="J199" t="s">
        <v>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 s="18" t="s">
        <v>1853</v>
      </c>
      <c r="Z199">
        <v>7</v>
      </c>
    </row>
    <row r="200" spans="1:26">
      <c r="A200">
        <v>433</v>
      </c>
      <c r="B200" t="s">
        <v>22</v>
      </c>
      <c r="C200" t="s">
        <v>26</v>
      </c>
      <c r="D200" s="17">
        <f>IFERROR(VLOOKUP(Dati19_20[[#This Row],[Nome]]&amp;"*",Gazzetta19_20[Giocatore],1,FALSE),0)</f>
        <v>0</v>
      </c>
      <c r="E200" s="13">
        <f>IFERROR(IF(Dati19_20[[#This Row],[Mf]]/Dati19_20[[#This Row],[Quota]]=0,0,Dati19_20[[#This Row],[Mf]]/Dati19_20[[#This Row],[Quota]]),0)</f>
        <v>0</v>
      </c>
      <c r="F200" s="13">
        <f>IFERROR(Dati19_20[[#This Row],[Mf/Quota]]*Dati19_20[[#This Row],[Pg]]/38,0)</f>
        <v>0</v>
      </c>
      <c r="G200" s="15">
        <f>IF(Dati19_20[[#This Row],[Mf]]*Dati19_20[[#This Row],[Pg]]=0,0,Dati19_20[[#This Row],[Mf]]*Dati19_20[[#This Row],[Pg]])</f>
        <v>0</v>
      </c>
      <c r="H200" s="20">
        <f>IFERROR(Dati19_20[[#This Row],[Tot. punti]]/Dati19_20[[#This Row],[Quota]],0)</f>
        <v>0</v>
      </c>
      <c r="I200" s="12">
        <f>IFERROR(VLOOKUP(Dati19_20[[#This Row],[Nome]]&amp;"*",Gazzetta19_20[],2,FALSE),0)</f>
        <v>0</v>
      </c>
      <c r="J200" t="s">
        <v>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 s="18" t="s">
        <v>1854</v>
      </c>
      <c r="Z200">
        <v>13</v>
      </c>
    </row>
    <row r="201" spans="1:26">
      <c r="A201">
        <v>438</v>
      </c>
      <c r="B201" t="s">
        <v>22</v>
      </c>
      <c r="C201" t="s">
        <v>190</v>
      </c>
      <c r="D201" s="17">
        <f>IFERROR(VLOOKUP(Dati19_20[[#This Row],[Nome]]&amp;"*",Gazzetta19_20[Giocatore],1,FALSE),0)</f>
        <v>0</v>
      </c>
      <c r="E201" s="13">
        <f>IFERROR(IF(Dati19_20[[#This Row],[Mf]]/Dati19_20[[#This Row],[Quota]]=0,0,Dati19_20[[#This Row],[Mf]]/Dati19_20[[#This Row],[Quota]]),0)</f>
        <v>0</v>
      </c>
      <c r="F201" s="13">
        <f>IFERROR(Dati19_20[[#This Row],[Mf/Quota]]*Dati19_20[[#This Row],[Pg]]/38,0)</f>
        <v>0</v>
      </c>
      <c r="G201" s="15">
        <f>IF(Dati19_20[[#This Row],[Mf]]*Dati19_20[[#This Row],[Pg]]=0,0,Dati19_20[[#This Row],[Mf]]*Dati19_20[[#This Row],[Pg]])</f>
        <v>0</v>
      </c>
      <c r="H201" s="20">
        <f>IFERROR(Dati19_20[[#This Row],[Tot. punti]]/Dati19_20[[#This Row],[Quota]],0)</f>
        <v>0</v>
      </c>
      <c r="I201" s="12">
        <f>IFERROR(VLOOKUP(Dati19_20[[#This Row],[Nome]]&amp;"*",Gazzetta19_20[],2,FALSE),0)</f>
        <v>0</v>
      </c>
      <c r="J201" t="s">
        <v>1086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s="18" t="s">
        <v>2852</v>
      </c>
      <c r="Z201">
        <v>17</v>
      </c>
    </row>
    <row r="202" spans="1:26">
      <c r="A202">
        <v>454</v>
      </c>
      <c r="B202" t="s">
        <v>31</v>
      </c>
      <c r="C202" t="s">
        <v>606</v>
      </c>
      <c r="D202" s="17">
        <f>IFERROR(VLOOKUP(Dati19_20[[#This Row],[Nome]]&amp;"*",Gazzetta19_20[Giocatore],1,FALSE),0)</f>
        <v>0</v>
      </c>
      <c r="E202" s="13">
        <f>IFERROR(IF(Dati19_20[[#This Row],[Mf]]/Dati19_20[[#This Row],[Quota]]=0,0,Dati19_20[[#This Row],[Mf]]/Dati19_20[[#This Row],[Quota]]),0)</f>
        <v>0</v>
      </c>
      <c r="F202" s="13">
        <f>IFERROR(Dati19_20[[#This Row],[Mf/Quota]]*Dati19_20[[#This Row],[Pg]]/38,0)</f>
        <v>0</v>
      </c>
      <c r="G202" s="15">
        <f>IF(Dati19_20[[#This Row],[Mf]]*Dati19_20[[#This Row],[Pg]]=0,0,Dati19_20[[#This Row],[Mf]]*Dati19_20[[#This Row],[Pg]])</f>
        <v>0</v>
      </c>
      <c r="H202" s="20">
        <f>IFERROR(Dati19_20[[#This Row],[Tot. punti]]/Dati19_20[[#This Row],[Quota]],0)</f>
        <v>0</v>
      </c>
      <c r="I202" s="12">
        <f>IFERROR(VLOOKUP(Dati19_20[[#This Row],[Nome]]&amp;"*",Gazzetta19_20[],2,FALSE),0)</f>
        <v>0</v>
      </c>
      <c r="J202" t="s">
        <v>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s="18" t="s">
        <v>1862</v>
      </c>
      <c r="Z202">
        <v>7</v>
      </c>
    </row>
    <row r="203" spans="1:26">
      <c r="A203">
        <v>457</v>
      </c>
      <c r="B203" t="s">
        <v>31</v>
      </c>
      <c r="C203" t="s">
        <v>607</v>
      </c>
      <c r="D203" s="17">
        <f>IFERROR(VLOOKUP(Dati19_20[[#This Row],[Nome]]&amp;"*",Gazzetta19_20[Giocatore],1,FALSE),0)</f>
        <v>0</v>
      </c>
      <c r="E203" s="13">
        <f>IFERROR(IF(Dati19_20[[#This Row],[Mf]]/Dati19_20[[#This Row],[Quota]]=0,0,Dati19_20[[#This Row],[Mf]]/Dati19_20[[#This Row],[Quota]]),0)</f>
        <v>0</v>
      </c>
      <c r="F203" s="13">
        <f>IFERROR(Dati19_20[[#This Row],[Mf/Quota]]*Dati19_20[[#This Row],[Pg]]/38,0)</f>
        <v>0</v>
      </c>
      <c r="G203" s="15">
        <f>IF(Dati19_20[[#This Row],[Mf]]*Dati19_20[[#This Row],[Pg]]=0,0,Dati19_20[[#This Row],[Mf]]*Dati19_20[[#This Row],[Pg]])</f>
        <v>0</v>
      </c>
      <c r="H203" s="20">
        <f>IFERROR(Dati19_20[[#This Row],[Tot. punti]]/Dati19_20[[#This Row],[Quota]],0)</f>
        <v>0</v>
      </c>
      <c r="I203" s="12">
        <f>IFERROR(VLOOKUP(Dati19_20[[#This Row],[Nome]]&amp;"*",Gazzetta19_20[],2,FALSE),0)</f>
        <v>0</v>
      </c>
      <c r="J203" t="s">
        <v>101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 s="18" t="s">
        <v>1863</v>
      </c>
      <c r="Z203">
        <v>19</v>
      </c>
    </row>
    <row r="204" spans="1:26">
      <c r="A204">
        <v>519</v>
      </c>
      <c r="B204" t="s">
        <v>31</v>
      </c>
      <c r="C204" t="s">
        <v>435</v>
      </c>
      <c r="D204" s="17">
        <f>IFERROR(VLOOKUP(Dati19_20[[#This Row],[Nome]]&amp;"*",Gazzetta19_20[Giocatore],1,FALSE),0)</f>
        <v>0</v>
      </c>
      <c r="E204" s="13">
        <f>IFERROR(IF(Dati19_20[[#This Row],[Mf]]/Dati19_20[[#This Row],[Quota]]=0,0,Dati19_20[[#This Row],[Mf]]/Dati19_20[[#This Row],[Quota]]),0)</f>
        <v>0</v>
      </c>
      <c r="F204" s="13">
        <f>IFERROR(Dati19_20[[#This Row],[Mf/Quota]]*Dati19_20[[#This Row],[Pg]]/38,0)</f>
        <v>0</v>
      </c>
      <c r="G204" s="15">
        <f>IF(Dati19_20[[#This Row],[Mf]]*Dati19_20[[#This Row],[Pg]]=0,0,Dati19_20[[#This Row],[Mf]]*Dati19_20[[#This Row],[Pg]])</f>
        <v>0</v>
      </c>
      <c r="H204" s="20">
        <f>IFERROR(Dati19_20[[#This Row],[Tot. punti]]/Dati19_20[[#This Row],[Quota]],0)</f>
        <v>0</v>
      </c>
      <c r="I204" s="12">
        <f>IFERROR(VLOOKUP(Dati19_20[[#This Row],[Nome]]&amp;"*",Gazzetta19_20[],2,FALSE),0)</f>
        <v>0</v>
      </c>
      <c r="J204" t="s">
        <v>1086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 s="18" t="s">
        <v>1865</v>
      </c>
      <c r="Z204">
        <v>34</v>
      </c>
    </row>
    <row r="205" spans="1:26">
      <c r="A205">
        <v>532</v>
      </c>
      <c r="B205" t="s">
        <v>17</v>
      </c>
      <c r="C205" t="s">
        <v>231</v>
      </c>
      <c r="D205" s="17">
        <f>IFERROR(VLOOKUP(Dati19_20[[#This Row],[Nome]]&amp;"*",Gazzetta19_20[Giocatore],1,FALSE),0)</f>
        <v>0</v>
      </c>
      <c r="E205" s="13">
        <f>IFERROR(IF(Dati19_20[[#This Row],[Mf]]/Dati19_20[[#This Row],[Quota]]=0,0,Dati19_20[[#This Row],[Mf]]/Dati19_20[[#This Row],[Quota]]),0)</f>
        <v>0</v>
      </c>
      <c r="F205" s="13">
        <f>IFERROR(Dati19_20[[#This Row],[Mf/Quota]]*Dati19_20[[#This Row],[Pg]]/38,0)</f>
        <v>0</v>
      </c>
      <c r="G205" s="15">
        <f>IF(Dati19_20[[#This Row],[Mf]]*Dati19_20[[#This Row],[Pg]]=0,0,Dati19_20[[#This Row],[Mf]]*Dati19_20[[#This Row],[Pg]])</f>
        <v>0</v>
      </c>
      <c r="H205" s="20">
        <f>IFERROR(Dati19_20[[#This Row],[Tot. punti]]/Dati19_20[[#This Row],[Quota]],0)</f>
        <v>0</v>
      </c>
      <c r="I205" s="12">
        <f>IFERROR(VLOOKUP(Dati19_20[[#This Row],[Nome]]&amp;"*",Gazzetta19_20[],2,FALSE),0)</f>
        <v>0</v>
      </c>
      <c r="J205" t="s">
        <v>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s="18" t="s">
        <v>2527</v>
      </c>
      <c r="Z205">
        <v>28</v>
      </c>
    </row>
    <row r="206" spans="1:26">
      <c r="A206">
        <v>540</v>
      </c>
      <c r="B206" t="s">
        <v>28</v>
      </c>
      <c r="C206" t="s">
        <v>616</v>
      </c>
      <c r="D206" s="17">
        <f>IFERROR(VLOOKUP(Dati19_20[[#This Row],[Nome]]&amp;"*",Gazzetta19_20[Giocatore],1,FALSE),0)</f>
        <v>0</v>
      </c>
      <c r="E206" s="13">
        <f>IFERROR(IF(Dati19_20[[#This Row],[Mf]]/Dati19_20[[#This Row],[Quota]]=0,0,Dati19_20[[#This Row],[Mf]]/Dati19_20[[#This Row],[Quota]]),0)</f>
        <v>0</v>
      </c>
      <c r="F206" s="13">
        <f>IFERROR(Dati19_20[[#This Row],[Mf/Quota]]*Dati19_20[[#This Row],[Pg]]/38,0)</f>
        <v>0</v>
      </c>
      <c r="G206" s="15">
        <f>IF(Dati19_20[[#This Row],[Mf]]*Dati19_20[[#This Row],[Pg]]=0,0,Dati19_20[[#This Row],[Mf]]*Dati19_20[[#This Row],[Pg]])</f>
        <v>0</v>
      </c>
      <c r="H206" s="20">
        <f>IFERROR(Dati19_20[[#This Row],[Tot. punti]]/Dati19_20[[#This Row],[Quota]],0)</f>
        <v>0</v>
      </c>
      <c r="I206" s="12">
        <f>IFERROR(VLOOKUP(Dati19_20[[#This Row],[Nome]]&amp;"*",Gazzetta19_20[],2,FALSE),0)</f>
        <v>0</v>
      </c>
      <c r="J206" t="s">
        <v>653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 s="18" t="s">
        <v>1870</v>
      </c>
      <c r="Z206">
        <v>9</v>
      </c>
    </row>
    <row r="207" spans="1:26">
      <c r="A207">
        <v>542</v>
      </c>
      <c r="B207" t="s">
        <v>28</v>
      </c>
      <c r="C207" t="s">
        <v>508</v>
      </c>
      <c r="D207" s="17" t="str">
        <f>IFERROR(VLOOKUP(Dati19_20[[#This Row],[Nome]]&amp;"*",Gazzetta19_20[Giocatore],1,FALSE),0)</f>
        <v>Ichazo S.</v>
      </c>
      <c r="E207" s="13">
        <f>IFERROR(IF(Dati19_20[[#This Row],[Mf]]/Dati19_20[[#This Row],[Quota]]=0,0,Dati19_20[[#This Row],[Mf]]/Dati19_20[[#This Row],[Quota]]),0)</f>
        <v>0</v>
      </c>
      <c r="F207" s="13">
        <f>IFERROR(Dati19_20[[#This Row],[Mf/Quota]]*Dati19_20[[#This Row],[Pg]]/38,0)</f>
        <v>0</v>
      </c>
      <c r="G207" s="15">
        <f>IF(Dati19_20[[#This Row],[Mf]]*Dati19_20[[#This Row],[Pg]]=0,0,Dati19_20[[#This Row],[Mf]]*Dati19_20[[#This Row],[Pg]])</f>
        <v>0</v>
      </c>
      <c r="H207" s="20">
        <f>IFERROR(Dati19_20[[#This Row],[Tot. punti]]/Dati19_20[[#This Row],[Quota]],0)</f>
        <v>0</v>
      </c>
      <c r="I207" s="12">
        <f>IFERROR(VLOOKUP(Dati19_20[[#This Row],[Nome]]&amp;"*",Gazzetta19_20[],2,FALSE),0)</f>
        <v>1</v>
      </c>
      <c r="J207" t="s">
        <v>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 s="18" t="s">
        <v>1873</v>
      </c>
      <c r="Z207">
        <v>1</v>
      </c>
    </row>
    <row r="208" spans="1:26">
      <c r="A208">
        <v>570</v>
      </c>
      <c r="B208" t="s">
        <v>28</v>
      </c>
      <c r="C208" t="s">
        <v>29</v>
      </c>
      <c r="D208" s="17" t="str">
        <f>IFERROR(VLOOKUP(Dati19_20[[#This Row],[Nome]]&amp;"*",Gazzetta19_20[Giocatore],1,FALSE),0)</f>
        <v>Karnezis O.</v>
      </c>
      <c r="E208" s="13">
        <f>IFERROR(IF(Dati19_20[[#This Row],[Mf]]/Dati19_20[[#This Row],[Quota]]=0,0,Dati19_20[[#This Row],[Mf]]/Dati19_20[[#This Row],[Quota]]),0)</f>
        <v>0</v>
      </c>
      <c r="F208" s="13">
        <f>IFERROR(Dati19_20[[#This Row],[Mf/Quota]]*Dati19_20[[#This Row],[Pg]]/38,0)</f>
        <v>0</v>
      </c>
      <c r="G208" s="15">
        <f>IF(Dati19_20[[#This Row],[Mf]]*Dati19_20[[#This Row],[Pg]]=0,0,Dati19_20[[#This Row],[Mf]]*Dati19_20[[#This Row],[Pg]])</f>
        <v>0</v>
      </c>
      <c r="H208" s="20">
        <f>IFERROR(Dati19_20[[#This Row],[Tot. punti]]/Dati19_20[[#This Row],[Quota]],0)</f>
        <v>0</v>
      </c>
      <c r="I208" s="12">
        <f>IFERROR(VLOOKUP(Dati19_20[[#This Row],[Nome]]&amp;"*",Gazzetta19_20[],2,FALSE),0)</f>
        <v>1</v>
      </c>
      <c r="J208" t="s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 s="18" t="s">
        <v>2694</v>
      </c>
      <c r="Z208">
        <v>8</v>
      </c>
    </row>
    <row r="209" spans="1:26">
      <c r="A209">
        <v>574</v>
      </c>
      <c r="B209" t="s">
        <v>28</v>
      </c>
      <c r="C209" t="s">
        <v>619</v>
      </c>
      <c r="D209" s="17">
        <f>IFERROR(VLOOKUP(Dati19_20[[#This Row],[Nome]]&amp;"*",Gazzetta19_20[Giocatore],1,FALSE),0)</f>
        <v>0</v>
      </c>
      <c r="E209" s="13">
        <f>IFERROR(IF(Dati19_20[[#This Row],[Mf]]/Dati19_20[[#This Row],[Quota]]=0,0,Dati19_20[[#This Row],[Mf]]/Dati19_20[[#This Row],[Quota]]),0)</f>
        <v>0</v>
      </c>
      <c r="F209" s="13">
        <f>IFERROR(Dati19_20[[#This Row],[Mf/Quota]]*Dati19_20[[#This Row],[Pg]]/38,0)</f>
        <v>0</v>
      </c>
      <c r="G209" s="15">
        <f>IF(Dati19_20[[#This Row],[Mf]]*Dati19_20[[#This Row],[Pg]]=0,0,Dati19_20[[#This Row],[Mf]]*Dati19_20[[#This Row],[Pg]])</f>
        <v>0</v>
      </c>
      <c r="H209" s="20">
        <f>IFERROR(Dati19_20[[#This Row],[Tot. punti]]/Dati19_20[[#This Row],[Quota]],0)</f>
        <v>0</v>
      </c>
      <c r="I209" s="12">
        <f>IFERROR(VLOOKUP(Dati19_20[[#This Row],[Nome]]&amp;"*",Gazzetta19_20[],2,FALSE),0)</f>
        <v>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1878</v>
      </c>
      <c r="Z209">
        <v>23</v>
      </c>
    </row>
    <row r="210" spans="1:26">
      <c r="A210">
        <v>605</v>
      </c>
      <c r="B210" t="s">
        <v>17</v>
      </c>
      <c r="C210" t="s">
        <v>413</v>
      </c>
      <c r="D210" s="17">
        <f>IFERROR(VLOOKUP(Dati19_20[[#This Row],[Nome]]&amp;"*",Gazzetta19_20[Giocatore],1,FALSE),0)</f>
        <v>0</v>
      </c>
      <c r="E210" s="13">
        <f>IFERROR(IF(Dati19_20[[#This Row],[Mf]]/Dati19_20[[#This Row],[Quota]]=0,0,Dati19_20[[#This Row],[Mf]]/Dati19_20[[#This Row],[Quota]]),0)</f>
        <v>0</v>
      </c>
      <c r="F210" s="13">
        <f>IFERROR(Dati19_20[[#This Row],[Mf/Quota]]*Dati19_20[[#This Row],[Pg]]/38,0)</f>
        <v>0</v>
      </c>
      <c r="G210" s="15">
        <f>IF(Dati19_20[[#This Row],[Mf]]*Dati19_20[[#This Row],[Pg]]=0,0,Dati19_20[[#This Row],[Mf]]*Dati19_20[[#This Row],[Pg]])</f>
        <v>0</v>
      </c>
      <c r="H210" s="20">
        <f>IFERROR(Dati19_20[[#This Row],[Tot. punti]]/Dati19_20[[#This Row],[Quota]],0)</f>
        <v>0</v>
      </c>
      <c r="I210" s="12">
        <f>IFERROR(VLOOKUP(Dati19_20[[#This Row],[Nome]]&amp;"*",Gazzetta19_20[],2,FALSE),0)</f>
        <v>0</v>
      </c>
      <c r="J210" t="s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 s="18" t="s">
        <v>2853</v>
      </c>
      <c r="Z210">
        <v>8</v>
      </c>
    </row>
    <row r="211" spans="1:26">
      <c r="A211">
        <v>606</v>
      </c>
      <c r="B211" t="s">
        <v>17</v>
      </c>
      <c r="C211" t="s">
        <v>61</v>
      </c>
      <c r="D211" s="17">
        <f>IFERROR(VLOOKUP(Dati19_20[[#This Row],[Nome]]&amp;"*",Gazzetta19_20[Giocatore],1,FALSE),0)</f>
        <v>0</v>
      </c>
      <c r="E211" s="13">
        <f>IFERROR(IF(Dati19_20[[#This Row],[Mf]]/Dati19_20[[#This Row],[Quota]]=0,0,Dati19_20[[#This Row],[Mf]]/Dati19_20[[#This Row],[Quota]]),0)</f>
        <v>0</v>
      </c>
      <c r="F211" s="13">
        <f>IFERROR(Dati19_20[[#This Row],[Mf/Quota]]*Dati19_20[[#This Row],[Pg]]/38,0)</f>
        <v>0</v>
      </c>
      <c r="G211" s="15">
        <f>IF(Dati19_20[[#This Row],[Mf]]*Dati19_20[[#This Row],[Pg]]=0,0,Dati19_20[[#This Row],[Mf]]*Dati19_20[[#This Row],[Pg]])</f>
        <v>0</v>
      </c>
      <c r="H211" s="20">
        <f>IFERROR(Dati19_20[[#This Row],[Tot. punti]]/Dati19_20[[#This Row],[Quota]],0)</f>
        <v>0</v>
      </c>
      <c r="I211" s="12">
        <f>IFERROR(VLOOKUP(Dati19_20[[#This Row],[Nome]]&amp;"*",Gazzetta19_20[],2,FALSE),0)</f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s="18" t="s">
        <v>2313</v>
      </c>
      <c r="Z211">
        <v>15</v>
      </c>
    </row>
    <row r="212" spans="1:26">
      <c r="A212">
        <v>631</v>
      </c>
      <c r="B212" t="s">
        <v>22</v>
      </c>
      <c r="C212" t="s">
        <v>330</v>
      </c>
      <c r="D212" s="17" t="str">
        <f>IFERROR(VLOOKUP(Dati19_20[[#This Row],[Nome]]&amp;"*",Gazzetta19_20[Giocatore],1,FALSE),0)</f>
        <v>Viviani M.</v>
      </c>
      <c r="E212" s="13">
        <f>IFERROR(IF(Dati19_20[[#This Row],[Mf]]/Dati19_20[[#This Row],[Quota]]=0,0,Dati19_20[[#This Row],[Mf]]/Dati19_20[[#This Row],[Quota]]),0)</f>
        <v>0</v>
      </c>
      <c r="F212" s="13">
        <f>IFERROR(Dati19_20[[#This Row],[Mf/Quota]]*Dati19_20[[#This Row],[Pg]]/38,0)</f>
        <v>0</v>
      </c>
      <c r="G212" s="15">
        <f>IF(Dati19_20[[#This Row],[Mf]]*Dati19_20[[#This Row],[Pg]]=0,0,Dati19_20[[#This Row],[Mf]]*Dati19_20[[#This Row],[Pg]])</f>
        <v>0</v>
      </c>
      <c r="H212" s="20">
        <f>IFERROR(Dati19_20[[#This Row],[Tot. punti]]/Dati19_20[[#This Row],[Quota]],0)</f>
        <v>0</v>
      </c>
      <c r="I212" s="12">
        <f>IFERROR(VLOOKUP(Dati19_20[[#This Row],[Nome]]&amp;"*",Gazzetta19_20[],2,FALSE),0)</f>
        <v>1</v>
      </c>
      <c r="J212" t="s">
        <v>653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 s="18" t="s">
        <v>2854</v>
      </c>
      <c r="Z212">
        <v>22</v>
      </c>
    </row>
    <row r="213" spans="1:26">
      <c r="A213">
        <v>633</v>
      </c>
      <c r="B213" t="s">
        <v>22</v>
      </c>
      <c r="C213" t="s">
        <v>414</v>
      </c>
      <c r="D213" s="17"/>
      <c r="E213" s="12"/>
      <c r="F213" s="12"/>
      <c r="G213" s="12"/>
      <c r="H213" s="12"/>
      <c r="I213" s="12"/>
      <c r="J213" t="s">
        <v>653</v>
      </c>
      <c r="K213">
        <v>8</v>
      </c>
      <c r="L213">
        <v>5.56</v>
      </c>
      <c r="M213">
        <v>5.44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Y213" s="18" t="s">
        <v>2855</v>
      </c>
      <c r="Z213">
        <v>11</v>
      </c>
    </row>
    <row r="214" spans="1:26">
      <c r="A214">
        <v>636</v>
      </c>
      <c r="B214" t="s">
        <v>17</v>
      </c>
      <c r="C214" t="s">
        <v>163</v>
      </c>
      <c r="D214" s="17"/>
      <c r="E214" s="12"/>
      <c r="F214" s="12"/>
      <c r="G214" s="12"/>
      <c r="H214" s="12"/>
      <c r="I214" s="12"/>
      <c r="J214" t="s">
        <v>101</v>
      </c>
      <c r="K214">
        <v>15</v>
      </c>
      <c r="L214">
        <v>6.22</v>
      </c>
      <c r="M214">
        <v>7.56</v>
      </c>
      <c r="N214">
        <v>1</v>
      </c>
      <c r="O214">
        <v>0</v>
      </c>
      <c r="P214">
        <v>0</v>
      </c>
      <c r="Q214">
        <v>3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Y214" s="18" t="s">
        <v>1883</v>
      </c>
      <c r="Z214">
        <v>25</v>
      </c>
    </row>
    <row r="215" spans="1:26">
      <c r="A215">
        <v>637</v>
      </c>
      <c r="B215" t="s">
        <v>17</v>
      </c>
      <c r="C215" t="s">
        <v>195</v>
      </c>
      <c r="D215" s="17"/>
      <c r="E215" s="12"/>
      <c r="F215" s="12"/>
      <c r="G215" s="12"/>
      <c r="H215" s="12"/>
      <c r="I215" s="12"/>
      <c r="J215" t="s">
        <v>1086</v>
      </c>
      <c r="K215">
        <v>12</v>
      </c>
      <c r="L215">
        <v>6</v>
      </c>
      <c r="M215">
        <v>6.17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Y215" s="18" t="s">
        <v>1887</v>
      </c>
      <c r="Z215">
        <v>12</v>
      </c>
    </row>
    <row r="216" spans="1:26">
      <c r="A216">
        <v>640</v>
      </c>
      <c r="B216" t="s">
        <v>31</v>
      </c>
      <c r="C216" t="s">
        <v>447</v>
      </c>
      <c r="D216" s="17"/>
      <c r="E216" s="12"/>
      <c r="F216" s="12"/>
      <c r="G216" s="12"/>
      <c r="H216" s="12"/>
      <c r="I216" s="12"/>
      <c r="J216" t="s">
        <v>46</v>
      </c>
      <c r="K216">
        <v>9</v>
      </c>
      <c r="L216">
        <v>5.78</v>
      </c>
      <c r="M216">
        <v>5.78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 s="18" t="s">
        <v>2697</v>
      </c>
      <c r="Z216">
        <v>12</v>
      </c>
    </row>
    <row r="217" spans="1:26">
      <c r="A217">
        <v>643</v>
      </c>
      <c r="B217" t="s">
        <v>17</v>
      </c>
      <c r="C217" t="s">
        <v>124</v>
      </c>
      <c r="D217" s="17"/>
      <c r="E217" s="12"/>
      <c r="F217" s="12"/>
      <c r="G217" s="12"/>
      <c r="H217" s="12"/>
      <c r="I217" s="12"/>
      <c r="J217" t="s">
        <v>46</v>
      </c>
      <c r="K217">
        <v>17</v>
      </c>
      <c r="L217">
        <v>6</v>
      </c>
      <c r="M217">
        <v>6.68</v>
      </c>
      <c r="N217">
        <v>2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3</v>
      </c>
      <c r="U217">
        <v>1</v>
      </c>
      <c r="V217">
        <v>0</v>
      </c>
      <c r="W217">
        <v>0</v>
      </c>
      <c r="Y217" s="18" t="s">
        <v>1888</v>
      </c>
      <c r="Z217">
        <v>21</v>
      </c>
    </row>
    <row r="218" spans="1:26">
      <c r="A218">
        <v>644</v>
      </c>
      <c r="B218" t="s">
        <v>22</v>
      </c>
      <c r="C218" t="s">
        <v>396</v>
      </c>
      <c r="D218" s="17"/>
      <c r="E218" s="12"/>
      <c r="F218" s="12"/>
      <c r="G218" s="12"/>
      <c r="H218" s="12"/>
      <c r="I218" s="12"/>
      <c r="J218" t="s">
        <v>35</v>
      </c>
      <c r="K218">
        <v>37</v>
      </c>
      <c r="L218">
        <v>5.96</v>
      </c>
      <c r="M218">
        <v>6.51</v>
      </c>
      <c r="N218">
        <v>0</v>
      </c>
      <c r="O218">
        <v>0</v>
      </c>
      <c r="P218">
        <v>0</v>
      </c>
      <c r="Q218">
        <v>8</v>
      </c>
      <c r="R218">
        <v>7</v>
      </c>
      <c r="S218">
        <v>1</v>
      </c>
      <c r="T218">
        <v>6</v>
      </c>
      <c r="U218">
        <v>9</v>
      </c>
      <c r="V218">
        <v>0</v>
      </c>
      <c r="W218">
        <v>0</v>
      </c>
      <c r="Y218" s="18" t="s">
        <v>2698</v>
      </c>
      <c r="Z218">
        <v>5</v>
      </c>
    </row>
    <row r="219" spans="1:26">
      <c r="A219">
        <v>645</v>
      </c>
      <c r="B219" t="s">
        <v>22</v>
      </c>
      <c r="C219" t="s">
        <v>252</v>
      </c>
      <c r="D219" s="17"/>
      <c r="E219" s="12"/>
      <c r="F219" s="12"/>
      <c r="G219" s="12"/>
      <c r="H219" s="12"/>
      <c r="I219" s="12"/>
      <c r="J219" t="s">
        <v>74</v>
      </c>
      <c r="K219">
        <v>37</v>
      </c>
      <c r="L219">
        <v>6.15</v>
      </c>
      <c r="M219">
        <v>6.68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9</v>
      </c>
      <c r="V219">
        <v>0</v>
      </c>
      <c r="W219">
        <v>0</v>
      </c>
      <c r="Y219" s="18" t="s">
        <v>2856</v>
      </c>
      <c r="Z219">
        <v>40</v>
      </c>
    </row>
    <row r="220" spans="1:26">
      <c r="A220">
        <v>647</v>
      </c>
      <c r="B220" t="s">
        <v>17</v>
      </c>
      <c r="C220" t="s">
        <v>149</v>
      </c>
      <c r="D220" s="17"/>
      <c r="E220" s="12"/>
      <c r="F220" s="12"/>
      <c r="G220" s="12"/>
      <c r="H220" s="12"/>
      <c r="I220" s="12"/>
      <c r="J220" t="s">
        <v>42</v>
      </c>
      <c r="K220">
        <v>35</v>
      </c>
      <c r="L220">
        <v>6.54</v>
      </c>
      <c r="M220">
        <v>7.97</v>
      </c>
      <c r="N220">
        <v>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4</v>
      </c>
      <c r="V220">
        <v>0</v>
      </c>
      <c r="W220">
        <v>0</v>
      </c>
      <c r="Y220" s="18" t="s">
        <v>1890</v>
      </c>
      <c r="Z220">
        <v>1</v>
      </c>
    </row>
    <row r="221" spans="1:26">
      <c r="A221">
        <v>652</v>
      </c>
      <c r="B221" t="s">
        <v>17</v>
      </c>
      <c r="C221" t="s">
        <v>62</v>
      </c>
      <c r="D221" s="17"/>
      <c r="E221" s="12"/>
      <c r="F221" s="12"/>
      <c r="G221" s="12"/>
      <c r="H221" s="12"/>
      <c r="I221" s="12"/>
      <c r="J221" t="s">
        <v>42</v>
      </c>
      <c r="K221">
        <v>15</v>
      </c>
      <c r="L221">
        <v>6.2</v>
      </c>
      <c r="M221">
        <v>7.8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Y221" s="18" t="s">
        <v>2857</v>
      </c>
      <c r="Z221">
        <v>6</v>
      </c>
    </row>
    <row r="222" spans="1:26">
      <c r="A222">
        <v>654</v>
      </c>
      <c r="B222" t="s">
        <v>28</v>
      </c>
      <c r="C222" t="s">
        <v>521</v>
      </c>
      <c r="D222" s="17"/>
      <c r="E222" s="12"/>
      <c r="F222" s="12"/>
      <c r="G222" s="12"/>
      <c r="H222" s="12"/>
      <c r="I222" s="12"/>
      <c r="J222" t="s">
        <v>1086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s="18" t="s">
        <v>1891</v>
      </c>
      <c r="Z222">
        <v>41</v>
      </c>
    </row>
    <row r="223" spans="1:26">
      <c r="A223">
        <v>658</v>
      </c>
      <c r="B223" t="s">
        <v>17</v>
      </c>
      <c r="C223" t="s">
        <v>437</v>
      </c>
      <c r="D223" s="17"/>
      <c r="E223" s="12"/>
      <c r="F223" s="12"/>
      <c r="G223" s="12"/>
      <c r="H223" s="12"/>
      <c r="I223" s="12"/>
      <c r="J223" t="s">
        <v>1267</v>
      </c>
      <c r="K223">
        <v>30</v>
      </c>
      <c r="L223">
        <v>6.26</v>
      </c>
      <c r="M223">
        <v>6.88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0</v>
      </c>
      <c r="Y223" s="18" t="s">
        <v>1892</v>
      </c>
      <c r="Z223">
        <v>53</v>
      </c>
    </row>
    <row r="224" spans="1:26">
      <c r="A224">
        <v>661</v>
      </c>
      <c r="B224" t="s">
        <v>22</v>
      </c>
      <c r="C224" t="s">
        <v>627</v>
      </c>
      <c r="D224" s="17"/>
      <c r="E224" s="12"/>
      <c r="F224" s="12"/>
      <c r="G224" s="12"/>
      <c r="H224" s="12"/>
      <c r="I224" s="12"/>
      <c r="J224" t="s">
        <v>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 s="18" t="s">
        <v>1893</v>
      </c>
      <c r="Z224">
        <v>19</v>
      </c>
    </row>
    <row r="225" spans="1:26">
      <c r="A225">
        <v>662</v>
      </c>
      <c r="B225" t="s">
        <v>31</v>
      </c>
      <c r="C225" t="s">
        <v>294</v>
      </c>
      <c r="D225" s="17"/>
      <c r="E225" s="12"/>
      <c r="F225" s="12"/>
      <c r="G225" s="12"/>
      <c r="H225" s="12"/>
      <c r="I225" s="12"/>
      <c r="J225" t="s">
        <v>57</v>
      </c>
      <c r="K225">
        <v>29</v>
      </c>
      <c r="L225">
        <v>5.9</v>
      </c>
      <c r="M225">
        <v>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4</v>
      </c>
      <c r="V225">
        <v>0</v>
      </c>
      <c r="W225">
        <v>0</v>
      </c>
      <c r="Y225" s="18" t="s">
        <v>1895</v>
      </c>
      <c r="Z225">
        <v>24</v>
      </c>
    </row>
    <row r="226" spans="1:26">
      <c r="A226">
        <v>666</v>
      </c>
      <c r="B226" t="s">
        <v>22</v>
      </c>
      <c r="C226" t="s">
        <v>628</v>
      </c>
      <c r="D226" s="17"/>
      <c r="E226" s="12"/>
      <c r="F226" s="12"/>
      <c r="G226" s="12"/>
      <c r="H226" s="12"/>
      <c r="I226" s="12"/>
      <c r="J226" t="s">
        <v>1086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s="18" t="s">
        <v>1896</v>
      </c>
      <c r="Z226">
        <v>10</v>
      </c>
    </row>
    <row r="227" spans="1:26">
      <c r="A227">
        <v>669</v>
      </c>
      <c r="B227" t="s">
        <v>22</v>
      </c>
      <c r="C227" t="s">
        <v>319</v>
      </c>
      <c r="D227" s="17"/>
      <c r="E227" s="12"/>
      <c r="F227" s="12"/>
      <c r="G227" s="12"/>
      <c r="H227" s="12"/>
      <c r="I227" s="12"/>
      <c r="J227" t="s">
        <v>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Y227" s="18" t="s">
        <v>1899</v>
      </c>
      <c r="Z227">
        <v>13</v>
      </c>
    </row>
    <row r="228" spans="1:26">
      <c r="A228">
        <v>673</v>
      </c>
      <c r="B228" t="s">
        <v>28</v>
      </c>
      <c r="C228" t="s">
        <v>630</v>
      </c>
      <c r="D228" s="17"/>
      <c r="E228" s="12"/>
      <c r="F228" s="12"/>
      <c r="G228" s="12"/>
      <c r="H228" s="12"/>
      <c r="I228" s="12"/>
      <c r="J228" t="s">
        <v>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 s="18" t="s">
        <v>2858</v>
      </c>
      <c r="Z228">
        <v>9</v>
      </c>
    </row>
    <row r="229" spans="1:26">
      <c r="A229">
        <v>694</v>
      </c>
      <c r="B229" t="s">
        <v>17</v>
      </c>
      <c r="C229" t="s">
        <v>631</v>
      </c>
      <c r="D229" s="17"/>
      <c r="E229" s="12"/>
      <c r="F229" s="12"/>
      <c r="G229" s="12"/>
      <c r="H229" s="12"/>
      <c r="I229" s="12"/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 s="18" t="s">
        <v>1900</v>
      </c>
      <c r="Z229">
        <v>8</v>
      </c>
    </row>
    <row r="230" spans="1:26">
      <c r="A230">
        <v>695</v>
      </c>
      <c r="B230" t="s">
        <v>31</v>
      </c>
      <c r="C230" t="s">
        <v>268</v>
      </c>
      <c r="D230" s="17"/>
      <c r="E230" s="12"/>
      <c r="F230" s="12"/>
      <c r="G230" s="12"/>
      <c r="H230" s="12"/>
      <c r="I230" s="12"/>
      <c r="J230" t="s">
        <v>49</v>
      </c>
      <c r="K230">
        <v>33</v>
      </c>
      <c r="L230">
        <v>6.15</v>
      </c>
      <c r="M230">
        <v>6.32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11</v>
      </c>
      <c r="V230">
        <v>0</v>
      </c>
      <c r="W230">
        <v>0</v>
      </c>
      <c r="Y230" s="18" t="s">
        <v>2321</v>
      </c>
      <c r="Z230">
        <v>14</v>
      </c>
    </row>
    <row r="231" spans="1:26">
      <c r="A231">
        <v>696</v>
      </c>
      <c r="B231" t="s">
        <v>17</v>
      </c>
      <c r="C231" t="s">
        <v>320</v>
      </c>
      <c r="D231" s="17"/>
      <c r="E231" s="12"/>
      <c r="F231" s="12"/>
      <c r="G231" s="12"/>
      <c r="H231" s="12"/>
      <c r="I231" s="12"/>
      <c r="J231" t="s">
        <v>1266</v>
      </c>
      <c r="K231">
        <v>19</v>
      </c>
      <c r="L231">
        <v>5.87</v>
      </c>
      <c r="M231">
        <v>6.47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</v>
      </c>
      <c r="V231">
        <v>1</v>
      </c>
      <c r="W231">
        <v>0</v>
      </c>
      <c r="Y231" s="18" t="s">
        <v>2702</v>
      </c>
      <c r="Z231">
        <v>28</v>
      </c>
    </row>
    <row r="232" spans="1:26">
      <c r="A232">
        <v>697</v>
      </c>
      <c r="B232" t="s">
        <v>22</v>
      </c>
      <c r="C232" t="s">
        <v>196</v>
      </c>
      <c r="D232" s="17"/>
      <c r="E232" s="12"/>
      <c r="F232" s="12"/>
      <c r="G232" s="12"/>
      <c r="H232" s="12"/>
      <c r="I232" s="12"/>
      <c r="J232" t="s">
        <v>57</v>
      </c>
      <c r="K232">
        <v>33</v>
      </c>
      <c r="L232">
        <v>6.08</v>
      </c>
      <c r="M232">
        <v>6.21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7</v>
      </c>
      <c r="V232">
        <v>1</v>
      </c>
      <c r="W232">
        <v>0</v>
      </c>
      <c r="Y232" s="18" t="s">
        <v>2859</v>
      </c>
      <c r="Z232">
        <v>2</v>
      </c>
    </row>
    <row r="233" spans="1:26">
      <c r="A233">
        <v>704</v>
      </c>
      <c r="B233" t="s">
        <v>22</v>
      </c>
      <c r="C233" t="s">
        <v>103</v>
      </c>
      <c r="D233" s="17"/>
      <c r="E233" s="12"/>
      <c r="F233" s="12"/>
      <c r="G233" s="12"/>
      <c r="H233" s="12"/>
      <c r="I233" s="12"/>
      <c r="J233" t="s">
        <v>55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 s="18" t="s">
        <v>2860</v>
      </c>
      <c r="Z233">
        <v>10</v>
      </c>
    </row>
    <row r="234" spans="1:26">
      <c r="A234">
        <v>706</v>
      </c>
      <c r="B234" t="s">
        <v>22</v>
      </c>
      <c r="C234" t="s">
        <v>269</v>
      </c>
      <c r="D234" s="17"/>
      <c r="E234" s="12"/>
      <c r="F234" s="12"/>
      <c r="G234" s="12"/>
      <c r="H234" s="12"/>
      <c r="I234" s="12"/>
      <c r="J234" t="s">
        <v>81</v>
      </c>
      <c r="K234">
        <v>27</v>
      </c>
      <c r="L234">
        <v>6.21</v>
      </c>
      <c r="M234">
        <v>6.65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9</v>
      </c>
      <c r="V234">
        <v>0</v>
      </c>
      <c r="W234">
        <v>0</v>
      </c>
      <c r="Y234" s="18" t="s">
        <v>2861</v>
      </c>
      <c r="Z234">
        <v>11</v>
      </c>
    </row>
    <row r="235" spans="1:26">
      <c r="A235">
        <v>708</v>
      </c>
      <c r="B235" t="s">
        <v>31</v>
      </c>
      <c r="C235" t="s">
        <v>235</v>
      </c>
      <c r="D235" s="17"/>
      <c r="E235" s="12"/>
      <c r="F235" s="12"/>
      <c r="G235" s="12"/>
      <c r="H235" s="12"/>
      <c r="I235" s="12"/>
      <c r="J235" t="s">
        <v>653</v>
      </c>
      <c r="K235">
        <v>15</v>
      </c>
      <c r="L235">
        <v>5.46</v>
      </c>
      <c r="M235">
        <v>5.32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Y235" s="18" t="s">
        <v>2703</v>
      </c>
      <c r="Z235">
        <v>4</v>
      </c>
    </row>
    <row r="236" spans="1:26">
      <c r="A236">
        <v>713</v>
      </c>
      <c r="B236" t="s">
        <v>22</v>
      </c>
      <c r="C236" t="s">
        <v>216</v>
      </c>
      <c r="D236" s="17"/>
      <c r="E236" s="12"/>
      <c r="F236" s="12"/>
      <c r="G236" s="12"/>
      <c r="H236" s="12"/>
      <c r="I236" s="12"/>
      <c r="J236" t="s">
        <v>89</v>
      </c>
      <c r="K236">
        <v>14</v>
      </c>
      <c r="L236">
        <v>5.92</v>
      </c>
      <c r="M236">
        <v>6.17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0</v>
      </c>
      <c r="W236">
        <v>0</v>
      </c>
      <c r="Y236" s="18" t="s">
        <v>2704</v>
      </c>
      <c r="Z236">
        <v>4</v>
      </c>
    </row>
    <row r="237" spans="1:26">
      <c r="A237">
        <v>756</v>
      </c>
      <c r="B237" t="s">
        <v>17</v>
      </c>
      <c r="C237" t="s">
        <v>638</v>
      </c>
      <c r="D237" s="17"/>
      <c r="E237" s="12"/>
      <c r="F237" s="12"/>
      <c r="G237" s="12"/>
      <c r="H237" s="12"/>
      <c r="I237" s="12"/>
      <c r="J237" t="s">
        <v>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 s="18" t="s">
        <v>1906</v>
      </c>
      <c r="Z237">
        <v>20</v>
      </c>
    </row>
    <row r="238" spans="1:26">
      <c r="A238">
        <v>761</v>
      </c>
      <c r="B238" t="s">
        <v>28</v>
      </c>
      <c r="C238" t="s">
        <v>639</v>
      </c>
      <c r="D238" s="17"/>
      <c r="E238" s="12"/>
      <c r="F238" s="12"/>
      <c r="G238" s="12"/>
      <c r="H238" s="12"/>
      <c r="I238" s="12"/>
      <c r="J238" t="s">
        <v>44</v>
      </c>
      <c r="K238">
        <v>36</v>
      </c>
      <c r="L238">
        <v>6.01</v>
      </c>
      <c r="M238">
        <v>4.28</v>
      </c>
      <c r="N238">
        <v>0</v>
      </c>
      <c r="O238">
        <v>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Y238" s="18" t="s">
        <v>2536</v>
      </c>
      <c r="Z238">
        <v>12</v>
      </c>
    </row>
    <row r="239" spans="1:26">
      <c r="A239">
        <v>767</v>
      </c>
      <c r="B239" t="s">
        <v>17</v>
      </c>
      <c r="C239" t="s">
        <v>640</v>
      </c>
      <c r="D239" s="17"/>
      <c r="E239" s="12"/>
      <c r="F239" s="12"/>
      <c r="G239" s="12"/>
      <c r="H239" s="12"/>
      <c r="I239" s="12"/>
      <c r="J239" t="s">
        <v>101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 s="18" t="s">
        <v>1907</v>
      </c>
      <c r="Z239">
        <v>1</v>
      </c>
    </row>
    <row r="240" spans="1:26">
      <c r="A240">
        <v>770</v>
      </c>
      <c r="B240" t="s">
        <v>31</v>
      </c>
      <c r="C240" t="s">
        <v>440</v>
      </c>
      <c r="D240" s="17"/>
      <c r="E240" s="12"/>
      <c r="F240" s="12"/>
      <c r="G240" s="12"/>
      <c r="H240" s="12"/>
      <c r="I240" s="12"/>
      <c r="J240" t="s">
        <v>1086</v>
      </c>
      <c r="K240">
        <v>23</v>
      </c>
      <c r="L240">
        <v>5.63</v>
      </c>
      <c r="M240">
        <v>5.58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Y240" s="18" t="s">
        <v>2328</v>
      </c>
      <c r="Z240">
        <v>21</v>
      </c>
    </row>
    <row r="241" spans="1:26">
      <c r="A241">
        <v>771</v>
      </c>
      <c r="B241" t="s">
        <v>17</v>
      </c>
      <c r="C241" t="s">
        <v>415</v>
      </c>
      <c r="D241" s="17"/>
      <c r="E241" s="12"/>
      <c r="F241" s="12"/>
      <c r="G241" s="12"/>
      <c r="H241" s="12"/>
      <c r="I241" s="12"/>
      <c r="J241" t="s">
        <v>35</v>
      </c>
      <c r="K241">
        <v>14</v>
      </c>
      <c r="L241">
        <v>5.71</v>
      </c>
      <c r="M241">
        <v>5.88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Y241" s="18" t="s">
        <v>1910</v>
      </c>
      <c r="Z241">
        <v>11</v>
      </c>
    </row>
    <row r="242" spans="1:26">
      <c r="A242">
        <v>779</v>
      </c>
      <c r="B242" t="s">
        <v>22</v>
      </c>
      <c r="C242" t="s">
        <v>501</v>
      </c>
      <c r="D242" s="17"/>
      <c r="E242" s="12"/>
      <c r="F242" s="12"/>
      <c r="G242" s="12"/>
      <c r="H242" s="12"/>
      <c r="I242" s="12"/>
      <c r="J242" t="s">
        <v>42</v>
      </c>
      <c r="K242">
        <v>26</v>
      </c>
      <c r="L242">
        <v>5.83</v>
      </c>
      <c r="M242">
        <v>5.88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7</v>
      </c>
      <c r="V242">
        <v>1</v>
      </c>
      <c r="W242">
        <v>0</v>
      </c>
      <c r="Y242" s="18" t="s">
        <v>2862</v>
      </c>
      <c r="Z242">
        <v>12</v>
      </c>
    </row>
    <row r="243" spans="1:26">
      <c r="A243">
        <v>780</v>
      </c>
      <c r="B243" t="s">
        <v>31</v>
      </c>
      <c r="C243" t="s">
        <v>489</v>
      </c>
      <c r="D243" s="17"/>
      <c r="E243" s="12"/>
      <c r="F243" s="12"/>
      <c r="G243" s="12"/>
      <c r="H243" s="12"/>
      <c r="I243" s="12"/>
      <c r="J243" t="s">
        <v>653</v>
      </c>
      <c r="K243">
        <v>28</v>
      </c>
      <c r="L243">
        <v>5.57</v>
      </c>
      <c r="M243">
        <v>5.37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</v>
      </c>
      <c r="V243">
        <v>0</v>
      </c>
      <c r="W243">
        <v>0</v>
      </c>
      <c r="Y243" s="18" t="s">
        <v>2707</v>
      </c>
      <c r="Z243">
        <v>8</v>
      </c>
    </row>
    <row r="244" spans="1:26">
      <c r="A244">
        <v>785</v>
      </c>
      <c r="B244" t="s">
        <v>17</v>
      </c>
      <c r="C244" t="s">
        <v>388</v>
      </c>
      <c r="D244" s="17"/>
      <c r="E244" s="12"/>
      <c r="F244" s="12"/>
      <c r="G244" s="12"/>
      <c r="H244" s="12"/>
      <c r="I244" s="12"/>
      <c r="J244" t="s">
        <v>74</v>
      </c>
      <c r="K244">
        <v>37</v>
      </c>
      <c r="L244">
        <v>6.58</v>
      </c>
      <c r="M244">
        <v>9.5</v>
      </c>
      <c r="N244">
        <v>22</v>
      </c>
      <c r="O244">
        <v>0</v>
      </c>
      <c r="P244">
        <v>0</v>
      </c>
      <c r="Q244">
        <v>15</v>
      </c>
      <c r="R244">
        <v>14</v>
      </c>
      <c r="S244">
        <v>1</v>
      </c>
      <c r="T244">
        <v>7</v>
      </c>
      <c r="U244">
        <v>8</v>
      </c>
      <c r="V244">
        <v>0</v>
      </c>
      <c r="W244">
        <v>0</v>
      </c>
      <c r="Y244" s="18" t="s">
        <v>2708</v>
      </c>
      <c r="Z244">
        <v>18</v>
      </c>
    </row>
    <row r="245" spans="1:26">
      <c r="A245">
        <v>787</v>
      </c>
      <c r="B245" t="s">
        <v>31</v>
      </c>
      <c r="C245" t="s">
        <v>510</v>
      </c>
      <c r="D245" s="17"/>
      <c r="E245" s="12"/>
      <c r="F245" s="12"/>
      <c r="G245" s="12"/>
      <c r="H245" s="12"/>
      <c r="I245" s="12"/>
      <c r="J245" t="s">
        <v>49</v>
      </c>
      <c r="K245">
        <v>34</v>
      </c>
      <c r="L245">
        <v>6.06</v>
      </c>
      <c r="M245">
        <v>6.19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5</v>
      </c>
      <c r="V245">
        <v>0</v>
      </c>
      <c r="W245">
        <v>0</v>
      </c>
      <c r="Y245" s="18" t="s">
        <v>2539</v>
      </c>
      <c r="Z245">
        <v>23</v>
      </c>
    </row>
    <row r="246" spans="1:26">
      <c r="A246">
        <v>788</v>
      </c>
      <c r="B246" t="s">
        <v>22</v>
      </c>
      <c r="C246" t="s">
        <v>471</v>
      </c>
      <c r="D246" s="17"/>
      <c r="E246" s="12"/>
      <c r="F246" s="12"/>
      <c r="G246" s="12"/>
      <c r="H246" s="12"/>
      <c r="I246" s="12"/>
      <c r="J246" t="s">
        <v>49</v>
      </c>
      <c r="K246">
        <v>31</v>
      </c>
      <c r="L246">
        <v>6.12</v>
      </c>
      <c r="M246">
        <v>6.3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0</v>
      </c>
      <c r="W246">
        <v>0</v>
      </c>
      <c r="Y246" s="18" t="s">
        <v>2709</v>
      </c>
      <c r="Z246">
        <v>19</v>
      </c>
    </row>
    <row r="247" spans="1:26">
      <c r="A247">
        <v>790</v>
      </c>
      <c r="B247" t="s">
        <v>31</v>
      </c>
      <c r="C247" t="s">
        <v>511</v>
      </c>
      <c r="D247" s="17"/>
      <c r="E247" s="12"/>
      <c r="F247" s="12"/>
      <c r="G247" s="12"/>
      <c r="H247" s="12"/>
      <c r="I247" s="12"/>
      <c r="J247" t="s">
        <v>30</v>
      </c>
      <c r="K247">
        <v>21</v>
      </c>
      <c r="L247">
        <v>5.71</v>
      </c>
      <c r="M247">
        <v>5.79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Y247" s="18" t="s">
        <v>1916</v>
      </c>
      <c r="Z247">
        <v>13</v>
      </c>
    </row>
    <row r="248" spans="1:26">
      <c r="A248">
        <v>791</v>
      </c>
      <c r="B248" t="s">
        <v>31</v>
      </c>
      <c r="C248" t="s">
        <v>453</v>
      </c>
      <c r="D248" s="17"/>
      <c r="E248" s="12"/>
      <c r="F248" s="12"/>
      <c r="G248" s="12"/>
      <c r="H248" s="12"/>
      <c r="I248" s="12"/>
      <c r="J248" t="s">
        <v>1266</v>
      </c>
      <c r="K248">
        <v>36</v>
      </c>
      <c r="L248">
        <v>5.94</v>
      </c>
      <c r="M248">
        <v>5.9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5</v>
      </c>
      <c r="V248">
        <v>0</v>
      </c>
      <c r="W248">
        <v>1</v>
      </c>
      <c r="Y248" s="18" t="s">
        <v>2331</v>
      </c>
      <c r="Z248">
        <v>7</v>
      </c>
    </row>
    <row r="249" spans="1:26">
      <c r="A249">
        <v>798</v>
      </c>
      <c r="B249" t="s">
        <v>31</v>
      </c>
      <c r="C249" t="s">
        <v>512</v>
      </c>
      <c r="D249" s="17"/>
      <c r="E249" s="12"/>
      <c r="F249" s="12"/>
      <c r="G249" s="12"/>
      <c r="H249" s="12"/>
      <c r="I249" s="12"/>
      <c r="J249" t="s">
        <v>55</v>
      </c>
      <c r="K249">
        <v>32</v>
      </c>
      <c r="L249">
        <v>6.06</v>
      </c>
      <c r="M249">
        <v>5.86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</v>
      </c>
      <c r="V249">
        <v>1</v>
      </c>
      <c r="W249">
        <v>1</v>
      </c>
      <c r="Y249" s="18" t="s">
        <v>1922</v>
      </c>
      <c r="Z249">
        <v>13</v>
      </c>
    </row>
    <row r="250" spans="1:26">
      <c r="A250">
        <v>801</v>
      </c>
      <c r="B250" t="s">
        <v>22</v>
      </c>
      <c r="C250" t="s">
        <v>546</v>
      </c>
      <c r="D250" s="17"/>
      <c r="E250" s="12"/>
      <c r="F250" s="12"/>
      <c r="G250" s="12"/>
      <c r="H250" s="12"/>
      <c r="I250" s="12"/>
      <c r="J250" t="s">
        <v>55</v>
      </c>
      <c r="K250">
        <v>24</v>
      </c>
      <c r="L250">
        <v>6.02</v>
      </c>
      <c r="M250">
        <v>6.42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Y250" s="18" t="s">
        <v>1923</v>
      </c>
      <c r="Z250">
        <v>21</v>
      </c>
    </row>
    <row r="251" spans="1:26">
      <c r="A251">
        <v>805</v>
      </c>
      <c r="B251" t="s">
        <v>31</v>
      </c>
      <c r="C251" t="s">
        <v>449</v>
      </c>
      <c r="D251" s="17"/>
      <c r="E251" s="12"/>
      <c r="F251" s="12"/>
      <c r="G251" s="12"/>
      <c r="H251" s="12"/>
      <c r="I251" s="12"/>
      <c r="J251" t="s">
        <v>1267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s="18" t="s">
        <v>2711</v>
      </c>
      <c r="Z251">
        <v>30</v>
      </c>
    </row>
    <row r="252" spans="1:26">
      <c r="A252">
        <v>813</v>
      </c>
      <c r="B252" t="s">
        <v>22</v>
      </c>
      <c r="C252" t="s">
        <v>647</v>
      </c>
      <c r="D252" s="17"/>
      <c r="E252" s="12"/>
      <c r="F252" s="12"/>
      <c r="G252" s="12"/>
      <c r="H252" s="12"/>
      <c r="I252" s="12"/>
      <c r="J252" t="s">
        <v>30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 s="18" t="s">
        <v>2863</v>
      </c>
      <c r="Z252">
        <v>10</v>
      </c>
    </row>
    <row r="253" spans="1:26">
      <c r="A253">
        <v>819</v>
      </c>
      <c r="B253" t="s">
        <v>17</v>
      </c>
      <c r="C253" t="s">
        <v>549</v>
      </c>
      <c r="D253" s="17"/>
      <c r="E253" s="12"/>
      <c r="F253" s="12"/>
      <c r="G253" s="12"/>
      <c r="H253" s="12"/>
      <c r="I253" s="12"/>
      <c r="J253" t="s">
        <v>70</v>
      </c>
      <c r="K253">
        <v>20</v>
      </c>
      <c r="L253">
        <v>5.73</v>
      </c>
      <c r="M253">
        <v>5.6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</v>
      </c>
      <c r="V253">
        <v>0</v>
      </c>
      <c r="W253">
        <v>0</v>
      </c>
      <c r="Y253" s="18" t="s">
        <v>1924</v>
      </c>
      <c r="Z253">
        <v>17</v>
      </c>
    </row>
    <row r="254" spans="1:26">
      <c r="A254">
        <v>824</v>
      </c>
      <c r="B254" t="s">
        <v>31</v>
      </c>
      <c r="C254" t="s">
        <v>523</v>
      </c>
      <c r="D254" s="17"/>
      <c r="E254" s="12"/>
      <c r="F254" s="12"/>
      <c r="G254" s="12"/>
      <c r="H254" s="12"/>
      <c r="I254" s="12"/>
      <c r="J254" t="s">
        <v>101</v>
      </c>
      <c r="K254">
        <v>5</v>
      </c>
      <c r="L254">
        <v>5.5</v>
      </c>
      <c r="M254">
        <v>5.5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s="18" t="s">
        <v>2864</v>
      </c>
      <c r="Z254">
        <v>9</v>
      </c>
    </row>
    <row r="255" spans="1:26">
      <c r="A255">
        <v>827</v>
      </c>
      <c r="B255" t="s">
        <v>22</v>
      </c>
      <c r="C255" t="s">
        <v>524</v>
      </c>
      <c r="D255" s="17"/>
      <c r="E255" s="12"/>
      <c r="F255" s="12"/>
      <c r="G255" s="12"/>
      <c r="H255" s="12"/>
      <c r="I255" s="12"/>
      <c r="J255" t="s">
        <v>46</v>
      </c>
      <c r="K255">
        <v>33</v>
      </c>
      <c r="L255">
        <v>6.33</v>
      </c>
      <c r="M255">
        <v>6.26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9</v>
      </c>
      <c r="V255">
        <v>0</v>
      </c>
      <c r="W255">
        <v>1</v>
      </c>
      <c r="Y255" s="18" t="s">
        <v>1926</v>
      </c>
      <c r="Z255">
        <v>11</v>
      </c>
    </row>
    <row r="256" spans="1:26">
      <c r="A256">
        <v>1839</v>
      </c>
      <c r="B256" t="s">
        <v>17</v>
      </c>
      <c r="C256" t="s">
        <v>525</v>
      </c>
      <c r="D256" s="17"/>
      <c r="E256" s="12"/>
      <c r="F256" s="12"/>
      <c r="G256" s="12"/>
      <c r="H256" s="12"/>
      <c r="I256" s="12"/>
      <c r="J256" t="s">
        <v>81</v>
      </c>
      <c r="K256">
        <v>13</v>
      </c>
      <c r="L256">
        <v>5.67</v>
      </c>
      <c r="M256">
        <v>5.89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0</v>
      </c>
      <c r="Y256" s="18" t="s">
        <v>2333</v>
      </c>
      <c r="Z256">
        <v>23</v>
      </c>
    </row>
    <row r="257" spans="1:26">
      <c r="A257">
        <v>1843</v>
      </c>
      <c r="B257" t="s">
        <v>28</v>
      </c>
      <c r="C257" t="s">
        <v>550</v>
      </c>
      <c r="D257" s="17"/>
      <c r="E257" s="12"/>
      <c r="F257" s="12"/>
      <c r="G257" s="12"/>
      <c r="H257" s="12"/>
      <c r="I257" s="12"/>
      <c r="J257" t="s">
        <v>1086</v>
      </c>
      <c r="K257">
        <v>17</v>
      </c>
      <c r="L257">
        <v>6.03</v>
      </c>
      <c r="M257">
        <v>4</v>
      </c>
      <c r="N257">
        <v>0</v>
      </c>
      <c r="O257">
        <v>35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Y257" s="18" t="s">
        <v>2544</v>
      </c>
      <c r="Z257">
        <v>15</v>
      </c>
    </row>
    <row r="258" spans="1:26">
      <c r="A258">
        <v>1847</v>
      </c>
      <c r="B258" t="s">
        <v>31</v>
      </c>
      <c r="C258" t="s">
        <v>657</v>
      </c>
      <c r="D258" s="17"/>
      <c r="E258" s="12"/>
      <c r="F258" s="12"/>
      <c r="G258" s="12"/>
      <c r="H258" s="12"/>
      <c r="I258" s="12"/>
      <c r="J258" t="s">
        <v>49</v>
      </c>
      <c r="K258">
        <v>14</v>
      </c>
      <c r="L258">
        <v>5.85</v>
      </c>
      <c r="M258">
        <v>5.88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Y258" s="18" t="s">
        <v>1929</v>
      </c>
      <c r="Z258">
        <v>24</v>
      </c>
    </row>
    <row r="259" spans="1:26">
      <c r="A259">
        <v>1850</v>
      </c>
      <c r="B259" t="s">
        <v>22</v>
      </c>
      <c r="C259" t="s">
        <v>658</v>
      </c>
      <c r="D259" s="17"/>
      <c r="E259" s="12"/>
      <c r="F259" s="12"/>
      <c r="G259" s="12"/>
      <c r="H259" s="12"/>
      <c r="I259" s="12"/>
      <c r="J259" t="s">
        <v>21</v>
      </c>
      <c r="K259">
        <v>35</v>
      </c>
      <c r="L259">
        <v>5.8</v>
      </c>
      <c r="M259">
        <v>6.1</v>
      </c>
      <c r="N259">
        <v>2</v>
      </c>
      <c r="O259">
        <v>0</v>
      </c>
      <c r="P259">
        <v>0</v>
      </c>
      <c r="Q259">
        <v>2</v>
      </c>
      <c r="R259">
        <v>2</v>
      </c>
      <c r="S259">
        <v>0</v>
      </c>
      <c r="T259">
        <v>0</v>
      </c>
      <c r="U259">
        <v>3</v>
      </c>
      <c r="V259">
        <v>0</v>
      </c>
      <c r="W259">
        <v>0</v>
      </c>
      <c r="Y259" s="18" t="s">
        <v>1930</v>
      </c>
      <c r="Z259">
        <v>8</v>
      </c>
    </row>
    <row r="260" spans="1:26">
      <c r="A260">
        <v>1852</v>
      </c>
      <c r="B260" t="s">
        <v>31</v>
      </c>
      <c r="C260" t="s">
        <v>659</v>
      </c>
      <c r="D260" s="17"/>
      <c r="E260" s="12"/>
      <c r="F260" s="12"/>
      <c r="G260" s="12"/>
      <c r="H260" s="12"/>
      <c r="I260" s="12"/>
      <c r="J260" t="s">
        <v>42</v>
      </c>
      <c r="K260">
        <v>24</v>
      </c>
      <c r="L260">
        <v>6.11</v>
      </c>
      <c r="M260">
        <v>6.3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Y260" s="18" t="s">
        <v>1931</v>
      </c>
      <c r="Z260">
        <v>8</v>
      </c>
    </row>
    <row r="261" spans="1:26">
      <c r="A261">
        <v>1857</v>
      </c>
      <c r="B261" t="s">
        <v>22</v>
      </c>
      <c r="C261" t="s">
        <v>661</v>
      </c>
      <c r="D261" s="17"/>
      <c r="E261" s="12"/>
      <c r="F261" s="12"/>
      <c r="G261" s="12"/>
      <c r="H261" s="12"/>
      <c r="I261" s="12"/>
      <c r="J261" t="s">
        <v>653</v>
      </c>
      <c r="K261">
        <v>20</v>
      </c>
      <c r="L261">
        <v>5.94</v>
      </c>
      <c r="M261">
        <v>6.18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</v>
      </c>
      <c r="V261">
        <v>0</v>
      </c>
      <c r="W261">
        <v>0</v>
      </c>
      <c r="Y261" s="18" t="s">
        <v>1933</v>
      </c>
      <c r="Z261">
        <v>20</v>
      </c>
    </row>
    <row r="262" spans="1:26">
      <c r="A262">
        <v>1858</v>
      </c>
      <c r="B262" t="s">
        <v>22</v>
      </c>
      <c r="C262" t="s">
        <v>662</v>
      </c>
      <c r="D262" s="17"/>
      <c r="E262" s="12"/>
      <c r="F262" s="12"/>
      <c r="G262" s="12"/>
      <c r="H262" s="12"/>
      <c r="I262" s="12"/>
      <c r="J262" t="s">
        <v>89</v>
      </c>
      <c r="K262">
        <v>14</v>
      </c>
      <c r="L262">
        <v>5.82</v>
      </c>
      <c r="M262">
        <v>5.96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 s="18" t="s">
        <v>2546</v>
      </c>
      <c r="Z262">
        <v>15</v>
      </c>
    </row>
    <row r="263" spans="1:26">
      <c r="A263">
        <v>1859</v>
      </c>
      <c r="B263" t="s">
        <v>22</v>
      </c>
      <c r="C263" t="s">
        <v>663</v>
      </c>
      <c r="D263" s="17"/>
      <c r="E263" s="12"/>
      <c r="F263" s="12"/>
      <c r="G263" s="12"/>
      <c r="H263" s="12"/>
      <c r="I263" s="12"/>
      <c r="J263" t="s">
        <v>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s="18" t="s">
        <v>2865</v>
      </c>
      <c r="Z263">
        <v>1</v>
      </c>
    </row>
    <row r="264" spans="1:26">
      <c r="A264">
        <v>1864</v>
      </c>
      <c r="B264" t="s">
        <v>31</v>
      </c>
      <c r="C264" t="s">
        <v>966</v>
      </c>
      <c r="D264" s="17"/>
      <c r="E264" s="12"/>
      <c r="F264" s="12"/>
      <c r="G264" s="12"/>
      <c r="H264" s="12"/>
      <c r="I264" s="12"/>
      <c r="J264" t="s">
        <v>1086</v>
      </c>
      <c r="K264">
        <v>33</v>
      </c>
      <c r="L264">
        <v>5.98</v>
      </c>
      <c r="M264">
        <v>5.92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  <c r="W264">
        <v>0</v>
      </c>
      <c r="Y264" s="18" t="s">
        <v>2866</v>
      </c>
      <c r="Z264">
        <v>24</v>
      </c>
    </row>
    <row r="265" spans="1:26">
      <c r="A265">
        <v>1866</v>
      </c>
      <c r="B265" t="s">
        <v>31</v>
      </c>
      <c r="C265" t="s">
        <v>666</v>
      </c>
      <c r="D265" s="17"/>
      <c r="E265" s="12"/>
      <c r="F265" s="12"/>
      <c r="G265" s="12"/>
      <c r="H265" s="12"/>
      <c r="I265" s="12"/>
      <c r="J265" t="s">
        <v>654</v>
      </c>
      <c r="K265">
        <v>16</v>
      </c>
      <c r="L265">
        <v>5.97</v>
      </c>
      <c r="M265">
        <v>6.07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0</v>
      </c>
      <c r="W265">
        <v>1</v>
      </c>
      <c r="Y265" s="18" t="s">
        <v>2548</v>
      </c>
      <c r="Z265">
        <v>11</v>
      </c>
    </row>
    <row r="266" spans="1:26">
      <c r="A266">
        <v>1868</v>
      </c>
      <c r="B266" t="s">
        <v>31</v>
      </c>
      <c r="C266" t="s">
        <v>667</v>
      </c>
      <c r="D266" s="17"/>
      <c r="E266" s="12"/>
      <c r="F266" s="12"/>
      <c r="G266" s="12"/>
      <c r="H266" s="12"/>
      <c r="I266" s="12"/>
      <c r="J266" t="s">
        <v>44</v>
      </c>
      <c r="K266">
        <v>28</v>
      </c>
      <c r="L266">
        <v>5.43</v>
      </c>
      <c r="M266">
        <v>5.24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</v>
      </c>
      <c r="V266">
        <v>1</v>
      </c>
      <c r="W266">
        <v>1</v>
      </c>
      <c r="Y266" s="18" t="s">
        <v>2714</v>
      </c>
      <c r="Z266">
        <v>9</v>
      </c>
    </row>
    <row r="267" spans="1:26">
      <c r="A267">
        <v>1869</v>
      </c>
      <c r="B267" t="s">
        <v>31</v>
      </c>
      <c r="C267" t="s">
        <v>668</v>
      </c>
      <c r="D267" s="17"/>
      <c r="E267" s="12"/>
      <c r="F267" s="12"/>
      <c r="G267" s="12"/>
      <c r="H267" s="12"/>
      <c r="I267" s="12"/>
      <c r="J267" t="s">
        <v>654</v>
      </c>
      <c r="K267">
        <v>30</v>
      </c>
      <c r="L267">
        <v>5.79</v>
      </c>
      <c r="M267">
        <v>5.76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1</v>
      </c>
      <c r="W267">
        <v>0</v>
      </c>
      <c r="Y267" s="18" t="s">
        <v>2550</v>
      </c>
      <c r="Z267">
        <v>7</v>
      </c>
    </row>
    <row r="268" spans="1:26">
      <c r="A268">
        <v>1870</v>
      </c>
      <c r="B268" t="s">
        <v>22</v>
      </c>
      <c r="C268" t="s">
        <v>669</v>
      </c>
      <c r="D268" s="17"/>
      <c r="E268" s="12"/>
      <c r="F268" s="12"/>
      <c r="G268" s="12"/>
      <c r="H268" s="12"/>
      <c r="I268" s="12"/>
      <c r="J268" t="s">
        <v>55</v>
      </c>
      <c r="K268">
        <v>27</v>
      </c>
      <c r="L268">
        <v>6.06</v>
      </c>
      <c r="M268">
        <v>6.07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11</v>
      </c>
      <c r="V268">
        <v>0</v>
      </c>
      <c r="W268">
        <v>0</v>
      </c>
      <c r="Y268" s="18" t="s">
        <v>2867</v>
      </c>
      <c r="Z268">
        <v>1</v>
      </c>
    </row>
    <row r="269" spans="1:26">
      <c r="A269">
        <v>1871</v>
      </c>
      <c r="B269" t="s">
        <v>22</v>
      </c>
      <c r="C269" t="s">
        <v>670</v>
      </c>
      <c r="D269" s="17"/>
      <c r="E269" s="12"/>
      <c r="F269" s="12"/>
      <c r="G269" s="12"/>
      <c r="H269" s="12"/>
      <c r="I269" s="12"/>
      <c r="J269" t="s">
        <v>1267</v>
      </c>
      <c r="K269">
        <v>11</v>
      </c>
      <c r="L269">
        <v>5.75</v>
      </c>
      <c r="M269">
        <v>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0</v>
      </c>
      <c r="Y269" s="18" t="s">
        <v>2337</v>
      </c>
      <c r="Z269">
        <v>20</v>
      </c>
    </row>
    <row r="270" spans="1:26">
      <c r="A270">
        <v>1872</v>
      </c>
      <c r="B270" t="s">
        <v>22</v>
      </c>
      <c r="C270" t="s">
        <v>671</v>
      </c>
      <c r="D270" s="17"/>
      <c r="E270" s="12"/>
      <c r="F270" s="12"/>
      <c r="G270" s="12"/>
      <c r="H270" s="12"/>
      <c r="I270" s="12"/>
      <c r="J270" t="s">
        <v>1266</v>
      </c>
      <c r="K270">
        <v>24</v>
      </c>
      <c r="L270">
        <v>5.67</v>
      </c>
      <c r="M270">
        <v>5.77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1</v>
      </c>
      <c r="W270">
        <v>0</v>
      </c>
      <c r="Y270" s="18" t="s">
        <v>2338</v>
      </c>
      <c r="Z270">
        <v>10</v>
      </c>
    </row>
    <row r="271" spans="1:26">
      <c r="A271">
        <v>1874</v>
      </c>
      <c r="B271" t="s">
        <v>17</v>
      </c>
      <c r="C271" t="s">
        <v>673</v>
      </c>
      <c r="D271" s="17"/>
      <c r="E271" s="12"/>
      <c r="F271" s="12"/>
      <c r="G271" s="12"/>
      <c r="H271" s="12"/>
      <c r="I271" s="12"/>
      <c r="J271" t="s">
        <v>654</v>
      </c>
      <c r="K271">
        <v>36</v>
      </c>
      <c r="L271">
        <v>6.19</v>
      </c>
      <c r="M271">
        <v>7.56</v>
      </c>
      <c r="N271">
        <v>14</v>
      </c>
      <c r="O271">
        <v>0</v>
      </c>
      <c r="P271">
        <v>0</v>
      </c>
      <c r="Q271">
        <v>6</v>
      </c>
      <c r="R271">
        <v>4</v>
      </c>
      <c r="S271">
        <v>2</v>
      </c>
      <c r="T271">
        <v>4</v>
      </c>
      <c r="U271">
        <v>6</v>
      </c>
      <c r="V271">
        <v>0</v>
      </c>
      <c r="W271">
        <v>0</v>
      </c>
      <c r="Y271" s="18" t="s">
        <v>2868</v>
      </c>
      <c r="Z271">
        <v>17</v>
      </c>
    </row>
    <row r="272" spans="1:26">
      <c r="A272">
        <v>1875</v>
      </c>
      <c r="B272" t="s">
        <v>22</v>
      </c>
      <c r="C272" t="s">
        <v>968</v>
      </c>
      <c r="D272" s="17"/>
      <c r="E272" s="12"/>
      <c r="F272" s="12"/>
      <c r="G272" s="12"/>
      <c r="H272" s="12"/>
      <c r="I272" s="12"/>
      <c r="J272" t="s">
        <v>1086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s="18" t="s">
        <v>2869</v>
      </c>
      <c r="Z272">
        <v>12</v>
      </c>
    </row>
    <row r="273" spans="1:26">
      <c r="A273">
        <v>1876</v>
      </c>
      <c r="B273" t="s">
        <v>31</v>
      </c>
      <c r="C273" t="s">
        <v>969</v>
      </c>
      <c r="D273" s="17"/>
      <c r="E273" s="12"/>
      <c r="F273" s="12"/>
      <c r="G273" s="12"/>
      <c r="H273" s="12"/>
      <c r="I273" s="12"/>
      <c r="J273" t="s">
        <v>70</v>
      </c>
      <c r="K273">
        <v>11</v>
      </c>
      <c r="L273">
        <v>5.65</v>
      </c>
      <c r="M273">
        <v>5.6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 s="18" t="s">
        <v>1943</v>
      </c>
      <c r="Z273">
        <v>17</v>
      </c>
    </row>
    <row r="274" spans="1:26">
      <c r="A274">
        <v>1879</v>
      </c>
      <c r="B274" t="s">
        <v>17</v>
      </c>
      <c r="C274" t="s">
        <v>675</v>
      </c>
      <c r="D274" s="17"/>
      <c r="E274" s="12"/>
      <c r="F274" s="12"/>
      <c r="G274" s="12"/>
      <c r="H274" s="12"/>
      <c r="I274" s="12"/>
      <c r="J274" t="s">
        <v>1267</v>
      </c>
      <c r="K274">
        <v>18</v>
      </c>
      <c r="L274">
        <v>5.92</v>
      </c>
      <c r="M274">
        <v>6.14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1</v>
      </c>
      <c r="W274">
        <v>0</v>
      </c>
      <c r="Y274" s="18" t="s">
        <v>2870</v>
      </c>
      <c r="Z274">
        <v>16</v>
      </c>
    </row>
    <row r="275" spans="1:26">
      <c r="A275">
        <v>1891</v>
      </c>
      <c r="B275" t="s">
        <v>31</v>
      </c>
      <c r="C275" t="s">
        <v>681</v>
      </c>
      <c r="D275" s="17"/>
      <c r="E275" s="12"/>
      <c r="F275" s="12"/>
      <c r="G275" s="12"/>
      <c r="H275" s="12"/>
      <c r="I275" s="12"/>
      <c r="J275" t="s">
        <v>35</v>
      </c>
      <c r="K275">
        <v>15</v>
      </c>
      <c r="L275">
        <v>5.9</v>
      </c>
      <c r="M275">
        <v>5.75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Y275" s="18" t="s">
        <v>2871</v>
      </c>
      <c r="Z275">
        <v>1</v>
      </c>
    </row>
    <row r="276" spans="1:26">
      <c r="A276">
        <v>1895</v>
      </c>
      <c r="B276" t="s">
        <v>31</v>
      </c>
      <c r="C276" t="s">
        <v>683</v>
      </c>
      <c r="D276" s="17"/>
      <c r="E276" s="12"/>
      <c r="F276" s="12"/>
      <c r="G276" s="12"/>
      <c r="H276" s="12"/>
      <c r="I276" s="12"/>
      <c r="J276" t="s">
        <v>46</v>
      </c>
      <c r="K276">
        <v>23</v>
      </c>
      <c r="L276">
        <v>5.89</v>
      </c>
      <c r="M276">
        <v>5.82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5</v>
      </c>
      <c r="V276">
        <v>0</v>
      </c>
      <c r="W276">
        <v>0</v>
      </c>
      <c r="Y276" s="18" t="s">
        <v>2872</v>
      </c>
      <c r="Z276">
        <v>22</v>
      </c>
    </row>
    <row r="277" spans="1:26">
      <c r="A277">
        <v>1896</v>
      </c>
      <c r="B277" t="s">
        <v>31</v>
      </c>
      <c r="C277" t="s">
        <v>684</v>
      </c>
      <c r="D277" s="17"/>
      <c r="E277" s="12"/>
      <c r="F277" s="12"/>
      <c r="G277" s="12"/>
      <c r="H277" s="12"/>
      <c r="I277" s="12"/>
      <c r="J277" t="s">
        <v>1266</v>
      </c>
      <c r="K277">
        <v>24</v>
      </c>
      <c r="L277">
        <v>5.68</v>
      </c>
      <c r="M277">
        <v>5.6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Y277" s="18" t="s">
        <v>2873</v>
      </c>
      <c r="Z277">
        <v>1</v>
      </c>
    </row>
    <row r="278" spans="1:26">
      <c r="A278">
        <v>1930</v>
      </c>
      <c r="B278" t="s">
        <v>28</v>
      </c>
      <c r="C278" t="s">
        <v>691</v>
      </c>
      <c r="D278" s="17"/>
      <c r="E278" s="12"/>
      <c r="F278" s="12"/>
      <c r="G278" s="12"/>
      <c r="H278" s="12"/>
      <c r="I278" s="12"/>
      <c r="J278" t="s">
        <v>57</v>
      </c>
      <c r="K278">
        <v>1</v>
      </c>
      <c r="L278">
        <v>6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s="18" t="s">
        <v>2552</v>
      </c>
      <c r="Z278">
        <v>12</v>
      </c>
    </row>
    <row r="279" spans="1:26">
      <c r="A279">
        <v>1933</v>
      </c>
      <c r="B279" t="s">
        <v>22</v>
      </c>
      <c r="C279" t="s">
        <v>693</v>
      </c>
      <c r="D279" s="17"/>
      <c r="E279" s="12"/>
      <c r="F279" s="12"/>
      <c r="G279" s="12"/>
      <c r="H279" s="12"/>
      <c r="I279" s="12"/>
      <c r="J279" t="s">
        <v>30</v>
      </c>
      <c r="K279">
        <v>26</v>
      </c>
      <c r="L279">
        <v>5.88</v>
      </c>
      <c r="M279">
        <v>5.92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0</v>
      </c>
      <c r="W279">
        <v>0</v>
      </c>
      <c r="Y279" s="18" t="s">
        <v>2716</v>
      </c>
      <c r="Z279">
        <v>31</v>
      </c>
    </row>
    <row r="280" spans="1:26">
      <c r="A280">
        <v>1935</v>
      </c>
      <c r="B280" t="s">
        <v>28</v>
      </c>
      <c r="C280" t="s">
        <v>695</v>
      </c>
      <c r="D280" s="17"/>
      <c r="E280" s="12"/>
      <c r="F280" s="12"/>
      <c r="G280" s="12"/>
      <c r="H280" s="12"/>
      <c r="I280" s="12"/>
      <c r="J280" t="s">
        <v>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 s="18" t="s">
        <v>2553</v>
      </c>
      <c r="Z280">
        <v>10</v>
      </c>
    </row>
    <row r="281" spans="1:26">
      <c r="A281">
        <v>1936</v>
      </c>
      <c r="B281" t="s">
        <v>22</v>
      </c>
      <c r="C281" t="s">
        <v>989</v>
      </c>
      <c r="D281" s="17"/>
      <c r="E281" s="12"/>
      <c r="F281" s="12"/>
      <c r="G281" s="12"/>
      <c r="H281" s="12"/>
      <c r="I281" s="12"/>
      <c r="J281" t="s">
        <v>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 s="18" t="s">
        <v>2341</v>
      </c>
      <c r="Z281">
        <v>7</v>
      </c>
    </row>
    <row r="282" spans="1:26">
      <c r="A282">
        <v>1939</v>
      </c>
      <c r="B282" t="s">
        <v>17</v>
      </c>
      <c r="C282" t="s">
        <v>696</v>
      </c>
      <c r="D282" s="17"/>
      <c r="E282" s="12"/>
      <c r="F282" s="12"/>
      <c r="G282" s="12"/>
      <c r="H282" s="12"/>
      <c r="I282" s="12"/>
      <c r="J282" t="s">
        <v>1267</v>
      </c>
      <c r="K282">
        <v>25</v>
      </c>
      <c r="L282">
        <v>6.15</v>
      </c>
      <c r="M282">
        <v>7.31</v>
      </c>
      <c r="N282">
        <v>9</v>
      </c>
      <c r="O282">
        <v>0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8</v>
      </c>
      <c r="V282">
        <v>1</v>
      </c>
      <c r="W282">
        <v>0</v>
      </c>
      <c r="Y282" s="18" t="s">
        <v>2874</v>
      </c>
      <c r="Z282">
        <v>42</v>
      </c>
    </row>
    <row r="283" spans="1:26">
      <c r="A283">
        <v>1943</v>
      </c>
      <c r="B283" t="s">
        <v>17</v>
      </c>
      <c r="C283" t="s">
        <v>993</v>
      </c>
      <c r="D283" s="17"/>
      <c r="E283" s="12"/>
      <c r="F283" s="12"/>
      <c r="G283" s="12"/>
      <c r="H283" s="12"/>
      <c r="I283" s="12"/>
      <c r="J283" t="s">
        <v>30</v>
      </c>
      <c r="K283">
        <v>28</v>
      </c>
      <c r="L283">
        <v>5.79</v>
      </c>
      <c r="M283">
        <v>6.17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Y283" s="18" t="s">
        <v>2342</v>
      </c>
      <c r="Z283">
        <v>11</v>
      </c>
    </row>
    <row r="284" spans="1:26">
      <c r="A284">
        <v>1946</v>
      </c>
      <c r="B284" t="s">
        <v>28</v>
      </c>
      <c r="C284" t="s">
        <v>995</v>
      </c>
      <c r="D284" s="17"/>
      <c r="E284" s="12"/>
      <c r="F284" s="12"/>
      <c r="G284" s="12"/>
      <c r="H284" s="12"/>
      <c r="I284" s="12"/>
      <c r="J284" t="s">
        <v>654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s="18" t="s">
        <v>1951</v>
      </c>
      <c r="Z284">
        <v>14</v>
      </c>
    </row>
    <row r="285" spans="1:26">
      <c r="A285">
        <v>1958</v>
      </c>
      <c r="B285" t="s">
        <v>17</v>
      </c>
      <c r="C285" t="s">
        <v>699</v>
      </c>
      <c r="D285" s="17"/>
      <c r="E285" s="12"/>
      <c r="F285" s="12"/>
      <c r="G285" s="12"/>
      <c r="H285" s="12"/>
      <c r="I285" s="12"/>
      <c r="J285" t="s">
        <v>1086</v>
      </c>
      <c r="K285">
        <v>30</v>
      </c>
      <c r="L285">
        <v>5.94</v>
      </c>
      <c r="M285">
        <v>6.42</v>
      </c>
      <c r="N285">
        <v>4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3</v>
      </c>
      <c r="V285">
        <v>1</v>
      </c>
      <c r="W285">
        <v>0</v>
      </c>
      <c r="Y285" s="18" t="s">
        <v>1952</v>
      </c>
      <c r="Z285">
        <v>4</v>
      </c>
    </row>
    <row r="286" spans="1:26">
      <c r="A286">
        <v>1974</v>
      </c>
      <c r="B286" t="s">
        <v>17</v>
      </c>
      <c r="C286" t="s">
        <v>706</v>
      </c>
      <c r="D286" s="17"/>
      <c r="E286" s="12"/>
      <c r="F286" s="12"/>
      <c r="G286" s="12"/>
      <c r="H286" s="12"/>
      <c r="I286" s="12"/>
      <c r="J286" t="s">
        <v>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 s="18" t="s">
        <v>2717</v>
      </c>
      <c r="Z286">
        <v>4</v>
      </c>
    </row>
    <row r="287" spans="1:26">
      <c r="A287">
        <v>1976</v>
      </c>
      <c r="B287" t="s">
        <v>22</v>
      </c>
      <c r="C287" t="s">
        <v>707</v>
      </c>
      <c r="D287" s="17"/>
      <c r="E287" s="12"/>
      <c r="F287" s="12"/>
      <c r="G287" s="12"/>
      <c r="H287" s="12"/>
      <c r="I287" s="12"/>
      <c r="J287" t="s">
        <v>46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 s="18" t="s">
        <v>2555</v>
      </c>
      <c r="Z287">
        <v>7</v>
      </c>
    </row>
    <row r="288" spans="1:26">
      <c r="A288">
        <v>1978</v>
      </c>
      <c r="B288" t="s">
        <v>22</v>
      </c>
      <c r="C288" t="s">
        <v>708</v>
      </c>
      <c r="D288" s="17"/>
      <c r="E288" s="12"/>
      <c r="F288" s="12"/>
      <c r="G288" s="12"/>
      <c r="H288" s="12"/>
      <c r="I288" s="12"/>
      <c r="J288" t="s">
        <v>55</v>
      </c>
      <c r="K288">
        <v>12</v>
      </c>
      <c r="L288">
        <v>6.38</v>
      </c>
      <c r="M288">
        <v>7.12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0</v>
      </c>
      <c r="Y288" s="18" t="s">
        <v>1955</v>
      </c>
      <c r="Z288">
        <v>10</v>
      </c>
    </row>
    <row r="289" spans="1:26">
      <c r="A289">
        <v>1979</v>
      </c>
      <c r="B289" t="s">
        <v>31</v>
      </c>
      <c r="C289" t="s">
        <v>709</v>
      </c>
      <c r="D289" s="17"/>
      <c r="E289" s="12"/>
      <c r="F289" s="12"/>
      <c r="G289" s="12"/>
      <c r="H289" s="12"/>
      <c r="I289" s="12"/>
      <c r="J289" t="s">
        <v>70</v>
      </c>
      <c r="K289">
        <v>18</v>
      </c>
      <c r="L289">
        <v>5.68</v>
      </c>
      <c r="M289">
        <v>5.74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Y289" s="18" t="s">
        <v>2719</v>
      </c>
      <c r="Z289">
        <v>9</v>
      </c>
    </row>
    <row r="290" spans="1:26">
      <c r="A290">
        <v>1981</v>
      </c>
      <c r="B290" t="s">
        <v>17</v>
      </c>
      <c r="C290" t="s">
        <v>710</v>
      </c>
      <c r="D290" s="17"/>
      <c r="E290" s="12"/>
      <c r="F290" s="12"/>
      <c r="G290" s="12"/>
      <c r="H290" s="12"/>
      <c r="I290" s="12"/>
      <c r="J290" t="s">
        <v>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 s="18" t="s">
        <v>2875</v>
      </c>
      <c r="Z290">
        <v>9</v>
      </c>
    </row>
    <row r="291" spans="1:26">
      <c r="A291">
        <v>1982</v>
      </c>
      <c r="B291" t="s">
        <v>22</v>
      </c>
      <c r="C291" t="s">
        <v>711</v>
      </c>
      <c r="D291" s="17"/>
      <c r="E291" s="12"/>
      <c r="F291" s="12"/>
      <c r="G291" s="12"/>
      <c r="H291" s="12"/>
      <c r="I291" s="12"/>
      <c r="J291" t="s">
        <v>70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 s="18" t="s">
        <v>1959</v>
      </c>
      <c r="Z291">
        <v>11</v>
      </c>
    </row>
    <row r="292" spans="1:26">
      <c r="A292">
        <v>1984</v>
      </c>
      <c r="B292" t="s">
        <v>31</v>
      </c>
      <c r="C292" t="s">
        <v>712</v>
      </c>
      <c r="D292" s="17"/>
      <c r="E292" s="12"/>
      <c r="F292" s="12"/>
      <c r="G292" s="12"/>
      <c r="H292" s="12"/>
      <c r="I292" s="12"/>
      <c r="J292" t="s">
        <v>30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 s="18" t="s">
        <v>2720</v>
      </c>
      <c r="Z292">
        <v>8</v>
      </c>
    </row>
    <row r="293" spans="1:26">
      <c r="A293">
        <v>1986</v>
      </c>
      <c r="B293" t="s">
        <v>22</v>
      </c>
      <c r="C293" t="s">
        <v>713</v>
      </c>
      <c r="D293" s="17"/>
      <c r="E293" s="12"/>
      <c r="F293" s="12"/>
      <c r="G293" s="12"/>
      <c r="H293" s="12"/>
      <c r="I293" s="12"/>
      <c r="J293" t="s">
        <v>30</v>
      </c>
      <c r="K293">
        <v>32</v>
      </c>
      <c r="L293">
        <v>6.23</v>
      </c>
      <c r="M293">
        <v>6.68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4</v>
      </c>
      <c r="V293">
        <v>0</v>
      </c>
      <c r="W293">
        <v>0</v>
      </c>
      <c r="Y293" s="18" t="s">
        <v>2876</v>
      </c>
      <c r="Z293">
        <v>26</v>
      </c>
    </row>
    <row r="294" spans="1:26">
      <c r="A294">
        <v>1987</v>
      </c>
      <c r="B294" t="s">
        <v>22</v>
      </c>
      <c r="C294" t="s">
        <v>714</v>
      </c>
      <c r="D294" s="17"/>
      <c r="E294" s="12"/>
      <c r="F294" s="12"/>
      <c r="G294" s="12"/>
      <c r="H294" s="12"/>
      <c r="I294" s="12"/>
      <c r="J294" t="s">
        <v>44</v>
      </c>
      <c r="K294">
        <v>30</v>
      </c>
      <c r="L294">
        <v>5.88</v>
      </c>
      <c r="M294">
        <v>6.08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8</v>
      </c>
      <c r="V294">
        <v>0</v>
      </c>
      <c r="W294">
        <v>0</v>
      </c>
      <c r="Y294" s="18" t="s">
        <v>2557</v>
      </c>
      <c r="Z294">
        <v>12</v>
      </c>
    </row>
    <row r="295" spans="1:26">
      <c r="A295">
        <v>1995</v>
      </c>
      <c r="B295" t="s">
        <v>22</v>
      </c>
      <c r="C295" t="s">
        <v>718</v>
      </c>
      <c r="D295" s="17"/>
      <c r="E295" s="12"/>
      <c r="F295" s="12"/>
      <c r="G295" s="12"/>
      <c r="H295" s="12"/>
      <c r="I295" s="12"/>
      <c r="J295" t="s">
        <v>46</v>
      </c>
      <c r="K295">
        <v>29</v>
      </c>
      <c r="L295">
        <v>6.15</v>
      </c>
      <c r="M295">
        <v>6.7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6</v>
      </c>
      <c r="V295">
        <v>0</v>
      </c>
      <c r="W295">
        <v>0</v>
      </c>
      <c r="Y295" s="18" t="s">
        <v>1961</v>
      </c>
      <c r="Z295">
        <v>28</v>
      </c>
    </row>
    <row r="296" spans="1:26">
      <c r="A296">
        <v>1996</v>
      </c>
      <c r="B296" t="s">
        <v>22</v>
      </c>
      <c r="C296" t="s">
        <v>719</v>
      </c>
      <c r="D296" s="17"/>
      <c r="E296" s="12"/>
      <c r="F296" s="12"/>
      <c r="G296" s="12"/>
      <c r="H296" s="12"/>
      <c r="I296" s="12"/>
      <c r="J296" t="s">
        <v>30</v>
      </c>
      <c r="K296">
        <v>34</v>
      </c>
      <c r="L296">
        <v>6.24</v>
      </c>
      <c r="M296">
        <v>6.9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5</v>
      </c>
      <c r="V296">
        <v>1</v>
      </c>
      <c r="W296">
        <v>0</v>
      </c>
      <c r="Y296" s="18" t="s">
        <v>2344</v>
      </c>
      <c r="Z296">
        <v>12</v>
      </c>
    </row>
    <row r="297" spans="1:26">
      <c r="A297">
        <v>1998</v>
      </c>
      <c r="B297" t="s">
        <v>17</v>
      </c>
      <c r="C297" t="s">
        <v>721</v>
      </c>
      <c r="D297" s="17"/>
      <c r="E297" s="12"/>
      <c r="F297" s="12"/>
      <c r="G297" s="12"/>
      <c r="H297" s="12"/>
      <c r="I297" s="12"/>
      <c r="J297" t="s">
        <v>57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 s="18" t="s">
        <v>2877</v>
      </c>
      <c r="Z297">
        <v>2</v>
      </c>
    </row>
    <row r="298" spans="1:26">
      <c r="A298">
        <v>1999</v>
      </c>
      <c r="B298" t="s">
        <v>31</v>
      </c>
      <c r="C298" t="s">
        <v>722</v>
      </c>
      <c r="D298" s="17"/>
      <c r="E298" s="12"/>
      <c r="F298" s="12"/>
      <c r="G298" s="12"/>
      <c r="H298" s="12"/>
      <c r="I298" s="12"/>
      <c r="J298" t="s">
        <v>74</v>
      </c>
      <c r="K298">
        <v>13</v>
      </c>
      <c r="L298">
        <v>6</v>
      </c>
      <c r="M298">
        <v>6.09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V298">
        <v>0</v>
      </c>
      <c r="W298">
        <v>0</v>
      </c>
      <c r="Y298" s="18" t="s">
        <v>1963</v>
      </c>
      <c r="Z298">
        <v>20</v>
      </c>
    </row>
    <row r="299" spans="1:26">
      <c r="A299">
        <v>2002</v>
      </c>
      <c r="B299" t="s">
        <v>22</v>
      </c>
      <c r="C299" t="s">
        <v>723</v>
      </c>
      <c r="D299" s="17"/>
      <c r="E299" s="12"/>
      <c r="F299" s="12"/>
      <c r="G299" s="12"/>
      <c r="H299" s="12"/>
      <c r="I299" s="12"/>
      <c r="J299" t="s">
        <v>35</v>
      </c>
      <c r="K299">
        <v>34</v>
      </c>
      <c r="L299">
        <v>6.21</v>
      </c>
      <c r="M299">
        <v>7.04</v>
      </c>
      <c r="N299">
        <v>9</v>
      </c>
      <c r="O299">
        <v>0</v>
      </c>
      <c r="P299">
        <v>0</v>
      </c>
      <c r="Q299">
        <v>2</v>
      </c>
      <c r="R299">
        <v>1</v>
      </c>
      <c r="S299">
        <v>1</v>
      </c>
      <c r="T299">
        <v>5</v>
      </c>
      <c r="U299">
        <v>7</v>
      </c>
      <c r="V299">
        <v>0</v>
      </c>
      <c r="W299">
        <v>0</v>
      </c>
      <c r="Y299" s="18" t="s">
        <v>1965</v>
      </c>
      <c r="Z299">
        <v>1</v>
      </c>
    </row>
    <row r="300" spans="1:26">
      <c r="A300">
        <v>2003</v>
      </c>
      <c r="B300" t="s">
        <v>22</v>
      </c>
      <c r="C300" t="s">
        <v>724</v>
      </c>
      <c r="D300" s="17"/>
      <c r="E300" s="12"/>
      <c r="F300" s="12"/>
      <c r="G300" s="12"/>
      <c r="H300" s="12"/>
      <c r="I300" s="12"/>
      <c r="J300" t="s">
        <v>653</v>
      </c>
      <c r="K300">
        <v>25</v>
      </c>
      <c r="L300">
        <v>5.6</v>
      </c>
      <c r="M300">
        <v>5.58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3</v>
      </c>
      <c r="V300">
        <v>0</v>
      </c>
      <c r="W300">
        <v>0</v>
      </c>
      <c r="Y300" s="18" t="s">
        <v>2722</v>
      </c>
      <c r="Z300">
        <v>10</v>
      </c>
    </row>
    <row r="301" spans="1:26">
      <c r="A301">
        <v>2006</v>
      </c>
      <c r="B301" t="s">
        <v>31</v>
      </c>
      <c r="C301" t="s">
        <v>725</v>
      </c>
      <c r="D301" s="17"/>
      <c r="E301" s="12"/>
      <c r="F301" s="12"/>
      <c r="G301" s="12"/>
      <c r="H301" s="12"/>
      <c r="I301" s="12"/>
      <c r="J301" t="s">
        <v>35</v>
      </c>
      <c r="K301">
        <v>35</v>
      </c>
      <c r="L301">
        <v>5.83</v>
      </c>
      <c r="M301">
        <v>5.83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4</v>
      </c>
      <c r="V301">
        <v>0</v>
      </c>
      <c r="W301">
        <v>0</v>
      </c>
      <c r="Y301" s="18" t="s">
        <v>2723</v>
      </c>
      <c r="Z301">
        <v>8</v>
      </c>
    </row>
    <row r="302" spans="1:26">
      <c r="A302">
        <v>2007</v>
      </c>
      <c r="B302" t="s">
        <v>31</v>
      </c>
      <c r="C302" t="s">
        <v>726</v>
      </c>
      <c r="D302" s="17"/>
      <c r="E302" s="12"/>
      <c r="F302" s="12"/>
      <c r="G302" s="12"/>
      <c r="H302" s="12"/>
      <c r="I302" s="12"/>
      <c r="J302" t="s">
        <v>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 s="18" t="s">
        <v>2878</v>
      </c>
      <c r="Z302">
        <v>8</v>
      </c>
    </row>
    <row r="303" spans="1:26">
      <c r="A303">
        <v>2008</v>
      </c>
      <c r="B303" t="s">
        <v>22</v>
      </c>
      <c r="C303" t="s">
        <v>727</v>
      </c>
      <c r="D303" s="17"/>
      <c r="E303" s="12"/>
      <c r="F303" s="12"/>
      <c r="G303" s="12"/>
      <c r="H303" s="12"/>
      <c r="I303" s="12"/>
      <c r="J303" t="s">
        <v>44</v>
      </c>
      <c r="K303">
        <v>28</v>
      </c>
      <c r="L303">
        <v>6.04</v>
      </c>
      <c r="M303">
        <v>6.5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4</v>
      </c>
      <c r="V303">
        <v>0</v>
      </c>
      <c r="W303">
        <v>0</v>
      </c>
      <c r="Y303" s="18" t="s">
        <v>2348</v>
      </c>
      <c r="Z303">
        <v>8</v>
      </c>
    </row>
    <row r="304" spans="1:26">
      <c r="A304">
        <v>2009</v>
      </c>
      <c r="B304" t="s">
        <v>22</v>
      </c>
      <c r="C304" t="s">
        <v>728</v>
      </c>
      <c r="D304" s="17"/>
      <c r="E304" s="12"/>
      <c r="F304" s="12"/>
      <c r="G304" s="12"/>
      <c r="H304" s="12"/>
      <c r="I304" s="12"/>
      <c r="J304" t="s">
        <v>81</v>
      </c>
      <c r="K304">
        <v>30</v>
      </c>
      <c r="L304">
        <v>5.7</v>
      </c>
      <c r="M304">
        <v>5.72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5</v>
      </c>
      <c r="V304">
        <v>1</v>
      </c>
      <c r="W304">
        <v>0</v>
      </c>
      <c r="Y304" s="18" t="s">
        <v>2724</v>
      </c>
      <c r="Z304">
        <v>26</v>
      </c>
    </row>
    <row r="305" spans="1:26">
      <c r="A305">
        <v>2011</v>
      </c>
      <c r="B305" t="s">
        <v>22</v>
      </c>
      <c r="C305" t="s">
        <v>729</v>
      </c>
      <c r="D305" s="17"/>
      <c r="E305" s="12"/>
      <c r="F305" s="12"/>
      <c r="G305" s="12"/>
      <c r="H305" s="12"/>
      <c r="I305" s="12"/>
      <c r="J305" t="s">
        <v>101</v>
      </c>
      <c r="K305">
        <v>34</v>
      </c>
      <c r="L305">
        <v>6.12</v>
      </c>
      <c r="M305">
        <v>6.38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6</v>
      </c>
      <c r="V305">
        <v>0</v>
      </c>
      <c r="W305">
        <v>0</v>
      </c>
      <c r="Y305" s="18" t="s">
        <v>2559</v>
      </c>
      <c r="Z305">
        <v>13</v>
      </c>
    </row>
    <row r="306" spans="1:26">
      <c r="A306">
        <v>2012</v>
      </c>
      <c r="B306" t="s">
        <v>17</v>
      </c>
      <c r="C306" t="s">
        <v>730</v>
      </c>
      <c r="D306" s="17"/>
      <c r="E306" s="12"/>
      <c r="F306" s="12"/>
      <c r="G306" s="12"/>
      <c r="H306" s="12"/>
      <c r="I306" s="12"/>
      <c r="J306" t="s">
        <v>24</v>
      </c>
      <c r="K306">
        <v>26</v>
      </c>
      <c r="L306">
        <v>6.12</v>
      </c>
      <c r="M306">
        <v>7.29</v>
      </c>
      <c r="N306">
        <v>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0</v>
      </c>
      <c r="W306">
        <v>0</v>
      </c>
      <c r="Y306" s="18" t="s">
        <v>1973</v>
      </c>
      <c r="Z306">
        <v>9</v>
      </c>
    </row>
    <row r="307" spans="1:26">
      <c r="A307">
        <v>2016</v>
      </c>
      <c r="B307" t="s">
        <v>31</v>
      </c>
      <c r="C307" t="s">
        <v>734</v>
      </c>
      <c r="D307" s="17"/>
      <c r="E307" s="12"/>
      <c r="F307" s="12"/>
      <c r="G307" s="12"/>
      <c r="H307" s="12"/>
      <c r="I307" s="12"/>
      <c r="J307" t="s">
        <v>42</v>
      </c>
      <c r="K307">
        <v>16</v>
      </c>
      <c r="L307">
        <v>5.77</v>
      </c>
      <c r="M307">
        <v>5.83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1</v>
      </c>
      <c r="W307">
        <v>0</v>
      </c>
      <c r="Y307" s="18" t="s">
        <v>2879</v>
      </c>
      <c r="Z307">
        <v>2</v>
      </c>
    </row>
    <row r="308" spans="1:26">
      <c r="A308">
        <v>2038</v>
      </c>
      <c r="B308" t="s">
        <v>17</v>
      </c>
      <c r="C308" t="s">
        <v>737</v>
      </c>
      <c r="D308" s="17"/>
      <c r="E308" s="12"/>
      <c r="F308" s="12"/>
      <c r="G308" s="12"/>
      <c r="H308" s="12"/>
      <c r="I308" s="12"/>
      <c r="J308" t="s">
        <v>70</v>
      </c>
      <c r="K308">
        <v>32</v>
      </c>
      <c r="L308">
        <v>5.73</v>
      </c>
      <c r="M308">
        <v>6.15</v>
      </c>
      <c r="N308">
        <v>4</v>
      </c>
      <c r="O308">
        <v>0</v>
      </c>
      <c r="P308">
        <v>0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Y308" s="18" t="s">
        <v>1978</v>
      </c>
      <c r="Z308">
        <v>8</v>
      </c>
    </row>
    <row r="309" spans="1:26">
      <c r="A309">
        <v>2048</v>
      </c>
      <c r="B309" t="s">
        <v>17</v>
      </c>
      <c r="C309" t="s">
        <v>739</v>
      </c>
      <c r="D309" s="17"/>
      <c r="E309" s="12"/>
      <c r="F309" s="12"/>
      <c r="G309" s="12"/>
      <c r="H309" s="12"/>
      <c r="I309" s="12"/>
      <c r="J309" t="s">
        <v>1267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s="18" t="s">
        <v>2560</v>
      </c>
      <c r="Z309">
        <v>11</v>
      </c>
    </row>
    <row r="310" spans="1:26">
      <c r="A310">
        <v>2057</v>
      </c>
      <c r="B310" t="s">
        <v>22</v>
      </c>
      <c r="C310" t="s">
        <v>741</v>
      </c>
      <c r="D310" s="17"/>
      <c r="E310" s="12"/>
      <c r="F310" s="12"/>
      <c r="G310" s="12"/>
      <c r="H310" s="12"/>
      <c r="I310" s="12"/>
      <c r="J310" t="s">
        <v>81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 s="18" t="s">
        <v>1983</v>
      </c>
      <c r="Z310">
        <v>8</v>
      </c>
    </row>
    <row r="311" spans="1:26">
      <c r="A311">
        <v>2061</v>
      </c>
      <c r="B311" t="s">
        <v>17</v>
      </c>
      <c r="C311" t="s">
        <v>744</v>
      </c>
      <c r="D311" s="17"/>
      <c r="E311" s="12"/>
      <c r="F311" s="12"/>
      <c r="G311" s="12"/>
      <c r="H311" s="12"/>
      <c r="I311" s="12"/>
      <c r="J311" t="s">
        <v>654</v>
      </c>
      <c r="K311">
        <v>37</v>
      </c>
      <c r="L311">
        <v>6</v>
      </c>
      <c r="M311">
        <v>7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4</v>
      </c>
      <c r="V311">
        <v>0</v>
      </c>
      <c r="W311">
        <v>0</v>
      </c>
      <c r="Y311" s="18" t="s">
        <v>2880</v>
      </c>
      <c r="Z311">
        <v>5</v>
      </c>
    </row>
    <row r="312" spans="1:26">
      <c r="A312">
        <v>2062</v>
      </c>
      <c r="B312" t="s">
        <v>31</v>
      </c>
      <c r="C312" t="s">
        <v>745</v>
      </c>
      <c r="D312" s="17"/>
      <c r="E312" s="12"/>
      <c r="F312" s="12"/>
      <c r="G312" s="12"/>
      <c r="H312" s="12"/>
      <c r="I312" s="12"/>
      <c r="J312" t="s">
        <v>74</v>
      </c>
      <c r="K312">
        <v>16</v>
      </c>
      <c r="L312">
        <v>5.79</v>
      </c>
      <c r="M312">
        <v>5.71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1</v>
      </c>
      <c r="Y312" s="18" t="s">
        <v>1985</v>
      </c>
      <c r="Z312">
        <v>10</v>
      </c>
    </row>
    <row r="313" spans="1:26">
      <c r="A313">
        <v>2065</v>
      </c>
      <c r="B313" t="s">
        <v>22</v>
      </c>
      <c r="C313" t="s">
        <v>747</v>
      </c>
      <c r="D313" s="17"/>
      <c r="E313" s="12"/>
      <c r="F313" s="12"/>
      <c r="G313" s="12"/>
      <c r="H313" s="12"/>
      <c r="I313" s="12"/>
      <c r="J313" t="s">
        <v>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s="18" t="s">
        <v>2725</v>
      </c>
      <c r="Z313">
        <v>9</v>
      </c>
    </row>
    <row r="314" spans="1:26">
      <c r="A314">
        <v>2070</v>
      </c>
      <c r="B314" t="s">
        <v>17</v>
      </c>
      <c r="C314" t="s">
        <v>1042</v>
      </c>
      <c r="D314" s="17"/>
      <c r="E314" s="12"/>
      <c r="F314" s="12"/>
      <c r="G314" s="12"/>
      <c r="H314" s="12"/>
      <c r="I314" s="12"/>
      <c r="J314" t="s">
        <v>1267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s="18" t="s">
        <v>1989</v>
      </c>
      <c r="Z314">
        <v>17</v>
      </c>
    </row>
    <row r="315" spans="1:26">
      <c r="A315">
        <v>2073</v>
      </c>
      <c r="B315" t="s">
        <v>17</v>
      </c>
      <c r="C315" t="s">
        <v>750</v>
      </c>
      <c r="D315" s="17"/>
      <c r="E315" s="12"/>
      <c r="F315" s="12"/>
      <c r="G315" s="12"/>
      <c r="H315" s="12"/>
      <c r="I315" s="12"/>
      <c r="J315" t="s">
        <v>101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s="18" t="s">
        <v>1991</v>
      </c>
      <c r="Z315">
        <v>29</v>
      </c>
    </row>
    <row r="316" spans="1:26">
      <c r="A316">
        <v>2075</v>
      </c>
      <c r="B316" t="s">
        <v>22</v>
      </c>
      <c r="C316" t="s">
        <v>751</v>
      </c>
      <c r="D316" s="17"/>
      <c r="E316" s="12"/>
      <c r="F316" s="12"/>
      <c r="G316" s="12"/>
      <c r="H316" s="12"/>
      <c r="I316" s="12"/>
      <c r="J316" t="s">
        <v>35</v>
      </c>
      <c r="K316">
        <v>1</v>
      </c>
      <c r="L316">
        <v>5.5</v>
      </c>
      <c r="M316">
        <v>5.5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 s="18" t="s">
        <v>2563</v>
      </c>
      <c r="Z316">
        <v>19</v>
      </c>
    </row>
    <row r="317" spans="1:26">
      <c r="A317">
        <v>2076</v>
      </c>
      <c r="B317" t="s">
        <v>22</v>
      </c>
      <c r="C317" t="s">
        <v>752</v>
      </c>
      <c r="D317" s="17"/>
      <c r="E317" s="12"/>
      <c r="F317" s="12"/>
      <c r="G317" s="12"/>
      <c r="H317" s="12"/>
      <c r="I317" s="12"/>
      <c r="J317" t="s">
        <v>654</v>
      </c>
      <c r="K317">
        <v>30</v>
      </c>
      <c r="L317">
        <v>6.17</v>
      </c>
      <c r="M317">
        <v>6.14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10</v>
      </c>
      <c r="V317">
        <v>0</v>
      </c>
      <c r="W317">
        <v>0</v>
      </c>
      <c r="Y317" s="18" t="s">
        <v>2358</v>
      </c>
      <c r="Z317">
        <v>29</v>
      </c>
    </row>
    <row r="318" spans="1:26">
      <c r="A318">
        <v>2077</v>
      </c>
      <c r="B318" t="s">
        <v>22</v>
      </c>
      <c r="C318" t="s">
        <v>1044</v>
      </c>
      <c r="D318" s="17"/>
      <c r="E318" s="12"/>
      <c r="F318" s="12"/>
      <c r="G318" s="12"/>
      <c r="H318" s="12"/>
      <c r="I318" s="12"/>
      <c r="J318" t="s">
        <v>49</v>
      </c>
      <c r="K318">
        <v>35</v>
      </c>
      <c r="L318">
        <v>6.06</v>
      </c>
      <c r="M318">
        <v>6.79</v>
      </c>
      <c r="N318">
        <v>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6</v>
      </c>
      <c r="V318">
        <v>0</v>
      </c>
      <c r="W318">
        <v>1</v>
      </c>
      <c r="Y318" s="18" t="s">
        <v>1995</v>
      </c>
      <c r="Z318">
        <v>27</v>
      </c>
    </row>
    <row r="319" spans="1:26">
      <c r="A319">
        <v>2078</v>
      </c>
      <c r="B319" t="s">
        <v>22</v>
      </c>
      <c r="C319" t="s">
        <v>753</v>
      </c>
      <c r="D319" s="17"/>
      <c r="E319" s="12"/>
      <c r="F319" s="12"/>
      <c r="G319" s="12"/>
      <c r="H319" s="12"/>
      <c r="I319" s="12"/>
      <c r="J319" t="s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s="18" t="s">
        <v>2727</v>
      </c>
      <c r="Z319">
        <v>3</v>
      </c>
    </row>
    <row r="320" spans="1:26">
      <c r="A320">
        <v>2083</v>
      </c>
      <c r="B320" t="s">
        <v>31</v>
      </c>
      <c r="C320" t="s">
        <v>755</v>
      </c>
      <c r="D320" s="17"/>
      <c r="E320" s="12"/>
      <c r="F320" s="12"/>
      <c r="G320" s="12"/>
      <c r="H320" s="12"/>
      <c r="I320" s="12"/>
      <c r="J320" t="s">
        <v>70</v>
      </c>
      <c r="K320">
        <v>24</v>
      </c>
      <c r="L320">
        <v>5.73</v>
      </c>
      <c r="M320">
        <v>5.54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1</v>
      </c>
      <c r="W320">
        <v>1</v>
      </c>
      <c r="Y320" s="18" t="s">
        <v>1997</v>
      </c>
      <c r="Z320">
        <v>7</v>
      </c>
    </row>
    <row r="321" spans="1:26">
      <c r="A321">
        <v>2085</v>
      </c>
      <c r="B321" t="s">
        <v>22</v>
      </c>
      <c r="C321" t="s">
        <v>756</v>
      </c>
      <c r="D321" s="17"/>
      <c r="E321" s="12"/>
      <c r="F321" s="12"/>
      <c r="G321" s="12"/>
      <c r="H321" s="12"/>
      <c r="I321" s="12"/>
      <c r="J321" t="s">
        <v>74</v>
      </c>
      <c r="K321">
        <v>36</v>
      </c>
      <c r="L321">
        <v>6.6</v>
      </c>
      <c r="M321">
        <v>7.44</v>
      </c>
      <c r="N321">
        <v>5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15</v>
      </c>
      <c r="U321">
        <v>5</v>
      </c>
      <c r="V321">
        <v>0</v>
      </c>
      <c r="W321">
        <v>0</v>
      </c>
      <c r="Y321" s="18" t="s">
        <v>1998</v>
      </c>
      <c r="Z321">
        <v>9</v>
      </c>
    </row>
    <row r="322" spans="1:26">
      <c r="A322">
        <v>2087</v>
      </c>
      <c r="B322" t="s">
        <v>31</v>
      </c>
      <c r="C322" t="s">
        <v>758</v>
      </c>
      <c r="D322" s="17"/>
      <c r="E322" s="12"/>
      <c r="F322" s="12"/>
      <c r="G322" s="12"/>
      <c r="H322" s="12"/>
      <c r="I322" s="12"/>
      <c r="J322" t="s">
        <v>35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s="18" t="s">
        <v>2881</v>
      </c>
      <c r="Z322">
        <v>33</v>
      </c>
    </row>
    <row r="323" spans="1:26">
      <c r="A323">
        <v>2091</v>
      </c>
      <c r="B323" t="s">
        <v>28</v>
      </c>
      <c r="C323" t="s">
        <v>1052</v>
      </c>
      <c r="D323" s="17"/>
      <c r="E323" s="12"/>
      <c r="F323" s="12"/>
      <c r="G323" s="12"/>
      <c r="H323" s="12"/>
      <c r="I323" s="12"/>
      <c r="J323" t="s">
        <v>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2882</v>
      </c>
      <c r="Z323">
        <v>15</v>
      </c>
    </row>
    <row r="324" spans="1:26">
      <c r="A324">
        <v>2096</v>
      </c>
      <c r="B324" t="s">
        <v>28</v>
      </c>
      <c r="C324" t="s">
        <v>1055</v>
      </c>
      <c r="D324" s="17"/>
      <c r="E324" s="12"/>
      <c r="F324" s="12"/>
      <c r="G324" s="12"/>
      <c r="H324" s="12"/>
      <c r="I324" s="12"/>
      <c r="J324" t="s">
        <v>81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 s="18" t="s">
        <v>2883</v>
      </c>
      <c r="Z324">
        <v>11</v>
      </c>
    </row>
    <row r="325" spans="1:26">
      <c r="A325">
        <v>2097</v>
      </c>
      <c r="B325" t="s">
        <v>17</v>
      </c>
      <c r="C325" t="s">
        <v>759</v>
      </c>
      <c r="D325" s="17"/>
      <c r="E325" s="12"/>
      <c r="F325" s="12"/>
      <c r="G325" s="12"/>
      <c r="H325" s="12"/>
      <c r="I325" s="12"/>
      <c r="J325" t="s">
        <v>57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 s="18" t="s">
        <v>2363</v>
      </c>
      <c r="Z325">
        <v>7</v>
      </c>
    </row>
    <row r="326" spans="1:26">
      <c r="A326">
        <v>2104</v>
      </c>
      <c r="B326" t="s">
        <v>31</v>
      </c>
      <c r="C326" t="s">
        <v>762</v>
      </c>
      <c r="D326" s="17"/>
      <c r="E326" s="12"/>
      <c r="F326" s="12"/>
      <c r="G326" s="12"/>
      <c r="H326" s="12"/>
      <c r="I326" s="12"/>
      <c r="J326" t="s">
        <v>44</v>
      </c>
      <c r="K326">
        <v>28</v>
      </c>
      <c r="L326">
        <v>5.55</v>
      </c>
      <c r="M326">
        <v>5.3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1</v>
      </c>
      <c r="Y326" s="18" t="s">
        <v>2012</v>
      </c>
      <c r="Z326">
        <v>32</v>
      </c>
    </row>
    <row r="327" spans="1:26">
      <c r="A327">
        <v>2106</v>
      </c>
      <c r="B327" t="s">
        <v>22</v>
      </c>
      <c r="C327" t="s">
        <v>763</v>
      </c>
      <c r="D327" s="17"/>
      <c r="E327" s="12"/>
      <c r="F327" s="12"/>
      <c r="G327" s="12"/>
      <c r="H327" s="12"/>
      <c r="I327" s="12"/>
      <c r="J327" t="s">
        <v>1266</v>
      </c>
      <c r="K327">
        <v>3</v>
      </c>
      <c r="L327">
        <v>6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 s="18" t="s">
        <v>2365</v>
      </c>
      <c r="Z327">
        <v>6</v>
      </c>
    </row>
    <row r="328" spans="1:26">
      <c r="A328">
        <v>2116</v>
      </c>
      <c r="B328" t="s">
        <v>22</v>
      </c>
      <c r="C328" t="s">
        <v>767</v>
      </c>
      <c r="D328" s="17"/>
      <c r="E328" s="12"/>
      <c r="F328" s="12"/>
      <c r="G328" s="12"/>
      <c r="H328" s="12"/>
      <c r="I328" s="12"/>
      <c r="J328" t="s">
        <v>654</v>
      </c>
      <c r="K328">
        <v>21</v>
      </c>
      <c r="L328">
        <v>5.79</v>
      </c>
      <c r="M328">
        <v>5.82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3</v>
      </c>
      <c r="V328">
        <v>0</v>
      </c>
      <c r="W328">
        <v>1</v>
      </c>
      <c r="Y328" s="18" t="s">
        <v>2567</v>
      </c>
      <c r="Z328">
        <v>8</v>
      </c>
    </row>
    <row r="329" spans="1:26">
      <c r="A329">
        <v>2120</v>
      </c>
      <c r="B329" t="s">
        <v>31</v>
      </c>
      <c r="C329" t="s">
        <v>768</v>
      </c>
      <c r="D329" s="17"/>
      <c r="E329" s="12"/>
      <c r="F329" s="12"/>
      <c r="G329" s="12"/>
      <c r="H329" s="12"/>
      <c r="I329" s="12"/>
      <c r="J329" t="s">
        <v>55</v>
      </c>
      <c r="K329">
        <v>25</v>
      </c>
      <c r="L329">
        <v>6.02</v>
      </c>
      <c r="M329">
        <v>6.08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</v>
      </c>
      <c r="V329">
        <v>1</v>
      </c>
      <c r="W329">
        <v>0</v>
      </c>
      <c r="Y329" s="18" t="s">
        <v>2730</v>
      </c>
      <c r="Z329">
        <v>20</v>
      </c>
    </row>
    <row r="330" spans="1:26">
      <c r="A330">
        <v>2127</v>
      </c>
      <c r="B330" t="s">
        <v>28</v>
      </c>
      <c r="C330" t="s">
        <v>770</v>
      </c>
      <c r="D330" s="17"/>
      <c r="E330" s="12"/>
      <c r="F330" s="12"/>
      <c r="G330" s="12"/>
      <c r="H330" s="12"/>
      <c r="I330" s="12"/>
      <c r="J330" t="s">
        <v>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s="18" t="s">
        <v>2015</v>
      </c>
      <c r="Z330">
        <v>29</v>
      </c>
    </row>
    <row r="331" spans="1:26">
      <c r="A331">
        <v>2129</v>
      </c>
      <c r="B331" t="s">
        <v>31</v>
      </c>
      <c r="C331" t="s">
        <v>771</v>
      </c>
      <c r="D331" s="17"/>
      <c r="E331" s="12"/>
      <c r="F331" s="12"/>
      <c r="G331" s="12"/>
      <c r="H331" s="12"/>
      <c r="I331" s="12"/>
      <c r="J331" t="s">
        <v>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s="18" t="s">
        <v>2884</v>
      </c>
      <c r="Z331">
        <v>17</v>
      </c>
    </row>
    <row r="332" spans="1:26">
      <c r="A332">
        <v>2130</v>
      </c>
      <c r="B332" t="s">
        <v>31</v>
      </c>
      <c r="C332" t="s">
        <v>772</v>
      </c>
      <c r="D332" s="17"/>
      <c r="E332" s="12"/>
      <c r="F332" s="12"/>
      <c r="G332" s="12"/>
      <c r="H332" s="12"/>
      <c r="I332" s="12"/>
      <c r="J332" t="s">
        <v>49</v>
      </c>
      <c r="K332">
        <v>32</v>
      </c>
      <c r="L332">
        <v>5.98</v>
      </c>
      <c r="M332">
        <v>5.95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10</v>
      </c>
      <c r="V332">
        <v>0</v>
      </c>
      <c r="W332">
        <v>0</v>
      </c>
      <c r="Y332" s="18" t="s">
        <v>2885</v>
      </c>
      <c r="Z332">
        <v>6</v>
      </c>
    </row>
    <row r="333" spans="1:26">
      <c r="A333">
        <v>2134</v>
      </c>
      <c r="B333" t="s">
        <v>28</v>
      </c>
      <c r="C333" t="s">
        <v>1073</v>
      </c>
      <c r="D333" s="17"/>
      <c r="E333" s="12"/>
      <c r="F333" s="12"/>
      <c r="G333" s="12"/>
      <c r="H333" s="12"/>
      <c r="I333" s="12"/>
      <c r="J333" t="s">
        <v>44</v>
      </c>
      <c r="K333">
        <v>2</v>
      </c>
      <c r="L333">
        <v>6</v>
      </c>
      <c r="M333">
        <v>3.25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2368</v>
      </c>
      <c r="Z333">
        <v>18</v>
      </c>
    </row>
    <row r="334" spans="1:26">
      <c r="A334">
        <v>2141</v>
      </c>
      <c r="B334" t="s">
        <v>31</v>
      </c>
      <c r="C334" t="s">
        <v>777</v>
      </c>
      <c r="D334" s="17"/>
      <c r="E334" s="12"/>
      <c r="F334" s="12"/>
      <c r="G334" s="12"/>
      <c r="H334" s="12"/>
      <c r="I334" s="12"/>
      <c r="J334" t="s">
        <v>44</v>
      </c>
      <c r="K334">
        <v>29</v>
      </c>
      <c r="L334">
        <v>5.81</v>
      </c>
      <c r="M334">
        <v>5.74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7</v>
      </c>
      <c r="V334">
        <v>0</v>
      </c>
      <c r="W334">
        <v>0</v>
      </c>
      <c r="Y334" s="18" t="s">
        <v>2570</v>
      </c>
      <c r="Z334">
        <v>1</v>
      </c>
    </row>
    <row r="335" spans="1:26">
      <c r="A335">
        <v>2144</v>
      </c>
      <c r="B335" t="s">
        <v>22</v>
      </c>
      <c r="C335" t="s">
        <v>1077</v>
      </c>
      <c r="D335" s="17"/>
      <c r="E335" s="12"/>
      <c r="F335" s="12"/>
      <c r="G335" s="12"/>
      <c r="H335" s="12"/>
      <c r="I335" s="12"/>
      <c r="J335" t="s">
        <v>30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 s="18" t="s">
        <v>2571</v>
      </c>
      <c r="Z335">
        <v>12</v>
      </c>
    </row>
    <row r="336" spans="1:26">
      <c r="A336">
        <v>2146</v>
      </c>
      <c r="B336" t="s">
        <v>17</v>
      </c>
      <c r="C336" t="s">
        <v>778</v>
      </c>
      <c r="D336" s="17"/>
      <c r="E336" s="12"/>
      <c r="F336" s="12"/>
      <c r="G336" s="12"/>
      <c r="H336" s="12"/>
      <c r="I336" s="12"/>
      <c r="J336" t="s">
        <v>57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 s="18" t="s">
        <v>2572</v>
      </c>
      <c r="Z336">
        <v>10</v>
      </c>
    </row>
    <row r="337" spans="1:26">
      <c r="A337">
        <v>2155</v>
      </c>
      <c r="B337" t="s">
        <v>17</v>
      </c>
      <c r="C337" t="s">
        <v>779</v>
      </c>
      <c r="D337" s="17"/>
      <c r="E337" s="12"/>
      <c r="F337" s="12"/>
      <c r="G337" s="12"/>
      <c r="H337" s="12"/>
      <c r="I337" s="12"/>
      <c r="J337" t="s">
        <v>35</v>
      </c>
      <c r="K337">
        <v>19</v>
      </c>
      <c r="L337">
        <v>5.92</v>
      </c>
      <c r="M337">
        <v>6.61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Y337" s="18" t="s">
        <v>2886</v>
      </c>
      <c r="Z337">
        <v>10</v>
      </c>
    </row>
    <row r="338" spans="1:26">
      <c r="A338">
        <v>2157</v>
      </c>
      <c r="B338" t="s">
        <v>22</v>
      </c>
      <c r="C338" t="s">
        <v>1083</v>
      </c>
      <c r="D338" s="17"/>
      <c r="E338" s="12"/>
      <c r="F338" s="12"/>
      <c r="G338" s="12"/>
      <c r="H338" s="12"/>
      <c r="I338" s="12"/>
      <c r="J338" t="s">
        <v>654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 s="18" t="s">
        <v>2738</v>
      </c>
      <c r="Z338">
        <v>18</v>
      </c>
    </row>
    <row r="339" spans="1:26">
      <c r="A339">
        <v>2160</v>
      </c>
      <c r="B339" t="s">
        <v>31</v>
      </c>
      <c r="C339" t="s">
        <v>781</v>
      </c>
      <c r="D339" s="17"/>
      <c r="E339" s="12"/>
      <c r="F339" s="12"/>
      <c r="G339" s="12"/>
      <c r="H339" s="12"/>
      <c r="I339" s="12"/>
      <c r="J339" t="s">
        <v>49</v>
      </c>
      <c r="K339">
        <v>34</v>
      </c>
      <c r="L339">
        <v>6.33</v>
      </c>
      <c r="M339">
        <v>7.32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3</v>
      </c>
      <c r="V339">
        <v>0</v>
      </c>
      <c r="W339">
        <v>0</v>
      </c>
      <c r="Y339" s="18" t="s">
        <v>2887</v>
      </c>
      <c r="Z339">
        <v>1</v>
      </c>
    </row>
    <row r="340" spans="1:26">
      <c r="A340">
        <v>2161</v>
      </c>
      <c r="B340" t="s">
        <v>22</v>
      </c>
      <c r="C340" t="s">
        <v>782</v>
      </c>
      <c r="D340" s="17"/>
      <c r="E340" s="12"/>
      <c r="F340" s="12"/>
      <c r="G340" s="12"/>
      <c r="H340" s="12"/>
      <c r="I340" s="12"/>
      <c r="J340" t="s">
        <v>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s="18" t="s">
        <v>2739</v>
      </c>
      <c r="Z340">
        <v>10</v>
      </c>
    </row>
    <row r="341" spans="1:26">
      <c r="A341">
        <v>2163</v>
      </c>
      <c r="B341" t="s">
        <v>17</v>
      </c>
      <c r="C341" t="s">
        <v>784</v>
      </c>
      <c r="D341" s="17"/>
      <c r="E341" s="12"/>
      <c r="F341" s="12"/>
      <c r="G341" s="12"/>
      <c r="H341" s="12"/>
      <c r="I341" s="12"/>
      <c r="J341" t="s">
        <v>1086</v>
      </c>
      <c r="K341">
        <v>26</v>
      </c>
      <c r="L341">
        <v>6.33</v>
      </c>
      <c r="M341">
        <v>7.96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0</v>
      </c>
      <c r="W341">
        <v>0</v>
      </c>
      <c r="Y341" s="18" t="s">
        <v>2574</v>
      </c>
      <c r="Z341">
        <v>22</v>
      </c>
    </row>
    <row r="342" spans="1:26">
      <c r="A342">
        <v>2164</v>
      </c>
      <c r="B342" t="s">
        <v>31</v>
      </c>
      <c r="C342" t="s">
        <v>785</v>
      </c>
      <c r="D342" s="17"/>
      <c r="E342" s="12"/>
      <c r="F342" s="12"/>
      <c r="G342" s="12"/>
      <c r="H342" s="12"/>
      <c r="I342" s="12"/>
      <c r="J342" t="s">
        <v>35</v>
      </c>
      <c r="K342">
        <v>37</v>
      </c>
      <c r="L342">
        <v>6.12</v>
      </c>
      <c r="M342">
        <v>6.41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</v>
      </c>
      <c r="V342">
        <v>0</v>
      </c>
      <c r="W342">
        <v>0</v>
      </c>
      <c r="Y342" s="18" t="s">
        <v>2742</v>
      </c>
      <c r="Z342">
        <v>12</v>
      </c>
    </row>
    <row r="343" spans="1:26">
      <c r="A343">
        <v>2165</v>
      </c>
      <c r="B343" t="s">
        <v>31</v>
      </c>
      <c r="C343" t="s">
        <v>786</v>
      </c>
      <c r="D343" s="17"/>
      <c r="E343" s="12"/>
      <c r="F343" s="12"/>
      <c r="G343" s="12"/>
      <c r="H343" s="12"/>
      <c r="I343" s="12"/>
      <c r="J343" t="s">
        <v>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 s="18" t="s">
        <v>2024</v>
      </c>
      <c r="Z343">
        <v>2</v>
      </c>
    </row>
    <row r="344" spans="1:26">
      <c r="A344">
        <v>2166</v>
      </c>
      <c r="B344" t="s">
        <v>22</v>
      </c>
      <c r="C344" t="s">
        <v>787</v>
      </c>
      <c r="D344" s="17"/>
      <c r="E344" s="12"/>
      <c r="F344" s="12"/>
      <c r="G344" s="12"/>
      <c r="H344" s="12"/>
      <c r="I344" s="12"/>
      <c r="J344" t="s">
        <v>57</v>
      </c>
      <c r="K344">
        <v>30</v>
      </c>
      <c r="L344">
        <v>6.09</v>
      </c>
      <c r="M344">
        <v>6.17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9</v>
      </c>
      <c r="V344">
        <v>0</v>
      </c>
      <c r="W344">
        <v>0</v>
      </c>
      <c r="Y344" s="18" t="s">
        <v>2743</v>
      </c>
      <c r="Z344">
        <v>7</v>
      </c>
    </row>
    <row r="345" spans="1:26">
      <c r="A345">
        <v>2167</v>
      </c>
      <c r="B345" t="s">
        <v>17</v>
      </c>
      <c r="C345" t="s">
        <v>788</v>
      </c>
      <c r="D345" s="17"/>
      <c r="E345" s="12"/>
      <c r="F345" s="12"/>
      <c r="G345" s="12"/>
      <c r="H345" s="12"/>
      <c r="I345" s="12"/>
      <c r="J345" t="s">
        <v>89</v>
      </c>
      <c r="K345">
        <v>37</v>
      </c>
      <c r="L345">
        <v>5.95</v>
      </c>
      <c r="M345">
        <v>6.72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3</v>
      </c>
      <c r="V345">
        <v>0</v>
      </c>
      <c r="W345">
        <v>0</v>
      </c>
      <c r="Y345" s="18" t="s">
        <v>2027</v>
      </c>
      <c r="Z345">
        <v>21</v>
      </c>
    </row>
    <row r="346" spans="1:26">
      <c r="A346">
        <v>2168</v>
      </c>
      <c r="B346" t="s">
        <v>31</v>
      </c>
      <c r="C346" t="s">
        <v>789</v>
      </c>
      <c r="D346" s="17"/>
      <c r="E346" s="12"/>
      <c r="F346" s="12"/>
      <c r="G346" s="12"/>
      <c r="H346" s="12"/>
      <c r="I346" s="12"/>
      <c r="J346" t="s">
        <v>21</v>
      </c>
      <c r="K346">
        <v>18</v>
      </c>
      <c r="L346">
        <v>5.67</v>
      </c>
      <c r="M346">
        <v>5.5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1</v>
      </c>
      <c r="W346">
        <v>0</v>
      </c>
      <c r="Y346" s="18" t="s">
        <v>2576</v>
      </c>
      <c r="Z346">
        <v>16</v>
      </c>
    </row>
    <row r="347" spans="1:26">
      <c r="A347">
        <v>2169</v>
      </c>
      <c r="B347" t="s">
        <v>31</v>
      </c>
      <c r="C347" t="s">
        <v>790</v>
      </c>
      <c r="D347" s="17"/>
      <c r="E347" s="12"/>
      <c r="F347" s="12"/>
      <c r="G347" s="12"/>
      <c r="H347" s="12"/>
      <c r="I347" s="12"/>
      <c r="J347" t="s">
        <v>21</v>
      </c>
      <c r="K347">
        <v>5</v>
      </c>
      <c r="L347">
        <v>5.5</v>
      </c>
      <c r="M347">
        <v>5.5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s="18" t="s">
        <v>2376</v>
      </c>
      <c r="Z347">
        <v>7</v>
      </c>
    </row>
    <row r="348" spans="1:26">
      <c r="A348">
        <v>2171</v>
      </c>
      <c r="B348" t="s">
        <v>31</v>
      </c>
      <c r="C348" t="s">
        <v>792</v>
      </c>
      <c r="D348" s="17"/>
      <c r="E348" s="12"/>
      <c r="F348" s="12"/>
      <c r="G348" s="12"/>
      <c r="H348" s="12"/>
      <c r="I348" s="12"/>
      <c r="J348" t="s">
        <v>81</v>
      </c>
      <c r="K348">
        <v>17</v>
      </c>
      <c r="L348">
        <v>5.59</v>
      </c>
      <c r="M348">
        <v>5.31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</v>
      </c>
      <c r="V348">
        <v>0</v>
      </c>
      <c r="W348">
        <v>1</v>
      </c>
      <c r="Y348" s="18" t="s">
        <v>2030</v>
      </c>
      <c r="Z348">
        <v>23</v>
      </c>
    </row>
    <row r="349" spans="1:26">
      <c r="A349">
        <v>2172</v>
      </c>
      <c r="B349" t="s">
        <v>22</v>
      </c>
      <c r="C349" t="s">
        <v>793</v>
      </c>
      <c r="D349" s="17"/>
      <c r="E349" s="12"/>
      <c r="F349" s="12"/>
      <c r="G349" s="12"/>
      <c r="H349" s="12"/>
      <c r="I349" s="12"/>
      <c r="J349" t="s">
        <v>1267</v>
      </c>
      <c r="K349">
        <v>24</v>
      </c>
      <c r="L349">
        <v>5.89</v>
      </c>
      <c r="M349">
        <v>6.18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Y349" s="18" t="s">
        <v>2888</v>
      </c>
      <c r="Z349">
        <v>5</v>
      </c>
    </row>
    <row r="350" spans="1:26">
      <c r="A350">
        <v>2173</v>
      </c>
      <c r="B350" t="s">
        <v>17</v>
      </c>
      <c r="C350" t="s">
        <v>794</v>
      </c>
      <c r="J350" t="s">
        <v>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s="18" t="s">
        <v>2744</v>
      </c>
      <c r="Z350">
        <v>14</v>
      </c>
    </row>
    <row r="351" spans="1:26">
      <c r="A351">
        <v>2174</v>
      </c>
      <c r="B351" t="s">
        <v>31</v>
      </c>
      <c r="C351" t="s">
        <v>795</v>
      </c>
      <c r="J351" t="s">
        <v>35</v>
      </c>
      <c r="K351">
        <v>16</v>
      </c>
      <c r="L351">
        <v>5.85</v>
      </c>
      <c r="M351">
        <v>5.77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4</v>
      </c>
      <c r="V351">
        <v>0</v>
      </c>
      <c r="W351">
        <v>0</v>
      </c>
      <c r="Y351" s="18" t="s">
        <v>2033</v>
      </c>
      <c r="Z351">
        <v>13</v>
      </c>
    </row>
    <row r="352" spans="1:26">
      <c r="A352">
        <v>2175</v>
      </c>
      <c r="B352" t="s">
        <v>17</v>
      </c>
      <c r="C352" t="s">
        <v>796</v>
      </c>
      <c r="J352" t="s">
        <v>21</v>
      </c>
      <c r="K352">
        <v>1</v>
      </c>
      <c r="L352">
        <v>5.5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Y352" s="18" t="s">
        <v>2377</v>
      </c>
      <c r="Z352">
        <v>26</v>
      </c>
    </row>
    <row r="353" spans="1:26">
      <c r="A353">
        <v>2180</v>
      </c>
      <c r="B353" t="s">
        <v>31</v>
      </c>
      <c r="C353" t="s">
        <v>801</v>
      </c>
      <c r="J353" t="s">
        <v>42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s="18" t="s">
        <v>2745</v>
      </c>
      <c r="Z353">
        <v>14</v>
      </c>
    </row>
    <row r="354" spans="1:26">
      <c r="A354">
        <v>2181</v>
      </c>
      <c r="B354" t="s">
        <v>31</v>
      </c>
      <c r="C354" t="s">
        <v>802</v>
      </c>
      <c r="J354" t="s">
        <v>49</v>
      </c>
      <c r="K354">
        <v>30</v>
      </c>
      <c r="L354">
        <v>6</v>
      </c>
      <c r="M354">
        <v>6.08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5</v>
      </c>
      <c r="V354">
        <v>0</v>
      </c>
      <c r="W354">
        <v>1</v>
      </c>
      <c r="Y354" s="18" t="s">
        <v>2746</v>
      </c>
      <c r="Z354">
        <v>8</v>
      </c>
    </row>
    <row r="355" spans="1:26">
      <c r="A355">
        <v>2184</v>
      </c>
      <c r="B355" t="s">
        <v>31</v>
      </c>
      <c r="C355" t="s">
        <v>805</v>
      </c>
      <c r="J355" t="s">
        <v>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 s="18" t="s">
        <v>2039</v>
      </c>
      <c r="Z355">
        <v>25</v>
      </c>
    </row>
    <row r="356" spans="1:26">
      <c r="A356">
        <v>2187</v>
      </c>
      <c r="B356" t="s">
        <v>22</v>
      </c>
      <c r="C356" t="s">
        <v>807</v>
      </c>
      <c r="J356" t="s">
        <v>101</v>
      </c>
      <c r="K356">
        <v>16</v>
      </c>
      <c r="L356">
        <v>5.97</v>
      </c>
      <c r="M356">
        <v>6.43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2</v>
      </c>
      <c r="V356">
        <v>1</v>
      </c>
      <c r="W356">
        <v>0</v>
      </c>
      <c r="Y356" s="18" t="s">
        <v>2747</v>
      </c>
      <c r="Z356">
        <v>4</v>
      </c>
    </row>
    <row r="357" spans="1:26">
      <c r="A357">
        <v>2188</v>
      </c>
      <c r="B357" t="s">
        <v>22</v>
      </c>
      <c r="C357" t="s">
        <v>808</v>
      </c>
      <c r="J357" t="s">
        <v>74</v>
      </c>
      <c r="K357">
        <v>15</v>
      </c>
      <c r="L357">
        <v>6.11</v>
      </c>
      <c r="M357">
        <v>6.5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</v>
      </c>
      <c r="W357">
        <v>0</v>
      </c>
      <c r="Y357" s="18" t="s">
        <v>2040</v>
      </c>
      <c r="Z357">
        <v>18</v>
      </c>
    </row>
    <row r="358" spans="1:26">
      <c r="A358">
        <v>2191</v>
      </c>
      <c r="B358" t="s">
        <v>22</v>
      </c>
      <c r="C358" t="s">
        <v>810</v>
      </c>
      <c r="J358" t="s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 s="18" t="s">
        <v>2041</v>
      </c>
      <c r="Z358">
        <v>6</v>
      </c>
    </row>
    <row r="359" spans="1:26">
      <c r="A359">
        <v>2192</v>
      </c>
      <c r="B359" t="s">
        <v>31</v>
      </c>
      <c r="C359" t="s">
        <v>811</v>
      </c>
      <c r="J359" t="s">
        <v>653</v>
      </c>
      <c r="K359">
        <v>17</v>
      </c>
      <c r="L359">
        <v>5.56</v>
      </c>
      <c r="M359">
        <v>5.85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Y359" s="18" t="s">
        <v>2043</v>
      </c>
      <c r="Z359">
        <v>19</v>
      </c>
    </row>
    <row r="360" spans="1:26">
      <c r="A360">
        <v>2193</v>
      </c>
      <c r="B360" t="s">
        <v>22</v>
      </c>
      <c r="C360" t="s">
        <v>812</v>
      </c>
      <c r="J360" t="s">
        <v>42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2043</v>
      </c>
      <c r="Z360">
        <v>9</v>
      </c>
    </row>
    <row r="361" spans="1:26">
      <c r="A361">
        <v>2194</v>
      </c>
      <c r="B361" t="s">
        <v>22</v>
      </c>
      <c r="C361" t="s">
        <v>813</v>
      </c>
      <c r="J361" t="s">
        <v>21</v>
      </c>
      <c r="K361">
        <v>35</v>
      </c>
      <c r="L361">
        <v>6.2</v>
      </c>
      <c r="M361">
        <v>7.14</v>
      </c>
      <c r="N361">
        <v>8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9</v>
      </c>
      <c r="U361">
        <v>6</v>
      </c>
      <c r="V361">
        <v>0</v>
      </c>
      <c r="W361">
        <v>0</v>
      </c>
      <c r="Y361" s="18" t="s">
        <v>2045</v>
      </c>
      <c r="Z361">
        <v>4</v>
      </c>
    </row>
    <row r="362" spans="1:26">
      <c r="A362">
        <v>2195</v>
      </c>
      <c r="B362" t="s">
        <v>17</v>
      </c>
      <c r="C362" t="s">
        <v>814</v>
      </c>
      <c r="J362" t="s">
        <v>24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Y362" s="18" t="s">
        <v>2889</v>
      </c>
      <c r="Z362">
        <v>16</v>
      </c>
    </row>
    <row r="363" spans="1:26">
      <c r="A363">
        <v>2197</v>
      </c>
      <c r="B363" t="s">
        <v>31</v>
      </c>
      <c r="C363" t="s">
        <v>816</v>
      </c>
      <c r="J363" t="s">
        <v>49</v>
      </c>
      <c r="K363">
        <v>27</v>
      </c>
      <c r="L363">
        <v>6.1</v>
      </c>
      <c r="M363">
        <v>6.2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0</v>
      </c>
      <c r="W363">
        <v>0</v>
      </c>
      <c r="Y363" s="18" t="s">
        <v>2048</v>
      </c>
      <c r="Z363">
        <v>14</v>
      </c>
    </row>
    <row r="364" spans="1:26">
      <c r="A364">
        <v>2200</v>
      </c>
      <c r="B364" t="s">
        <v>22</v>
      </c>
      <c r="C364" t="s">
        <v>819</v>
      </c>
      <c r="J364" t="s">
        <v>57</v>
      </c>
      <c r="K364">
        <v>23</v>
      </c>
      <c r="L364">
        <v>6.22</v>
      </c>
      <c r="M364">
        <v>6.58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1</v>
      </c>
      <c r="V364">
        <v>0</v>
      </c>
      <c r="W364">
        <v>0</v>
      </c>
      <c r="Y364" s="18" t="s">
        <v>2890</v>
      </c>
      <c r="Z364">
        <v>15</v>
      </c>
    </row>
    <row r="365" spans="1:26">
      <c r="A365">
        <v>2201</v>
      </c>
      <c r="B365" t="s">
        <v>22</v>
      </c>
      <c r="C365" t="s">
        <v>820</v>
      </c>
      <c r="J365" t="s">
        <v>42</v>
      </c>
      <c r="K365">
        <v>18</v>
      </c>
      <c r="L365">
        <v>6</v>
      </c>
      <c r="M365">
        <v>6.57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Y365" s="18" t="s">
        <v>2051</v>
      </c>
      <c r="Z365">
        <v>7</v>
      </c>
    </row>
    <row r="366" spans="1:26">
      <c r="A366">
        <v>2205</v>
      </c>
      <c r="B366" t="s">
        <v>22</v>
      </c>
      <c r="C366" t="s">
        <v>824</v>
      </c>
      <c r="J366" t="s">
        <v>81</v>
      </c>
      <c r="K366">
        <v>29</v>
      </c>
      <c r="L366">
        <v>5.94</v>
      </c>
      <c r="M366">
        <v>6.61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4</v>
      </c>
      <c r="V366">
        <v>0</v>
      </c>
      <c r="W366">
        <v>0</v>
      </c>
      <c r="Y366" s="18" t="s">
        <v>2052</v>
      </c>
      <c r="Z366">
        <v>1</v>
      </c>
    </row>
    <row r="367" spans="1:26">
      <c r="A367">
        <v>2208</v>
      </c>
      <c r="B367" t="s">
        <v>31</v>
      </c>
      <c r="C367" t="s">
        <v>827</v>
      </c>
      <c r="J367" t="s">
        <v>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Y367" s="18" t="s">
        <v>2054</v>
      </c>
      <c r="Z367">
        <v>18</v>
      </c>
    </row>
    <row r="368" spans="1:26">
      <c r="A368">
        <v>2209</v>
      </c>
      <c r="B368" t="s">
        <v>22</v>
      </c>
      <c r="C368" t="s">
        <v>828</v>
      </c>
      <c r="J368" t="s">
        <v>74</v>
      </c>
      <c r="K368">
        <v>25</v>
      </c>
      <c r="L368">
        <v>6</v>
      </c>
      <c r="M368">
        <v>5.84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8</v>
      </c>
      <c r="V368">
        <v>1</v>
      </c>
      <c r="W368">
        <v>0</v>
      </c>
      <c r="Y368" s="18" t="s">
        <v>2750</v>
      </c>
      <c r="Z368">
        <v>22</v>
      </c>
    </row>
    <row r="369" spans="1:26">
      <c r="A369">
        <v>2210</v>
      </c>
      <c r="B369" t="s">
        <v>22</v>
      </c>
      <c r="C369" t="s">
        <v>829</v>
      </c>
      <c r="J369" t="s">
        <v>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s="18" t="s">
        <v>2381</v>
      </c>
      <c r="Z369">
        <v>21</v>
      </c>
    </row>
    <row r="370" spans="1:26">
      <c r="A370">
        <v>2211</v>
      </c>
      <c r="B370" t="s">
        <v>28</v>
      </c>
      <c r="C370" t="s">
        <v>830</v>
      </c>
      <c r="J370" t="s">
        <v>101</v>
      </c>
      <c r="K370">
        <v>35</v>
      </c>
      <c r="L370">
        <v>6.24</v>
      </c>
      <c r="M370">
        <v>4.99</v>
      </c>
      <c r="N370">
        <v>0</v>
      </c>
      <c r="O370">
        <v>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0</v>
      </c>
      <c r="Y370" s="18" t="s">
        <v>2891</v>
      </c>
      <c r="Z370">
        <v>11</v>
      </c>
    </row>
    <row r="371" spans="1:26">
      <c r="A371">
        <v>2212</v>
      </c>
      <c r="B371" t="s">
        <v>31</v>
      </c>
      <c r="C371" t="s">
        <v>831</v>
      </c>
      <c r="J371" t="s">
        <v>653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s="18" t="s">
        <v>2056</v>
      </c>
      <c r="Z371">
        <v>6</v>
      </c>
    </row>
    <row r="372" spans="1:26">
      <c r="A372">
        <v>2213</v>
      </c>
      <c r="B372" t="s">
        <v>22</v>
      </c>
      <c r="C372" t="s">
        <v>832</v>
      </c>
      <c r="J372" t="s">
        <v>70</v>
      </c>
      <c r="K372">
        <v>24</v>
      </c>
      <c r="L372">
        <v>5.64</v>
      </c>
      <c r="M372">
        <v>5.64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</v>
      </c>
      <c r="V372">
        <v>2</v>
      </c>
      <c r="W372">
        <v>0</v>
      </c>
      <c r="Y372" s="18" t="s">
        <v>2056</v>
      </c>
      <c r="Z372">
        <v>15</v>
      </c>
    </row>
    <row r="373" spans="1:26">
      <c r="A373">
        <v>2214</v>
      </c>
      <c r="B373" t="s">
        <v>31</v>
      </c>
      <c r="C373" t="s">
        <v>833</v>
      </c>
      <c r="J373" t="s">
        <v>42</v>
      </c>
      <c r="K373">
        <v>32</v>
      </c>
      <c r="L373">
        <v>6.03</v>
      </c>
      <c r="M373">
        <v>6.53</v>
      </c>
      <c r="N373">
        <v>5</v>
      </c>
      <c r="O373">
        <v>0</v>
      </c>
      <c r="P373">
        <v>0</v>
      </c>
      <c r="Q373">
        <v>4</v>
      </c>
      <c r="R373">
        <v>2</v>
      </c>
      <c r="S373">
        <v>2</v>
      </c>
      <c r="T373">
        <v>3</v>
      </c>
      <c r="U373">
        <v>6</v>
      </c>
      <c r="V373">
        <v>0</v>
      </c>
      <c r="W373">
        <v>0</v>
      </c>
      <c r="Y373" s="18" t="s">
        <v>2892</v>
      </c>
      <c r="Z373">
        <v>3</v>
      </c>
    </row>
    <row r="374" spans="1:26">
      <c r="A374">
        <v>2215</v>
      </c>
      <c r="B374" t="s">
        <v>22</v>
      </c>
      <c r="C374" t="s">
        <v>834</v>
      </c>
      <c r="J374" t="s">
        <v>42</v>
      </c>
      <c r="K374">
        <v>33</v>
      </c>
      <c r="L374">
        <v>6.23</v>
      </c>
      <c r="M374">
        <v>6.7</v>
      </c>
      <c r="N374">
        <v>1</v>
      </c>
      <c r="O374">
        <v>0</v>
      </c>
      <c r="P374">
        <v>0</v>
      </c>
      <c r="Q374">
        <v>5</v>
      </c>
      <c r="R374">
        <v>5</v>
      </c>
      <c r="S374">
        <v>0</v>
      </c>
      <c r="T374">
        <v>0</v>
      </c>
      <c r="U374">
        <v>6</v>
      </c>
      <c r="V374">
        <v>0</v>
      </c>
      <c r="W374">
        <v>0</v>
      </c>
      <c r="Y374" s="18" t="s">
        <v>2385</v>
      </c>
      <c r="Z374">
        <v>15</v>
      </c>
    </row>
    <row r="375" spans="1:26">
      <c r="A375">
        <v>2241</v>
      </c>
      <c r="B375" t="s">
        <v>31</v>
      </c>
      <c r="C375" t="s">
        <v>838</v>
      </c>
      <c r="J375" t="s">
        <v>1267</v>
      </c>
      <c r="K375">
        <v>36</v>
      </c>
      <c r="L375">
        <v>5.62</v>
      </c>
      <c r="M375">
        <v>5.68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1</v>
      </c>
      <c r="W375">
        <v>1</v>
      </c>
      <c r="Y375" s="18" t="s">
        <v>2578</v>
      </c>
      <c r="Z375">
        <v>1</v>
      </c>
    </row>
    <row r="376" spans="1:26">
      <c r="A376">
        <v>2243</v>
      </c>
      <c r="B376" t="s">
        <v>22</v>
      </c>
      <c r="C376" t="s">
        <v>840</v>
      </c>
      <c r="J376" t="s">
        <v>24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s="18" t="s">
        <v>2386</v>
      </c>
      <c r="Z376">
        <v>11</v>
      </c>
    </row>
    <row r="377" spans="1:26">
      <c r="A377">
        <v>2246</v>
      </c>
      <c r="B377" t="s">
        <v>17</v>
      </c>
      <c r="C377" t="s">
        <v>843</v>
      </c>
      <c r="J377" t="s">
        <v>1086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s="18" t="s">
        <v>2063</v>
      </c>
      <c r="Z377">
        <v>17</v>
      </c>
    </row>
    <row r="378" spans="1:26">
      <c r="A378">
        <v>2247</v>
      </c>
      <c r="B378" t="s">
        <v>17</v>
      </c>
      <c r="C378" t="s">
        <v>844</v>
      </c>
      <c r="J378" t="s">
        <v>101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 s="18" t="s">
        <v>2065</v>
      </c>
      <c r="Z378">
        <v>15</v>
      </c>
    </row>
    <row r="379" spans="1:26">
      <c r="A379">
        <v>2261</v>
      </c>
      <c r="B379" t="s">
        <v>31</v>
      </c>
      <c r="C379" t="s">
        <v>854</v>
      </c>
      <c r="J379" t="s">
        <v>653</v>
      </c>
      <c r="K379">
        <v>34</v>
      </c>
      <c r="L379">
        <v>5.64</v>
      </c>
      <c r="M379">
        <v>5.45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2</v>
      </c>
      <c r="Y379" s="18" t="s">
        <v>2067</v>
      </c>
      <c r="Z379">
        <v>18</v>
      </c>
    </row>
    <row r="380" spans="1:26">
      <c r="A380">
        <v>2263</v>
      </c>
      <c r="B380" t="s">
        <v>22</v>
      </c>
      <c r="C380" t="s">
        <v>856</v>
      </c>
      <c r="J380" t="s">
        <v>74</v>
      </c>
      <c r="K380">
        <v>32</v>
      </c>
      <c r="L380">
        <v>6.16</v>
      </c>
      <c r="M380">
        <v>6.12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6</v>
      </c>
      <c r="V380">
        <v>0</v>
      </c>
      <c r="W380">
        <v>0</v>
      </c>
      <c r="Y380" s="18" t="s">
        <v>2893</v>
      </c>
      <c r="Z380">
        <v>6</v>
      </c>
    </row>
    <row r="381" spans="1:26">
      <c r="A381">
        <v>2270</v>
      </c>
      <c r="B381" t="s">
        <v>28</v>
      </c>
      <c r="C381" t="s">
        <v>862</v>
      </c>
      <c r="J381" t="s">
        <v>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Y381" s="18" t="s">
        <v>2755</v>
      </c>
      <c r="Z381">
        <v>1</v>
      </c>
    </row>
    <row r="382" spans="1:26">
      <c r="A382">
        <v>2271</v>
      </c>
      <c r="B382" t="s">
        <v>28</v>
      </c>
      <c r="C382" t="s">
        <v>863</v>
      </c>
      <c r="J382" t="s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 s="18" t="s">
        <v>2078</v>
      </c>
      <c r="Z382">
        <v>18</v>
      </c>
    </row>
    <row r="383" spans="1:26">
      <c r="A383">
        <v>2274</v>
      </c>
      <c r="B383" t="s">
        <v>22</v>
      </c>
      <c r="C383" t="s">
        <v>866</v>
      </c>
      <c r="J383" t="s">
        <v>653</v>
      </c>
      <c r="K383">
        <v>27</v>
      </c>
      <c r="L383">
        <v>5.88</v>
      </c>
      <c r="M383">
        <v>6.14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7</v>
      </c>
      <c r="V383">
        <v>0</v>
      </c>
      <c r="W383">
        <v>0</v>
      </c>
      <c r="Y383" s="18" t="s">
        <v>2079</v>
      </c>
      <c r="Z383">
        <v>31</v>
      </c>
    </row>
    <row r="384" spans="1:26">
      <c r="A384">
        <v>2279</v>
      </c>
      <c r="B384" t="s">
        <v>31</v>
      </c>
      <c r="C384" t="s">
        <v>869</v>
      </c>
      <c r="J384" t="s">
        <v>46</v>
      </c>
      <c r="K384">
        <v>18</v>
      </c>
      <c r="L384">
        <v>5.89</v>
      </c>
      <c r="M384">
        <v>5.81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Y384" s="18" t="s">
        <v>2894</v>
      </c>
      <c r="Z384">
        <v>15</v>
      </c>
    </row>
    <row r="385" spans="1:26">
      <c r="A385">
        <v>2280</v>
      </c>
      <c r="B385" t="s">
        <v>31</v>
      </c>
      <c r="C385" t="s">
        <v>870</v>
      </c>
      <c r="J385" t="s">
        <v>30</v>
      </c>
      <c r="K385">
        <v>26</v>
      </c>
      <c r="L385">
        <v>6.06</v>
      </c>
      <c r="M385">
        <v>6.02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Y385" s="18" t="s">
        <v>2081</v>
      </c>
      <c r="Z385">
        <v>8</v>
      </c>
    </row>
    <row r="386" spans="1:26">
      <c r="A386">
        <v>2281</v>
      </c>
      <c r="B386" t="s">
        <v>17</v>
      </c>
      <c r="C386" t="s">
        <v>871</v>
      </c>
      <c r="J386" t="s">
        <v>49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s="18" t="s">
        <v>2391</v>
      </c>
      <c r="Z386">
        <v>11</v>
      </c>
    </row>
    <row r="387" spans="1:26">
      <c r="A387">
        <v>2284</v>
      </c>
      <c r="B387" t="s">
        <v>17</v>
      </c>
      <c r="C387" t="s">
        <v>873</v>
      </c>
      <c r="J387" t="s">
        <v>74</v>
      </c>
      <c r="K387">
        <v>30</v>
      </c>
      <c r="L387">
        <v>6.12</v>
      </c>
      <c r="M387">
        <v>6.89</v>
      </c>
      <c r="N387">
        <v>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7</v>
      </c>
      <c r="V387">
        <v>0</v>
      </c>
      <c r="W387">
        <v>0</v>
      </c>
      <c r="Y387" s="18" t="s">
        <v>2082</v>
      </c>
      <c r="Z387">
        <v>9</v>
      </c>
    </row>
    <row r="388" spans="1:26">
      <c r="A388">
        <v>2285</v>
      </c>
      <c r="B388" t="s">
        <v>31</v>
      </c>
      <c r="C388" t="s">
        <v>874</v>
      </c>
      <c r="J388" t="s">
        <v>89</v>
      </c>
      <c r="K388">
        <v>27</v>
      </c>
      <c r="L388">
        <v>5.91</v>
      </c>
      <c r="M388">
        <v>6.13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</v>
      </c>
      <c r="V388">
        <v>1</v>
      </c>
      <c r="W388">
        <v>0</v>
      </c>
      <c r="Y388" s="18" t="s">
        <v>2083</v>
      </c>
      <c r="Z388">
        <v>2</v>
      </c>
    </row>
    <row r="389" spans="1:26">
      <c r="A389">
        <v>2287</v>
      </c>
      <c r="B389" t="s">
        <v>22</v>
      </c>
      <c r="C389" t="s">
        <v>876</v>
      </c>
      <c r="J389" t="s">
        <v>44</v>
      </c>
      <c r="K389">
        <v>26</v>
      </c>
      <c r="L389">
        <v>5.96</v>
      </c>
      <c r="M389">
        <v>6.81</v>
      </c>
      <c r="N389">
        <v>4</v>
      </c>
      <c r="O389">
        <v>0</v>
      </c>
      <c r="P389">
        <v>0</v>
      </c>
      <c r="Q389">
        <v>3</v>
      </c>
      <c r="R389">
        <v>3</v>
      </c>
      <c r="S389">
        <v>0</v>
      </c>
      <c r="T389">
        <v>2</v>
      </c>
      <c r="U389">
        <v>5</v>
      </c>
      <c r="V389">
        <v>0</v>
      </c>
      <c r="W389">
        <v>0</v>
      </c>
      <c r="Y389" s="18" t="s">
        <v>2758</v>
      </c>
      <c r="Z389">
        <v>4</v>
      </c>
    </row>
    <row r="390" spans="1:26">
      <c r="A390">
        <v>2288</v>
      </c>
      <c r="B390" t="s">
        <v>31</v>
      </c>
      <c r="C390" t="s">
        <v>877</v>
      </c>
      <c r="J390" t="s">
        <v>81</v>
      </c>
      <c r="K390">
        <v>31</v>
      </c>
      <c r="L390">
        <v>5.89</v>
      </c>
      <c r="M390">
        <v>5.9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1</v>
      </c>
      <c r="W390">
        <v>0</v>
      </c>
      <c r="Y390" s="18" t="s">
        <v>2895</v>
      </c>
      <c r="Z390">
        <v>6</v>
      </c>
    </row>
    <row r="391" spans="1:26">
      <c r="A391">
        <v>2289</v>
      </c>
      <c r="B391" t="s">
        <v>31</v>
      </c>
      <c r="C391" t="s">
        <v>878</v>
      </c>
      <c r="J391" t="s">
        <v>35</v>
      </c>
      <c r="K391">
        <v>31</v>
      </c>
      <c r="L391">
        <v>5.71</v>
      </c>
      <c r="M391">
        <v>5.68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8</v>
      </c>
      <c r="V391">
        <v>1</v>
      </c>
      <c r="W391">
        <v>0</v>
      </c>
      <c r="Y391" s="18" t="s">
        <v>2581</v>
      </c>
      <c r="Z391">
        <v>22</v>
      </c>
    </row>
    <row r="392" spans="1:26">
      <c r="A392">
        <v>2290</v>
      </c>
      <c r="B392" t="s">
        <v>22</v>
      </c>
      <c r="C392" t="s">
        <v>879</v>
      </c>
      <c r="J392" t="s">
        <v>101</v>
      </c>
      <c r="K392">
        <v>8</v>
      </c>
      <c r="L392">
        <v>5.58</v>
      </c>
      <c r="M392">
        <v>5.42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Y392" s="18" t="s">
        <v>2896</v>
      </c>
      <c r="Z392">
        <v>19</v>
      </c>
    </row>
    <row r="393" spans="1:26">
      <c r="A393">
        <v>2291</v>
      </c>
      <c r="B393" t="s">
        <v>22</v>
      </c>
      <c r="C393" t="s">
        <v>880</v>
      </c>
      <c r="J393" t="s">
        <v>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s="18" t="s">
        <v>2086</v>
      </c>
      <c r="Z393">
        <v>6</v>
      </c>
    </row>
    <row r="394" spans="1:26">
      <c r="A394">
        <v>2294</v>
      </c>
      <c r="B394" t="s">
        <v>28</v>
      </c>
      <c r="C394" t="s">
        <v>883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 s="18" t="s">
        <v>2760</v>
      </c>
      <c r="Z394">
        <v>8</v>
      </c>
    </row>
    <row r="395" spans="1:26">
      <c r="A395">
        <v>2296</v>
      </c>
      <c r="B395" t="s">
        <v>31</v>
      </c>
      <c r="C395" t="s">
        <v>885</v>
      </c>
      <c r="J395" t="s">
        <v>42</v>
      </c>
      <c r="K395">
        <v>32</v>
      </c>
      <c r="L395">
        <v>5.98</v>
      </c>
      <c r="M395">
        <v>5.83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</v>
      </c>
      <c r="V395">
        <v>1</v>
      </c>
      <c r="W395">
        <v>0</v>
      </c>
      <c r="Y395" s="18" t="s">
        <v>2087</v>
      </c>
      <c r="Z395">
        <v>30</v>
      </c>
    </row>
    <row r="396" spans="1:26">
      <c r="A396">
        <v>2297</v>
      </c>
      <c r="B396" t="s">
        <v>28</v>
      </c>
      <c r="C396" t="s">
        <v>886</v>
      </c>
      <c r="J396" t="s">
        <v>49</v>
      </c>
      <c r="K396">
        <v>1</v>
      </c>
      <c r="L396">
        <v>6</v>
      </c>
      <c r="M396">
        <v>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s="18" t="s">
        <v>2761</v>
      </c>
      <c r="Z396">
        <v>5</v>
      </c>
    </row>
    <row r="397" spans="1:26">
      <c r="A397">
        <v>2302</v>
      </c>
      <c r="B397" t="s">
        <v>22</v>
      </c>
      <c r="C397" t="s">
        <v>891</v>
      </c>
      <c r="J397" t="s">
        <v>70</v>
      </c>
      <c r="K397">
        <v>17</v>
      </c>
      <c r="L397">
        <v>5.71</v>
      </c>
      <c r="M397">
        <v>5.59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1</v>
      </c>
      <c r="W397">
        <v>0</v>
      </c>
      <c r="Y397" s="18" t="s">
        <v>2088</v>
      </c>
      <c r="Z397">
        <v>4</v>
      </c>
    </row>
    <row r="398" spans="1:26">
      <c r="A398">
        <v>2304</v>
      </c>
      <c r="B398" t="s">
        <v>17</v>
      </c>
      <c r="C398" t="s">
        <v>893</v>
      </c>
      <c r="J398" t="s">
        <v>101</v>
      </c>
      <c r="K398">
        <v>17</v>
      </c>
      <c r="L398">
        <v>6</v>
      </c>
      <c r="M398">
        <v>6.2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 s="18" t="s">
        <v>2897</v>
      </c>
      <c r="Z398">
        <v>25</v>
      </c>
    </row>
    <row r="399" spans="1:26">
      <c r="A399">
        <v>2306</v>
      </c>
      <c r="B399" t="s">
        <v>22</v>
      </c>
      <c r="C399" t="s">
        <v>895</v>
      </c>
      <c r="J399" t="s">
        <v>57</v>
      </c>
      <c r="K399">
        <v>35</v>
      </c>
      <c r="L399">
        <v>5.86</v>
      </c>
      <c r="M399">
        <v>5.86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0</v>
      </c>
      <c r="Y399" s="18" t="s">
        <v>2762</v>
      </c>
      <c r="Z399">
        <v>1</v>
      </c>
    </row>
    <row r="400" spans="1:26">
      <c r="A400">
        <v>2309</v>
      </c>
      <c r="B400" t="s">
        <v>31</v>
      </c>
      <c r="C400" t="s">
        <v>896</v>
      </c>
      <c r="J400" t="s">
        <v>35</v>
      </c>
      <c r="K400">
        <v>33</v>
      </c>
      <c r="L400">
        <v>6.03</v>
      </c>
      <c r="M400">
        <v>6.12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</v>
      </c>
      <c r="V400">
        <v>0</v>
      </c>
      <c r="W400">
        <v>0</v>
      </c>
      <c r="Y400" s="18" t="s">
        <v>2092</v>
      </c>
      <c r="Z400">
        <v>12</v>
      </c>
    </row>
    <row r="401" spans="1:26">
      <c r="A401">
        <v>2310</v>
      </c>
      <c r="B401" t="s">
        <v>31</v>
      </c>
      <c r="C401" t="s">
        <v>897</v>
      </c>
      <c r="J401" t="s">
        <v>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s="18" t="s">
        <v>2093</v>
      </c>
      <c r="Z401">
        <v>6</v>
      </c>
    </row>
    <row r="402" spans="1:26">
      <c r="A402">
        <v>2312</v>
      </c>
      <c r="B402" t="s">
        <v>31</v>
      </c>
      <c r="C402" t="s">
        <v>898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2898</v>
      </c>
      <c r="Z402">
        <v>10</v>
      </c>
    </row>
    <row r="403" spans="1:26">
      <c r="A403">
        <v>2314</v>
      </c>
      <c r="B403" t="s">
        <v>22</v>
      </c>
      <c r="C403" t="s">
        <v>900</v>
      </c>
      <c r="J403" t="s">
        <v>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 s="18" t="s">
        <v>2400</v>
      </c>
      <c r="Z403">
        <v>14</v>
      </c>
    </row>
    <row r="404" spans="1:26">
      <c r="A404">
        <v>2315</v>
      </c>
      <c r="B404" t="s">
        <v>31</v>
      </c>
      <c r="C404" t="s">
        <v>901</v>
      </c>
      <c r="J404" t="s">
        <v>30</v>
      </c>
      <c r="K404">
        <v>33</v>
      </c>
      <c r="L404">
        <v>6.03</v>
      </c>
      <c r="M404">
        <v>6.14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5</v>
      </c>
      <c r="V404">
        <v>0</v>
      </c>
      <c r="W404">
        <v>0</v>
      </c>
      <c r="Y404" s="18" t="s">
        <v>2585</v>
      </c>
      <c r="Z404">
        <v>11</v>
      </c>
    </row>
    <row r="405" spans="1:26">
      <c r="A405">
        <v>2317</v>
      </c>
      <c r="B405" t="s">
        <v>17</v>
      </c>
      <c r="C405" t="s">
        <v>903</v>
      </c>
      <c r="J405" t="s">
        <v>46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s="18" t="s">
        <v>2586</v>
      </c>
      <c r="Z405">
        <v>7</v>
      </c>
    </row>
    <row r="406" spans="1:26">
      <c r="A406">
        <v>2318</v>
      </c>
      <c r="B406" t="s">
        <v>31</v>
      </c>
      <c r="C406" t="s">
        <v>904</v>
      </c>
      <c r="J406" t="s">
        <v>46</v>
      </c>
      <c r="K406">
        <v>15</v>
      </c>
      <c r="L406">
        <v>5.97</v>
      </c>
      <c r="M406">
        <v>6.03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</v>
      </c>
      <c r="V406">
        <v>0</v>
      </c>
      <c r="W406">
        <v>0</v>
      </c>
      <c r="Y406" s="18" t="s">
        <v>2097</v>
      </c>
      <c r="Z406">
        <v>16</v>
      </c>
    </row>
    <row r="407" spans="1:26">
      <c r="A407">
        <v>2324</v>
      </c>
      <c r="B407" t="s">
        <v>17</v>
      </c>
      <c r="C407" t="s">
        <v>910</v>
      </c>
      <c r="J407" t="s">
        <v>101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2764</v>
      </c>
      <c r="Z407">
        <v>10</v>
      </c>
    </row>
    <row r="408" spans="1:26">
      <c r="A408">
        <v>2325</v>
      </c>
      <c r="B408" t="s">
        <v>17</v>
      </c>
      <c r="C408" t="s">
        <v>911</v>
      </c>
      <c r="J408" t="s">
        <v>1086</v>
      </c>
      <c r="K408">
        <v>14</v>
      </c>
      <c r="L408">
        <v>5.64</v>
      </c>
      <c r="M408">
        <v>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Y408" s="18" t="s">
        <v>2766</v>
      </c>
      <c r="Z408">
        <v>56</v>
      </c>
    </row>
    <row r="409" spans="1:26">
      <c r="A409">
        <v>2327</v>
      </c>
      <c r="B409" t="s">
        <v>17</v>
      </c>
      <c r="C409" t="s">
        <v>913</v>
      </c>
      <c r="J409" t="s">
        <v>101</v>
      </c>
      <c r="K409">
        <v>21</v>
      </c>
      <c r="L409">
        <v>5.85</v>
      </c>
      <c r="M409">
        <v>6.42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3</v>
      </c>
      <c r="V409">
        <v>1</v>
      </c>
      <c r="W409">
        <v>0</v>
      </c>
      <c r="Y409" s="18" t="s">
        <v>2767</v>
      </c>
      <c r="Z409">
        <v>1</v>
      </c>
    </row>
    <row r="410" spans="1:26">
      <c r="A410">
        <v>2332</v>
      </c>
      <c r="B410" t="s">
        <v>22</v>
      </c>
      <c r="C410" t="s">
        <v>918</v>
      </c>
      <c r="J410" t="s">
        <v>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 s="18" t="s">
        <v>2103</v>
      </c>
      <c r="Z410">
        <v>7</v>
      </c>
    </row>
    <row r="411" spans="1:26">
      <c r="A411">
        <v>2333</v>
      </c>
      <c r="B411" t="s">
        <v>17</v>
      </c>
      <c r="C411" t="s">
        <v>919</v>
      </c>
      <c r="J411" t="s">
        <v>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 s="18" t="s">
        <v>2588</v>
      </c>
      <c r="Z411">
        <v>2</v>
      </c>
    </row>
    <row r="412" spans="1:26">
      <c r="A412">
        <v>2334</v>
      </c>
      <c r="B412" t="s">
        <v>22</v>
      </c>
      <c r="C412" t="s">
        <v>920</v>
      </c>
      <c r="J412" t="s">
        <v>44</v>
      </c>
      <c r="K412">
        <v>15</v>
      </c>
      <c r="L412">
        <v>5.85</v>
      </c>
      <c r="M412">
        <v>6.08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 s="18" t="s">
        <v>2899</v>
      </c>
      <c r="Z412">
        <v>11</v>
      </c>
    </row>
    <row r="413" spans="1:26">
      <c r="A413">
        <v>2335</v>
      </c>
      <c r="B413" t="s">
        <v>31</v>
      </c>
      <c r="C413" t="s">
        <v>921</v>
      </c>
      <c r="J413" t="s">
        <v>74</v>
      </c>
      <c r="K413">
        <v>26</v>
      </c>
      <c r="L413">
        <v>5.92</v>
      </c>
      <c r="M413">
        <v>5.96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6</v>
      </c>
      <c r="V413">
        <v>0</v>
      </c>
      <c r="W413">
        <v>0</v>
      </c>
      <c r="Y413" s="18" t="s">
        <v>2106</v>
      </c>
      <c r="Z413">
        <v>6</v>
      </c>
    </row>
    <row r="414" spans="1:26">
      <c r="A414">
        <v>2355</v>
      </c>
      <c r="B414" t="s">
        <v>31</v>
      </c>
      <c r="C414" t="s">
        <v>1087</v>
      </c>
      <c r="J414" t="s">
        <v>46</v>
      </c>
      <c r="K414">
        <v>23</v>
      </c>
      <c r="L414">
        <v>5.89</v>
      </c>
      <c r="M414">
        <v>5.74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Y414" s="18" t="s">
        <v>2768</v>
      </c>
      <c r="Z414">
        <v>19</v>
      </c>
    </row>
    <row r="415" spans="1:26">
      <c r="A415">
        <v>2378</v>
      </c>
      <c r="B415" t="s">
        <v>22</v>
      </c>
      <c r="C415" t="s">
        <v>1088</v>
      </c>
      <c r="J415" t="s">
        <v>42</v>
      </c>
      <c r="K415">
        <v>11</v>
      </c>
      <c r="L415">
        <v>6.06</v>
      </c>
      <c r="M415">
        <v>6.06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s="18" t="s">
        <v>2107</v>
      </c>
      <c r="Z415">
        <v>1</v>
      </c>
    </row>
    <row r="416" spans="1:26">
      <c r="A416">
        <v>2379</v>
      </c>
      <c r="B416" t="s">
        <v>22</v>
      </c>
      <c r="C416" t="s">
        <v>1268</v>
      </c>
      <c r="J416" t="s">
        <v>57</v>
      </c>
      <c r="K416">
        <v>28</v>
      </c>
      <c r="L416">
        <v>5.91</v>
      </c>
      <c r="M416">
        <v>5.93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5</v>
      </c>
      <c r="V416">
        <v>1</v>
      </c>
      <c r="W416">
        <v>0</v>
      </c>
      <c r="Y416" s="18" t="s">
        <v>2108</v>
      </c>
      <c r="Z416">
        <v>9</v>
      </c>
    </row>
    <row r="417" spans="1:26">
      <c r="A417">
        <v>2389</v>
      </c>
      <c r="B417" t="s">
        <v>22</v>
      </c>
      <c r="C417" t="s">
        <v>1269</v>
      </c>
      <c r="J417" t="s">
        <v>1267</v>
      </c>
      <c r="K417">
        <v>3</v>
      </c>
      <c r="L417">
        <v>5.5</v>
      </c>
      <c r="M417">
        <v>5.5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s="18" t="s">
        <v>2900</v>
      </c>
      <c r="Z417">
        <v>12</v>
      </c>
    </row>
    <row r="418" spans="1:26">
      <c r="A418">
        <v>2391</v>
      </c>
      <c r="B418" t="s">
        <v>22</v>
      </c>
      <c r="C418" t="s">
        <v>1090</v>
      </c>
      <c r="J418" t="s">
        <v>44</v>
      </c>
      <c r="K418">
        <v>32</v>
      </c>
      <c r="L418">
        <v>5.88</v>
      </c>
      <c r="M418">
        <v>5.82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8</v>
      </c>
      <c r="V418">
        <v>0</v>
      </c>
      <c r="W418">
        <v>0</v>
      </c>
      <c r="Y418" s="18" t="s">
        <v>2110</v>
      </c>
      <c r="Z418">
        <v>6</v>
      </c>
    </row>
    <row r="419" spans="1:26">
      <c r="A419">
        <v>2392</v>
      </c>
      <c r="B419" t="s">
        <v>22</v>
      </c>
      <c r="C419" t="s">
        <v>1270</v>
      </c>
      <c r="J419" t="s">
        <v>30</v>
      </c>
      <c r="K419">
        <v>20</v>
      </c>
      <c r="L419">
        <v>5.91</v>
      </c>
      <c r="M419">
        <v>5.85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Y419" s="18" t="s">
        <v>2591</v>
      </c>
      <c r="Z419">
        <v>8</v>
      </c>
    </row>
    <row r="420" spans="1:26">
      <c r="A420">
        <v>2409</v>
      </c>
      <c r="B420" t="s">
        <v>22</v>
      </c>
      <c r="C420" t="s">
        <v>1271</v>
      </c>
      <c r="J420" t="s">
        <v>35</v>
      </c>
      <c r="K420">
        <v>21</v>
      </c>
      <c r="L420">
        <v>6.48</v>
      </c>
      <c r="M420">
        <v>6.93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  <c r="V420">
        <v>1</v>
      </c>
      <c r="W420">
        <v>0</v>
      </c>
      <c r="Y420" s="18" t="s">
        <v>2770</v>
      </c>
      <c r="Z420">
        <v>11</v>
      </c>
    </row>
    <row r="421" spans="1:26">
      <c r="A421">
        <v>2446</v>
      </c>
      <c r="B421" t="s">
        <v>31</v>
      </c>
      <c r="C421" t="s">
        <v>1272</v>
      </c>
      <c r="J421" t="s">
        <v>1267</v>
      </c>
      <c r="K421">
        <v>20</v>
      </c>
      <c r="L421">
        <v>5.92</v>
      </c>
      <c r="M421">
        <v>5.88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0</v>
      </c>
      <c r="W421">
        <v>1</v>
      </c>
      <c r="Y421" s="18" t="s">
        <v>2771</v>
      </c>
      <c r="Z421">
        <v>16</v>
      </c>
    </row>
    <row r="422" spans="1:26">
      <c r="A422">
        <v>2468</v>
      </c>
      <c r="B422" t="s">
        <v>28</v>
      </c>
      <c r="C422" t="s">
        <v>1091</v>
      </c>
      <c r="J422" t="s">
        <v>24</v>
      </c>
      <c r="K422">
        <v>17</v>
      </c>
      <c r="L422">
        <v>6</v>
      </c>
      <c r="M422">
        <v>5</v>
      </c>
      <c r="N422">
        <v>0</v>
      </c>
      <c r="O422">
        <v>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s="18" t="s">
        <v>2901</v>
      </c>
      <c r="Z422">
        <v>29</v>
      </c>
    </row>
    <row r="423" spans="1:26">
      <c r="A423">
        <v>2472</v>
      </c>
      <c r="B423" t="s">
        <v>22</v>
      </c>
      <c r="C423" t="s">
        <v>1273</v>
      </c>
      <c r="J423" t="s">
        <v>57</v>
      </c>
      <c r="K423">
        <v>24</v>
      </c>
      <c r="L423">
        <v>6.02</v>
      </c>
      <c r="M423">
        <v>6.43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Y423" s="18" t="s">
        <v>2114</v>
      </c>
      <c r="Z423">
        <v>13</v>
      </c>
    </row>
    <row r="424" spans="1:26">
      <c r="A424">
        <v>2475</v>
      </c>
      <c r="B424" t="s">
        <v>17</v>
      </c>
      <c r="C424" t="s">
        <v>1274</v>
      </c>
      <c r="J424" t="s">
        <v>55</v>
      </c>
      <c r="K424">
        <v>22</v>
      </c>
      <c r="L424">
        <v>6.35</v>
      </c>
      <c r="M424">
        <v>7.41</v>
      </c>
      <c r="N424">
        <v>3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8</v>
      </c>
      <c r="U424">
        <v>2</v>
      </c>
      <c r="V424">
        <v>1</v>
      </c>
      <c r="W424">
        <v>0</v>
      </c>
      <c r="Y424" s="18" t="s">
        <v>2772</v>
      </c>
      <c r="Z424">
        <v>12</v>
      </c>
    </row>
    <row r="425" spans="1:26">
      <c r="A425">
        <v>2488</v>
      </c>
      <c r="B425" t="s">
        <v>22</v>
      </c>
      <c r="C425" t="s">
        <v>1275</v>
      </c>
      <c r="J425" t="s">
        <v>55</v>
      </c>
      <c r="K425">
        <v>12</v>
      </c>
      <c r="L425">
        <v>6.2</v>
      </c>
      <c r="M425">
        <v>6.45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1</v>
      </c>
      <c r="V425">
        <v>0</v>
      </c>
      <c r="W425">
        <v>0</v>
      </c>
      <c r="Y425" s="18" t="s">
        <v>2115</v>
      </c>
      <c r="Z425">
        <v>5</v>
      </c>
    </row>
    <row r="426" spans="1:26">
      <c r="A426">
        <v>2504</v>
      </c>
      <c r="B426" t="s">
        <v>22</v>
      </c>
      <c r="C426" t="s">
        <v>1092</v>
      </c>
      <c r="J426" t="s">
        <v>57</v>
      </c>
      <c r="K426">
        <v>8</v>
      </c>
      <c r="L426">
        <v>5.57</v>
      </c>
      <c r="M426">
        <v>5.43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Y426" s="18" t="s">
        <v>2116</v>
      </c>
      <c r="Z426">
        <v>19</v>
      </c>
    </row>
    <row r="427" spans="1:26">
      <c r="A427">
        <v>2525</v>
      </c>
      <c r="B427" t="s">
        <v>31</v>
      </c>
      <c r="C427" t="s">
        <v>1276</v>
      </c>
      <c r="J427" t="s">
        <v>1086</v>
      </c>
      <c r="K427">
        <v>33</v>
      </c>
      <c r="L427">
        <v>5.94</v>
      </c>
      <c r="M427">
        <v>5.97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6</v>
      </c>
      <c r="V427">
        <v>0</v>
      </c>
      <c r="W427">
        <v>0</v>
      </c>
      <c r="Y427" s="18" t="s">
        <v>2118</v>
      </c>
      <c r="Z427">
        <v>1</v>
      </c>
    </row>
    <row r="428" spans="1:26">
      <c r="A428">
        <v>2529</v>
      </c>
      <c r="B428" t="s">
        <v>22</v>
      </c>
      <c r="C428" t="s">
        <v>1277</v>
      </c>
      <c r="J428" t="s">
        <v>42</v>
      </c>
      <c r="K428">
        <v>22</v>
      </c>
      <c r="L428">
        <v>6.25</v>
      </c>
      <c r="M428">
        <v>7.59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5</v>
      </c>
      <c r="V428">
        <v>0</v>
      </c>
      <c r="W428">
        <v>0</v>
      </c>
      <c r="Y428" s="18" t="s">
        <v>2902</v>
      </c>
      <c r="Z428">
        <v>14</v>
      </c>
    </row>
    <row r="429" spans="1:26">
      <c r="A429">
        <v>2530</v>
      </c>
      <c r="B429" t="s">
        <v>17</v>
      </c>
      <c r="C429" t="s">
        <v>1278</v>
      </c>
      <c r="J429" t="s">
        <v>21</v>
      </c>
      <c r="K429">
        <v>18</v>
      </c>
      <c r="L429">
        <v>6.53</v>
      </c>
      <c r="M429">
        <v>8.17</v>
      </c>
      <c r="N429">
        <v>8</v>
      </c>
      <c r="O429">
        <v>0</v>
      </c>
      <c r="P429">
        <v>0</v>
      </c>
      <c r="Q429">
        <v>3</v>
      </c>
      <c r="R429">
        <v>2</v>
      </c>
      <c r="S429">
        <v>1</v>
      </c>
      <c r="T429">
        <v>3</v>
      </c>
      <c r="U429">
        <v>1</v>
      </c>
      <c r="V429">
        <v>0</v>
      </c>
      <c r="W429">
        <v>0</v>
      </c>
      <c r="Y429" s="18" t="s">
        <v>2903</v>
      </c>
      <c r="Z429">
        <v>8</v>
      </c>
    </row>
    <row r="430" spans="1:26">
      <c r="A430">
        <v>2531</v>
      </c>
      <c r="B430" t="s">
        <v>17</v>
      </c>
      <c r="C430" t="s">
        <v>1279</v>
      </c>
      <c r="J430" t="s">
        <v>55</v>
      </c>
      <c r="K430">
        <v>36</v>
      </c>
      <c r="L430">
        <v>6.4</v>
      </c>
      <c r="M430">
        <v>8.32</v>
      </c>
      <c r="N430">
        <v>17</v>
      </c>
      <c r="O430">
        <v>0</v>
      </c>
      <c r="P430">
        <v>0</v>
      </c>
      <c r="Q430">
        <v>6</v>
      </c>
      <c r="R430">
        <v>6</v>
      </c>
      <c r="S430">
        <v>0</v>
      </c>
      <c r="T430">
        <v>1</v>
      </c>
      <c r="U430">
        <v>2</v>
      </c>
      <c r="V430">
        <v>0</v>
      </c>
      <c r="W430">
        <v>0</v>
      </c>
      <c r="Y430" s="18" t="s">
        <v>2777</v>
      </c>
      <c r="Z430">
        <v>11</v>
      </c>
    </row>
    <row r="431" spans="1:26">
      <c r="A431">
        <v>2556</v>
      </c>
      <c r="B431" t="s">
        <v>22</v>
      </c>
      <c r="C431" t="s">
        <v>1280</v>
      </c>
      <c r="J431" t="s">
        <v>55</v>
      </c>
      <c r="K431">
        <v>17</v>
      </c>
      <c r="L431">
        <v>5.85</v>
      </c>
      <c r="M431">
        <v>6.23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Y431" s="18" t="s">
        <v>2119</v>
      </c>
      <c r="Z431">
        <v>2</v>
      </c>
    </row>
    <row r="432" spans="1:26">
      <c r="A432">
        <v>2572</v>
      </c>
      <c r="B432" t="s">
        <v>31</v>
      </c>
      <c r="C432" t="s">
        <v>1281</v>
      </c>
      <c r="J432" t="s">
        <v>55</v>
      </c>
      <c r="K432">
        <v>23</v>
      </c>
      <c r="L432">
        <v>6.05</v>
      </c>
      <c r="M432">
        <v>6.12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5</v>
      </c>
      <c r="V432">
        <v>0</v>
      </c>
      <c r="W432">
        <v>0</v>
      </c>
      <c r="Y432" s="18" t="s">
        <v>2904</v>
      </c>
      <c r="Z432">
        <v>15</v>
      </c>
    </row>
    <row r="433" spans="1:26">
      <c r="A433">
        <v>2610</v>
      </c>
      <c r="B433" t="s">
        <v>17</v>
      </c>
      <c r="C433" t="s">
        <v>1094</v>
      </c>
      <c r="J433" t="s">
        <v>57</v>
      </c>
      <c r="K433">
        <v>33</v>
      </c>
      <c r="L433">
        <v>6.56</v>
      </c>
      <c r="M433">
        <v>9.33</v>
      </c>
      <c r="N433">
        <v>19</v>
      </c>
      <c r="O433">
        <v>0</v>
      </c>
      <c r="P433">
        <v>0</v>
      </c>
      <c r="Q433">
        <v>13</v>
      </c>
      <c r="R433">
        <v>12</v>
      </c>
      <c r="S433">
        <v>1</v>
      </c>
      <c r="T433">
        <v>3</v>
      </c>
      <c r="U433">
        <v>3</v>
      </c>
      <c r="V433">
        <v>0</v>
      </c>
      <c r="W433">
        <v>0</v>
      </c>
      <c r="Y433" s="18" t="s">
        <v>2905</v>
      </c>
      <c r="Z433">
        <v>4</v>
      </c>
    </row>
    <row r="434" spans="1:26">
      <c r="A434">
        <v>2617</v>
      </c>
      <c r="B434" t="s">
        <v>22</v>
      </c>
      <c r="C434" t="s">
        <v>1095</v>
      </c>
      <c r="J434" t="s">
        <v>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2415</v>
      </c>
      <c r="Z434">
        <v>19</v>
      </c>
    </row>
    <row r="435" spans="1:26">
      <c r="A435">
        <v>2625</v>
      </c>
      <c r="B435" t="s">
        <v>22</v>
      </c>
      <c r="C435" t="s">
        <v>1096</v>
      </c>
      <c r="J435" t="s">
        <v>89</v>
      </c>
      <c r="K435">
        <v>29</v>
      </c>
      <c r="L435">
        <v>6.12</v>
      </c>
      <c r="M435">
        <v>6.66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3</v>
      </c>
      <c r="V435">
        <v>2</v>
      </c>
      <c r="W435">
        <v>0</v>
      </c>
      <c r="Y435" s="18" t="s">
        <v>2120</v>
      </c>
      <c r="Z435">
        <v>17</v>
      </c>
    </row>
    <row r="436" spans="1:26">
      <c r="A436">
        <v>2633</v>
      </c>
      <c r="B436" t="s">
        <v>31</v>
      </c>
      <c r="C436" t="s">
        <v>1282</v>
      </c>
      <c r="J436" t="s">
        <v>21</v>
      </c>
      <c r="K436">
        <v>20</v>
      </c>
      <c r="L436">
        <v>6</v>
      </c>
      <c r="M436">
        <v>5.9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W436">
        <v>0</v>
      </c>
      <c r="Y436" s="18" t="s">
        <v>2906</v>
      </c>
      <c r="Z436">
        <v>12</v>
      </c>
    </row>
    <row r="437" spans="1:26">
      <c r="A437">
        <v>2642</v>
      </c>
      <c r="B437" t="s">
        <v>22</v>
      </c>
      <c r="C437" t="s">
        <v>925</v>
      </c>
      <c r="J437" t="s">
        <v>101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s="18" t="s">
        <v>2907</v>
      </c>
      <c r="Z437">
        <v>1</v>
      </c>
    </row>
    <row r="438" spans="1:26">
      <c r="A438">
        <v>2646</v>
      </c>
      <c r="B438" t="s">
        <v>22</v>
      </c>
      <c r="C438" t="s">
        <v>928</v>
      </c>
      <c r="J438" t="s">
        <v>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s="18" t="s">
        <v>2122</v>
      </c>
      <c r="Z438">
        <v>6</v>
      </c>
    </row>
    <row r="439" spans="1:26">
      <c r="A439">
        <v>2648</v>
      </c>
      <c r="B439" t="s">
        <v>22</v>
      </c>
      <c r="C439" t="s">
        <v>929</v>
      </c>
      <c r="J439" t="s">
        <v>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2599</v>
      </c>
      <c r="Z439">
        <v>16</v>
      </c>
    </row>
    <row r="440" spans="1:26">
      <c r="A440">
        <v>2653</v>
      </c>
      <c r="B440" t="s">
        <v>31</v>
      </c>
      <c r="C440" t="s">
        <v>934</v>
      </c>
      <c r="J440" t="s">
        <v>654</v>
      </c>
      <c r="K440">
        <v>20</v>
      </c>
      <c r="L440">
        <v>5.66</v>
      </c>
      <c r="M440">
        <v>5.61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4</v>
      </c>
      <c r="V440">
        <v>0</v>
      </c>
      <c r="W440">
        <v>0</v>
      </c>
      <c r="Y440" s="18" t="s">
        <v>2418</v>
      </c>
      <c r="Z440">
        <v>25</v>
      </c>
    </row>
    <row r="441" spans="1:26">
      <c r="A441">
        <v>2657</v>
      </c>
      <c r="B441" t="s">
        <v>17</v>
      </c>
      <c r="C441" t="s">
        <v>938</v>
      </c>
      <c r="J441" t="s">
        <v>42</v>
      </c>
      <c r="K441">
        <v>2</v>
      </c>
      <c r="L441">
        <v>5.5</v>
      </c>
      <c r="M441">
        <v>5.25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Y441" s="18" t="s">
        <v>2908</v>
      </c>
      <c r="Z441">
        <v>4</v>
      </c>
    </row>
    <row r="442" spans="1:26">
      <c r="A442">
        <v>2659</v>
      </c>
      <c r="B442" t="s">
        <v>22</v>
      </c>
      <c r="C442" t="s">
        <v>940</v>
      </c>
      <c r="J442" t="s">
        <v>653</v>
      </c>
      <c r="K442">
        <v>16</v>
      </c>
      <c r="L442">
        <v>5.72</v>
      </c>
      <c r="M442">
        <v>5.97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4</v>
      </c>
      <c r="V442">
        <v>0</v>
      </c>
      <c r="W442">
        <v>0</v>
      </c>
      <c r="Y442" s="18" t="s">
        <v>2601</v>
      </c>
      <c r="Z442">
        <v>16</v>
      </c>
    </row>
    <row r="443" spans="1:26">
      <c r="A443">
        <v>2664</v>
      </c>
      <c r="B443" t="s">
        <v>31</v>
      </c>
      <c r="C443" t="s">
        <v>945</v>
      </c>
      <c r="J443" t="s">
        <v>70</v>
      </c>
      <c r="K443">
        <v>3</v>
      </c>
      <c r="L443">
        <v>5.17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Y443" s="18" t="s">
        <v>2125</v>
      </c>
      <c r="Z443">
        <v>12</v>
      </c>
    </row>
    <row r="444" spans="1:26">
      <c r="A444">
        <v>2692</v>
      </c>
      <c r="B444" t="s">
        <v>22</v>
      </c>
      <c r="C444" t="s">
        <v>1098</v>
      </c>
      <c r="J444" t="s">
        <v>21</v>
      </c>
      <c r="K444">
        <v>22</v>
      </c>
      <c r="L444">
        <v>6.17</v>
      </c>
      <c r="M444">
        <v>6.58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  <c r="V444">
        <v>0</v>
      </c>
      <c r="W444">
        <v>0</v>
      </c>
      <c r="Y444" s="18" t="s">
        <v>2909</v>
      </c>
      <c r="Z444">
        <v>11</v>
      </c>
    </row>
    <row r="445" spans="1:26">
      <c r="A445">
        <v>2707</v>
      </c>
      <c r="B445" t="s">
        <v>31</v>
      </c>
      <c r="C445" t="s">
        <v>1283</v>
      </c>
      <c r="J445" t="s">
        <v>55</v>
      </c>
      <c r="K445">
        <v>18</v>
      </c>
      <c r="L445">
        <v>6.18</v>
      </c>
      <c r="M445">
        <v>7.09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1</v>
      </c>
      <c r="V445">
        <v>0</v>
      </c>
      <c r="W445">
        <v>0</v>
      </c>
      <c r="Y445" s="18" t="s">
        <v>2910</v>
      </c>
      <c r="Z445">
        <v>8</v>
      </c>
    </row>
    <row r="446" spans="1:26">
      <c r="A446">
        <v>2719</v>
      </c>
      <c r="B446" t="s">
        <v>17</v>
      </c>
      <c r="C446" t="s">
        <v>948</v>
      </c>
      <c r="J446" t="s">
        <v>89</v>
      </c>
      <c r="K446">
        <v>25</v>
      </c>
      <c r="L446">
        <v>6.18</v>
      </c>
      <c r="M446">
        <v>7.32</v>
      </c>
      <c r="N446">
        <v>8</v>
      </c>
      <c r="O446">
        <v>0</v>
      </c>
      <c r="P446">
        <v>0</v>
      </c>
      <c r="Q446">
        <v>2</v>
      </c>
      <c r="R446">
        <v>1</v>
      </c>
      <c r="S446">
        <v>1</v>
      </c>
      <c r="T446">
        <v>5</v>
      </c>
      <c r="U446">
        <v>1</v>
      </c>
      <c r="V446">
        <v>0</v>
      </c>
      <c r="W446">
        <v>0</v>
      </c>
      <c r="Y446" s="18" t="s">
        <v>2126</v>
      </c>
      <c r="Z446">
        <v>12</v>
      </c>
    </row>
    <row r="447" spans="1:26">
      <c r="A447">
        <v>2724</v>
      </c>
      <c r="B447" t="s">
        <v>31</v>
      </c>
      <c r="C447" t="s">
        <v>952</v>
      </c>
      <c r="J447" t="s">
        <v>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 s="18" t="s">
        <v>2911</v>
      </c>
      <c r="Z447">
        <v>21</v>
      </c>
    </row>
    <row r="448" spans="1:26">
      <c r="A448">
        <v>2726</v>
      </c>
      <c r="B448" t="s">
        <v>22</v>
      </c>
      <c r="C448" t="s">
        <v>954</v>
      </c>
      <c r="J448" t="s">
        <v>101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 s="18" t="s">
        <v>2128</v>
      </c>
      <c r="Z448">
        <v>21</v>
      </c>
    </row>
    <row r="449" spans="1:26">
      <c r="A449">
        <v>2728</v>
      </c>
      <c r="B449" t="s">
        <v>31</v>
      </c>
      <c r="C449" t="s">
        <v>955</v>
      </c>
      <c r="J449" t="s">
        <v>654</v>
      </c>
      <c r="K449">
        <v>24</v>
      </c>
      <c r="L449">
        <v>5.9</v>
      </c>
      <c r="M449">
        <v>5.9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10</v>
      </c>
      <c r="V449">
        <v>0</v>
      </c>
      <c r="W449">
        <v>0</v>
      </c>
      <c r="Y449" s="18" t="s">
        <v>2912</v>
      </c>
      <c r="Z449">
        <v>4</v>
      </c>
    </row>
    <row r="450" spans="1:26">
      <c r="A450">
        <v>2732</v>
      </c>
      <c r="B450" t="s">
        <v>17</v>
      </c>
      <c r="C450" t="s">
        <v>957</v>
      </c>
      <c r="J450" t="s">
        <v>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Y450" s="18" t="s">
        <v>2913</v>
      </c>
      <c r="Z450">
        <v>8</v>
      </c>
    </row>
    <row r="451" spans="1:26">
      <c r="A451">
        <v>2739</v>
      </c>
      <c r="B451" t="s">
        <v>31</v>
      </c>
      <c r="C451" t="s">
        <v>1100</v>
      </c>
      <c r="J451" t="s">
        <v>653</v>
      </c>
      <c r="K451">
        <v>25</v>
      </c>
      <c r="L451">
        <v>5.62</v>
      </c>
      <c r="M451">
        <v>5.66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2</v>
      </c>
      <c r="V451">
        <v>0</v>
      </c>
      <c r="W451">
        <v>0</v>
      </c>
      <c r="Y451" s="18" t="s">
        <v>2914</v>
      </c>
      <c r="Z451">
        <v>11</v>
      </c>
    </row>
    <row r="452" spans="1:26">
      <c r="A452">
        <v>2740</v>
      </c>
      <c r="B452" t="s">
        <v>31</v>
      </c>
      <c r="C452" t="s">
        <v>1101</v>
      </c>
      <c r="J452" t="s">
        <v>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 s="18" t="s">
        <v>2423</v>
      </c>
      <c r="Z452">
        <v>16</v>
      </c>
    </row>
    <row r="453" spans="1:26">
      <c r="A453">
        <v>2741</v>
      </c>
      <c r="B453" t="s">
        <v>22</v>
      </c>
      <c r="C453" t="s">
        <v>1102</v>
      </c>
      <c r="J453" t="s">
        <v>101</v>
      </c>
      <c r="K453">
        <v>35</v>
      </c>
      <c r="L453">
        <v>6.14</v>
      </c>
      <c r="M453">
        <v>6.64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0</v>
      </c>
      <c r="W453">
        <v>0</v>
      </c>
      <c r="Y453" s="18" t="s">
        <v>2132</v>
      </c>
      <c r="Z453">
        <v>6</v>
      </c>
    </row>
    <row r="454" spans="1:26">
      <c r="A454">
        <v>2742</v>
      </c>
      <c r="B454" t="s">
        <v>22</v>
      </c>
      <c r="C454" t="s">
        <v>1103</v>
      </c>
      <c r="J454" t="s">
        <v>49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s="18" t="s">
        <v>2781</v>
      </c>
      <c r="Z454">
        <v>9</v>
      </c>
    </row>
    <row r="455" spans="1:26">
      <c r="A455">
        <v>2743</v>
      </c>
      <c r="B455" t="s">
        <v>17</v>
      </c>
      <c r="C455" t="s">
        <v>1104</v>
      </c>
      <c r="J455" t="s">
        <v>89</v>
      </c>
      <c r="K455">
        <v>24</v>
      </c>
      <c r="L455">
        <v>5.71</v>
      </c>
      <c r="M455">
        <v>5.71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6</v>
      </c>
      <c r="V455">
        <v>0</v>
      </c>
      <c r="W455">
        <v>0</v>
      </c>
      <c r="Y455" s="18" t="s">
        <v>2602</v>
      </c>
      <c r="Z455">
        <v>15</v>
      </c>
    </row>
    <row r="456" spans="1:26">
      <c r="A456">
        <v>2744</v>
      </c>
      <c r="B456" t="s">
        <v>22</v>
      </c>
      <c r="C456" t="s">
        <v>1105</v>
      </c>
      <c r="J456" t="s">
        <v>89</v>
      </c>
      <c r="K456">
        <v>25</v>
      </c>
      <c r="L456">
        <v>5.94</v>
      </c>
      <c r="M456">
        <v>6.11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0</v>
      </c>
      <c r="W456">
        <v>0</v>
      </c>
      <c r="Y456" s="18" t="s">
        <v>2426</v>
      </c>
      <c r="Z456">
        <v>21</v>
      </c>
    </row>
    <row r="457" spans="1:26">
      <c r="A457">
        <v>2745</v>
      </c>
      <c r="B457" t="s">
        <v>31</v>
      </c>
      <c r="C457" t="s">
        <v>1106</v>
      </c>
      <c r="J457" t="s">
        <v>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s="18" t="s">
        <v>2915</v>
      </c>
      <c r="Z457">
        <v>8</v>
      </c>
    </row>
    <row r="458" spans="1:26">
      <c r="A458">
        <v>2746</v>
      </c>
      <c r="B458" t="s">
        <v>31</v>
      </c>
      <c r="C458" t="s">
        <v>1107</v>
      </c>
      <c r="J458" t="s">
        <v>89</v>
      </c>
      <c r="K458">
        <v>13</v>
      </c>
      <c r="L458">
        <v>5.69</v>
      </c>
      <c r="M458">
        <v>5.5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Y458" s="18" t="s">
        <v>2138</v>
      </c>
      <c r="Z458">
        <v>9</v>
      </c>
    </row>
    <row r="459" spans="1:26">
      <c r="A459">
        <v>2747</v>
      </c>
      <c r="B459" t="s">
        <v>31</v>
      </c>
      <c r="C459" t="s">
        <v>1108</v>
      </c>
      <c r="J459" t="s">
        <v>1267</v>
      </c>
      <c r="K459">
        <v>16</v>
      </c>
      <c r="L459">
        <v>5.65</v>
      </c>
      <c r="M459">
        <v>5.54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5</v>
      </c>
      <c r="V459">
        <v>0</v>
      </c>
      <c r="W459">
        <v>0</v>
      </c>
      <c r="Y459" s="18" t="s">
        <v>2916</v>
      </c>
      <c r="Z459">
        <v>4</v>
      </c>
    </row>
    <row r="460" spans="1:26">
      <c r="A460">
        <v>2752</v>
      </c>
      <c r="B460" t="s">
        <v>31</v>
      </c>
      <c r="C460" t="s">
        <v>1111</v>
      </c>
      <c r="J460" t="s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s="18" t="s">
        <v>2784</v>
      </c>
      <c r="Z460">
        <v>8</v>
      </c>
    </row>
    <row r="461" spans="1:26">
      <c r="A461">
        <v>2754</v>
      </c>
      <c r="B461" t="s">
        <v>31</v>
      </c>
      <c r="C461" t="s">
        <v>1113</v>
      </c>
      <c r="J461" t="s">
        <v>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2141</v>
      </c>
      <c r="Z461">
        <v>22</v>
      </c>
    </row>
    <row r="462" spans="1:26">
      <c r="A462">
        <v>2756</v>
      </c>
      <c r="B462" t="s">
        <v>17</v>
      </c>
      <c r="C462" t="s">
        <v>1115</v>
      </c>
      <c r="J462" t="s">
        <v>21</v>
      </c>
      <c r="K462">
        <v>18</v>
      </c>
      <c r="L462">
        <v>5.56</v>
      </c>
      <c r="M462">
        <v>6.19</v>
      </c>
      <c r="N462">
        <v>1</v>
      </c>
      <c r="O462">
        <v>0</v>
      </c>
      <c r="P462">
        <v>0</v>
      </c>
      <c r="Q462">
        <v>3</v>
      </c>
      <c r="R462">
        <v>3</v>
      </c>
      <c r="S462">
        <v>0</v>
      </c>
      <c r="T462">
        <v>0</v>
      </c>
      <c r="U462">
        <v>1</v>
      </c>
      <c r="V462">
        <v>0</v>
      </c>
      <c r="W462">
        <v>0</v>
      </c>
      <c r="Y462" s="18" t="s">
        <v>2142</v>
      </c>
      <c r="Z462">
        <v>7</v>
      </c>
    </row>
    <row r="463" spans="1:26">
      <c r="A463">
        <v>2758</v>
      </c>
      <c r="B463" t="s">
        <v>31</v>
      </c>
      <c r="C463" t="s">
        <v>1117</v>
      </c>
      <c r="J463" t="s">
        <v>101</v>
      </c>
      <c r="K463">
        <v>32</v>
      </c>
      <c r="L463">
        <v>5.84</v>
      </c>
      <c r="M463">
        <v>5.73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  <c r="Y463" s="18" t="s">
        <v>2917</v>
      </c>
      <c r="Z463">
        <v>8</v>
      </c>
    </row>
    <row r="464" spans="1:26">
      <c r="A464">
        <v>2759</v>
      </c>
      <c r="B464" t="s">
        <v>31</v>
      </c>
      <c r="C464" t="s">
        <v>1118</v>
      </c>
      <c r="J464" t="s">
        <v>70</v>
      </c>
      <c r="K464">
        <v>26</v>
      </c>
      <c r="L464">
        <v>5.96</v>
      </c>
      <c r="M464">
        <v>6.54</v>
      </c>
      <c r="N464">
        <v>0</v>
      </c>
      <c r="O464">
        <v>0</v>
      </c>
      <c r="P464">
        <v>0</v>
      </c>
      <c r="Q464">
        <v>10</v>
      </c>
      <c r="R464">
        <v>8</v>
      </c>
      <c r="S464">
        <v>2</v>
      </c>
      <c r="T464">
        <v>0</v>
      </c>
      <c r="U464">
        <v>7</v>
      </c>
      <c r="V464">
        <v>0</v>
      </c>
      <c r="W464">
        <v>0</v>
      </c>
      <c r="Y464" s="18" t="s">
        <v>2786</v>
      </c>
      <c r="Z464">
        <v>10</v>
      </c>
    </row>
    <row r="465" spans="1:26">
      <c r="A465">
        <v>2760</v>
      </c>
      <c r="B465" t="s">
        <v>22</v>
      </c>
      <c r="C465" t="s">
        <v>1119</v>
      </c>
      <c r="J465" t="s">
        <v>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2787</v>
      </c>
      <c r="Z465">
        <v>6</v>
      </c>
    </row>
    <row r="466" spans="1:26">
      <c r="A466">
        <v>2761</v>
      </c>
      <c r="B466" t="s">
        <v>28</v>
      </c>
      <c r="C466" t="s">
        <v>1120</v>
      </c>
      <c r="J466" t="s">
        <v>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Y466" s="18" t="s">
        <v>2788</v>
      </c>
      <c r="Z466">
        <v>9</v>
      </c>
    </row>
    <row r="467" spans="1:26">
      <c r="A467">
        <v>2762</v>
      </c>
      <c r="B467" t="s">
        <v>17</v>
      </c>
      <c r="C467" t="s">
        <v>1121</v>
      </c>
      <c r="J467" t="s">
        <v>35</v>
      </c>
      <c r="K467">
        <v>18</v>
      </c>
      <c r="L467">
        <v>6.25</v>
      </c>
      <c r="M467">
        <v>7.39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</v>
      </c>
      <c r="V467">
        <v>0</v>
      </c>
      <c r="W467">
        <v>0</v>
      </c>
      <c r="Y467" s="18" t="s">
        <v>2918</v>
      </c>
      <c r="Z467">
        <v>3</v>
      </c>
    </row>
    <row r="468" spans="1:26">
      <c r="A468">
        <v>2764</v>
      </c>
      <c r="B468" t="s">
        <v>17</v>
      </c>
      <c r="C468" t="s">
        <v>1122</v>
      </c>
      <c r="J468" t="s">
        <v>55</v>
      </c>
      <c r="K468">
        <v>35</v>
      </c>
      <c r="L468">
        <v>6.14</v>
      </c>
      <c r="M468">
        <v>7.21</v>
      </c>
      <c r="N468">
        <v>12</v>
      </c>
      <c r="O468">
        <v>0</v>
      </c>
      <c r="P468">
        <v>0</v>
      </c>
      <c r="Q468">
        <v>3</v>
      </c>
      <c r="R468">
        <v>2</v>
      </c>
      <c r="S468">
        <v>1</v>
      </c>
      <c r="T468">
        <v>3</v>
      </c>
      <c r="U468">
        <v>7</v>
      </c>
      <c r="V468">
        <v>1</v>
      </c>
      <c r="W468">
        <v>0</v>
      </c>
      <c r="Y468" s="18" t="s">
        <v>2919</v>
      </c>
      <c r="Z468">
        <v>2</v>
      </c>
    </row>
    <row r="469" spans="1:26">
      <c r="A469">
        <v>2766</v>
      </c>
      <c r="B469" t="s">
        <v>22</v>
      </c>
      <c r="C469" t="s">
        <v>1124</v>
      </c>
      <c r="J469" t="s">
        <v>42</v>
      </c>
      <c r="K469">
        <v>26</v>
      </c>
      <c r="L469">
        <v>6.2</v>
      </c>
      <c r="M469">
        <v>6.84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8</v>
      </c>
      <c r="V469">
        <v>0</v>
      </c>
      <c r="W469">
        <v>0</v>
      </c>
      <c r="Y469" s="18" t="s">
        <v>2920</v>
      </c>
      <c r="Z469">
        <v>7</v>
      </c>
    </row>
    <row r="470" spans="1:26">
      <c r="A470">
        <v>2769</v>
      </c>
      <c r="B470" t="s">
        <v>31</v>
      </c>
      <c r="C470" t="s">
        <v>1125</v>
      </c>
      <c r="J470" t="s">
        <v>46</v>
      </c>
      <c r="K470">
        <v>10</v>
      </c>
      <c r="L470">
        <v>5.75</v>
      </c>
      <c r="M470">
        <v>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Y470" s="18" t="s">
        <v>2921</v>
      </c>
      <c r="Z470">
        <v>12</v>
      </c>
    </row>
    <row r="471" spans="1:26">
      <c r="A471">
        <v>2770</v>
      </c>
      <c r="B471" t="s">
        <v>28</v>
      </c>
      <c r="C471" t="s">
        <v>1126</v>
      </c>
      <c r="J471" t="s">
        <v>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2150</v>
      </c>
      <c r="Z471">
        <v>18</v>
      </c>
    </row>
    <row r="472" spans="1:26">
      <c r="A472">
        <v>2771</v>
      </c>
      <c r="B472" t="s">
        <v>22</v>
      </c>
      <c r="C472" t="s">
        <v>1127</v>
      </c>
      <c r="J472" t="s">
        <v>74</v>
      </c>
      <c r="K472">
        <v>3</v>
      </c>
      <c r="L472">
        <v>6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2922</v>
      </c>
      <c r="Z472">
        <v>13</v>
      </c>
    </row>
    <row r="473" spans="1:26">
      <c r="A473">
        <v>2772</v>
      </c>
      <c r="B473" t="s">
        <v>31</v>
      </c>
      <c r="C473" t="s">
        <v>1128</v>
      </c>
      <c r="J473" t="s">
        <v>74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s="18" t="s">
        <v>2151</v>
      </c>
      <c r="Z473">
        <v>2</v>
      </c>
    </row>
    <row r="474" spans="1:26">
      <c r="A474">
        <v>2773</v>
      </c>
      <c r="B474" t="s">
        <v>17</v>
      </c>
      <c r="C474" t="s">
        <v>1129</v>
      </c>
      <c r="J474" t="s">
        <v>1086</v>
      </c>
      <c r="K474">
        <v>20</v>
      </c>
      <c r="L474">
        <v>5.73</v>
      </c>
      <c r="M474">
        <v>5.96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2923</v>
      </c>
      <c r="Z474">
        <v>13</v>
      </c>
    </row>
    <row r="475" spans="1:26">
      <c r="A475">
        <v>2775</v>
      </c>
      <c r="B475" t="s">
        <v>22</v>
      </c>
      <c r="C475" t="s">
        <v>1131</v>
      </c>
      <c r="J475" t="s">
        <v>24</v>
      </c>
      <c r="K475">
        <v>33</v>
      </c>
      <c r="L475">
        <v>6.02</v>
      </c>
      <c r="M475">
        <v>6.44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2</v>
      </c>
      <c r="V475">
        <v>0</v>
      </c>
      <c r="W475">
        <v>0</v>
      </c>
      <c r="Y475" s="18" t="s">
        <v>2152</v>
      </c>
      <c r="Z475">
        <v>7</v>
      </c>
    </row>
    <row r="476" spans="1:26">
      <c r="A476">
        <v>2776</v>
      </c>
      <c r="B476" t="s">
        <v>22</v>
      </c>
      <c r="C476" t="s">
        <v>1132</v>
      </c>
      <c r="J476" t="s">
        <v>24</v>
      </c>
      <c r="K476">
        <v>9</v>
      </c>
      <c r="L476">
        <v>5.88</v>
      </c>
      <c r="M476">
        <v>6.5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Y476" s="18" t="s">
        <v>2924</v>
      </c>
      <c r="Z476">
        <v>19</v>
      </c>
    </row>
    <row r="477" spans="1:26">
      <c r="A477">
        <v>2779</v>
      </c>
      <c r="B477" t="s">
        <v>22</v>
      </c>
      <c r="C477" t="s">
        <v>1134</v>
      </c>
      <c r="J477" t="s">
        <v>42</v>
      </c>
      <c r="K477">
        <v>22</v>
      </c>
      <c r="L477">
        <v>5.95</v>
      </c>
      <c r="M477">
        <v>6.38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1</v>
      </c>
      <c r="W477">
        <v>0</v>
      </c>
      <c r="Y477" s="18" t="s">
        <v>2925</v>
      </c>
      <c r="Z477">
        <v>1</v>
      </c>
    </row>
    <row r="478" spans="1:26">
      <c r="A478">
        <v>2780</v>
      </c>
      <c r="B478" t="s">
        <v>22</v>
      </c>
      <c r="C478" t="s">
        <v>1135</v>
      </c>
      <c r="J478" t="s">
        <v>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2789</v>
      </c>
      <c r="Z478">
        <v>17</v>
      </c>
    </row>
    <row r="479" spans="1:26">
      <c r="A479">
        <v>2781</v>
      </c>
      <c r="B479" t="s">
        <v>28</v>
      </c>
      <c r="C479" t="s">
        <v>1136</v>
      </c>
      <c r="J479" t="s">
        <v>42</v>
      </c>
      <c r="K479">
        <v>1</v>
      </c>
      <c r="L479">
        <v>6</v>
      </c>
      <c r="M479">
        <v>5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2926</v>
      </c>
      <c r="Z479">
        <v>2</v>
      </c>
    </row>
    <row r="480" spans="1:26">
      <c r="A480">
        <v>2783</v>
      </c>
      <c r="B480" t="s">
        <v>31</v>
      </c>
      <c r="C480" t="s">
        <v>1138</v>
      </c>
      <c r="J480" t="s">
        <v>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s="18" t="s">
        <v>2790</v>
      </c>
      <c r="Z480">
        <v>8</v>
      </c>
    </row>
    <row r="481" spans="1:26">
      <c r="A481">
        <v>2784</v>
      </c>
      <c r="B481" t="s">
        <v>31</v>
      </c>
      <c r="C481" t="s">
        <v>1139</v>
      </c>
      <c r="J481" t="s">
        <v>44</v>
      </c>
      <c r="K481">
        <v>31</v>
      </c>
      <c r="L481">
        <v>5.73</v>
      </c>
      <c r="M481">
        <v>5.6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10</v>
      </c>
      <c r="V481">
        <v>0</v>
      </c>
      <c r="W481">
        <v>0</v>
      </c>
      <c r="Y481" s="18" t="s">
        <v>2927</v>
      </c>
      <c r="Z481">
        <v>1</v>
      </c>
    </row>
    <row r="482" spans="1:26">
      <c r="A482">
        <v>2785</v>
      </c>
      <c r="B482" t="s">
        <v>22</v>
      </c>
      <c r="C482" t="s">
        <v>1140</v>
      </c>
      <c r="J482" t="s">
        <v>57</v>
      </c>
      <c r="K482">
        <v>1</v>
      </c>
      <c r="L482">
        <v>6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2928</v>
      </c>
      <c r="Z482">
        <v>1</v>
      </c>
    </row>
    <row r="483" spans="1:26">
      <c r="A483">
        <v>2787</v>
      </c>
      <c r="B483" t="s">
        <v>31</v>
      </c>
      <c r="C483" t="s">
        <v>1141</v>
      </c>
      <c r="J483" t="s">
        <v>653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2929</v>
      </c>
      <c r="Z483">
        <v>1</v>
      </c>
    </row>
    <row r="484" spans="1:26">
      <c r="A484">
        <v>2788</v>
      </c>
      <c r="B484" t="s">
        <v>31</v>
      </c>
      <c r="C484" t="s">
        <v>1142</v>
      </c>
      <c r="J484" t="s">
        <v>81</v>
      </c>
      <c r="K484">
        <v>27</v>
      </c>
      <c r="L484">
        <v>5.87</v>
      </c>
      <c r="M484">
        <v>6.09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2</v>
      </c>
      <c r="W484">
        <v>0</v>
      </c>
      <c r="Y484" s="18" t="s">
        <v>2612</v>
      </c>
      <c r="Z484">
        <v>22</v>
      </c>
    </row>
    <row r="485" spans="1:26">
      <c r="A485">
        <v>2789</v>
      </c>
      <c r="B485" t="s">
        <v>22</v>
      </c>
      <c r="C485" t="s">
        <v>1143</v>
      </c>
      <c r="J485" t="s">
        <v>81</v>
      </c>
      <c r="K485">
        <v>33</v>
      </c>
      <c r="L485">
        <v>5.69</v>
      </c>
      <c r="M485">
        <v>5.64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5</v>
      </c>
      <c r="V485">
        <v>0</v>
      </c>
      <c r="W485">
        <v>0</v>
      </c>
      <c r="Y485" s="18" t="s">
        <v>2161</v>
      </c>
      <c r="Z485">
        <v>7</v>
      </c>
    </row>
    <row r="486" spans="1:26">
      <c r="A486">
        <v>2790</v>
      </c>
      <c r="B486" t="s">
        <v>28</v>
      </c>
      <c r="C486" t="s">
        <v>1144</v>
      </c>
      <c r="J486" t="s">
        <v>81</v>
      </c>
      <c r="K486">
        <v>1</v>
      </c>
      <c r="L486">
        <v>5.5</v>
      </c>
      <c r="M486">
        <v>4.5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s="18" t="s">
        <v>2614</v>
      </c>
      <c r="Z486">
        <v>12</v>
      </c>
    </row>
    <row r="487" spans="1:26">
      <c r="A487">
        <v>2793</v>
      </c>
      <c r="B487" t="s">
        <v>31</v>
      </c>
      <c r="C487" t="s">
        <v>1147</v>
      </c>
      <c r="J487" t="s">
        <v>30</v>
      </c>
      <c r="K487">
        <v>7</v>
      </c>
      <c r="L487">
        <v>5.71</v>
      </c>
      <c r="M487">
        <v>5.5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Y487" s="18" t="s">
        <v>2930</v>
      </c>
      <c r="Z487">
        <v>9</v>
      </c>
    </row>
    <row r="488" spans="1:26">
      <c r="A488">
        <v>2794</v>
      </c>
      <c r="B488" t="s">
        <v>17</v>
      </c>
      <c r="C488" t="s">
        <v>1148</v>
      </c>
      <c r="J488" t="s">
        <v>30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s="18" t="s">
        <v>2164</v>
      </c>
      <c r="Z488">
        <v>16</v>
      </c>
    </row>
    <row r="489" spans="1:26">
      <c r="A489">
        <v>2795</v>
      </c>
      <c r="B489" t="s">
        <v>31</v>
      </c>
      <c r="C489" t="s">
        <v>1149</v>
      </c>
      <c r="J489" t="s">
        <v>30</v>
      </c>
      <c r="K489">
        <v>20</v>
      </c>
      <c r="L489">
        <v>5.75</v>
      </c>
      <c r="M489">
        <v>5.71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Y489" s="18" t="s">
        <v>2439</v>
      </c>
      <c r="Z489">
        <v>16</v>
      </c>
    </row>
    <row r="490" spans="1:26">
      <c r="A490">
        <v>2798</v>
      </c>
      <c r="B490" t="s">
        <v>28</v>
      </c>
      <c r="C490" t="s">
        <v>1151</v>
      </c>
      <c r="J490" t="s">
        <v>1086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 s="18" t="s">
        <v>2615</v>
      </c>
      <c r="Z490">
        <v>7</v>
      </c>
    </row>
    <row r="491" spans="1:26">
      <c r="A491">
        <v>2801</v>
      </c>
      <c r="B491" t="s">
        <v>31</v>
      </c>
      <c r="C491" t="s">
        <v>1154</v>
      </c>
      <c r="J491" t="s">
        <v>1086</v>
      </c>
      <c r="K491">
        <v>36</v>
      </c>
      <c r="L491">
        <v>5.9</v>
      </c>
      <c r="M491">
        <v>5.97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>
        <v>0</v>
      </c>
      <c r="Y491" s="18" t="s">
        <v>2931</v>
      </c>
      <c r="Z491">
        <v>5</v>
      </c>
    </row>
    <row r="492" spans="1:26">
      <c r="A492">
        <v>2802</v>
      </c>
      <c r="B492" t="s">
        <v>22</v>
      </c>
      <c r="C492" t="s">
        <v>1155</v>
      </c>
      <c r="J492" t="s">
        <v>1086</v>
      </c>
      <c r="K492">
        <v>26</v>
      </c>
      <c r="L492">
        <v>5.8</v>
      </c>
      <c r="M492">
        <v>5.84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6</v>
      </c>
      <c r="V492">
        <v>0</v>
      </c>
      <c r="W492">
        <v>0</v>
      </c>
      <c r="Y492" s="18" t="s">
        <v>2165</v>
      </c>
      <c r="Z492">
        <v>17</v>
      </c>
    </row>
    <row r="493" spans="1:26">
      <c r="A493">
        <v>2804</v>
      </c>
      <c r="B493" t="s">
        <v>22</v>
      </c>
      <c r="C493" t="s">
        <v>1157</v>
      </c>
      <c r="J493" t="s">
        <v>1086</v>
      </c>
      <c r="K493">
        <v>16</v>
      </c>
      <c r="L493">
        <v>6.21</v>
      </c>
      <c r="M493">
        <v>6.36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2</v>
      </c>
      <c r="V493">
        <v>0</v>
      </c>
      <c r="W493">
        <v>0</v>
      </c>
      <c r="Y493" s="18" t="s">
        <v>2617</v>
      </c>
      <c r="Z493">
        <v>25</v>
      </c>
    </row>
    <row r="494" spans="1:26">
      <c r="A494">
        <v>2805</v>
      </c>
      <c r="B494" t="s">
        <v>17</v>
      </c>
      <c r="C494" t="s">
        <v>1158</v>
      </c>
      <c r="J494" t="s">
        <v>1086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2441</v>
      </c>
      <c r="Z494">
        <v>17</v>
      </c>
    </row>
    <row r="495" spans="1:26">
      <c r="A495">
        <v>2807</v>
      </c>
      <c r="B495" t="s">
        <v>17</v>
      </c>
      <c r="C495" t="s">
        <v>1160</v>
      </c>
      <c r="J495" t="s">
        <v>1086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2618</v>
      </c>
      <c r="Z495">
        <v>5</v>
      </c>
    </row>
    <row r="496" spans="1:26">
      <c r="A496">
        <v>2808</v>
      </c>
      <c r="B496" t="s">
        <v>17</v>
      </c>
      <c r="C496" t="s">
        <v>1161</v>
      </c>
      <c r="J496" t="s">
        <v>1086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s="18" t="s">
        <v>2795</v>
      </c>
      <c r="Z496">
        <v>7</v>
      </c>
    </row>
    <row r="497" spans="1:26">
      <c r="A497">
        <v>2809</v>
      </c>
      <c r="B497" t="s">
        <v>28</v>
      </c>
      <c r="C497" t="s">
        <v>1284</v>
      </c>
      <c r="J497" t="s">
        <v>1267</v>
      </c>
      <c r="K497">
        <v>5</v>
      </c>
      <c r="L497">
        <v>5.9</v>
      </c>
      <c r="M497">
        <v>4</v>
      </c>
      <c r="N497">
        <v>0</v>
      </c>
      <c r="O497">
        <v>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Y497" s="18" t="s">
        <v>2932</v>
      </c>
      <c r="Z497">
        <v>3</v>
      </c>
    </row>
    <row r="498" spans="1:26">
      <c r="A498">
        <v>2815</v>
      </c>
      <c r="B498" t="s">
        <v>28</v>
      </c>
      <c r="C498" t="s">
        <v>1166</v>
      </c>
      <c r="J498" t="s">
        <v>35</v>
      </c>
      <c r="K498">
        <v>7</v>
      </c>
      <c r="L498">
        <v>6.36</v>
      </c>
      <c r="M498">
        <v>5.64</v>
      </c>
      <c r="N498">
        <v>0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s="18" t="s">
        <v>2933</v>
      </c>
      <c r="Z498">
        <v>5</v>
      </c>
    </row>
    <row r="499" spans="1:26">
      <c r="A499">
        <v>2816</v>
      </c>
      <c r="B499" t="s">
        <v>31</v>
      </c>
      <c r="C499" t="s">
        <v>1167</v>
      </c>
      <c r="J499" t="s">
        <v>24</v>
      </c>
      <c r="K499">
        <v>33</v>
      </c>
      <c r="L499">
        <v>5.92</v>
      </c>
      <c r="M499">
        <v>6.21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5</v>
      </c>
      <c r="V499">
        <v>0</v>
      </c>
      <c r="W499">
        <v>0</v>
      </c>
      <c r="Y499" s="18" t="s">
        <v>2934</v>
      </c>
      <c r="Z499">
        <v>1</v>
      </c>
    </row>
    <row r="500" spans="1:26">
      <c r="A500">
        <v>2818</v>
      </c>
      <c r="B500" t="s">
        <v>22</v>
      </c>
      <c r="C500" t="s">
        <v>1169</v>
      </c>
      <c r="J500" t="s">
        <v>21</v>
      </c>
      <c r="K500">
        <v>31</v>
      </c>
      <c r="L500">
        <v>6.08</v>
      </c>
      <c r="M500">
        <v>5.95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</v>
      </c>
      <c r="V500">
        <v>0</v>
      </c>
      <c r="W500">
        <v>0</v>
      </c>
      <c r="Y500" s="18" t="s">
        <v>2796</v>
      </c>
      <c r="Z500">
        <v>13</v>
      </c>
    </row>
    <row r="501" spans="1:26">
      <c r="A501">
        <v>2819</v>
      </c>
      <c r="B501" t="s">
        <v>17</v>
      </c>
      <c r="C501" t="s">
        <v>1170</v>
      </c>
      <c r="J501" t="s">
        <v>46</v>
      </c>
      <c r="K501">
        <v>36</v>
      </c>
      <c r="L501">
        <v>6.34</v>
      </c>
      <c r="M501">
        <v>8.32</v>
      </c>
      <c r="N501">
        <v>19</v>
      </c>
      <c r="O501">
        <v>0</v>
      </c>
      <c r="P501">
        <v>0</v>
      </c>
      <c r="Q501">
        <v>2</v>
      </c>
      <c r="R501">
        <v>2</v>
      </c>
      <c r="S501">
        <v>0</v>
      </c>
      <c r="T501">
        <v>6</v>
      </c>
      <c r="U501">
        <v>3</v>
      </c>
      <c r="V501">
        <v>0</v>
      </c>
      <c r="W501">
        <v>0</v>
      </c>
      <c r="Y501" s="18" t="s">
        <v>2797</v>
      </c>
      <c r="Z501">
        <v>1</v>
      </c>
    </row>
    <row r="502" spans="1:26">
      <c r="A502">
        <v>2825</v>
      </c>
      <c r="B502" t="s">
        <v>22</v>
      </c>
      <c r="C502" t="s">
        <v>1171</v>
      </c>
      <c r="J502" t="s">
        <v>46</v>
      </c>
      <c r="K502">
        <v>17</v>
      </c>
      <c r="L502">
        <v>5.72</v>
      </c>
      <c r="M502">
        <v>5.53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5</v>
      </c>
      <c r="V502">
        <v>1</v>
      </c>
      <c r="W502">
        <v>2</v>
      </c>
      <c r="Y502" s="18" t="s">
        <v>2935</v>
      </c>
      <c r="Z502">
        <v>9</v>
      </c>
    </row>
    <row r="503" spans="1:26">
      <c r="A503">
        <v>2826</v>
      </c>
      <c r="B503" t="s">
        <v>17</v>
      </c>
      <c r="C503" t="s">
        <v>1172</v>
      </c>
      <c r="J503" t="s">
        <v>30</v>
      </c>
      <c r="K503">
        <v>12</v>
      </c>
      <c r="L503">
        <v>5.9</v>
      </c>
      <c r="M503">
        <v>6.15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Y503" s="18" t="s">
        <v>2936</v>
      </c>
      <c r="Z503">
        <v>5</v>
      </c>
    </row>
    <row r="504" spans="1:26">
      <c r="A504">
        <v>2828</v>
      </c>
      <c r="B504" t="s">
        <v>22</v>
      </c>
      <c r="C504" t="s">
        <v>1174</v>
      </c>
      <c r="J504" t="s">
        <v>654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s="18" t="s">
        <v>2937</v>
      </c>
      <c r="Z504">
        <v>1</v>
      </c>
    </row>
    <row r="505" spans="1:26">
      <c r="A505">
        <v>2832</v>
      </c>
      <c r="B505" t="s">
        <v>17</v>
      </c>
      <c r="C505" t="s">
        <v>1178</v>
      </c>
      <c r="J505" t="s">
        <v>46</v>
      </c>
      <c r="K505">
        <v>34</v>
      </c>
      <c r="L505">
        <v>6.24</v>
      </c>
      <c r="M505">
        <v>7.3</v>
      </c>
      <c r="N505">
        <v>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Y505" s="18" t="s">
        <v>2938</v>
      </c>
      <c r="Z505">
        <v>10</v>
      </c>
    </row>
    <row r="506" spans="1:26">
      <c r="A506">
        <v>2833</v>
      </c>
      <c r="B506" t="s">
        <v>22</v>
      </c>
      <c r="C506" t="s">
        <v>1179</v>
      </c>
      <c r="J506" t="s">
        <v>1086</v>
      </c>
      <c r="K506">
        <v>36</v>
      </c>
      <c r="L506">
        <v>6.4</v>
      </c>
      <c r="M506">
        <v>7.42</v>
      </c>
      <c r="N506">
        <v>9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8</v>
      </c>
      <c r="U506">
        <v>3</v>
      </c>
      <c r="V506">
        <v>0</v>
      </c>
      <c r="W506">
        <v>0</v>
      </c>
      <c r="Y506" s="18" t="s">
        <v>2800</v>
      </c>
      <c r="Z506">
        <v>15</v>
      </c>
    </row>
    <row r="507" spans="1:26">
      <c r="A507">
        <v>2835</v>
      </c>
      <c r="B507" t="s">
        <v>22</v>
      </c>
      <c r="C507" t="s">
        <v>1181</v>
      </c>
      <c r="J507" t="s">
        <v>89</v>
      </c>
      <c r="K507">
        <v>1</v>
      </c>
      <c r="L507">
        <v>6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s="18" t="s">
        <v>2939</v>
      </c>
      <c r="Z507">
        <v>19</v>
      </c>
    </row>
    <row r="508" spans="1:26">
      <c r="A508">
        <v>2836</v>
      </c>
      <c r="B508" t="s">
        <v>28</v>
      </c>
      <c r="C508" t="s">
        <v>1182</v>
      </c>
      <c r="J508" t="s">
        <v>654</v>
      </c>
      <c r="K508">
        <v>17</v>
      </c>
      <c r="L508">
        <v>6.29</v>
      </c>
      <c r="M508">
        <v>4.82</v>
      </c>
      <c r="N508">
        <v>0</v>
      </c>
      <c r="O508">
        <v>24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Y508" s="18" t="s">
        <v>2624</v>
      </c>
      <c r="Z508">
        <v>16</v>
      </c>
    </row>
    <row r="509" spans="1:26">
      <c r="A509">
        <v>2839</v>
      </c>
      <c r="B509" t="s">
        <v>17</v>
      </c>
      <c r="C509" t="s">
        <v>1184</v>
      </c>
      <c r="J509" t="s">
        <v>35</v>
      </c>
      <c r="K509">
        <v>18</v>
      </c>
      <c r="L509">
        <v>5.77</v>
      </c>
      <c r="M509">
        <v>5.68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>
        <v>0</v>
      </c>
      <c r="Y509" s="18" t="s">
        <v>2801</v>
      </c>
      <c r="Z509">
        <v>27</v>
      </c>
    </row>
    <row r="510" spans="1:26">
      <c r="A510">
        <v>2841</v>
      </c>
      <c r="B510" t="s">
        <v>17</v>
      </c>
      <c r="C510" t="s">
        <v>1186</v>
      </c>
      <c r="J510" t="s">
        <v>35</v>
      </c>
      <c r="K510">
        <v>30</v>
      </c>
      <c r="L510">
        <v>5.85</v>
      </c>
      <c r="M510">
        <v>6.41</v>
      </c>
      <c r="N510">
        <v>5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4</v>
      </c>
      <c r="V510">
        <v>1</v>
      </c>
      <c r="W510">
        <v>0</v>
      </c>
      <c r="Y510" s="18" t="s">
        <v>2177</v>
      </c>
      <c r="Z510">
        <v>8</v>
      </c>
    </row>
    <row r="511" spans="1:26">
      <c r="A511">
        <v>2842</v>
      </c>
      <c r="B511" t="s">
        <v>17</v>
      </c>
      <c r="C511" t="s">
        <v>1187</v>
      </c>
      <c r="J511" t="s">
        <v>57</v>
      </c>
      <c r="K511">
        <v>2</v>
      </c>
      <c r="L511">
        <v>6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s="18" t="s">
        <v>2178</v>
      </c>
      <c r="Z511">
        <v>42</v>
      </c>
    </row>
    <row r="512" spans="1:26">
      <c r="A512">
        <v>2844</v>
      </c>
      <c r="B512" t="s">
        <v>17</v>
      </c>
      <c r="C512" t="s">
        <v>1189</v>
      </c>
      <c r="J512" t="s">
        <v>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s="18" t="s">
        <v>2179</v>
      </c>
      <c r="Z512">
        <v>11</v>
      </c>
    </row>
    <row r="513" spans="1:26">
      <c r="A513">
        <v>2852</v>
      </c>
      <c r="B513" t="s">
        <v>22</v>
      </c>
      <c r="C513" t="s">
        <v>1196</v>
      </c>
      <c r="J513" t="s">
        <v>42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2182</v>
      </c>
      <c r="Z513">
        <v>15</v>
      </c>
    </row>
    <row r="514" spans="1:26">
      <c r="A514">
        <v>2853</v>
      </c>
      <c r="B514" t="s">
        <v>17</v>
      </c>
      <c r="C514" t="s">
        <v>1197</v>
      </c>
      <c r="J514" t="s">
        <v>653</v>
      </c>
      <c r="K514">
        <v>4</v>
      </c>
      <c r="L514">
        <v>5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2802</v>
      </c>
      <c r="Z514">
        <v>7</v>
      </c>
    </row>
    <row r="515" spans="1:26">
      <c r="A515">
        <v>2854</v>
      </c>
      <c r="B515" t="s">
        <v>22</v>
      </c>
      <c r="C515" t="s">
        <v>1198</v>
      </c>
      <c r="J515" t="s">
        <v>654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2940</v>
      </c>
      <c r="Z515">
        <v>1</v>
      </c>
    </row>
    <row r="516" spans="1:26">
      <c r="A516">
        <v>2855</v>
      </c>
      <c r="B516" t="s">
        <v>22</v>
      </c>
      <c r="C516" t="s">
        <v>1199</v>
      </c>
      <c r="J516" t="s">
        <v>44</v>
      </c>
      <c r="K516">
        <v>27</v>
      </c>
      <c r="L516">
        <v>5.73</v>
      </c>
      <c r="M516">
        <v>5.54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11</v>
      </c>
      <c r="V516">
        <v>1</v>
      </c>
      <c r="W516">
        <v>0</v>
      </c>
      <c r="Y516" s="18" t="s">
        <v>2183</v>
      </c>
      <c r="Z516">
        <v>18</v>
      </c>
    </row>
    <row r="517" spans="1:26">
      <c r="A517">
        <v>2857</v>
      </c>
      <c r="B517" t="s">
        <v>22</v>
      </c>
      <c r="C517" t="s">
        <v>1201</v>
      </c>
      <c r="J517" t="s">
        <v>46</v>
      </c>
      <c r="K517">
        <v>31</v>
      </c>
      <c r="L517">
        <v>6.04</v>
      </c>
      <c r="M517">
        <v>6.45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3</v>
      </c>
      <c r="V517">
        <v>0</v>
      </c>
      <c r="W517">
        <v>0</v>
      </c>
      <c r="Y517" s="18" t="s">
        <v>2941</v>
      </c>
      <c r="Z517">
        <v>12</v>
      </c>
    </row>
    <row r="518" spans="1:26">
      <c r="A518">
        <v>2860</v>
      </c>
      <c r="B518" t="s">
        <v>31</v>
      </c>
      <c r="C518" t="s">
        <v>1204</v>
      </c>
      <c r="J518" t="s">
        <v>24</v>
      </c>
      <c r="K518">
        <v>4</v>
      </c>
      <c r="L518">
        <v>6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2185</v>
      </c>
      <c r="Z518">
        <v>6</v>
      </c>
    </row>
    <row r="519" spans="1:26">
      <c r="A519">
        <v>2865</v>
      </c>
      <c r="B519" t="s">
        <v>31</v>
      </c>
      <c r="C519" t="s">
        <v>1208</v>
      </c>
      <c r="J519" t="s">
        <v>81</v>
      </c>
      <c r="K519">
        <v>32</v>
      </c>
      <c r="L519">
        <v>5.66</v>
      </c>
      <c r="M519">
        <v>5.55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</v>
      </c>
      <c r="V519">
        <v>0</v>
      </c>
      <c r="W519">
        <v>0</v>
      </c>
    </row>
    <row r="520" spans="1:26">
      <c r="A520">
        <v>2868</v>
      </c>
      <c r="B520" t="s">
        <v>17</v>
      </c>
      <c r="C520" t="s">
        <v>1211</v>
      </c>
      <c r="J520" t="s">
        <v>44</v>
      </c>
      <c r="K520">
        <v>8</v>
      </c>
      <c r="L520">
        <v>5.64</v>
      </c>
      <c r="M520">
        <v>5.64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0</v>
      </c>
    </row>
    <row r="521" spans="1:26">
      <c r="A521">
        <v>2869</v>
      </c>
      <c r="B521" t="s">
        <v>31</v>
      </c>
      <c r="C521" t="s">
        <v>1212</v>
      </c>
      <c r="J521" t="s">
        <v>81</v>
      </c>
      <c r="K521">
        <v>17</v>
      </c>
      <c r="L521">
        <v>5.31</v>
      </c>
      <c r="M521">
        <v>5.12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</row>
    <row r="522" spans="1:26">
      <c r="A522">
        <v>2870</v>
      </c>
      <c r="B522" t="s">
        <v>31</v>
      </c>
      <c r="C522" t="s">
        <v>1213</v>
      </c>
      <c r="J522" t="s">
        <v>30</v>
      </c>
      <c r="K522">
        <v>30</v>
      </c>
      <c r="L522">
        <v>5.72</v>
      </c>
      <c r="M522">
        <v>5.64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0</v>
      </c>
      <c r="W522">
        <v>0</v>
      </c>
    </row>
    <row r="523" spans="1:26">
      <c r="A523">
        <v>2871</v>
      </c>
      <c r="B523" t="s">
        <v>31</v>
      </c>
      <c r="C523" t="s">
        <v>1214</v>
      </c>
      <c r="J523" t="s">
        <v>654</v>
      </c>
      <c r="K523">
        <v>31</v>
      </c>
      <c r="L523">
        <v>5.82</v>
      </c>
      <c r="M523">
        <v>5.68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1</v>
      </c>
    </row>
    <row r="524" spans="1:26">
      <c r="A524">
        <v>2873</v>
      </c>
      <c r="B524" t="s">
        <v>17</v>
      </c>
      <c r="C524" t="s">
        <v>1216</v>
      </c>
      <c r="J524" t="s">
        <v>30</v>
      </c>
      <c r="K524">
        <v>14</v>
      </c>
      <c r="L524">
        <v>5.7</v>
      </c>
      <c r="M524">
        <v>5.6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</row>
    <row r="525" spans="1:26">
      <c r="A525">
        <v>4178</v>
      </c>
      <c r="B525" t="s">
        <v>31</v>
      </c>
      <c r="C525" t="s">
        <v>1285</v>
      </c>
      <c r="J525" t="s">
        <v>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6">
      <c r="A526">
        <v>4228</v>
      </c>
      <c r="B526" t="s">
        <v>22</v>
      </c>
      <c r="C526" t="s">
        <v>1286</v>
      </c>
      <c r="J526" t="s">
        <v>35</v>
      </c>
      <c r="K526">
        <v>19</v>
      </c>
      <c r="L526">
        <v>5.77</v>
      </c>
      <c r="M526">
        <v>5.8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0</v>
      </c>
      <c r="W526">
        <v>0</v>
      </c>
    </row>
    <row r="527" spans="1:26">
      <c r="A527">
        <v>4237</v>
      </c>
      <c r="B527" t="s">
        <v>31</v>
      </c>
      <c r="C527" t="s">
        <v>1287</v>
      </c>
      <c r="J527" t="s">
        <v>57</v>
      </c>
      <c r="K527">
        <v>22</v>
      </c>
      <c r="L527">
        <v>5.73</v>
      </c>
      <c r="M527">
        <v>5.91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1</v>
      </c>
      <c r="W527">
        <v>0</v>
      </c>
    </row>
    <row r="528" spans="1:26">
      <c r="A528">
        <v>4245</v>
      </c>
      <c r="B528" t="s">
        <v>31</v>
      </c>
      <c r="C528" t="s">
        <v>1288</v>
      </c>
      <c r="J528" t="s">
        <v>42</v>
      </c>
      <c r="K528">
        <v>30</v>
      </c>
      <c r="L528">
        <v>6.23</v>
      </c>
      <c r="M528">
        <v>6.53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</row>
    <row r="529" spans="1:23">
      <c r="A529">
        <v>4287</v>
      </c>
      <c r="B529" t="s">
        <v>22</v>
      </c>
      <c r="C529" t="s">
        <v>1289</v>
      </c>
      <c r="J529" t="s">
        <v>24</v>
      </c>
      <c r="K529">
        <v>14</v>
      </c>
      <c r="L529">
        <v>6.08</v>
      </c>
      <c r="M529">
        <v>6.08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4292</v>
      </c>
      <c r="B530" t="s">
        <v>31</v>
      </c>
      <c r="C530" t="s">
        <v>1290</v>
      </c>
      <c r="J530" t="s">
        <v>21</v>
      </c>
      <c r="K530">
        <v>33</v>
      </c>
      <c r="L530">
        <v>6.32</v>
      </c>
      <c r="M530">
        <v>6.71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10</v>
      </c>
      <c r="V530">
        <v>0</v>
      </c>
      <c r="W530">
        <v>1</v>
      </c>
    </row>
    <row r="531" spans="1:23">
      <c r="A531">
        <v>4302</v>
      </c>
      <c r="B531" t="s">
        <v>31</v>
      </c>
      <c r="C531" t="s">
        <v>1222</v>
      </c>
      <c r="J531" t="s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4307</v>
      </c>
      <c r="B532" t="s">
        <v>31</v>
      </c>
      <c r="C532" t="s">
        <v>1224</v>
      </c>
      <c r="J532" t="s">
        <v>70</v>
      </c>
      <c r="K532">
        <v>30</v>
      </c>
      <c r="L532">
        <v>5.92</v>
      </c>
      <c r="M532">
        <v>5.8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13</v>
      </c>
      <c r="V532">
        <v>1</v>
      </c>
      <c r="W532">
        <v>0</v>
      </c>
    </row>
    <row r="533" spans="1:23">
      <c r="A533">
        <v>4322</v>
      </c>
      <c r="B533" t="s">
        <v>22</v>
      </c>
      <c r="C533" t="s">
        <v>1225</v>
      </c>
      <c r="J533" t="s">
        <v>21</v>
      </c>
      <c r="K533">
        <v>24</v>
      </c>
      <c r="L533">
        <v>5.68</v>
      </c>
      <c r="M533">
        <v>5.55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7</v>
      </c>
      <c r="V533">
        <v>0</v>
      </c>
      <c r="W533">
        <v>0</v>
      </c>
    </row>
    <row r="534" spans="1:23">
      <c r="A534">
        <v>4323</v>
      </c>
      <c r="B534" t="s">
        <v>31</v>
      </c>
      <c r="C534" t="s">
        <v>1226</v>
      </c>
      <c r="J534" t="s">
        <v>30</v>
      </c>
      <c r="K534">
        <v>13</v>
      </c>
      <c r="L534">
        <v>5.77</v>
      </c>
      <c r="M534">
        <v>5.82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3</v>
      </c>
      <c r="V534">
        <v>0</v>
      </c>
      <c r="W534">
        <v>0</v>
      </c>
    </row>
    <row r="535" spans="1:23">
      <c r="A535">
        <v>4324</v>
      </c>
      <c r="B535" t="s">
        <v>17</v>
      </c>
      <c r="C535" t="s">
        <v>1227</v>
      </c>
      <c r="J535" t="s">
        <v>30</v>
      </c>
      <c r="K535">
        <v>33</v>
      </c>
      <c r="L535">
        <v>5.94</v>
      </c>
      <c r="M535">
        <v>6.58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10</v>
      </c>
      <c r="V535">
        <v>0</v>
      </c>
      <c r="W535">
        <v>0</v>
      </c>
    </row>
    <row r="536" spans="1:23">
      <c r="A536">
        <v>4325</v>
      </c>
      <c r="B536" t="s">
        <v>28</v>
      </c>
      <c r="C536" t="s">
        <v>1228</v>
      </c>
      <c r="J536" t="s">
        <v>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4327</v>
      </c>
      <c r="B537" t="s">
        <v>22</v>
      </c>
      <c r="C537" t="s">
        <v>1229</v>
      </c>
      <c r="J537" t="s">
        <v>654</v>
      </c>
      <c r="K537">
        <v>11</v>
      </c>
      <c r="L537">
        <v>6.15</v>
      </c>
      <c r="M537">
        <v>6.5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>
      <c r="A538">
        <v>4330</v>
      </c>
      <c r="B538" t="s">
        <v>22</v>
      </c>
      <c r="C538" t="s">
        <v>1232</v>
      </c>
      <c r="J538" t="s">
        <v>70</v>
      </c>
      <c r="K538">
        <v>21</v>
      </c>
      <c r="L538">
        <v>5.69</v>
      </c>
      <c r="M538">
        <v>5.76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5</v>
      </c>
      <c r="V538">
        <v>0</v>
      </c>
      <c r="W538">
        <v>0</v>
      </c>
    </row>
    <row r="539" spans="1:23">
      <c r="A539">
        <v>4331</v>
      </c>
      <c r="B539" t="s">
        <v>31</v>
      </c>
      <c r="C539" t="s">
        <v>1233</v>
      </c>
      <c r="J539" t="s">
        <v>42</v>
      </c>
      <c r="K539">
        <v>9</v>
      </c>
      <c r="L539">
        <v>5.94</v>
      </c>
      <c r="M539">
        <v>5.83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</row>
    <row r="540" spans="1:23">
      <c r="A540">
        <v>4332</v>
      </c>
      <c r="B540" t="s">
        <v>31</v>
      </c>
      <c r="C540" t="s">
        <v>1234</v>
      </c>
      <c r="J540" t="s">
        <v>57</v>
      </c>
      <c r="K540">
        <v>6</v>
      </c>
      <c r="L540">
        <v>6.25</v>
      </c>
      <c r="M540">
        <v>6.83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</row>
    <row r="541" spans="1:23">
      <c r="A541">
        <v>4333</v>
      </c>
      <c r="B541" t="s">
        <v>17</v>
      </c>
      <c r="C541" t="s">
        <v>1235</v>
      </c>
      <c r="J541" t="s">
        <v>654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4338</v>
      </c>
      <c r="B542" t="s">
        <v>22</v>
      </c>
      <c r="C542" t="s">
        <v>1240</v>
      </c>
      <c r="J542" t="s">
        <v>653</v>
      </c>
      <c r="K542">
        <v>6</v>
      </c>
      <c r="L542">
        <v>5.25</v>
      </c>
      <c r="M542">
        <v>5.25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</row>
    <row r="543" spans="1:23">
      <c r="A543">
        <v>4346</v>
      </c>
      <c r="B543" t="s">
        <v>17</v>
      </c>
      <c r="C543" t="s">
        <v>1242</v>
      </c>
      <c r="J543" t="s">
        <v>81</v>
      </c>
      <c r="K543">
        <v>11</v>
      </c>
      <c r="L543">
        <v>5.67</v>
      </c>
      <c r="M543">
        <v>5.67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4349</v>
      </c>
      <c r="B544" t="s">
        <v>22</v>
      </c>
      <c r="C544" t="s">
        <v>1245</v>
      </c>
      <c r="J544" t="s">
        <v>57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4351</v>
      </c>
      <c r="B545" t="s">
        <v>28</v>
      </c>
      <c r="C545" t="s">
        <v>1246</v>
      </c>
      <c r="J545" t="s">
        <v>35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4353</v>
      </c>
      <c r="B546" t="s">
        <v>22</v>
      </c>
      <c r="C546" t="s">
        <v>1248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4359</v>
      </c>
      <c r="B547" t="s">
        <v>17</v>
      </c>
      <c r="C547" t="s">
        <v>1253</v>
      </c>
      <c r="J547" t="s">
        <v>49</v>
      </c>
      <c r="K547">
        <v>1</v>
      </c>
      <c r="L547">
        <v>5.5</v>
      </c>
      <c r="M547">
        <v>5.5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4362</v>
      </c>
      <c r="B548" t="s">
        <v>22</v>
      </c>
      <c r="C548" t="s">
        <v>1256</v>
      </c>
      <c r="J548" t="s">
        <v>35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4364</v>
      </c>
      <c r="B549" t="s">
        <v>22</v>
      </c>
      <c r="C549" t="s">
        <v>1258</v>
      </c>
      <c r="J549" t="s">
        <v>24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4365</v>
      </c>
      <c r="B550" t="s">
        <v>31</v>
      </c>
      <c r="C550" t="s">
        <v>1259</v>
      </c>
      <c r="J550" t="s">
        <v>89</v>
      </c>
      <c r="K550">
        <v>2</v>
      </c>
      <c r="L550">
        <v>5.25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>
      <c r="A551">
        <v>4366</v>
      </c>
      <c r="B551" t="s">
        <v>31</v>
      </c>
      <c r="C551" t="s">
        <v>1260</v>
      </c>
      <c r="J551" t="s">
        <v>74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4368</v>
      </c>
      <c r="B552" t="s">
        <v>17</v>
      </c>
      <c r="C552" t="s">
        <v>1262</v>
      </c>
      <c r="J552" t="s">
        <v>89</v>
      </c>
      <c r="K552">
        <v>7</v>
      </c>
      <c r="L552">
        <v>6.5</v>
      </c>
      <c r="M552">
        <v>7.33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</row>
    <row r="553" spans="1:23">
      <c r="A553">
        <v>4370</v>
      </c>
      <c r="B553" t="s">
        <v>22</v>
      </c>
      <c r="C553" t="s">
        <v>1264</v>
      </c>
      <c r="J553" t="s">
        <v>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4371</v>
      </c>
      <c r="B554" t="s">
        <v>17</v>
      </c>
      <c r="C554" t="s">
        <v>1265</v>
      </c>
      <c r="J554" t="s">
        <v>46</v>
      </c>
      <c r="K554">
        <v>11</v>
      </c>
      <c r="L554">
        <v>6.36</v>
      </c>
      <c r="M554">
        <v>7.21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4373</v>
      </c>
      <c r="B555" t="s">
        <v>31</v>
      </c>
      <c r="C555" t="s">
        <v>1291</v>
      </c>
      <c r="J555" t="s">
        <v>1266</v>
      </c>
      <c r="K555">
        <v>31</v>
      </c>
      <c r="L555">
        <v>5.45</v>
      </c>
      <c r="M555">
        <v>5.25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8</v>
      </c>
      <c r="V555">
        <v>1</v>
      </c>
      <c r="W555">
        <v>1</v>
      </c>
    </row>
    <row r="556" spans="1:23">
      <c r="A556">
        <v>4374</v>
      </c>
      <c r="B556" t="s">
        <v>31</v>
      </c>
      <c r="C556" t="s">
        <v>1292</v>
      </c>
      <c r="J556" t="s">
        <v>654</v>
      </c>
      <c r="K556">
        <v>14</v>
      </c>
      <c r="L556">
        <v>5.68</v>
      </c>
      <c r="M556">
        <v>5.64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3">
      <c r="A557">
        <v>4375</v>
      </c>
      <c r="B557" t="s">
        <v>31</v>
      </c>
      <c r="C557" t="s">
        <v>1293</v>
      </c>
      <c r="J557" t="s">
        <v>35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4376</v>
      </c>
      <c r="B558" t="s">
        <v>22</v>
      </c>
      <c r="C558" t="s">
        <v>1294</v>
      </c>
      <c r="J558" t="s">
        <v>35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4377</v>
      </c>
      <c r="B559" t="s">
        <v>22</v>
      </c>
      <c r="C559" t="s">
        <v>1295</v>
      </c>
      <c r="J559" t="s">
        <v>35</v>
      </c>
      <c r="K559">
        <v>33</v>
      </c>
      <c r="L559">
        <v>6.27</v>
      </c>
      <c r="M559">
        <v>6.45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10</v>
      </c>
      <c r="V559">
        <v>0</v>
      </c>
      <c r="W559">
        <v>0</v>
      </c>
    </row>
    <row r="560" spans="1:23">
      <c r="A560">
        <v>4378</v>
      </c>
      <c r="B560" t="s">
        <v>31</v>
      </c>
      <c r="C560" t="s">
        <v>1296</v>
      </c>
      <c r="J560" t="s">
        <v>35</v>
      </c>
      <c r="K560">
        <v>3</v>
      </c>
      <c r="L560">
        <v>5.5</v>
      </c>
      <c r="M560">
        <v>5.17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>
      <c r="A561">
        <v>4379</v>
      </c>
      <c r="B561" t="s">
        <v>17</v>
      </c>
      <c r="C561" t="s">
        <v>1297</v>
      </c>
      <c r="J561" t="s">
        <v>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4380</v>
      </c>
      <c r="B562" t="s">
        <v>22</v>
      </c>
      <c r="C562" t="s">
        <v>1298</v>
      </c>
      <c r="J562" t="s">
        <v>55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4381</v>
      </c>
      <c r="B563" t="s">
        <v>17</v>
      </c>
      <c r="C563" t="s">
        <v>1299</v>
      </c>
      <c r="J563" t="s">
        <v>70</v>
      </c>
      <c r="K563">
        <v>3</v>
      </c>
      <c r="L563">
        <v>6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4383</v>
      </c>
      <c r="B564" t="s">
        <v>22</v>
      </c>
      <c r="C564" t="s">
        <v>1300</v>
      </c>
      <c r="J564" t="s">
        <v>70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4384</v>
      </c>
      <c r="B565" t="s">
        <v>22</v>
      </c>
      <c r="C565" t="s">
        <v>1301</v>
      </c>
      <c r="J565" t="s">
        <v>70</v>
      </c>
      <c r="K565">
        <v>11</v>
      </c>
      <c r="L565">
        <v>5.9</v>
      </c>
      <c r="M565">
        <v>6.1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</row>
    <row r="566" spans="1:23">
      <c r="A566">
        <v>4385</v>
      </c>
      <c r="B566" t="s">
        <v>22</v>
      </c>
      <c r="C566" t="s">
        <v>1302</v>
      </c>
      <c r="J566" t="s">
        <v>55</v>
      </c>
      <c r="K566">
        <v>6</v>
      </c>
      <c r="L566">
        <v>5.92</v>
      </c>
      <c r="M566">
        <v>5.92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0</v>
      </c>
      <c r="W566">
        <v>0</v>
      </c>
    </row>
    <row r="567" spans="1:23">
      <c r="A567">
        <v>4386</v>
      </c>
      <c r="B567" t="s">
        <v>31</v>
      </c>
      <c r="C567" t="s">
        <v>1303</v>
      </c>
      <c r="J567" t="s">
        <v>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4387</v>
      </c>
      <c r="B568" t="s">
        <v>17</v>
      </c>
      <c r="C568" t="s">
        <v>1304</v>
      </c>
      <c r="J568" t="s">
        <v>1086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4388</v>
      </c>
      <c r="B569" t="s">
        <v>17</v>
      </c>
      <c r="C569" t="s">
        <v>1305</v>
      </c>
      <c r="J569" t="s">
        <v>74</v>
      </c>
      <c r="K569">
        <v>11</v>
      </c>
      <c r="L569">
        <v>6</v>
      </c>
      <c r="M569">
        <v>6.62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</row>
    <row r="570" spans="1:23">
      <c r="A570">
        <v>4389</v>
      </c>
      <c r="B570" t="s">
        <v>22</v>
      </c>
      <c r="C570" t="s">
        <v>1306</v>
      </c>
      <c r="J570" t="s">
        <v>74</v>
      </c>
      <c r="K570">
        <v>7</v>
      </c>
      <c r="L570">
        <v>5.67</v>
      </c>
      <c r="M570">
        <v>5.67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4390</v>
      </c>
      <c r="B571" t="s">
        <v>22</v>
      </c>
      <c r="C571" t="s">
        <v>1307</v>
      </c>
      <c r="J571" t="s">
        <v>74</v>
      </c>
      <c r="K571">
        <v>5</v>
      </c>
      <c r="L571">
        <v>5.83</v>
      </c>
      <c r="M571">
        <v>5.67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>
      <c r="A572">
        <v>4391</v>
      </c>
      <c r="B572" t="s">
        <v>31</v>
      </c>
      <c r="C572" t="s">
        <v>1308</v>
      </c>
      <c r="J572" t="s">
        <v>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4392</v>
      </c>
      <c r="B573" t="s">
        <v>31</v>
      </c>
      <c r="C573" t="s">
        <v>1309</v>
      </c>
      <c r="J573" t="s">
        <v>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4393</v>
      </c>
      <c r="B574" t="s">
        <v>22</v>
      </c>
      <c r="C574" t="s">
        <v>1310</v>
      </c>
      <c r="J574" t="s">
        <v>89</v>
      </c>
      <c r="K574">
        <v>19</v>
      </c>
      <c r="L574">
        <v>5.81</v>
      </c>
      <c r="M574">
        <v>5.58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1</v>
      </c>
      <c r="W574">
        <v>0</v>
      </c>
    </row>
    <row r="575" spans="1:23">
      <c r="A575">
        <v>4397</v>
      </c>
      <c r="B575" t="s">
        <v>31</v>
      </c>
      <c r="C575" t="s">
        <v>1311</v>
      </c>
      <c r="J575" t="s">
        <v>74</v>
      </c>
      <c r="K575">
        <v>11</v>
      </c>
      <c r="L575">
        <v>5.78</v>
      </c>
      <c r="M575">
        <v>5.78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4398</v>
      </c>
      <c r="B576" t="s">
        <v>31</v>
      </c>
      <c r="C576" t="s">
        <v>1312</v>
      </c>
      <c r="J576" t="s">
        <v>1267</v>
      </c>
      <c r="K576">
        <v>3</v>
      </c>
      <c r="L576">
        <v>5.5</v>
      </c>
      <c r="M576">
        <v>5.5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4399</v>
      </c>
      <c r="B577" t="s">
        <v>31</v>
      </c>
      <c r="C577" t="s">
        <v>1313</v>
      </c>
      <c r="J577" t="s">
        <v>1267</v>
      </c>
      <c r="K577">
        <v>8</v>
      </c>
      <c r="L577">
        <v>5.7</v>
      </c>
      <c r="M577">
        <v>5.9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>
      <c r="A578">
        <v>4400</v>
      </c>
      <c r="B578" t="s">
        <v>22</v>
      </c>
      <c r="C578" t="s">
        <v>1314</v>
      </c>
      <c r="J578" t="s">
        <v>1267</v>
      </c>
      <c r="K578">
        <v>24</v>
      </c>
      <c r="L578">
        <v>5.71</v>
      </c>
      <c r="M578">
        <v>5.88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3</v>
      </c>
      <c r="V578">
        <v>0</v>
      </c>
      <c r="W578">
        <v>0</v>
      </c>
    </row>
    <row r="579" spans="1:23">
      <c r="A579">
        <v>4401</v>
      </c>
      <c r="B579" t="s">
        <v>31</v>
      </c>
      <c r="C579" t="s">
        <v>1315</v>
      </c>
      <c r="J579" t="s">
        <v>21</v>
      </c>
      <c r="K579">
        <v>9</v>
      </c>
      <c r="L579">
        <v>5.89</v>
      </c>
      <c r="M579">
        <v>5.83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</row>
    <row r="580" spans="1:23">
      <c r="A580">
        <v>4403</v>
      </c>
      <c r="B580" t="s">
        <v>31</v>
      </c>
      <c r="C580" t="s">
        <v>1316</v>
      </c>
      <c r="J580" t="s">
        <v>44</v>
      </c>
      <c r="K580">
        <v>8</v>
      </c>
      <c r="L580">
        <v>5.81</v>
      </c>
      <c r="M580">
        <v>6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</row>
    <row r="581" spans="1:23">
      <c r="A581">
        <v>4404</v>
      </c>
      <c r="B581" t="s">
        <v>22</v>
      </c>
      <c r="C581" t="s">
        <v>1317</v>
      </c>
      <c r="J581" t="s">
        <v>44</v>
      </c>
      <c r="K581">
        <v>24</v>
      </c>
      <c r="L581">
        <v>5.76</v>
      </c>
      <c r="M581">
        <v>5.65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7</v>
      </c>
      <c r="V581">
        <v>1</v>
      </c>
      <c r="W581">
        <v>1</v>
      </c>
    </row>
    <row r="582" spans="1:23">
      <c r="A582">
        <v>4405</v>
      </c>
      <c r="B582" t="s">
        <v>22</v>
      </c>
      <c r="C582" t="s">
        <v>1318</v>
      </c>
      <c r="J582" t="s">
        <v>44</v>
      </c>
      <c r="K582">
        <v>5</v>
      </c>
      <c r="L582">
        <v>5.75</v>
      </c>
      <c r="M582">
        <v>5.25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</row>
    <row r="583" spans="1:23">
      <c r="A583">
        <v>4406</v>
      </c>
      <c r="B583" t="s">
        <v>31</v>
      </c>
      <c r="C583" t="s">
        <v>1319</v>
      </c>
      <c r="J583" t="s">
        <v>46</v>
      </c>
      <c r="K583">
        <v>2</v>
      </c>
      <c r="L583">
        <v>5.5</v>
      </c>
      <c r="M583">
        <v>5.5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4407</v>
      </c>
      <c r="B584" t="s">
        <v>31</v>
      </c>
      <c r="C584" t="s">
        <v>1320</v>
      </c>
      <c r="J584" t="s">
        <v>35</v>
      </c>
      <c r="K584">
        <v>26</v>
      </c>
      <c r="L584">
        <v>5.69</v>
      </c>
      <c r="M584">
        <v>5.56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9</v>
      </c>
      <c r="V584">
        <v>0</v>
      </c>
      <c r="W584">
        <v>0</v>
      </c>
    </row>
    <row r="585" spans="1:23">
      <c r="A585">
        <v>4409</v>
      </c>
      <c r="B585" t="s">
        <v>31</v>
      </c>
      <c r="C585" t="s">
        <v>1321</v>
      </c>
      <c r="J585" t="s">
        <v>101</v>
      </c>
      <c r="K585">
        <v>36</v>
      </c>
      <c r="L585">
        <v>5.99</v>
      </c>
      <c r="M585">
        <v>5.94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5</v>
      </c>
      <c r="V585">
        <v>0</v>
      </c>
      <c r="W585">
        <v>0</v>
      </c>
    </row>
    <row r="586" spans="1:23">
      <c r="A586">
        <v>4410</v>
      </c>
      <c r="B586" t="s">
        <v>28</v>
      </c>
      <c r="C586" t="s">
        <v>1322</v>
      </c>
      <c r="J586" t="s">
        <v>101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4411</v>
      </c>
      <c r="B587" t="s">
        <v>22</v>
      </c>
      <c r="C587" t="s">
        <v>1323</v>
      </c>
      <c r="J587" t="s">
        <v>55</v>
      </c>
      <c r="K587">
        <v>3</v>
      </c>
      <c r="L587">
        <v>6</v>
      </c>
      <c r="M587">
        <v>5.75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>
      <c r="A588">
        <v>4412</v>
      </c>
      <c r="B588" t="s">
        <v>31</v>
      </c>
      <c r="C588" t="s">
        <v>1324</v>
      </c>
      <c r="J588" t="s">
        <v>30</v>
      </c>
      <c r="K588">
        <v>29</v>
      </c>
      <c r="L588">
        <v>5.88</v>
      </c>
      <c r="M588">
        <v>5.84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</v>
      </c>
      <c r="V588">
        <v>0</v>
      </c>
      <c r="W588">
        <v>0</v>
      </c>
    </row>
    <row r="589" spans="1:23">
      <c r="A589">
        <v>4413</v>
      </c>
      <c r="B589" t="s">
        <v>17</v>
      </c>
      <c r="C589" t="s">
        <v>1325</v>
      </c>
      <c r="J589" t="s">
        <v>1266</v>
      </c>
      <c r="K589">
        <v>22</v>
      </c>
      <c r="L589">
        <v>5.45</v>
      </c>
      <c r="M589">
        <v>5.36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1</v>
      </c>
      <c r="W589">
        <v>0</v>
      </c>
    </row>
    <row r="590" spans="1:23">
      <c r="A590">
        <v>4414</v>
      </c>
      <c r="B590" t="s">
        <v>31</v>
      </c>
      <c r="C590" t="s">
        <v>1326</v>
      </c>
      <c r="J590" t="s">
        <v>89</v>
      </c>
      <c r="K590">
        <v>26</v>
      </c>
      <c r="L590">
        <v>5.44</v>
      </c>
      <c r="M590">
        <v>5.22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1</v>
      </c>
      <c r="W590">
        <v>1</v>
      </c>
    </row>
    <row r="591" spans="1:23">
      <c r="A591">
        <v>4415</v>
      </c>
      <c r="B591" t="s">
        <v>17</v>
      </c>
      <c r="C591" t="s">
        <v>1327</v>
      </c>
      <c r="J591" t="s">
        <v>89</v>
      </c>
      <c r="K591">
        <v>26</v>
      </c>
      <c r="L591">
        <v>5.67</v>
      </c>
      <c r="M591">
        <v>5.81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</row>
    <row r="592" spans="1:23">
      <c r="A592">
        <v>4420</v>
      </c>
      <c r="B592" t="s">
        <v>31</v>
      </c>
      <c r="C592" t="s">
        <v>1329</v>
      </c>
      <c r="J592" t="s">
        <v>101</v>
      </c>
      <c r="K592">
        <v>5</v>
      </c>
      <c r="L592">
        <v>5.9</v>
      </c>
      <c r="M592">
        <v>5.7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</row>
    <row r="593" spans="1:23">
      <c r="A593">
        <v>4421</v>
      </c>
      <c r="B593" t="s">
        <v>31</v>
      </c>
      <c r="C593" t="s">
        <v>1330</v>
      </c>
      <c r="J593" t="s">
        <v>44</v>
      </c>
      <c r="K593">
        <v>17</v>
      </c>
      <c r="L593">
        <v>6.03</v>
      </c>
      <c r="M593">
        <v>6.09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</row>
    <row r="594" spans="1:23">
      <c r="A594">
        <v>4422</v>
      </c>
      <c r="B594" t="s">
        <v>31</v>
      </c>
      <c r="C594" t="s">
        <v>1331</v>
      </c>
      <c r="J594" t="s">
        <v>89</v>
      </c>
      <c r="K594">
        <v>29</v>
      </c>
      <c r="L594">
        <v>5.95</v>
      </c>
      <c r="M594">
        <v>6.02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8</v>
      </c>
      <c r="V594">
        <v>0</v>
      </c>
      <c r="W594">
        <v>0</v>
      </c>
    </row>
    <row r="595" spans="1:23">
      <c r="A595">
        <v>4423</v>
      </c>
      <c r="B595" t="s">
        <v>22</v>
      </c>
      <c r="C595" t="s">
        <v>1332</v>
      </c>
      <c r="J595" t="s">
        <v>1086</v>
      </c>
      <c r="K595">
        <v>32</v>
      </c>
      <c r="L595">
        <v>5.86</v>
      </c>
      <c r="M595">
        <v>5.83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10</v>
      </c>
      <c r="V595">
        <v>0</v>
      </c>
      <c r="W595">
        <v>0</v>
      </c>
    </row>
    <row r="596" spans="1:23">
      <c r="A596">
        <v>4424</v>
      </c>
      <c r="B596" t="s">
        <v>22</v>
      </c>
      <c r="C596" t="s">
        <v>1333</v>
      </c>
      <c r="J596" t="s">
        <v>74</v>
      </c>
      <c r="K596">
        <v>24</v>
      </c>
      <c r="L596">
        <v>5.64</v>
      </c>
      <c r="M596">
        <v>5.6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4</v>
      </c>
      <c r="V596">
        <v>0</v>
      </c>
      <c r="W596">
        <v>0</v>
      </c>
    </row>
    <row r="597" spans="1:23">
      <c r="A597">
        <v>4426</v>
      </c>
      <c r="B597" t="s">
        <v>31</v>
      </c>
      <c r="C597" t="s">
        <v>1335</v>
      </c>
      <c r="J597" t="s">
        <v>46</v>
      </c>
      <c r="K597">
        <v>29</v>
      </c>
      <c r="L597">
        <v>5.93</v>
      </c>
      <c r="M597">
        <v>5.96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8</v>
      </c>
      <c r="V597">
        <v>0</v>
      </c>
      <c r="W597">
        <v>0</v>
      </c>
    </row>
    <row r="598" spans="1:23">
      <c r="A598">
        <v>4427</v>
      </c>
      <c r="B598" t="s">
        <v>22</v>
      </c>
      <c r="C598" t="s">
        <v>1336</v>
      </c>
      <c r="J598" t="s">
        <v>49</v>
      </c>
      <c r="K598">
        <v>34</v>
      </c>
      <c r="L598">
        <v>6.3</v>
      </c>
      <c r="M598">
        <v>6.94</v>
      </c>
      <c r="N598">
        <v>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3</v>
      </c>
      <c r="U598">
        <v>5</v>
      </c>
      <c r="V598">
        <v>1</v>
      </c>
      <c r="W598">
        <v>0</v>
      </c>
    </row>
    <row r="599" spans="1:23">
      <c r="A599">
        <v>4428</v>
      </c>
      <c r="B599" t="s">
        <v>31</v>
      </c>
      <c r="C599" t="s">
        <v>1337</v>
      </c>
      <c r="J599" t="s">
        <v>57</v>
      </c>
      <c r="K599">
        <v>29</v>
      </c>
      <c r="L599">
        <v>6.07</v>
      </c>
      <c r="M599">
        <v>6.4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0</v>
      </c>
      <c r="W599">
        <v>0</v>
      </c>
    </row>
    <row r="600" spans="1:23">
      <c r="A600">
        <v>4429</v>
      </c>
      <c r="B600" t="s">
        <v>31</v>
      </c>
      <c r="C600" t="s">
        <v>1338</v>
      </c>
      <c r="J600" t="s">
        <v>1266</v>
      </c>
      <c r="K600">
        <v>26</v>
      </c>
      <c r="L600">
        <v>5.69</v>
      </c>
      <c r="M600">
        <v>5.9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1</v>
      </c>
    </row>
    <row r="601" spans="1:23">
      <c r="A601">
        <v>4430</v>
      </c>
      <c r="B601" t="s">
        <v>17</v>
      </c>
      <c r="C601" t="s">
        <v>1339</v>
      </c>
      <c r="J601" t="s">
        <v>30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4432</v>
      </c>
      <c r="B602" t="s">
        <v>31</v>
      </c>
      <c r="C602" t="s">
        <v>1340</v>
      </c>
      <c r="J602" t="s">
        <v>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4433</v>
      </c>
      <c r="B603" t="s">
        <v>31</v>
      </c>
      <c r="C603" t="s">
        <v>1341</v>
      </c>
      <c r="J603" t="s">
        <v>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4435</v>
      </c>
      <c r="B604" t="s">
        <v>22</v>
      </c>
      <c r="C604" t="s">
        <v>1342</v>
      </c>
      <c r="J604" t="s">
        <v>49</v>
      </c>
      <c r="K604">
        <v>5</v>
      </c>
      <c r="L604">
        <v>6.25</v>
      </c>
      <c r="M604">
        <v>6.5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</row>
    <row r="605" spans="1:23">
      <c r="A605">
        <v>4436</v>
      </c>
      <c r="B605" t="s">
        <v>17</v>
      </c>
      <c r="C605" t="s">
        <v>1343</v>
      </c>
      <c r="J605" t="s">
        <v>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4438</v>
      </c>
      <c r="B606" t="s">
        <v>31</v>
      </c>
      <c r="C606" t="s">
        <v>1344</v>
      </c>
      <c r="J606" t="s">
        <v>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4440</v>
      </c>
      <c r="B607" t="s">
        <v>28</v>
      </c>
      <c r="C607" t="s">
        <v>1345</v>
      </c>
      <c r="J607" t="s">
        <v>1266</v>
      </c>
      <c r="K607">
        <v>4</v>
      </c>
      <c r="L607">
        <v>6</v>
      </c>
      <c r="M607">
        <v>4.67</v>
      </c>
      <c r="N607">
        <v>0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4441</v>
      </c>
      <c r="B608" t="s">
        <v>28</v>
      </c>
      <c r="C608" t="s">
        <v>1346</v>
      </c>
      <c r="J608" t="s">
        <v>1266</v>
      </c>
      <c r="K608">
        <v>6</v>
      </c>
      <c r="L608">
        <v>6</v>
      </c>
      <c r="M608">
        <v>3.33</v>
      </c>
      <c r="N608">
        <v>0</v>
      </c>
      <c r="O608">
        <v>16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4442</v>
      </c>
      <c r="B609" t="s">
        <v>31</v>
      </c>
      <c r="C609" t="s">
        <v>1347</v>
      </c>
      <c r="J609" t="s">
        <v>1266</v>
      </c>
      <c r="K609">
        <v>21</v>
      </c>
      <c r="L609">
        <v>5.76</v>
      </c>
      <c r="M609">
        <v>5.71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</v>
      </c>
      <c r="V609">
        <v>1</v>
      </c>
      <c r="W609">
        <v>0</v>
      </c>
    </row>
    <row r="610" spans="1:23">
      <c r="A610">
        <v>4443</v>
      </c>
      <c r="B610" t="s">
        <v>31</v>
      </c>
      <c r="C610" t="s">
        <v>1348</v>
      </c>
      <c r="J610" t="s">
        <v>1266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4444</v>
      </c>
      <c r="B611" t="s">
        <v>31</v>
      </c>
      <c r="C611" t="s">
        <v>1349</v>
      </c>
      <c r="J611" t="s">
        <v>1266</v>
      </c>
      <c r="K611">
        <v>12</v>
      </c>
      <c r="L611">
        <v>5.7</v>
      </c>
      <c r="M611">
        <v>5.9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</row>
    <row r="612" spans="1:23">
      <c r="A612">
        <v>4445</v>
      </c>
      <c r="B612" t="s">
        <v>22</v>
      </c>
      <c r="C612" t="s">
        <v>1350</v>
      </c>
      <c r="J612" t="s">
        <v>1266</v>
      </c>
      <c r="K612">
        <v>25</v>
      </c>
      <c r="L612">
        <v>5.88</v>
      </c>
      <c r="M612">
        <v>5.92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6</v>
      </c>
      <c r="V612">
        <v>0</v>
      </c>
      <c r="W612">
        <v>0</v>
      </c>
    </row>
    <row r="613" spans="1:23">
      <c r="A613">
        <v>4447</v>
      </c>
      <c r="B613" t="s">
        <v>22</v>
      </c>
      <c r="C613" t="s">
        <v>1351</v>
      </c>
      <c r="J613" t="s">
        <v>1266</v>
      </c>
      <c r="K613">
        <v>18</v>
      </c>
      <c r="L613">
        <v>5.6</v>
      </c>
      <c r="M613">
        <v>5.53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</row>
    <row r="614" spans="1:23">
      <c r="A614">
        <v>4448</v>
      </c>
      <c r="B614" t="s">
        <v>22</v>
      </c>
      <c r="C614" t="s">
        <v>1352</v>
      </c>
      <c r="J614" t="s">
        <v>1266</v>
      </c>
      <c r="K614">
        <v>25</v>
      </c>
      <c r="L614">
        <v>5.46</v>
      </c>
      <c r="M614">
        <v>5.65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5</v>
      </c>
      <c r="V614">
        <v>0</v>
      </c>
      <c r="W614">
        <v>0</v>
      </c>
    </row>
    <row r="615" spans="1:23">
      <c r="A615">
        <v>4449</v>
      </c>
      <c r="B615" t="s">
        <v>22</v>
      </c>
      <c r="C615" t="s">
        <v>1353</v>
      </c>
      <c r="J615" t="s">
        <v>1266</v>
      </c>
      <c r="K615">
        <v>35</v>
      </c>
      <c r="L615">
        <v>6.03</v>
      </c>
      <c r="M615">
        <v>6.19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9</v>
      </c>
      <c r="V615">
        <v>0</v>
      </c>
      <c r="W615">
        <v>0</v>
      </c>
    </row>
    <row r="616" spans="1:23">
      <c r="A616">
        <v>4450</v>
      </c>
      <c r="B616" t="s">
        <v>22</v>
      </c>
      <c r="C616" t="s">
        <v>1354</v>
      </c>
      <c r="J616" t="s">
        <v>1266</v>
      </c>
      <c r="K616">
        <v>1</v>
      </c>
      <c r="L616">
        <v>5.5</v>
      </c>
      <c r="M616">
        <v>5.5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4451</v>
      </c>
      <c r="B617" t="s">
        <v>22</v>
      </c>
      <c r="C617" t="s">
        <v>1355</v>
      </c>
      <c r="J617" t="s">
        <v>1266</v>
      </c>
      <c r="K617">
        <v>8</v>
      </c>
      <c r="L617">
        <v>5.5</v>
      </c>
      <c r="M617">
        <v>5.5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4452</v>
      </c>
      <c r="B618" t="s">
        <v>17</v>
      </c>
      <c r="C618" t="s">
        <v>1356</v>
      </c>
      <c r="J618" t="s">
        <v>1266</v>
      </c>
      <c r="K618">
        <v>31</v>
      </c>
      <c r="L618">
        <v>5.74</v>
      </c>
      <c r="M618">
        <v>6.57</v>
      </c>
      <c r="N618">
        <v>5</v>
      </c>
      <c r="O618">
        <v>0</v>
      </c>
      <c r="P618">
        <v>0</v>
      </c>
      <c r="Q618">
        <v>2</v>
      </c>
      <c r="R618">
        <v>2</v>
      </c>
      <c r="S618">
        <v>0</v>
      </c>
      <c r="T618">
        <v>2</v>
      </c>
      <c r="U618">
        <v>1</v>
      </c>
      <c r="V618">
        <v>0</v>
      </c>
      <c r="W618">
        <v>0</v>
      </c>
    </row>
    <row r="619" spans="1:23">
      <c r="A619">
        <v>4453</v>
      </c>
      <c r="B619" t="s">
        <v>17</v>
      </c>
      <c r="C619" t="s">
        <v>1357</v>
      </c>
      <c r="J619" t="s">
        <v>1266</v>
      </c>
      <c r="K619">
        <v>25</v>
      </c>
      <c r="L619">
        <v>6.22</v>
      </c>
      <c r="M619">
        <v>6.98</v>
      </c>
      <c r="N619">
        <v>5</v>
      </c>
      <c r="O619">
        <v>0</v>
      </c>
      <c r="P619">
        <v>0</v>
      </c>
      <c r="Q619">
        <v>2</v>
      </c>
      <c r="R619">
        <v>2</v>
      </c>
      <c r="S619">
        <v>0</v>
      </c>
      <c r="T619">
        <v>2</v>
      </c>
      <c r="U619">
        <v>8</v>
      </c>
      <c r="V619">
        <v>0</v>
      </c>
      <c r="W619">
        <v>0</v>
      </c>
    </row>
    <row r="620" spans="1:23">
      <c r="A620">
        <v>4454</v>
      </c>
      <c r="B620" t="s">
        <v>31</v>
      </c>
      <c r="C620" t="s">
        <v>1358</v>
      </c>
      <c r="J620" t="s">
        <v>654</v>
      </c>
      <c r="K620">
        <v>1</v>
      </c>
      <c r="L620">
        <v>6.5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>
      <c r="A621">
        <v>4455</v>
      </c>
      <c r="B621" t="s">
        <v>17</v>
      </c>
      <c r="C621" t="s">
        <v>1359</v>
      </c>
      <c r="J621" t="s">
        <v>654</v>
      </c>
      <c r="K621">
        <v>13</v>
      </c>
      <c r="L621">
        <v>5.81</v>
      </c>
      <c r="M621">
        <v>6.19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</row>
    <row r="622" spans="1:23">
      <c r="A622">
        <v>4456</v>
      </c>
      <c r="B622" t="s">
        <v>22</v>
      </c>
      <c r="C622" t="s">
        <v>1360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4458</v>
      </c>
      <c r="B623" t="s">
        <v>31</v>
      </c>
      <c r="C623" t="s">
        <v>1361</v>
      </c>
      <c r="J623" t="s">
        <v>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4459</v>
      </c>
      <c r="B624" t="s">
        <v>22</v>
      </c>
      <c r="C624" t="s">
        <v>1362</v>
      </c>
      <c r="J624" t="s">
        <v>70</v>
      </c>
      <c r="K624">
        <v>2</v>
      </c>
      <c r="L624">
        <v>6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4460</v>
      </c>
      <c r="B625" t="s">
        <v>22</v>
      </c>
      <c r="C625" t="s">
        <v>1363</v>
      </c>
      <c r="J625" t="s">
        <v>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4461</v>
      </c>
      <c r="B626" t="s">
        <v>31</v>
      </c>
      <c r="C626" t="s">
        <v>1364</v>
      </c>
      <c r="J626" t="s">
        <v>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4462</v>
      </c>
      <c r="B627" t="s">
        <v>22</v>
      </c>
      <c r="C627" t="s">
        <v>1365</v>
      </c>
      <c r="J627" t="s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4463</v>
      </c>
      <c r="B628" t="s">
        <v>17</v>
      </c>
      <c r="C628" t="s">
        <v>1366</v>
      </c>
      <c r="J628" t="s">
        <v>55</v>
      </c>
      <c r="K628">
        <v>7</v>
      </c>
      <c r="L628">
        <v>6</v>
      </c>
      <c r="M628">
        <v>6.83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</row>
    <row r="629" spans="1:23">
      <c r="A629">
        <v>4464</v>
      </c>
      <c r="B629" t="s">
        <v>17</v>
      </c>
      <c r="C629" t="s">
        <v>1367</v>
      </c>
      <c r="J629" t="s">
        <v>55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4465</v>
      </c>
      <c r="B630" t="s">
        <v>22</v>
      </c>
      <c r="C630" t="s">
        <v>1368</v>
      </c>
      <c r="J630" t="s">
        <v>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4466</v>
      </c>
      <c r="B631" t="s">
        <v>17</v>
      </c>
      <c r="C631" t="s">
        <v>1369</v>
      </c>
      <c r="J631" t="s">
        <v>57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4467</v>
      </c>
      <c r="B632" t="s">
        <v>31</v>
      </c>
      <c r="C632" t="s">
        <v>1370</v>
      </c>
      <c r="J632" t="s">
        <v>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4468</v>
      </c>
      <c r="B633" t="s">
        <v>28</v>
      </c>
      <c r="C633" t="s">
        <v>1371</v>
      </c>
      <c r="J633" t="s">
        <v>1267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4469</v>
      </c>
      <c r="B634" t="s">
        <v>28</v>
      </c>
      <c r="C634" t="s">
        <v>1372</v>
      </c>
      <c r="J634" t="s">
        <v>1267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4470</v>
      </c>
      <c r="B635" t="s">
        <v>31</v>
      </c>
      <c r="C635" t="s">
        <v>1373</v>
      </c>
      <c r="J635" t="s">
        <v>1267</v>
      </c>
      <c r="K635">
        <v>26</v>
      </c>
      <c r="L635">
        <v>5.69</v>
      </c>
      <c r="M635">
        <v>6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7</v>
      </c>
      <c r="V635">
        <v>0</v>
      </c>
      <c r="W635">
        <v>0</v>
      </c>
    </row>
    <row r="636" spans="1:23">
      <c r="A636">
        <v>4471</v>
      </c>
      <c r="B636" t="s">
        <v>31</v>
      </c>
      <c r="C636" t="s">
        <v>1374</v>
      </c>
      <c r="J636" t="s">
        <v>1267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4472</v>
      </c>
      <c r="B637" t="s">
        <v>31</v>
      </c>
      <c r="C637" t="s">
        <v>1375</v>
      </c>
      <c r="J637" t="s">
        <v>1267</v>
      </c>
      <c r="K637">
        <v>14</v>
      </c>
      <c r="L637">
        <v>5.67</v>
      </c>
      <c r="M637">
        <v>5.88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</row>
    <row r="638" spans="1:23">
      <c r="A638">
        <v>4473</v>
      </c>
      <c r="B638" t="s">
        <v>31</v>
      </c>
      <c r="C638" t="s">
        <v>1376</v>
      </c>
      <c r="J638" t="s">
        <v>1267</v>
      </c>
      <c r="K638">
        <v>1</v>
      </c>
      <c r="L638">
        <v>5.5</v>
      </c>
      <c r="M638">
        <v>5.5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4474</v>
      </c>
      <c r="B639" t="s">
        <v>22</v>
      </c>
      <c r="C639" t="s">
        <v>1377</v>
      </c>
      <c r="J639" t="s">
        <v>1267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4475</v>
      </c>
      <c r="B640" t="s">
        <v>22</v>
      </c>
      <c r="C640" t="s">
        <v>1378</v>
      </c>
      <c r="J640" t="s">
        <v>1267</v>
      </c>
      <c r="K640">
        <v>27</v>
      </c>
      <c r="L640">
        <v>5.85</v>
      </c>
      <c r="M640">
        <v>5.87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7</v>
      </c>
      <c r="V640">
        <v>0</v>
      </c>
      <c r="W640">
        <v>0</v>
      </c>
    </row>
    <row r="641" spans="1:23">
      <c r="A641">
        <v>4476</v>
      </c>
      <c r="B641" t="s">
        <v>22</v>
      </c>
      <c r="C641" t="s">
        <v>1379</v>
      </c>
      <c r="J641" t="s">
        <v>1267</v>
      </c>
      <c r="K641">
        <v>13</v>
      </c>
      <c r="L641">
        <v>5.77</v>
      </c>
      <c r="M641">
        <v>5.85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0</v>
      </c>
    </row>
    <row r="642" spans="1:23">
      <c r="A642">
        <v>4477</v>
      </c>
      <c r="B642" t="s">
        <v>17</v>
      </c>
      <c r="C642" t="s">
        <v>1380</v>
      </c>
      <c r="J642" t="s">
        <v>1267</v>
      </c>
      <c r="K642">
        <v>12</v>
      </c>
      <c r="L642">
        <v>5.89</v>
      </c>
      <c r="M642">
        <v>6.5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</row>
    <row r="643" spans="1:23">
      <c r="A643">
        <v>4479</v>
      </c>
      <c r="B643" t="s">
        <v>22</v>
      </c>
      <c r="C643" t="s">
        <v>1381</v>
      </c>
      <c r="J643" t="s">
        <v>24</v>
      </c>
      <c r="K643">
        <v>26</v>
      </c>
      <c r="L643">
        <v>6</v>
      </c>
      <c r="M643">
        <v>6.05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7</v>
      </c>
      <c r="V643">
        <v>0</v>
      </c>
      <c r="W643">
        <v>0</v>
      </c>
    </row>
    <row r="644" spans="1:23">
      <c r="A644">
        <v>4480</v>
      </c>
      <c r="B644" t="s">
        <v>31</v>
      </c>
      <c r="C644" t="s">
        <v>1382</v>
      </c>
      <c r="J644" t="s">
        <v>1086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4481</v>
      </c>
      <c r="B645" t="s">
        <v>31</v>
      </c>
      <c r="C645" t="s">
        <v>1383</v>
      </c>
      <c r="J645" t="s">
        <v>42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4483</v>
      </c>
      <c r="B646" t="s">
        <v>17</v>
      </c>
      <c r="C646" t="s">
        <v>1384</v>
      </c>
      <c r="J646" t="s">
        <v>89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4484</v>
      </c>
      <c r="B647" t="s">
        <v>17</v>
      </c>
      <c r="C647" t="s">
        <v>1385</v>
      </c>
      <c r="J647" t="s">
        <v>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4485</v>
      </c>
      <c r="B648" t="s">
        <v>28</v>
      </c>
      <c r="C648" t="s">
        <v>1386</v>
      </c>
      <c r="J648" t="s">
        <v>653</v>
      </c>
      <c r="K648">
        <v>2</v>
      </c>
      <c r="L648">
        <v>6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4486</v>
      </c>
      <c r="B649" t="s">
        <v>22</v>
      </c>
      <c r="C649" t="s">
        <v>1387</v>
      </c>
      <c r="J649" t="s">
        <v>653</v>
      </c>
      <c r="K649">
        <v>32</v>
      </c>
      <c r="L649">
        <v>5.89</v>
      </c>
      <c r="M649">
        <v>5.91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7</v>
      </c>
      <c r="V649">
        <v>1</v>
      </c>
      <c r="W649">
        <v>0</v>
      </c>
    </row>
    <row r="650" spans="1:23">
      <c r="A650">
        <v>4487</v>
      </c>
      <c r="B650" t="s">
        <v>31</v>
      </c>
      <c r="C650" t="s">
        <v>1388</v>
      </c>
      <c r="J650" t="s">
        <v>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4488</v>
      </c>
      <c r="B651" t="s">
        <v>31</v>
      </c>
      <c r="C651" t="s">
        <v>1389</v>
      </c>
      <c r="J651" t="s">
        <v>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4489</v>
      </c>
      <c r="B652" t="s">
        <v>17</v>
      </c>
      <c r="C652" t="s">
        <v>1390</v>
      </c>
      <c r="J652" t="s">
        <v>81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4490</v>
      </c>
      <c r="B653" t="s">
        <v>22</v>
      </c>
      <c r="C653" t="s">
        <v>1391</v>
      </c>
      <c r="J653" t="s">
        <v>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4491</v>
      </c>
      <c r="B654" t="s">
        <v>28</v>
      </c>
      <c r="C654" t="s">
        <v>1392</v>
      </c>
      <c r="J654" t="s">
        <v>101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4492</v>
      </c>
      <c r="B655" t="s">
        <v>31</v>
      </c>
      <c r="C655" t="s">
        <v>1393</v>
      </c>
      <c r="J655" t="s">
        <v>101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4493</v>
      </c>
      <c r="B656" t="s">
        <v>31</v>
      </c>
      <c r="C656" t="s">
        <v>1394</v>
      </c>
      <c r="J656" t="s">
        <v>101</v>
      </c>
      <c r="K656">
        <v>15</v>
      </c>
      <c r="L656">
        <v>5.9</v>
      </c>
      <c r="M656">
        <v>5.9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2</v>
      </c>
      <c r="W656">
        <v>0</v>
      </c>
    </row>
    <row r="657" spans="1:23">
      <c r="A657">
        <v>4494</v>
      </c>
      <c r="B657" t="s">
        <v>31</v>
      </c>
      <c r="C657" t="s">
        <v>1395</v>
      </c>
      <c r="J657" t="s">
        <v>101</v>
      </c>
      <c r="K657">
        <v>13</v>
      </c>
      <c r="L657">
        <v>5.91</v>
      </c>
      <c r="M657">
        <v>5.77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</row>
    <row r="658" spans="1:23">
      <c r="A658">
        <v>4495</v>
      </c>
      <c r="B658" t="s">
        <v>31</v>
      </c>
      <c r="C658" t="s">
        <v>1396</v>
      </c>
      <c r="J658" t="s">
        <v>101</v>
      </c>
      <c r="K658">
        <v>25</v>
      </c>
      <c r="L658">
        <v>6.16</v>
      </c>
      <c r="M658">
        <v>6.14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1</v>
      </c>
      <c r="W658">
        <v>0</v>
      </c>
    </row>
    <row r="659" spans="1:23">
      <c r="A659">
        <v>4496</v>
      </c>
      <c r="B659" t="s">
        <v>31</v>
      </c>
      <c r="C659" t="s">
        <v>1397</v>
      </c>
      <c r="J659" t="s">
        <v>101</v>
      </c>
      <c r="K659">
        <v>2</v>
      </c>
      <c r="L659">
        <v>6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4498</v>
      </c>
      <c r="B660" t="s">
        <v>22</v>
      </c>
      <c r="C660" t="s">
        <v>1398</v>
      </c>
      <c r="J660" t="s">
        <v>101</v>
      </c>
      <c r="K660">
        <v>4</v>
      </c>
      <c r="L660">
        <v>6</v>
      </c>
      <c r="M660">
        <v>5.83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</row>
    <row r="661" spans="1:23">
      <c r="A661">
        <v>4499</v>
      </c>
      <c r="B661" t="s">
        <v>22</v>
      </c>
      <c r="C661" t="s">
        <v>1399</v>
      </c>
      <c r="J661" t="s">
        <v>101</v>
      </c>
      <c r="K661">
        <v>2</v>
      </c>
      <c r="L661">
        <v>6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4500</v>
      </c>
      <c r="B662" t="s">
        <v>17</v>
      </c>
      <c r="C662" t="s">
        <v>1400</v>
      </c>
      <c r="J662" t="s">
        <v>101</v>
      </c>
      <c r="K662">
        <v>22</v>
      </c>
      <c r="L662">
        <v>5.95</v>
      </c>
      <c r="M662">
        <v>6.88</v>
      </c>
      <c r="N662">
        <v>7</v>
      </c>
      <c r="O662">
        <v>0</v>
      </c>
      <c r="P662">
        <v>0</v>
      </c>
      <c r="Q662">
        <v>2</v>
      </c>
      <c r="R662">
        <v>1</v>
      </c>
      <c r="S662">
        <v>1</v>
      </c>
      <c r="T662">
        <v>0</v>
      </c>
      <c r="U662">
        <v>3</v>
      </c>
      <c r="V662">
        <v>0</v>
      </c>
      <c r="W662">
        <v>0</v>
      </c>
    </row>
    <row r="663" spans="1:23">
      <c r="A663">
        <v>4501</v>
      </c>
      <c r="B663" t="s">
        <v>22</v>
      </c>
      <c r="C663" t="s">
        <v>1401</v>
      </c>
      <c r="J663" t="s">
        <v>46</v>
      </c>
      <c r="K663">
        <v>25</v>
      </c>
      <c r="L663">
        <v>5.84</v>
      </c>
      <c r="M663">
        <v>5.66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</v>
      </c>
      <c r="V663">
        <v>0</v>
      </c>
      <c r="W663">
        <v>1</v>
      </c>
    </row>
    <row r="664" spans="1:23">
      <c r="A664">
        <v>4502</v>
      </c>
      <c r="B664" t="s">
        <v>31</v>
      </c>
      <c r="C664" t="s">
        <v>1402</v>
      </c>
      <c r="J664" t="s">
        <v>1267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4504</v>
      </c>
      <c r="B665" t="s">
        <v>31</v>
      </c>
      <c r="C665" t="s">
        <v>1403</v>
      </c>
      <c r="J665" t="s">
        <v>1266</v>
      </c>
      <c r="K665">
        <v>13</v>
      </c>
      <c r="L665">
        <v>5.31</v>
      </c>
      <c r="M665">
        <v>5.23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</row>
    <row r="666" spans="1:23">
      <c r="A666">
        <v>4505</v>
      </c>
      <c r="B666" t="s">
        <v>17</v>
      </c>
      <c r="C666" t="s">
        <v>1404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4506</v>
      </c>
      <c r="B667" t="s">
        <v>22</v>
      </c>
      <c r="C667" t="s">
        <v>1405</v>
      </c>
      <c r="J667" t="s">
        <v>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4507</v>
      </c>
      <c r="B668" t="s">
        <v>17</v>
      </c>
      <c r="C668" t="s">
        <v>1406</v>
      </c>
      <c r="J668" t="s">
        <v>101</v>
      </c>
      <c r="K668">
        <v>6</v>
      </c>
      <c r="L668">
        <v>5.75</v>
      </c>
      <c r="M668">
        <v>5.75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4508</v>
      </c>
      <c r="B669" t="s">
        <v>17</v>
      </c>
      <c r="C669" t="s">
        <v>1407</v>
      </c>
      <c r="J669" t="s">
        <v>44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4509</v>
      </c>
      <c r="B670" t="s">
        <v>31</v>
      </c>
      <c r="C670" t="s">
        <v>1408</v>
      </c>
      <c r="J670" t="s">
        <v>74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4510</v>
      </c>
      <c r="B671" t="s">
        <v>17</v>
      </c>
      <c r="C671" t="s">
        <v>1409</v>
      </c>
      <c r="J671" t="s">
        <v>21</v>
      </c>
      <c r="K671">
        <v>31</v>
      </c>
      <c r="L671">
        <v>6.09</v>
      </c>
      <c r="M671">
        <v>6.8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>
      <c r="A672">
        <v>4511</v>
      </c>
      <c r="B672" t="s">
        <v>31</v>
      </c>
      <c r="C672" t="s">
        <v>1410</v>
      </c>
      <c r="J672" t="s">
        <v>21</v>
      </c>
      <c r="K672">
        <v>6</v>
      </c>
      <c r="L672">
        <v>5.6</v>
      </c>
      <c r="M672">
        <v>5.4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</row>
    <row r="673" spans="1:23">
      <c r="A673">
        <v>4512</v>
      </c>
      <c r="B673" t="s">
        <v>22</v>
      </c>
      <c r="C673" t="s">
        <v>1411</v>
      </c>
      <c r="J673" t="s">
        <v>70</v>
      </c>
      <c r="K673">
        <v>32</v>
      </c>
      <c r="L673">
        <v>5.88</v>
      </c>
      <c r="M673">
        <v>5.95</v>
      </c>
      <c r="N673">
        <v>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2</v>
      </c>
      <c r="U673">
        <v>5</v>
      </c>
      <c r="V673">
        <v>0</v>
      </c>
      <c r="W673">
        <v>0</v>
      </c>
    </row>
    <row r="674" spans="1:23">
      <c r="A674">
        <v>4513</v>
      </c>
      <c r="B674" t="s">
        <v>22</v>
      </c>
      <c r="C674" t="s">
        <v>1412</v>
      </c>
      <c r="J674" t="s">
        <v>1266</v>
      </c>
      <c r="K674">
        <v>21</v>
      </c>
      <c r="L674">
        <v>5.65</v>
      </c>
      <c r="M674">
        <v>6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4514</v>
      </c>
      <c r="B675" t="s">
        <v>22</v>
      </c>
      <c r="C675" t="s">
        <v>1413</v>
      </c>
      <c r="J675" t="s">
        <v>654</v>
      </c>
      <c r="K675">
        <v>35</v>
      </c>
      <c r="L675">
        <v>6.19</v>
      </c>
      <c r="M675">
        <v>6.24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14</v>
      </c>
      <c r="V675">
        <v>0</v>
      </c>
      <c r="W675">
        <v>0</v>
      </c>
    </row>
    <row r="676" spans="1:23">
      <c r="A676">
        <v>4515</v>
      </c>
      <c r="B676" t="s">
        <v>22</v>
      </c>
      <c r="C676" t="s">
        <v>1414</v>
      </c>
      <c r="J676" t="s">
        <v>35</v>
      </c>
      <c r="K676">
        <v>13</v>
      </c>
      <c r="L676">
        <v>5.85</v>
      </c>
      <c r="M676">
        <v>5.9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1</v>
      </c>
      <c r="W676">
        <v>0</v>
      </c>
    </row>
    <row r="677" spans="1:23">
      <c r="A677">
        <v>4516</v>
      </c>
      <c r="B677" t="s">
        <v>31</v>
      </c>
      <c r="C677" t="s">
        <v>1415</v>
      </c>
      <c r="J677" t="s">
        <v>49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4517</v>
      </c>
      <c r="B678" t="s">
        <v>17</v>
      </c>
      <c r="C678" t="s">
        <v>1416</v>
      </c>
      <c r="J678" t="s">
        <v>24</v>
      </c>
      <c r="K678">
        <v>26</v>
      </c>
      <c r="L678">
        <v>5.89</v>
      </c>
      <c r="M678">
        <v>6.41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</v>
      </c>
      <c r="V678">
        <v>0</v>
      </c>
      <c r="W678">
        <v>0</v>
      </c>
    </row>
    <row r="679" spans="1:23">
      <c r="A679">
        <v>4518</v>
      </c>
      <c r="B679" t="s">
        <v>28</v>
      </c>
      <c r="C679" t="s">
        <v>1417</v>
      </c>
      <c r="J679" t="s">
        <v>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>
        <v>4519</v>
      </c>
      <c r="B680" t="s">
        <v>31</v>
      </c>
      <c r="C680" t="s">
        <v>1418</v>
      </c>
      <c r="J680" t="s">
        <v>42</v>
      </c>
      <c r="K680">
        <v>6</v>
      </c>
      <c r="L680">
        <v>5.8</v>
      </c>
      <c r="M680">
        <v>5.4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1</v>
      </c>
      <c r="W680">
        <v>0</v>
      </c>
    </row>
    <row r="681" spans="1:23">
      <c r="A681">
        <v>4521</v>
      </c>
      <c r="B681" t="s">
        <v>31</v>
      </c>
      <c r="C681" t="s">
        <v>1420</v>
      </c>
      <c r="J681" t="s">
        <v>46</v>
      </c>
      <c r="K681">
        <v>24</v>
      </c>
      <c r="L681">
        <v>6.02</v>
      </c>
      <c r="M681">
        <v>6.32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4</v>
      </c>
      <c r="V681">
        <v>0</v>
      </c>
      <c r="W681">
        <v>0</v>
      </c>
    </row>
    <row r="682" spans="1:23">
      <c r="A682">
        <v>4522</v>
      </c>
      <c r="B682" t="s">
        <v>22</v>
      </c>
      <c r="C682" t="s">
        <v>1421</v>
      </c>
      <c r="J682" t="s">
        <v>101</v>
      </c>
      <c r="K682">
        <v>34</v>
      </c>
      <c r="L682">
        <v>6.35</v>
      </c>
      <c r="M682">
        <v>6.26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10</v>
      </c>
      <c r="V682">
        <v>2</v>
      </c>
      <c r="W682">
        <v>0</v>
      </c>
    </row>
    <row r="683" spans="1:23">
      <c r="A683">
        <v>4523</v>
      </c>
      <c r="B683" t="s">
        <v>28</v>
      </c>
      <c r="C683" t="s">
        <v>1422</v>
      </c>
      <c r="J683" t="s">
        <v>44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4524</v>
      </c>
      <c r="B684" t="s">
        <v>22</v>
      </c>
      <c r="C684" t="s">
        <v>1423</v>
      </c>
      <c r="J684" t="s">
        <v>30</v>
      </c>
      <c r="K684">
        <v>32</v>
      </c>
      <c r="L684">
        <v>5.95</v>
      </c>
      <c r="M684">
        <v>6.08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6</v>
      </c>
      <c r="V684">
        <v>0</v>
      </c>
      <c r="W684">
        <v>0</v>
      </c>
    </row>
    <row r="685" spans="1:23">
      <c r="A685">
        <v>4525</v>
      </c>
      <c r="B685" t="s">
        <v>28</v>
      </c>
      <c r="C685" t="s">
        <v>1424</v>
      </c>
      <c r="J685" t="s">
        <v>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4526</v>
      </c>
      <c r="B686" t="s">
        <v>31</v>
      </c>
      <c r="C686" t="s">
        <v>1425</v>
      </c>
      <c r="J686" t="s">
        <v>49</v>
      </c>
      <c r="K686">
        <v>4</v>
      </c>
      <c r="L686">
        <v>6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>
        <v>4527</v>
      </c>
      <c r="B687" t="s">
        <v>17</v>
      </c>
      <c r="C687" t="s">
        <v>1426</v>
      </c>
      <c r="J687" t="s">
        <v>35</v>
      </c>
      <c r="K687">
        <v>4</v>
      </c>
      <c r="L687">
        <v>5.67</v>
      </c>
      <c r="M687">
        <v>5.67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4528</v>
      </c>
      <c r="B688" t="s">
        <v>31</v>
      </c>
      <c r="C688" t="s">
        <v>1427</v>
      </c>
      <c r="J688" t="s">
        <v>57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4529</v>
      </c>
      <c r="B689" t="s">
        <v>31</v>
      </c>
      <c r="C689" t="s">
        <v>1428</v>
      </c>
      <c r="J689" t="s">
        <v>70</v>
      </c>
      <c r="K689">
        <v>19</v>
      </c>
      <c r="L689">
        <v>5.69</v>
      </c>
      <c r="M689">
        <v>5.69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2</v>
      </c>
      <c r="V689">
        <v>0</v>
      </c>
      <c r="W689">
        <v>0</v>
      </c>
    </row>
    <row r="690" spans="1:23">
      <c r="A690">
        <v>4530</v>
      </c>
      <c r="B690" t="s">
        <v>31</v>
      </c>
      <c r="C690" t="s">
        <v>1429</v>
      </c>
      <c r="J690" t="s">
        <v>46</v>
      </c>
      <c r="K690">
        <v>26</v>
      </c>
      <c r="L690">
        <v>6.02</v>
      </c>
      <c r="M690">
        <v>6.02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  <c r="W690">
        <v>0</v>
      </c>
    </row>
    <row r="691" spans="1:23">
      <c r="A691">
        <v>4725</v>
      </c>
      <c r="B691" t="s">
        <v>22</v>
      </c>
      <c r="C691" t="s">
        <v>1430</v>
      </c>
      <c r="J691" t="s">
        <v>24</v>
      </c>
      <c r="K691">
        <v>15</v>
      </c>
      <c r="L691">
        <v>6.04</v>
      </c>
      <c r="M691">
        <v>6.04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</v>
      </c>
      <c r="V691">
        <v>0</v>
      </c>
      <c r="W691">
        <v>0</v>
      </c>
    </row>
    <row r="692" spans="1:23">
      <c r="A692">
        <v>4862</v>
      </c>
      <c r="B692" t="s">
        <v>17</v>
      </c>
      <c r="C692" t="s">
        <v>1431</v>
      </c>
      <c r="J692" t="s">
        <v>49</v>
      </c>
      <c r="K692">
        <v>3</v>
      </c>
      <c r="L692">
        <v>7</v>
      </c>
      <c r="M692">
        <v>10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>
        <v>4865</v>
      </c>
      <c r="B693" t="s">
        <v>17</v>
      </c>
      <c r="C693" t="s">
        <v>1432</v>
      </c>
      <c r="J693" t="s">
        <v>70</v>
      </c>
      <c r="K693">
        <v>4</v>
      </c>
      <c r="L693">
        <v>6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</row>
    <row r="694" spans="1:23">
      <c r="A694">
        <v>4866</v>
      </c>
      <c r="B694" t="s">
        <v>17</v>
      </c>
      <c r="C694" t="s">
        <v>1433</v>
      </c>
      <c r="J694" t="s">
        <v>1267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>
        <v>4867</v>
      </c>
      <c r="B695" t="s">
        <v>28</v>
      </c>
      <c r="C695" t="s">
        <v>1434</v>
      </c>
      <c r="J695" t="s">
        <v>46</v>
      </c>
      <c r="K695">
        <v>2</v>
      </c>
      <c r="L695">
        <v>6.25</v>
      </c>
      <c r="M695">
        <v>4.25</v>
      </c>
      <c r="N695">
        <v>0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>
        <v>4868</v>
      </c>
      <c r="B696" t="s">
        <v>22</v>
      </c>
      <c r="C696" t="s">
        <v>1435</v>
      </c>
      <c r="J696" t="s">
        <v>653</v>
      </c>
      <c r="K696">
        <v>10</v>
      </c>
      <c r="L696">
        <v>5.4</v>
      </c>
      <c r="M696">
        <v>5.4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>
        <v>4869</v>
      </c>
      <c r="B697" t="s">
        <v>22</v>
      </c>
      <c r="C697" t="s">
        <v>1436</v>
      </c>
      <c r="J697" t="s">
        <v>89</v>
      </c>
      <c r="K697">
        <v>16</v>
      </c>
      <c r="L697">
        <v>6.04</v>
      </c>
      <c r="M697">
        <v>6.07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</row>
    <row r="698" spans="1:23">
      <c r="A698">
        <v>4870</v>
      </c>
      <c r="B698" t="s">
        <v>22</v>
      </c>
      <c r="C698" t="s">
        <v>1437</v>
      </c>
      <c r="J698" t="s">
        <v>81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4878</v>
      </c>
      <c r="B699" t="s">
        <v>28</v>
      </c>
      <c r="C699" t="s">
        <v>1438</v>
      </c>
      <c r="J699" t="s">
        <v>21</v>
      </c>
      <c r="K699">
        <v>2</v>
      </c>
      <c r="L699">
        <v>6.25</v>
      </c>
      <c r="M699">
        <v>4.75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>
        <v>4879</v>
      </c>
      <c r="B700" t="s">
        <v>17</v>
      </c>
      <c r="C700" t="s">
        <v>1439</v>
      </c>
      <c r="J700" t="s">
        <v>1266</v>
      </c>
      <c r="K700">
        <v>10</v>
      </c>
      <c r="L700">
        <v>5.56</v>
      </c>
      <c r="M700">
        <v>5.56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</row>
    <row r="701" spans="1:23">
      <c r="A701">
        <v>4880</v>
      </c>
      <c r="B701" t="s">
        <v>22</v>
      </c>
      <c r="C701" t="s">
        <v>1440</v>
      </c>
      <c r="J701" t="s">
        <v>1266</v>
      </c>
      <c r="K701">
        <v>13</v>
      </c>
      <c r="L701">
        <v>5.62</v>
      </c>
      <c r="M701">
        <v>5.58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</row>
    <row r="702" spans="1:23">
      <c r="A702">
        <v>4881</v>
      </c>
      <c r="B702" t="s">
        <v>31</v>
      </c>
      <c r="C702" t="s">
        <v>1441</v>
      </c>
      <c r="J702" t="s">
        <v>49</v>
      </c>
      <c r="K702">
        <v>1</v>
      </c>
      <c r="L702">
        <v>6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>
        <v>4882</v>
      </c>
      <c r="B703" t="s">
        <v>22</v>
      </c>
      <c r="C703" t="s">
        <v>1442</v>
      </c>
      <c r="J703" t="s">
        <v>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>
        <v>4883</v>
      </c>
      <c r="B704" t="s">
        <v>28</v>
      </c>
      <c r="C704" t="s">
        <v>1443</v>
      </c>
      <c r="J704" t="s">
        <v>89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4884</v>
      </c>
      <c r="B705" t="s">
        <v>17</v>
      </c>
      <c r="C705" t="s">
        <v>1444</v>
      </c>
      <c r="J705" t="s">
        <v>42</v>
      </c>
      <c r="K705">
        <v>14</v>
      </c>
      <c r="L705">
        <v>6</v>
      </c>
      <c r="M705">
        <v>6.42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2</v>
      </c>
      <c r="V705">
        <v>0</v>
      </c>
      <c r="W705">
        <v>0</v>
      </c>
    </row>
    <row r="706" spans="1:23">
      <c r="A706">
        <v>4885</v>
      </c>
      <c r="B706" t="s">
        <v>22</v>
      </c>
      <c r="C706" t="s">
        <v>1445</v>
      </c>
      <c r="J706" t="s">
        <v>42</v>
      </c>
      <c r="K706">
        <v>9</v>
      </c>
      <c r="L706">
        <v>5.83</v>
      </c>
      <c r="M706">
        <v>5.67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0</v>
      </c>
    </row>
    <row r="707" spans="1:23">
      <c r="A707">
        <v>4886</v>
      </c>
      <c r="B707" t="s">
        <v>22</v>
      </c>
      <c r="C707" t="s">
        <v>1446</v>
      </c>
      <c r="J707" t="s">
        <v>654</v>
      </c>
      <c r="K707">
        <v>10</v>
      </c>
      <c r="L707">
        <v>5.62</v>
      </c>
      <c r="M707">
        <v>5.81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</row>
    <row r="708" spans="1:23">
      <c r="A708">
        <v>4887</v>
      </c>
      <c r="B708" t="s">
        <v>31</v>
      </c>
      <c r="C708" t="s">
        <v>1447</v>
      </c>
      <c r="J708" t="s">
        <v>49</v>
      </c>
      <c r="K708">
        <v>1</v>
      </c>
      <c r="L708">
        <v>6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4888</v>
      </c>
      <c r="B709" t="s">
        <v>31</v>
      </c>
      <c r="C709" t="s">
        <v>1448</v>
      </c>
      <c r="J709" t="s">
        <v>49</v>
      </c>
      <c r="K709">
        <v>7</v>
      </c>
      <c r="L709">
        <v>5.88</v>
      </c>
      <c r="M709">
        <v>5.75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</row>
    <row r="710" spans="1:23">
      <c r="A710">
        <v>4889</v>
      </c>
      <c r="B710" t="s">
        <v>28</v>
      </c>
      <c r="C710" t="s">
        <v>1449</v>
      </c>
      <c r="J710" t="s">
        <v>1267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4890</v>
      </c>
      <c r="B711" t="s">
        <v>22</v>
      </c>
      <c r="C711" t="s">
        <v>1450</v>
      </c>
      <c r="J711" t="s">
        <v>49</v>
      </c>
      <c r="K711">
        <v>7</v>
      </c>
      <c r="L711">
        <v>6.17</v>
      </c>
      <c r="M711">
        <v>6.17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>
        <v>4891</v>
      </c>
      <c r="B712" t="s">
        <v>31</v>
      </c>
      <c r="C712" t="s">
        <v>1451</v>
      </c>
      <c r="J712" t="s">
        <v>70</v>
      </c>
      <c r="K712">
        <v>8</v>
      </c>
      <c r="L712">
        <v>5.81</v>
      </c>
      <c r="M712">
        <v>6.06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</row>
    <row r="713" spans="1:23">
      <c r="A713">
        <v>4892</v>
      </c>
      <c r="B713" t="s">
        <v>22</v>
      </c>
      <c r="C713" t="s">
        <v>1452</v>
      </c>
      <c r="J713" t="s">
        <v>21</v>
      </c>
      <c r="K713">
        <v>13</v>
      </c>
      <c r="L713">
        <v>6</v>
      </c>
      <c r="M713">
        <v>6.08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0</v>
      </c>
    </row>
    <row r="714" spans="1:23">
      <c r="A714">
        <v>4894</v>
      </c>
      <c r="B714" t="s">
        <v>17</v>
      </c>
      <c r="C714" t="s">
        <v>1453</v>
      </c>
      <c r="J714" t="s">
        <v>46</v>
      </c>
      <c r="K714">
        <v>11</v>
      </c>
      <c r="L714">
        <v>6</v>
      </c>
      <c r="M714">
        <v>6.39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</row>
    <row r="715" spans="1:23">
      <c r="A715">
        <v>4895</v>
      </c>
      <c r="B715" t="s">
        <v>31</v>
      </c>
      <c r="C715" t="s">
        <v>1454</v>
      </c>
      <c r="J715" t="s">
        <v>44</v>
      </c>
      <c r="K715">
        <v>14</v>
      </c>
      <c r="L715">
        <v>5.89</v>
      </c>
      <c r="M715">
        <v>5.93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</row>
    <row r="716" spans="1:23">
      <c r="A716">
        <v>4896</v>
      </c>
      <c r="B716" t="s">
        <v>22</v>
      </c>
      <c r="C716" t="s">
        <v>1455</v>
      </c>
      <c r="J716" t="s">
        <v>21</v>
      </c>
      <c r="K716">
        <v>2</v>
      </c>
      <c r="L716">
        <v>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4897</v>
      </c>
      <c r="B717" t="s">
        <v>31</v>
      </c>
      <c r="C717" t="s">
        <v>1456</v>
      </c>
      <c r="J717" t="s">
        <v>55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4899</v>
      </c>
      <c r="B718" t="s">
        <v>31</v>
      </c>
      <c r="C718" t="s">
        <v>1457</v>
      </c>
      <c r="J718" t="s">
        <v>81</v>
      </c>
      <c r="K718">
        <v>4</v>
      </c>
      <c r="L718">
        <v>6.33</v>
      </c>
      <c r="M718">
        <v>7.33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>
        <v>4900</v>
      </c>
      <c r="B719" t="s">
        <v>22</v>
      </c>
      <c r="C719" t="s">
        <v>1458</v>
      </c>
      <c r="J719" t="s">
        <v>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>
        <v>4917</v>
      </c>
      <c r="B720" t="s">
        <v>31</v>
      </c>
      <c r="C720" t="s">
        <v>1459</v>
      </c>
      <c r="J720" t="s">
        <v>30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>
        <v>4919</v>
      </c>
      <c r="B721" t="s">
        <v>22</v>
      </c>
      <c r="C721" t="s">
        <v>1460</v>
      </c>
      <c r="J721" t="s">
        <v>89</v>
      </c>
      <c r="K721">
        <v>7</v>
      </c>
      <c r="L721">
        <v>5.83</v>
      </c>
      <c r="M721">
        <v>5.83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>
        <v>4920</v>
      </c>
      <c r="B722" t="s">
        <v>31</v>
      </c>
      <c r="C722" t="s">
        <v>1461</v>
      </c>
      <c r="J722" t="s">
        <v>1266</v>
      </c>
      <c r="K722">
        <v>11</v>
      </c>
      <c r="L722">
        <v>5.59</v>
      </c>
      <c r="M722">
        <v>5.64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</row>
    <row r="723" spans="1:23">
      <c r="A723">
        <v>4921</v>
      </c>
      <c r="B723" t="s">
        <v>22</v>
      </c>
      <c r="C723" t="s">
        <v>1462</v>
      </c>
      <c r="J723" t="s">
        <v>44</v>
      </c>
      <c r="K723">
        <v>4</v>
      </c>
      <c r="L723">
        <v>6</v>
      </c>
      <c r="M723">
        <v>6.67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>
      <c r="A724">
        <v>4923</v>
      </c>
      <c r="B724" t="s">
        <v>17</v>
      </c>
      <c r="C724" t="s">
        <v>1463</v>
      </c>
      <c r="J724" t="s">
        <v>21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>
        <v>4925</v>
      </c>
      <c r="B725" t="s">
        <v>31</v>
      </c>
      <c r="C725" t="s">
        <v>1464</v>
      </c>
      <c r="J725" t="s">
        <v>654</v>
      </c>
      <c r="K725">
        <v>7</v>
      </c>
      <c r="L725">
        <v>5.5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2</v>
      </c>
      <c r="W725">
        <v>0</v>
      </c>
    </row>
    <row r="726" spans="1:23">
      <c r="A726">
        <v>4926</v>
      </c>
      <c r="B726" t="s">
        <v>22</v>
      </c>
      <c r="C726" t="s">
        <v>1465</v>
      </c>
      <c r="J726" t="s">
        <v>57</v>
      </c>
      <c r="K726">
        <v>4</v>
      </c>
      <c r="L726">
        <v>6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>
        <v>4927</v>
      </c>
      <c r="B727" t="s">
        <v>22</v>
      </c>
      <c r="C727" t="s">
        <v>1466</v>
      </c>
      <c r="J727" t="s">
        <v>1266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>
        <v>4928</v>
      </c>
      <c r="B728" t="s">
        <v>17</v>
      </c>
      <c r="C728" t="s">
        <v>1467</v>
      </c>
      <c r="J728" t="s">
        <v>57</v>
      </c>
      <c r="K728">
        <v>3</v>
      </c>
      <c r="L728">
        <v>6.5</v>
      </c>
      <c r="M728">
        <v>6.5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4929</v>
      </c>
      <c r="B729" t="s">
        <v>28</v>
      </c>
      <c r="C729" t="s">
        <v>1468</v>
      </c>
      <c r="J729" t="s">
        <v>654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>
        <v>4930</v>
      </c>
      <c r="B730" t="s">
        <v>22</v>
      </c>
      <c r="C730" t="s">
        <v>1469</v>
      </c>
      <c r="J730" t="s">
        <v>46</v>
      </c>
      <c r="K730">
        <v>3</v>
      </c>
      <c r="L730">
        <v>5.75</v>
      </c>
      <c r="M730">
        <v>5.75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>
        <v>4931</v>
      </c>
      <c r="B731" t="s">
        <v>17</v>
      </c>
      <c r="C731" t="s">
        <v>1470</v>
      </c>
      <c r="J731" t="s">
        <v>44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>
        <v>4932</v>
      </c>
      <c r="B732" t="s">
        <v>22</v>
      </c>
      <c r="C732" t="s">
        <v>1471</v>
      </c>
      <c r="J732" t="s">
        <v>30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4933</v>
      </c>
      <c r="B733" t="s">
        <v>22</v>
      </c>
      <c r="C733" t="s">
        <v>1472</v>
      </c>
      <c r="J733" t="s">
        <v>89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4934</v>
      </c>
      <c r="B734" t="s">
        <v>31</v>
      </c>
      <c r="C734" t="s">
        <v>1473</v>
      </c>
      <c r="J734" t="s">
        <v>101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>
        <v>4935</v>
      </c>
      <c r="B735" t="s">
        <v>22</v>
      </c>
      <c r="C735" t="s">
        <v>1474</v>
      </c>
      <c r="J735" t="s">
        <v>654</v>
      </c>
      <c r="K735">
        <v>3</v>
      </c>
      <c r="L735">
        <v>6.17</v>
      </c>
      <c r="M735">
        <v>6.17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>
        <v>4936</v>
      </c>
      <c r="B736" t="s">
        <v>17</v>
      </c>
      <c r="C736" t="s">
        <v>1475</v>
      </c>
      <c r="J736" t="s">
        <v>46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>
        <v>4937</v>
      </c>
      <c r="B737" t="s">
        <v>31</v>
      </c>
      <c r="C737" t="s">
        <v>1476</v>
      </c>
      <c r="J737" t="s">
        <v>74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>
        <v>4938</v>
      </c>
      <c r="B738" t="s">
        <v>17</v>
      </c>
      <c r="C738" t="s">
        <v>1477</v>
      </c>
      <c r="J738" t="s">
        <v>74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>
        <v>4939</v>
      </c>
      <c r="B739" t="s">
        <v>17</v>
      </c>
      <c r="C739" t="s">
        <v>1478</v>
      </c>
      <c r="J739" t="s">
        <v>653</v>
      </c>
      <c r="K739">
        <v>2</v>
      </c>
      <c r="L739">
        <v>5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>
        <v>4940</v>
      </c>
      <c r="B740" t="s">
        <v>17</v>
      </c>
      <c r="C740" t="s">
        <v>1479</v>
      </c>
      <c r="J740" t="s">
        <v>654</v>
      </c>
      <c r="K740">
        <v>2</v>
      </c>
      <c r="L740">
        <v>7.5</v>
      </c>
      <c r="M740">
        <v>11.5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>
      <c r="A741">
        <v>4941</v>
      </c>
      <c r="B741" t="s">
        <v>22</v>
      </c>
      <c r="C741" t="s">
        <v>1480</v>
      </c>
      <c r="J741" t="s">
        <v>654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4942</v>
      </c>
      <c r="B742" t="s">
        <v>31</v>
      </c>
      <c r="C742" t="s">
        <v>1481</v>
      </c>
      <c r="J742" t="s">
        <v>653</v>
      </c>
      <c r="K742">
        <v>2</v>
      </c>
      <c r="L742">
        <v>5.75</v>
      </c>
      <c r="M742">
        <v>5.75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>
        <v>4943</v>
      </c>
      <c r="B743" t="s">
        <v>22</v>
      </c>
      <c r="C743" t="s">
        <v>1482</v>
      </c>
      <c r="J743" t="s">
        <v>653</v>
      </c>
      <c r="K743">
        <v>3</v>
      </c>
      <c r="L743">
        <v>5.5</v>
      </c>
      <c r="M743">
        <v>5.5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>
        <v>4944</v>
      </c>
      <c r="B744" t="s">
        <v>31</v>
      </c>
      <c r="C744" t="s">
        <v>1483</v>
      </c>
      <c r="J744" t="s">
        <v>89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4945</v>
      </c>
      <c r="B745" t="s">
        <v>31</v>
      </c>
      <c r="C745" t="s">
        <v>1484</v>
      </c>
      <c r="J745" t="s">
        <v>42</v>
      </c>
      <c r="K745">
        <v>1</v>
      </c>
      <c r="L745">
        <v>6.5</v>
      </c>
      <c r="M745">
        <v>6.5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4946</v>
      </c>
      <c r="B746" t="s">
        <v>31</v>
      </c>
      <c r="C746" t="s">
        <v>1485</v>
      </c>
      <c r="J746" t="s">
        <v>57</v>
      </c>
      <c r="K746">
        <v>1</v>
      </c>
      <c r="L746">
        <v>6</v>
      </c>
      <c r="M746">
        <v>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>
        <v>4947</v>
      </c>
      <c r="B747" t="s">
        <v>22</v>
      </c>
      <c r="C747" t="s">
        <v>1486</v>
      </c>
      <c r="J747" t="s">
        <v>21</v>
      </c>
      <c r="K747">
        <v>1</v>
      </c>
      <c r="L747">
        <v>6</v>
      </c>
      <c r="M747">
        <v>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>
        <v>4948</v>
      </c>
      <c r="B748" t="s">
        <v>17</v>
      </c>
      <c r="C748" t="s">
        <v>1487</v>
      </c>
      <c r="J748" t="s">
        <v>57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>
        <v>4949</v>
      </c>
      <c r="B749" t="s">
        <v>22</v>
      </c>
      <c r="C749" t="s">
        <v>1488</v>
      </c>
      <c r="J749" t="s">
        <v>49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>
        <v>4950</v>
      </c>
      <c r="B750" t="s">
        <v>31</v>
      </c>
      <c r="C750" t="s">
        <v>1489</v>
      </c>
      <c r="J750" t="s">
        <v>35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>
        <v>4951</v>
      </c>
      <c r="B751" t="s">
        <v>31</v>
      </c>
      <c r="C751" t="s">
        <v>1490</v>
      </c>
      <c r="J751" t="s">
        <v>46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4952</v>
      </c>
      <c r="B752" t="s">
        <v>31</v>
      </c>
      <c r="C752" t="s">
        <v>1491</v>
      </c>
      <c r="J752" t="s">
        <v>1267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>
        <v>4953</v>
      </c>
      <c r="B753" t="s">
        <v>22</v>
      </c>
      <c r="C753" t="s">
        <v>1492</v>
      </c>
      <c r="J753" t="s">
        <v>30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>
        <v>4954</v>
      </c>
      <c r="B754" t="s">
        <v>31</v>
      </c>
      <c r="C754" t="s">
        <v>1493</v>
      </c>
      <c r="J754" t="s">
        <v>81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0"/>
  </sheetPr>
  <dimension ref="A1:Z690"/>
  <sheetViews>
    <sheetView zoomScale="72" zoomScaleNormal="72" workbookViewId="0">
      <selection activeCell="D145" sqref="D145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style="17" customWidth="1"/>
    <col min="5" max="5" width="11.26953125" style="12" customWidth="1"/>
    <col min="6" max="6" width="20.6328125" style="12" customWidth="1"/>
    <col min="7" max="7" width="11.08984375" style="12" customWidth="1"/>
    <col min="8" max="8" width="13.36328125" style="12" customWidth="1"/>
    <col min="9" max="9" width="8.7265625" style="12"/>
    <col min="10" max="10" width="12" customWidth="1"/>
    <col min="11" max="23" width="8" customWidth="1"/>
    <col min="31" max="31" width="17.26953125" bestFit="1" customWidth="1"/>
    <col min="32" max="32" width="4.453125" bestFit="1" customWidth="1"/>
  </cols>
  <sheetData>
    <row r="1" spans="1:26">
      <c r="A1" s="1" t="s">
        <v>0</v>
      </c>
      <c r="B1" s="1" t="s">
        <v>1</v>
      </c>
      <c r="C1" s="1" t="s">
        <v>2</v>
      </c>
      <c r="D1" s="24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24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29" t="s">
        <v>2208</v>
      </c>
      <c r="Z1" s="28" t="s">
        <v>2187</v>
      </c>
    </row>
    <row r="2" spans="1:26">
      <c r="A2">
        <v>4330</v>
      </c>
      <c r="B2" t="s">
        <v>22</v>
      </c>
      <c r="C2" t="s">
        <v>1232</v>
      </c>
      <c r="D2" s="17">
        <f>IFERROR(VLOOKUP(Dati20_21[[#This Row],[Nome]]&amp;"*",Gazzetta20_21[Giocatore],1,FALSE),0)</f>
        <v>0</v>
      </c>
      <c r="E2" s="13">
        <f>IFERROR(IF(Dati20_21[[#This Row],[Mf]]/Dati20_21[[#This Row],[Quota]]=0,0,Dati20_21[[#This Row],[Mf]]/Dati20_21[[#This Row],[Quota]]),0)</f>
        <v>0</v>
      </c>
      <c r="F2" s="13">
        <f>IFERROR(Dati20_21[[#This Row],[Mf/Quota]]*Dati20_21[[#This Row],[Pg]]/38,0)</f>
        <v>0</v>
      </c>
      <c r="G2" s="15">
        <f>IF(Dati20_21[[#This Row],[Mf]]*Dati20_21[[#This Row],[Pg]]=0,0,Dati20_21[[#This Row],[Mf]]*Dati20_21[[#This Row],[Pg]])</f>
        <v>92.48</v>
      </c>
      <c r="H2" s="20">
        <f>IFERROR(Dati20_21[[#This Row],[Tot. punti]]/Dati20_21[[#This Row],[Quota]],0)</f>
        <v>0</v>
      </c>
      <c r="I2" s="12">
        <f>IFERROR(VLOOKUP(Dati20_21[[#This Row],[Nome]]&amp;"*",Gazzetta20_21[],2,FALSE),0)</f>
        <v>0</v>
      </c>
      <c r="J2" t="s">
        <v>70</v>
      </c>
      <c r="K2">
        <v>16</v>
      </c>
      <c r="L2">
        <v>5.72</v>
      </c>
      <c r="M2">
        <v>5.78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Y2" s="18" t="s">
        <v>2942</v>
      </c>
      <c r="Z2">
        <v>4</v>
      </c>
    </row>
    <row r="3" spans="1:26">
      <c r="A3">
        <v>26</v>
      </c>
      <c r="B3" t="s">
        <v>22</v>
      </c>
      <c r="C3" t="s">
        <v>87</v>
      </c>
      <c r="D3" s="17">
        <f>IFERROR(VLOOKUP(Dati20_21[[#This Row],[Nome]]&amp;"*",Gazzetta20_21[Giocatore],1,FALSE),0)</f>
        <v>0</v>
      </c>
      <c r="E3" s="13">
        <f>IFERROR(IF(Dati20_21[[#This Row],[Mf]]/Dati20_21[[#This Row],[Quota]]=0,0,Dati20_21[[#This Row],[Mf]]/Dati20_21[[#This Row],[Quota]]),0)</f>
        <v>0</v>
      </c>
      <c r="F3" s="13">
        <f>IFERROR(Dati20_21[[#This Row],[Mf/Quota]]*Dati20_21[[#This Row],[Pg]]/38,0)</f>
        <v>0</v>
      </c>
      <c r="G3" s="15">
        <f>IF(Dati20_21[[#This Row],[Mf]]*Dati20_21[[#This Row],[Pg]]=0,0,Dati20_21[[#This Row],[Mf]]*Dati20_21[[#This Row],[Pg]])</f>
        <v>80.5</v>
      </c>
      <c r="H3" s="20">
        <f>IFERROR(Dati20_21[[#This Row],[Tot. punti]]/Dati20_21[[#This Row],[Quota]],0)</f>
        <v>0</v>
      </c>
      <c r="I3" s="12">
        <f>IFERROR(VLOOKUP(Dati20_21[[#This Row],[Nome]]&amp;"*",Gazzetta20_21[],2,FALSE),0)</f>
        <v>0</v>
      </c>
      <c r="J3" t="s">
        <v>49</v>
      </c>
      <c r="K3">
        <v>10</v>
      </c>
      <c r="L3">
        <v>6.65</v>
      </c>
      <c r="M3">
        <v>8.0500000000000007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Y3" s="18" t="s">
        <v>1648</v>
      </c>
      <c r="Z3">
        <v>13</v>
      </c>
    </row>
    <row r="4" spans="1:26">
      <c r="A4">
        <v>2006</v>
      </c>
      <c r="B4" t="s">
        <v>31</v>
      </c>
      <c r="C4" t="s">
        <v>725</v>
      </c>
      <c r="D4" s="17">
        <f>IFERROR(VLOOKUP(Dati20_21[[#This Row],[Nome]]&amp;"*",Gazzetta20_21[Giocatore],1,FALSE),0)</f>
        <v>0</v>
      </c>
      <c r="E4" s="13">
        <f>IFERROR(IF(Dati20_21[[#This Row],[Mf]]/Dati20_21[[#This Row],[Quota]]=0,0,Dati20_21[[#This Row],[Mf]]/Dati20_21[[#This Row],[Quota]]),0)</f>
        <v>0</v>
      </c>
      <c r="F4" s="13">
        <f>IFERROR(Dati20_21[[#This Row],[Mf/Quota]]*Dati20_21[[#This Row],[Pg]]/38,0)</f>
        <v>0</v>
      </c>
      <c r="G4" s="15">
        <f>IF(Dati20_21[[#This Row],[Mf]]*Dati20_21[[#This Row],[Pg]]=0,0,Dati20_21[[#This Row],[Mf]]*Dati20_21[[#This Row],[Pg]])</f>
        <v>69.84</v>
      </c>
      <c r="H4" s="20">
        <f>IFERROR(Dati20_21[[#This Row],[Tot. punti]]/Dati20_21[[#This Row],[Quota]],0)</f>
        <v>0</v>
      </c>
      <c r="I4" s="12">
        <f>IFERROR(VLOOKUP(Dati20_21[[#This Row],[Nome]]&amp;"*",Gazzetta20_21[],2,FALSE),0)</f>
        <v>0</v>
      </c>
      <c r="J4" t="s">
        <v>35</v>
      </c>
      <c r="K4">
        <v>12</v>
      </c>
      <c r="L4">
        <v>5.86</v>
      </c>
      <c r="M4">
        <v>5.82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0</v>
      </c>
      <c r="W4">
        <v>0</v>
      </c>
      <c r="Y4" s="18" t="s">
        <v>2804</v>
      </c>
      <c r="Z4">
        <v>7</v>
      </c>
    </row>
    <row r="5" spans="1:26">
      <c r="A5">
        <v>475</v>
      </c>
      <c r="B5" t="s">
        <v>17</v>
      </c>
      <c r="C5" t="s">
        <v>290</v>
      </c>
      <c r="D5" s="17">
        <f>IFERROR(VLOOKUP(Dati20_21[[#This Row],[Nome]]&amp;"*",Gazzetta20_21[Giocatore],1,FALSE),0)</f>
        <v>0</v>
      </c>
      <c r="E5" s="13">
        <f>IFERROR(IF(Dati20_21[[#This Row],[Mf]]/Dati20_21[[#This Row],[Quota]]=0,0,Dati20_21[[#This Row],[Mf]]/Dati20_21[[#This Row],[Quota]]),0)</f>
        <v>0</v>
      </c>
      <c r="F5" s="13">
        <f>IFERROR(Dati20_21[[#This Row],[Mf/Quota]]*Dati20_21[[#This Row],[Pg]]/38,0)</f>
        <v>0</v>
      </c>
      <c r="G5" s="15">
        <f>IF(Dati20_21[[#This Row],[Mf]]*Dati20_21[[#This Row],[Pg]]=0,0,Dati20_21[[#This Row],[Mf]]*Dati20_21[[#This Row],[Pg]])</f>
        <v>69.3</v>
      </c>
      <c r="H5" s="20">
        <f>IFERROR(Dati20_21[[#This Row],[Tot. punti]]/Dati20_21[[#This Row],[Quota]],0)</f>
        <v>0</v>
      </c>
      <c r="I5" s="12">
        <f>IFERROR(VLOOKUP(Dati20_21[[#This Row],[Nome]]&amp;"*",Gazzetta20_21[],2,FALSE),0)</f>
        <v>0</v>
      </c>
      <c r="J5" t="s">
        <v>655</v>
      </c>
      <c r="K5">
        <v>11</v>
      </c>
      <c r="L5">
        <v>5.9</v>
      </c>
      <c r="M5">
        <v>6.3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Y5" s="18" t="s">
        <v>2805</v>
      </c>
      <c r="Z5">
        <v>12</v>
      </c>
    </row>
    <row r="6" spans="1:26">
      <c r="A6">
        <v>2155</v>
      </c>
      <c r="B6" t="s">
        <v>17</v>
      </c>
      <c r="C6" t="s">
        <v>779</v>
      </c>
      <c r="D6" s="17">
        <f>IFERROR(VLOOKUP(Dati20_21[[#This Row],[Nome]]&amp;"*",Gazzetta20_21[Giocatore],1,FALSE),0)</f>
        <v>0</v>
      </c>
      <c r="E6" s="13">
        <f>IFERROR(IF(Dati20_21[[#This Row],[Mf]]/Dati20_21[[#This Row],[Quota]]=0,0,Dati20_21[[#This Row],[Mf]]/Dati20_21[[#This Row],[Quota]]),0)</f>
        <v>0</v>
      </c>
      <c r="F6" s="13">
        <f>IFERROR(Dati20_21[[#This Row],[Mf/Quota]]*Dati20_21[[#This Row],[Pg]]/38,0)</f>
        <v>0</v>
      </c>
      <c r="G6" s="15">
        <f>IF(Dati20_21[[#This Row],[Mf]]*Dati20_21[[#This Row],[Pg]]=0,0,Dati20_21[[#This Row],[Mf]]*Dati20_21[[#This Row],[Pg]])</f>
        <v>62.81</v>
      </c>
      <c r="H6" s="20">
        <f>IFERROR(Dati20_21[[#This Row],[Tot. punti]]/Dati20_21[[#This Row],[Quota]],0)</f>
        <v>0</v>
      </c>
      <c r="I6" s="12">
        <f>IFERROR(VLOOKUP(Dati20_21[[#This Row],[Nome]]&amp;"*",Gazzetta20_21[],2,FALSE),0)</f>
        <v>0</v>
      </c>
      <c r="J6" t="s">
        <v>35</v>
      </c>
      <c r="K6">
        <v>11</v>
      </c>
      <c r="L6">
        <v>5.71</v>
      </c>
      <c r="M6">
        <v>5.71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s="18" t="s">
        <v>2943</v>
      </c>
      <c r="Z6">
        <v>5</v>
      </c>
    </row>
    <row r="7" spans="1:26">
      <c r="A7">
        <v>4327</v>
      </c>
      <c r="B7" t="s">
        <v>22</v>
      </c>
      <c r="C7" t="s">
        <v>1229</v>
      </c>
      <c r="D7" s="17">
        <f>IFERROR(VLOOKUP(Dati20_21[[#This Row],[Nome]]&amp;"*",Gazzetta20_21[Giocatore],1,FALSE),0)</f>
        <v>0</v>
      </c>
      <c r="E7" s="13">
        <f>IFERROR(IF(Dati20_21[[#This Row],[Mf]]/Dati20_21[[#This Row],[Quota]]=0,0,Dati20_21[[#This Row],[Mf]]/Dati20_21[[#This Row],[Quota]]),0)</f>
        <v>0</v>
      </c>
      <c r="F7" s="13">
        <f>IFERROR(Dati20_21[[#This Row],[Mf/Quota]]*Dati20_21[[#This Row],[Pg]]/38,0)</f>
        <v>0</v>
      </c>
      <c r="G7" s="15">
        <f>IF(Dati20_21[[#This Row],[Mf]]*Dati20_21[[#This Row],[Pg]]=0,0,Dati20_21[[#This Row],[Mf]]*Dati20_21[[#This Row],[Pg]])</f>
        <v>58.3</v>
      </c>
      <c r="H7" s="20">
        <f>IFERROR(Dati20_21[[#This Row],[Tot. punti]]/Dati20_21[[#This Row],[Quota]],0)</f>
        <v>0</v>
      </c>
      <c r="I7" s="12">
        <f>IFERROR(VLOOKUP(Dati20_21[[#This Row],[Nome]]&amp;"*",Gazzetta20_21[],2,FALSE),0)</f>
        <v>0</v>
      </c>
      <c r="J7" t="s">
        <v>654</v>
      </c>
      <c r="K7">
        <v>10</v>
      </c>
      <c r="L7">
        <v>5.83</v>
      </c>
      <c r="M7">
        <v>5.83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Y7" s="18" t="s">
        <v>2628</v>
      </c>
      <c r="Z7">
        <v>18</v>
      </c>
    </row>
    <row r="8" spans="1:26">
      <c r="A8">
        <v>5293</v>
      </c>
      <c r="B8" t="s">
        <v>31</v>
      </c>
      <c r="C8" t="s">
        <v>1569</v>
      </c>
      <c r="D8" s="17">
        <f>IFERROR(VLOOKUP(Dati20_21[[#This Row],[Nome]]&amp;"*",Gazzetta20_21[Giocatore],1,FALSE),0)</f>
        <v>0</v>
      </c>
      <c r="E8" s="13">
        <f>IFERROR(IF(Dati20_21[[#This Row],[Mf]]/Dati20_21[[#This Row],[Quota]]=0,0,Dati20_21[[#This Row],[Mf]]/Dati20_21[[#This Row],[Quota]]),0)</f>
        <v>0</v>
      </c>
      <c r="F8" s="13">
        <f>IFERROR(Dati20_21[[#This Row],[Mf/Quota]]*Dati20_21[[#This Row],[Pg]]/38,0)</f>
        <v>0</v>
      </c>
      <c r="G8" s="15">
        <f>IF(Dati20_21[[#This Row],[Mf]]*Dati20_21[[#This Row],[Pg]]=0,0,Dati20_21[[#This Row],[Mf]]*Dati20_21[[#This Row],[Pg]])</f>
        <v>58.3</v>
      </c>
      <c r="H8" s="20">
        <f>IFERROR(Dati20_21[[#This Row],[Tot. punti]]/Dati20_21[[#This Row],[Quota]],0)</f>
        <v>0</v>
      </c>
      <c r="I8" s="12">
        <f>IFERROR(VLOOKUP(Dati20_21[[#This Row],[Nome]]&amp;"*",Gazzetta20_21[],2,FALSE),0)</f>
        <v>0</v>
      </c>
      <c r="J8" t="s">
        <v>49</v>
      </c>
      <c r="K8">
        <v>11</v>
      </c>
      <c r="L8">
        <v>5.4</v>
      </c>
      <c r="M8">
        <v>5.3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 s="18" t="s">
        <v>2944</v>
      </c>
      <c r="Z8">
        <v>1</v>
      </c>
    </row>
    <row r="9" spans="1:26">
      <c r="A9">
        <v>2725</v>
      </c>
      <c r="B9" t="s">
        <v>22</v>
      </c>
      <c r="C9" t="s">
        <v>953</v>
      </c>
      <c r="D9" s="17">
        <f>IFERROR(VLOOKUP(Dati20_21[[#This Row],[Nome]]&amp;"*",Gazzetta20_21[Giocatore],1,FALSE),0)</f>
        <v>0</v>
      </c>
      <c r="E9" s="13">
        <f>IFERROR(IF(Dati20_21[[#This Row],[Mf]]/Dati20_21[[#This Row],[Quota]]=0,0,Dati20_21[[#This Row],[Mf]]/Dati20_21[[#This Row],[Quota]]),0)</f>
        <v>0</v>
      </c>
      <c r="F9" s="13">
        <f>IFERROR(Dati20_21[[#This Row],[Mf/Quota]]*Dati20_21[[#This Row],[Pg]]/38,0)</f>
        <v>0</v>
      </c>
      <c r="G9" s="15">
        <f>IF(Dati20_21[[#This Row],[Mf]]*Dati20_21[[#This Row],[Pg]]=0,0,Dati20_21[[#This Row],[Mf]]*Dati20_21[[#This Row],[Pg]])</f>
        <v>54.2</v>
      </c>
      <c r="H9" s="20">
        <f>IFERROR(Dati20_21[[#This Row],[Tot. punti]]/Dati20_21[[#This Row],[Quota]],0)</f>
        <v>0</v>
      </c>
      <c r="I9" s="12">
        <f>IFERROR(VLOOKUP(Dati20_21[[#This Row],[Nome]]&amp;"*",Gazzetta20_21[],2,FALSE),0)</f>
        <v>0</v>
      </c>
      <c r="J9" t="s">
        <v>654</v>
      </c>
      <c r="K9">
        <v>10</v>
      </c>
      <c r="L9">
        <v>5.58</v>
      </c>
      <c r="M9">
        <v>5.42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Y9" s="18" t="s">
        <v>2220</v>
      </c>
      <c r="Z9">
        <v>11</v>
      </c>
    </row>
    <row r="10" spans="1:26">
      <c r="A10">
        <v>4995</v>
      </c>
      <c r="B10" t="s">
        <v>22</v>
      </c>
      <c r="C10" t="s">
        <v>1543</v>
      </c>
      <c r="D10" s="17">
        <f>IFERROR(VLOOKUP(Dati20_21[[#This Row],[Nome]]&amp;"*",Gazzetta20_21[Giocatore],1,FALSE),0)</f>
        <v>0</v>
      </c>
      <c r="E10" s="13">
        <f>IFERROR(IF(Dati20_21[[#This Row],[Mf]]/Dati20_21[[#This Row],[Quota]]=0,0,Dati20_21[[#This Row],[Mf]]/Dati20_21[[#This Row],[Quota]]),0)</f>
        <v>0</v>
      </c>
      <c r="F10" s="13">
        <f>IFERROR(Dati20_21[[#This Row],[Mf/Quota]]*Dati20_21[[#This Row],[Pg]]/38,0)</f>
        <v>0</v>
      </c>
      <c r="G10" s="15">
        <f>IF(Dati20_21[[#This Row],[Mf]]*Dati20_21[[#This Row],[Pg]]=0,0,Dati20_21[[#This Row],[Mf]]*Dati20_21[[#This Row],[Pg]])</f>
        <v>51.75</v>
      </c>
      <c r="H10" s="20">
        <f>IFERROR(Dati20_21[[#This Row],[Tot. punti]]/Dati20_21[[#This Row],[Quota]],0)</f>
        <v>0</v>
      </c>
      <c r="I10" s="12">
        <f>IFERROR(VLOOKUP(Dati20_21[[#This Row],[Nome]]&amp;"*",Gazzetta20_21[],2,FALSE),0)</f>
        <v>0</v>
      </c>
      <c r="J10" t="s">
        <v>81</v>
      </c>
      <c r="K10">
        <v>9</v>
      </c>
      <c r="L10">
        <v>5.88</v>
      </c>
      <c r="M10">
        <v>5.75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Y10" s="18" t="s">
        <v>2945</v>
      </c>
      <c r="Z10">
        <v>2</v>
      </c>
    </row>
    <row r="11" spans="1:26">
      <c r="A11">
        <v>2116</v>
      </c>
      <c r="B11" t="s">
        <v>31</v>
      </c>
      <c r="C11" t="s">
        <v>767</v>
      </c>
      <c r="D11" s="17">
        <f>IFERROR(VLOOKUP(Dati20_21[[#This Row],[Nome]]&amp;"*",Gazzetta20_21[Giocatore],1,FALSE),0)</f>
        <v>0</v>
      </c>
      <c r="E11" s="13">
        <f>IFERROR(IF(Dati20_21[[#This Row],[Mf]]/Dati20_21[[#This Row],[Quota]]=0,0,Dati20_21[[#This Row],[Mf]]/Dati20_21[[#This Row],[Quota]]),0)</f>
        <v>0</v>
      </c>
      <c r="F11" s="13">
        <f>IFERROR(Dati20_21[[#This Row],[Mf/Quota]]*Dati20_21[[#This Row],[Pg]]/38,0)</f>
        <v>0</v>
      </c>
      <c r="G11" s="15">
        <f>IF(Dati20_21[[#This Row],[Mf]]*Dati20_21[[#This Row],[Pg]]=0,0,Dati20_21[[#This Row],[Mf]]*Dati20_21[[#This Row],[Pg]])</f>
        <v>48.78</v>
      </c>
      <c r="H11" s="20">
        <f>IFERROR(Dati20_21[[#This Row],[Tot. punti]]/Dati20_21[[#This Row],[Quota]],0)</f>
        <v>0</v>
      </c>
      <c r="I11" s="12">
        <f>IFERROR(VLOOKUP(Dati20_21[[#This Row],[Nome]]&amp;"*",Gazzetta20_21[],2,FALSE),0)</f>
        <v>0</v>
      </c>
      <c r="J11" t="s">
        <v>89</v>
      </c>
      <c r="K11">
        <v>9</v>
      </c>
      <c r="L11">
        <v>5.58</v>
      </c>
      <c r="M11">
        <v>5.42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Y11" s="18" t="s">
        <v>2807</v>
      </c>
      <c r="Z11">
        <v>12</v>
      </c>
    </row>
    <row r="12" spans="1:26">
      <c r="A12">
        <v>517</v>
      </c>
      <c r="B12" t="s">
        <v>31</v>
      </c>
      <c r="C12" t="s">
        <v>612</v>
      </c>
      <c r="D12" s="17">
        <f>IFERROR(VLOOKUP(Dati20_21[[#This Row],[Nome]]&amp;"*",Gazzetta20_21[Giocatore],1,FALSE),0)</f>
        <v>0</v>
      </c>
      <c r="E12" s="13">
        <f>IFERROR(IF(Dati20_21[[#This Row],[Mf]]/Dati20_21[[#This Row],[Quota]]=0,0,Dati20_21[[#This Row],[Mf]]/Dati20_21[[#This Row],[Quota]]),0)</f>
        <v>0</v>
      </c>
      <c r="F12" s="13">
        <f>IFERROR(Dati20_21[[#This Row],[Mf/Quota]]*Dati20_21[[#This Row],[Pg]]/38,0)</f>
        <v>0</v>
      </c>
      <c r="G12" s="15">
        <f>IF(Dati20_21[[#This Row],[Mf]]*Dati20_21[[#This Row],[Pg]]=0,0,Dati20_21[[#This Row],[Mf]]*Dati20_21[[#This Row],[Pg]])</f>
        <v>45.36</v>
      </c>
      <c r="H12" s="20">
        <f>IFERROR(Dati20_21[[#This Row],[Tot. punti]]/Dati20_21[[#This Row],[Quota]],0)</f>
        <v>0</v>
      </c>
      <c r="I12" s="12">
        <f>IFERROR(VLOOKUP(Dati20_21[[#This Row],[Nome]]&amp;"*",Gazzetta20_21[],2,FALSE),0)</f>
        <v>0</v>
      </c>
      <c r="J12" t="s">
        <v>1494</v>
      </c>
      <c r="K12">
        <v>8</v>
      </c>
      <c r="L12">
        <v>5.67</v>
      </c>
      <c r="M12">
        <v>5.67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s="18" t="s">
        <v>2809</v>
      </c>
      <c r="Z12">
        <v>3</v>
      </c>
    </row>
    <row r="13" spans="1:26">
      <c r="A13">
        <v>2747</v>
      </c>
      <c r="B13" t="s">
        <v>31</v>
      </c>
      <c r="C13" t="s">
        <v>1108</v>
      </c>
      <c r="D13" s="17">
        <f>IFERROR(VLOOKUP(Dati20_21[[#This Row],[Nome]]&amp;"*",Gazzetta20_21[Giocatore],1,FALSE),0)</f>
        <v>0</v>
      </c>
      <c r="E13" s="13">
        <f>IFERROR(IF(Dati20_21[[#This Row],[Mf]]/Dati20_21[[#This Row],[Quota]]=0,0,Dati20_21[[#This Row],[Mf]]/Dati20_21[[#This Row],[Quota]]),0)</f>
        <v>0</v>
      </c>
      <c r="F13" s="13">
        <f>IFERROR(Dati20_21[[#This Row],[Mf/Quota]]*Dati20_21[[#This Row],[Pg]]/38,0)</f>
        <v>0</v>
      </c>
      <c r="G13" s="15">
        <f>IF(Dati20_21[[#This Row],[Mf]]*Dati20_21[[#This Row],[Pg]]=0,0,Dati20_21[[#This Row],[Mf]]*Dati20_21[[#This Row],[Pg]])</f>
        <v>39</v>
      </c>
      <c r="H13" s="20">
        <f>IFERROR(Dati20_21[[#This Row],[Tot. punti]]/Dati20_21[[#This Row],[Quota]],0)</f>
        <v>0</v>
      </c>
      <c r="I13" s="12">
        <f>IFERROR(VLOOKUP(Dati20_21[[#This Row],[Nome]]&amp;"*",Gazzetta20_21[],2,FALSE),0)</f>
        <v>0</v>
      </c>
      <c r="J13" t="s">
        <v>89</v>
      </c>
      <c r="K13">
        <v>6</v>
      </c>
      <c r="L13">
        <v>6</v>
      </c>
      <c r="M13">
        <v>6.5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s="18" t="s">
        <v>1663</v>
      </c>
      <c r="Z13">
        <v>16</v>
      </c>
    </row>
    <row r="14" spans="1:26">
      <c r="A14">
        <v>4987</v>
      </c>
      <c r="B14" t="s">
        <v>22</v>
      </c>
      <c r="C14" t="s">
        <v>1536</v>
      </c>
      <c r="D14" s="17">
        <f>IFERROR(VLOOKUP(Dati20_21[[#This Row],[Nome]]&amp;"*",Gazzetta20_21[Giocatore],1,FALSE),0)</f>
        <v>0</v>
      </c>
      <c r="E14" s="13">
        <f>IFERROR(IF(Dati20_21[[#This Row],[Mf]]/Dati20_21[[#This Row],[Quota]]=0,0,Dati20_21[[#This Row],[Mf]]/Dati20_21[[#This Row],[Quota]]),0)</f>
        <v>0</v>
      </c>
      <c r="F14" s="13">
        <f>IFERROR(Dati20_21[[#This Row],[Mf/Quota]]*Dati20_21[[#This Row],[Pg]]/38,0)</f>
        <v>0</v>
      </c>
      <c r="G14" s="15">
        <f>IF(Dati20_21[[#This Row],[Mf]]*Dati20_21[[#This Row],[Pg]]=0,0,Dati20_21[[#This Row],[Mf]]*Dati20_21[[#This Row],[Pg]])</f>
        <v>36</v>
      </c>
      <c r="H14" s="20">
        <f>IFERROR(Dati20_21[[#This Row],[Tot. punti]]/Dati20_21[[#This Row],[Quota]],0)</f>
        <v>0</v>
      </c>
      <c r="I14" s="12">
        <f>IFERROR(VLOOKUP(Dati20_21[[#This Row],[Nome]]&amp;"*",Gazzetta20_21[],2,FALSE),0)</f>
        <v>0</v>
      </c>
      <c r="J14" t="s">
        <v>1494</v>
      </c>
      <c r="K14">
        <v>6</v>
      </c>
      <c r="L14">
        <v>5.9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Y14" s="18" t="s">
        <v>1664</v>
      </c>
      <c r="Z14">
        <v>3</v>
      </c>
    </row>
    <row r="15" spans="1:26">
      <c r="A15">
        <v>637</v>
      </c>
      <c r="B15" t="s">
        <v>17</v>
      </c>
      <c r="C15" t="s">
        <v>195</v>
      </c>
      <c r="D15" s="17">
        <f>IFERROR(VLOOKUP(Dati20_21[[#This Row],[Nome]]&amp;"*",Gazzetta20_21[Giocatore],1,FALSE),0)</f>
        <v>0</v>
      </c>
      <c r="E15" s="13">
        <f>IFERROR(IF(Dati20_21[[#This Row],[Mf]]/Dati20_21[[#This Row],[Quota]]=0,0,Dati20_21[[#This Row],[Mf]]/Dati20_21[[#This Row],[Quota]]),0)</f>
        <v>0</v>
      </c>
      <c r="F15" s="13">
        <f>IFERROR(Dati20_21[[#This Row],[Mf/Quota]]*Dati20_21[[#This Row],[Pg]]/38,0)</f>
        <v>0</v>
      </c>
      <c r="G15" s="15">
        <f>IF(Dati20_21[[#This Row],[Mf]]*Dati20_21[[#This Row],[Pg]]=0,0,Dati20_21[[#This Row],[Mf]]*Dati20_21[[#This Row],[Pg]])</f>
        <v>34.5</v>
      </c>
      <c r="H15" s="20">
        <f>IFERROR(Dati20_21[[#This Row],[Tot. punti]]/Dati20_21[[#This Row],[Quota]],0)</f>
        <v>0</v>
      </c>
      <c r="I15" s="12">
        <f>IFERROR(VLOOKUP(Dati20_21[[#This Row],[Nome]]&amp;"*",Gazzetta20_21[],2,FALSE),0)</f>
        <v>0</v>
      </c>
      <c r="J15" t="s">
        <v>656</v>
      </c>
      <c r="K15">
        <v>6</v>
      </c>
      <c r="L15">
        <v>5.75</v>
      </c>
      <c r="M15">
        <v>5.75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s="18" t="s">
        <v>2946</v>
      </c>
      <c r="Z15">
        <v>6</v>
      </c>
    </row>
    <row r="16" spans="1:26">
      <c r="A16">
        <v>2795</v>
      </c>
      <c r="B16" t="s">
        <v>31</v>
      </c>
      <c r="C16" t="s">
        <v>1149</v>
      </c>
      <c r="D16" s="17">
        <f>IFERROR(VLOOKUP(Dati20_21[[#This Row],[Nome]]&amp;"*",Gazzetta20_21[Giocatore],1,FALSE),0)</f>
        <v>0</v>
      </c>
      <c r="E16" s="13">
        <f>IFERROR(IF(Dati20_21[[#This Row],[Mf]]/Dati20_21[[#This Row],[Quota]]=0,0,Dati20_21[[#This Row],[Mf]]/Dati20_21[[#This Row],[Quota]]),0)</f>
        <v>0</v>
      </c>
      <c r="F16" s="13">
        <f>IFERROR(Dati20_21[[#This Row],[Mf/Quota]]*Dati20_21[[#This Row],[Pg]]/38,0)</f>
        <v>0</v>
      </c>
      <c r="G16" s="15">
        <f>IF(Dati20_21[[#This Row],[Mf]]*Dati20_21[[#This Row],[Pg]]=0,0,Dati20_21[[#This Row],[Mf]]*Dati20_21[[#This Row],[Pg]])</f>
        <v>33</v>
      </c>
      <c r="H16" s="20">
        <f>IFERROR(Dati20_21[[#This Row],[Tot. punti]]/Dati20_21[[#This Row],[Quota]],0)</f>
        <v>0</v>
      </c>
      <c r="I16" s="12">
        <f>IFERROR(VLOOKUP(Dati20_21[[#This Row],[Nome]]&amp;"*",Gazzetta20_21[],2,FALSE),0)</f>
        <v>0</v>
      </c>
      <c r="J16" t="s">
        <v>30</v>
      </c>
      <c r="K16">
        <v>6</v>
      </c>
      <c r="L16">
        <v>5.5</v>
      </c>
      <c r="M16">
        <v>5.5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s="18" t="s">
        <v>2629</v>
      </c>
      <c r="Z16">
        <v>1</v>
      </c>
    </row>
    <row r="17" spans="1:26">
      <c r="A17">
        <v>1869</v>
      </c>
      <c r="B17" t="s">
        <v>31</v>
      </c>
      <c r="C17" t="s">
        <v>668</v>
      </c>
      <c r="D17" s="17">
        <f>IFERROR(VLOOKUP(Dati20_21[[#This Row],[Nome]]&amp;"*",Gazzetta20_21[Giocatore],1,FALSE),0)</f>
        <v>0</v>
      </c>
      <c r="E17" s="13">
        <f>IFERROR(IF(Dati20_21[[#This Row],[Mf]]/Dati20_21[[#This Row],[Quota]]=0,0,Dati20_21[[#This Row],[Mf]]/Dati20_21[[#This Row],[Quota]]),0)</f>
        <v>0</v>
      </c>
      <c r="F17" s="13">
        <f>IFERROR(Dati20_21[[#This Row],[Mf/Quota]]*Dati20_21[[#This Row],[Pg]]/38,0)</f>
        <v>0</v>
      </c>
      <c r="G17" s="15">
        <f>IF(Dati20_21[[#This Row],[Mf]]*Dati20_21[[#This Row],[Pg]]=0,0,Dati20_21[[#This Row],[Mf]]*Dati20_21[[#This Row],[Pg]])</f>
        <v>26.9</v>
      </c>
      <c r="H17" s="20">
        <f>IFERROR(Dati20_21[[#This Row],[Tot. punti]]/Dati20_21[[#This Row],[Quota]],0)</f>
        <v>0</v>
      </c>
      <c r="I17" s="12">
        <f>IFERROR(VLOOKUP(Dati20_21[[#This Row],[Nome]]&amp;"*",Gazzetta20_21[],2,FALSE),0)</f>
        <v>0</v>
      </c>
      <c r="J17" t="s">
        <v>654</v>
      </c>
      <c r="K17">
        <v>5</v>
      </c>
      <c r="L17">
        <v>5.5</v>
      </c>
      <c r="M17">
        <v>5.38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Y17" s="18" t="s">
        <v>2812</v>
      </c>
      <c r="Z17">
        <v>1</v>
      </c>
    </row>
    <row r="18" spans="1:26">
      <c r="A18">
        <v>4414</v>
      </c>
      <c r="B18" t="s">
        <v>31</v>
      </c>
      <c r="C18" t="s">
        <v>1326</v>
      </c>
      <c r="D18" s="17">
        <f>IFERROR(VLOOKUP(Dati20_21[[#This Row],[Nome]]&amp;"*",Gazzetta20_21[Giocatore],1,FALSE),0)</f>
        <v>0</v>
      </c>
      <c r="E18" s="13">
        <f>IFERROR(IF(Dati20_21[[#This Row],[Mf]]/Dati20_21[[#This Row],[Quota]]=0,0,Dati20_21[[#This Row],[Mf]]/Dati20_21[[#This Row],[Quota]]),0)</f>
        <v>0</v>
      </c>
      <c r="F18" s="13">
        <f>IFERROR(Dati20_21[[#This Row],[Mf/Quota]]*Dati20_21[[#This Row],[Pg]]/38,0)</f>
        <v>0</v>
      </c>
      <c r="G18" s="15">
        <f>IF(Dati20_21[[#This Row],[Mf]]*Dati20_21[[#This Row],[Pg]]=0,0,Dati20_21[[#This Row],[Mf]]*Dati20_21[[#This Row],[Pg]])</f>
        <v>26.25</v>
      </c>
      <c r="H18" s="20">
        <f>IFERROR(Dati20_21[[#This Row],[Tot. punti]]/Dati20_21[[#This Row],[Quota]],0)</f>
        <v>0</v>
      </c>
      <c r="I18" s="12">
        <f>IFERROR(VLOOKUP(Dati20_21[[#This Row],[Nome]]&amp;"*",Gazzetta20_21[],2,FALSE),0)</f>
        <v>0</v>
      </c>
      <c r="J18" t="s">
        <v>89</v>
      </c>
      <c r="K18">
        <v>5</v>
      </c>
      <c r="L18">
        <v>5.25</v>
      </c>
      <c r="M18">
        <v>5.25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s="18" t="s">
        <v>2947</v>
      </c>
      <c r="Z18">
        <v>13</v>
      </c>
    </row>
    <row r="19" spans="1:26">
      <c r="A19">
        <v>1982</v>
      </c>
      <c r="B19" t="s">
        <v>22</v>
      </c>
      <c r="C19" t="s">
        <v>711</v>
      </c>
      <c r="D19" s="17">
        <f>IFERROR(VLOOKUP(Dati20_21[[#This Row],[Nome]]&amp;"*",Gazzetta20_21[Giocatore],1,FALSE),0)</f>
        <v>0</v>
      </c>
      <c r="E19" s="13">
        <f>IFERROR(IF(Dati20_21[[#This Row],[Mf]]/Dati20_21[[#This Row],[Quota]]=0,0,Dati20_21[[#This Row],[Mf]]/Dati20_21[[#This Row],[Quota]]),0)</f>
        <v>0</v>
      </c>
      <c r="F19" s="13">
        <f>IFERROR(Dati20_21[[#This Row],[Mf/Quota]]*Dati20_21[[#This Row],[Pg]]/38,0)</f>
        <v>0</v>
      </c>
      <c r="G19" s="15">
        <f>IF(Dati20_21[[#This Row],[Mf]]*Dati20_21[[#This Row],[Pg]]=0,0,Dati20_21[[#This Row],[Mf]]*Dati20_21[[#This Row],[Pg]])</f>
        <v>24</v>
      </c>
      <c r="H19" s="20">
        <f>IFERROR(Dati20_21[[#This Row],[Tot. punti]]/Dati20_21[[#This Row],[Quota]],0)</f>
        <v>0</v>
      </c>
      <c r="I19" s="12">
        <f>IFERROR(VLOOKUP(Dati20_21[[#This Row],[Nome]]&amp;"*",Gazzetta20_21[],2,FALSE),0)</f>
        <v>0</v>
      </c>
      <c r="J19" t="s">
        <v>70</v>
      </c>
      <c r="K19">
        <v>4</v>
      </c>
      <c r="L19">
        <v>6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s="18" t="s">
        <v>2948</v>
      </c>
      <c r="Z19">
        <v>16</v>
      </c>
    </row>
    <row r="20" spans="1:26">
      <c r="A20">
        <v>4923</v>
      </c>
      <c r="B20" t="s">
        <v>17</v>
      </c>
      <c r="C20" t="s">
        <v>1463</v>
      </c>
      <c r="D20" s="17">
        <f>IFERROR(VLOOKUP(Dati20_21[[#This Row],[Nome]]&amp;"*",Gazzetta20_21[Giocatore],1,FALSE),0)</f>
        <v>0</v>
      </c>
      <c r="E20" s="13">
        <f>IFERROR(IF(Dati20_21[[#This Row],[Mf]]/Dati20_21[[#This Row],[Quota]]=0,0,Dati20_21[[#This Row],[Mf]]/Dati20_21[[#This Row],[Quota]]),0)</f>
        <v>0</v>
      </c>
      <c r="F20" s="13">
        <f>IFERROR(Dati20_21[[#This Row],[Mf/Quota]]*Dati20_21[[#This Row],[Pg]]/38,0)</f>
        <v>0</v>
      </c>
      <c r="G20" s="15">
        <f>IF(Dati20_21[[#This Row],[Mf]]*Dati20_21[[#This Row],[Pg]]=0,0,Dati20_21[[#This Row],[Mf]]*Dati20_21[[#This Row],[Pg]])</f>
        <v>23</v>
      </c>
      <c r="H20" s="20">
        <f>IFERROR(Dati20_21[[#This Row],[Tot. punti]]/Dati20_21[[#This Row],[Quota]],0)</f>
        <v>0</v>
      </c>
      <c r="I20" s="12">
        <f>IFERROR(VLOOKUP(Dati20_21[[#This Row],[Nome]]&amp;"*",Gazzetta20_21[],2,FALSE),0)</f>
        <v>0</v>
      </c>
      <c r="J20" t="s">
        <v>21</v>
      </c>
      <c r="K20">
        <v>4</v>
      </c>
      <c r="L20">
        <v>5.75</v>
      </c>
      <c r="M20">
        <v>5.75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s="18" t="s">
        <v>1668</v>
      </c>
      <c r="Z20">
        <v>7</v>
      </c>
    </row>
    <row r="21" spans="1:26">
      <c r="A21">
        <v>4494</v>
      </c>
      <c r="B21" t="s">
        <v>31</v>
      </c>
      <c r="C21" t="s">
        <v>1395</v>
      </c>
      <c r="D21" s="17">
        <f>IFERROR(VLOOKUP(Dati20_21[[#This Row],[Nome]]&amp;"*",Gazzetta20_21[Giocatore],1,FALSE),0)</f>
        <v>0</v>
      </c>
      <c r="E21" s="13">
        <f>IFERROR(IF(Dati20_21[[#This Row],[Mf]]/Dati20_21[[#This Row],[Quota]]=0,0,Dati20_21[[#This Row],[Mf]]/Dati20_21[[#This Row],[Quota]]),0)</f>
        <v>0</v>
      </c>
      <c r="F21" s="13">
        <f>IFERROR(Dati20_21[[#This Row],[Mf/Quota]]*Dati20_21[[#This Row],[Pg]]/38,0)</f>
        <v>0</v>
      </c>
      <c r="G21" s="15">
        <f>IF(Dati20_21[[#This Row],[Mf]]*Dati20_21[[#This Row],[Pg]]=0,0,Dati20_21[[#This Row],[Mf]]*Dati20_21[[#This Row],[Pg]])</f>
        <v>22.48</v>
      </c>
      <c r="H21" s="20">
        <f>IFERROR(Dati20_21[[#This Row],[Tot. punti]]/Dati20_21[[#This Row],[Quota]],0)</f>
        <v>0</v>
      </c>
      <c r="I21" s="12">
        <f>IFERROR(VLOOKUP(Dati20_21[[#This Row],[Nome]]&amp;"*",Gazzetta20_21[],2,FALSE),0)</f>
        <v>0</v>
      </c>
      <c r="J21" t="s">
        <v>101</v>
      </c>
      <c r="K21">
        <v>4</v>
      </c>
      <c r="L21">
        <v>5.75</v>
      </c>
      <c r="M21">
        <v>5.62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Y21" s="18" t="s">
        <v>2813</v>
      </c>
      <c r="Z21">
        <v>4</v>
      </c>
    </row>
    <row r="22" spans="1:26">
      <c r="A22">
        <v>5341</v>
      </c>
      <c r="B22" t="s">
        <v>22</v>
      </c>
      <c r="C22" t="s">
        <v>1596</v>
      </c>
      <c r="D22" s="17">
        <f>IFERROR(VLOOKUP(Dati20_21[[#This Row],[Nome]]&amp;"*",Gazzetta20_21[Giocatore],1,FALSE),0)</f>
        <v>0</v>
      </c>
      <c r="E22" s="13">
        <f>IFERROR(IF(Dati20_21[[#This Row],[Mf]]/Dati20_21[[#This Row],[Quota]]=0,0,Dati20_21[[#This Row],[Mf]]/Dati20_21[[#This Row],[Quota]]),0)</f>
        <v>0</v>
      </c>
      <c r="F22" s="13">
        <f>IFERROR(Dati20_21[[#This Row],[Mf/Quota]]*Dati20_21[[#This Row],[Pg]]/38,0)</f>
        <v>0</v>
      </c>
      <c r="G22" s="15">
        <f>IF(Dati20_21[[#This Row],[Mf]]*Dati20_21[[#This Row],[Pg]]=0,0,Dati20_21[[#This Row],[Mf]]*Dati20_21[[#This Row],[Pg]])</f>
        <v>21</v>
      </c>
      <c r="H22" s="20">
        <f>IFERROR(Dati20_21[[#This Row],[Tot. punti]]/Dati20_21[[#This Row],[Quota]],0)</f>
        <v>0</v>
      </c>
      <c r="I22" s="12">
        <f>IFERROR(VLOOKUP(Dati20_21[[#This Row],[Nome]]&amp;"*",Gazzetta20_21[],2,FALSE),0)</f>
        <v>0</v>
      </c>
      <c r="J22" t="s">
        <v>70</v>
      </c>
      <c r="K22">
        <v>3</v>
      </c>
      <c r="L22">
        <v>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Y22" s="18" t="s">
        <v>1671</v>
      </c>
      <c r="Z22">
        <v>20</v>
      </c>
    </row>
    <row r="23" spans="1:26">
      <c r="A23">
        <v>5379</v>
      </c>
      <c r="B23" t="s">
        <v>31</v>
      </c>
      <c r="C23" t="s">
        <v>1615</v>
      </c>
      <c r="D23" s="17">
        <f>IFERROR(VLOOKUP(Dati20_21[[#This Row],[Nome]]&amp;"*",Gazzetta20_21[Giocatore],1,FALSE),0)</f>
        <v>0</v>
      </c>
      <c r="E23" s="13">
        <f>IFERROR(IF(Dati20_21[[#This Row],[Mf]]/Dati20_21[[#This Row],[Quota]]=0,0,Dati20_21[[#This Row],[Mf]]/Dati20_21[[#This Row],[Quota]]),0)</f>
        <v>0</v>
      </c>
      <c r="F23" s="13">
        <f>IFERROR(Dati20_21[[#This Row],[Mf/Quota]]*Dati20_21[[#This Row],[Pg]]/38,0)</f>
        <v>0</v>
      </c>
      <c r="G23" s="15">
        <f>IF(Dati20_21[[#This Row],[Mf]]*Dati20_21[[#This Row],[Pg]]=0,0,Dati20_21[[#This Row],[Mf]]*Dati20_21[[#This Row],[Pg]])</f>
        <v>20</v>
      </c>
      <c r="H23" s="20">
        <f>IFERROR(Dati20_21[[#This Row],[Tot. punti]]/Dati20_21[[#This Row],[Quota]],0)</f>
        <v>0</v>
      </c>
      <c r="I23" s="12">
        <f>IFERROR(VLOOKUP(Dati20_21[[#This Row],[Nome]]&amp;"*",Gazzetta20_21[],2,FALSE),0)</f>
        <v>0</v>
      </c>
      <c r="J23" t="s">
        <v>70</v>
      </c>
      <c r="K23">
        <v>4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s="18" t="s">
        <v>2814</v>
      </c>
      <c r="Z23">
        <v>12</v>
      </c>
    </row>
    <row r="24" spans="1:26">
      <c r="A24">
        <v>2144</v>
      </c>
      <c r="B24" t="s">
        <v>22</v>
      </c>
      <c r="C24" t="s">
        <v>1077</v>
      </c>
      <c r="D24" s="17">
        <f>IFERROR(VLOOKUP(Dati20_21[[#This Row],[Nome]]&amp;"*",Gazzetta20_21[Giocatore],1,FALSE),0)</f>
        <v>0</v>
      </c>
      <c r="E24" s="13">
        <f>IFERROR(IF(Dati20_21[[#This Row],[Mf]]/Dati20_21[[#This Row],[Quota]]=0,0,Dati20_21[[#This Row],[Mf]]/Dati20_21[[#This Row],[Quota]]),0)</f>
        <v>0</v>
      </c>
      <c r="F24" s="13">
        <f>IFERROR(Dati20_21[[#This Row],[Mf/Quota]]*Dati20_21[[#This Row],[Pg]]/38,0)</f>
        <v>0</v>
      </c>
      <c r="G24" s="15">
        <f>IF(Dati20_21[[#This Row],[Mf]]*Dati20_21[[#This Row],[Pg]]=0,0,Dati20_21[[#This Row],[Mf]]*Dati20_21[[#This Row],[Pg]])</f>
        <v>18</v>
      </c>
      <c r="H24" s="20">
        <f>IFERROR(Dati20_21[[#This Row],[Tot. punti]]/Dati20_21[[#This Row],[Quota]],0)</f>
        <v>0</v>
      </c>
      <c r="I24" s="12">
        <f>IFERROR(VLOOKUP(Dati20_21[[#This Row],[Nome]]&amp;"*",Gazzetta20_21[],2,FALSE),0)</f>
        <v>0</v>
      </c>
      <c r="J24" t="s">
        <v>30</v>
      </c>
      <c r="K24">
        <v>3</v>
      </c>
      <c r="L24">
        <v>6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s="18" t="s">
        <v>2949</v>
      </c>
      <c r="Z24">
        <v>1</v>
      </c>
    </row>
    <row r="25" spans="1:26">
      <c r="A25">
        <v>4346</v>
      </c>
      <c r="B25" t="s">
        <v>17</v>
      </c>
      <c r="C25" t="s">
        <v>1242</v>
      </c>
      <c r="D25" s="17">
        <f>IFERROR(VLOOKUP(Dati20_21[[#This Row],[Nome]]&amp;"*",Gazzetta20_21[Giocatore],1,FALSE),0)</f>
        <v>0</v>
      </c>
      <c r="E25" s="13">
        <f>IFERROR(IF(Dati20_21[[#This Row],[Mf]]/Dati20_21[[#This Row],[Quota]]=0,0,Dati20_21[[#This Row],[Mf]]/Dati20_21[[#This Row],[Quota]]),0)</f>
        <v>0</v>
      </c>
      <c r="F25" s="13">
        <f>IFERROR(Dati20_21[[#This Row],[Mf/Quota]]*Dati20_21[[#This Row],[Pg]]/38,0)</f>
        <v>0</v>
      </c>
      <c r="G25" s="15">
        <f>IF(Dati20_21[[#This Row],[Mf]]*Dati20_21[[#This Row],[Pg]]=0,0,Dati20_21[[#This Row],[Mf]]*Dati20_21[[#This Row],[Pg]])</f>
        <v>18</v>
      </c>
      <c r="H25" s="20">
        <f>IFERROR(Dati20_21[[#This Row],[Tot. punti]]/Dati20_21[[#This Row],[Quota]],0)</f>
        <v>0</v>
      </c>
      <c r="I25" s="12">
        <f>IFERROR(VLOOKUP(Dati20_21[[#This Row],[Nome]]&amp;"*",Gazzetta20_21[],2,FALSE),0)</f>
        <v>0</v>
      </c>
      <c r="J25" t="s">
        <v>81</v>
      </c>
      <c r="K25">
        <v>3</v>
      </c>
      <c r="L25">
        <v>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s="18" t="s">
        <v>2950</v>
      </c>
      <c r="Z25">
        <v>8</v>
      </c>
    </row>
    <row r="26" spans="1:26">
      <c r="A26">
        <v>5377</v>
      </c>
      <c r="B26" t="s">
        <v>31</v>
      </c>
      <c r="C26" t="s">
        <v>1613</v>
      </c>
      <c r="D26" s="17">
        <f>IFERROR(VLOOKUP(Dati20_21[[#This Row],[Nome]]&amp;"*",Gazzetta20_21[Giocatore],1,FALSE),0)</f>
        <v>0</v>
      </c>
      <c r="E26" s="13">
        <f>IFERROR(IF(Dati20_21[[#This Row],[Mf]]/Dati20_21[[#This Row],[Quota]]=0,0,Dati20_21[[#This Row],[Mf]]/Dati20_21[[#This Row],[Quota]]),0)</f>
        <v>0</v>
      </c>
      <c r="F26" s="13">
        <f>IFERROR(Dati20_21[[#This Row],[Mf/Quota]]*Dati20_21[[#This Row],[Pg]]/38,0)</f>
        <v>0</v>
      </c>
      <c r="G26" s="15">
        <f>IF(Dati20_21[[#This Row],[Mf]]*Dati20_21[[#This Row],[Pg]]=0,0,Dati20_21[[#This Row],[Mf]]*Dati20_21[[#This Row],[Pg]])</f>
        <v>17.25</v>
      </c>
      <c r="H26" s="20">
        <f>IFERROR(Dati20_21[[#This Row],[Tot. punti]]/Dati20_21[[#This Row],[Quota]],0)</f>
        <v>0</v>
      </c>
      <c r="I26" s="12">
        <f>IFERROR(VLOOKUP(Dati20_21[[#This Row],[Nome]]&amp;"*",Gazzetta20_21[],2,FALSE),0)</f>
        <v>0</v>
      </c>
      <c r="J26" t="s">
        <v>1086</v>
      </c>
      <c r="K26">
        <v>3</v>
      </c>
      <c r="L26">
        <v>5.75</v>
      </c>
      <c r="M26">
        <v>5.75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s="18" t="s">
        <v>1675</v>
      </c>
      <c r="Z26">
        <v>15</v>
      </c>
    </row>
    <row r="27" spans="1:26">
      <c r="A27">
        <v>2804</v>
      </c>
      <c r="B27" t="s">
        <v>22</v>
      </c>
      <c r="C27" t="s">
        <v>1157</v>
      </c>
      <c r="D27" s="17">
        <f>IFERROR(VLOOKUP(Dati20_21[[#This Row],[Nome]]&amp;"*",Gazzetta20_21[Giocatore],1,FALSE),0)</f>
        <v>0</v>
      </c>
      <c r="E27" s="13">
        <f>IFERROR(IF(Dati20_21[[#This Row],[Mf]]/Dati20_21[[#This Row],[Quota]]=0,0,Dati20_21[[#This Row],[Mf]]/Dati20_21[[#This Row],[Quota]]),0)</f>
        <v>0</v>
      </c>
      <c r="F27" s="13">
        <f>IFERROR(Dati20_21[[#This Row],[Mf/Quota]]*Dati20_21[[#This Row],[Pg]]/38,0)</f>
        <v>0</v>
      </c>
      <c r="G27" s="15">
        <f>IF(Dati20_21[[#This Row],[Mf]]*Dati20_21[[#This Row],[Pg]]=0,0,Dati20_21[[#This Row],[Mf]]*Dati20_21[[#This Row],[Pg]])</f>
        <v>16.5</v>
      </c>
      <c r="H27" s="20">
        <f>IFERROR(Dati20_21[[#This Row],[Tot. punti]]/Dati20_21[[#This Row],[Quota]],0)</f>
        <v>0</v>
      </c>
      <c r="I27" s="12">
        <f>IFERROR(VLOOKUP(Dati20_21[[#This Row],[Nome]]&amp;"*",Gazzetta20_21[],2,FALSE),0)</f>
        <v>0</v>
      </c>
      <c r="J27" t="s">
        <v>1086</v>
      </c>
      <c r="K27">
        <v>3</v>
      </c>
      <c r="L27">
        <v>5.67</v>
      </c>
      <c r="M27">
        <v>5.5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 s="18" t="s">
        <v>2631</v>
      </c>
      <c r="Z27">
        <v>15</v>
      </c>
    </row>
    <row r="28" spans="1:26">
      <c r="A28">
        <v>4989</v>
      </c>
      <c r="B28" t="s">
        <v>22</v>
      </c>
      <c r="C28" t="s">
        <v>1538</v>
      </c>
      <c r="D28" s="17">
        <f>IFERROR(VLOOKUP(Dati20_21[[#This Row],[Nome]]&amp;"*",Gazzetta20_21[Giocatore],1,FALSE),0)</f>
        <v>0</v>
      </c>
      <c r="E28" s="13">
        <f>IFERROR(IF(Dati20_21[[#This Row],[Mf]]/Dati20_21[[#This Row],[Quota]]=0,0,Dati20_21[[#This Row],[Mf]]/Dati20_21[[#This Row],[Quota]]),0)</f>
        <v>0</v>
      </c>
      <c r="F28" s="13">
        <f>IFERROR(Dati20_21[[#This Row],[Mf/Quota]]*Dati20_21[[#This Row],[Pg]]/38,0)</f>
        <v>0</v>
      </c>
      <c r="G28" s="15">
        <f>IF(Dati20_21[[#This Row],[Mf]]*Dati20_21[[#This Row],[Pg]]=0,0,Dati20_21[[#This Row],[Mf]]*Dati20_21[[#This Row],[Pg]])</f>
        <v>16.5</v>
      </c>
      <c r="H28" s="20">
        <f>IFERROR(Dati20_21[[#This Row],[Tot. punti]]/Dati20_21[[#This Row],[Quota]],0)</f>
        <v>0</v>
      </c>
      <c r="I28" s="12">
        <f>IFERROR(VLOOKUP(Dati20_21[[#This Row],[Nome]]&amp;"*",Gazzetta20_21[],2,FALSE),0)</f>
        <v>0</v>
      </c>
      <c r="J28" t="s">
        <v>1494</v>
      </c>
      <c r="K28">
        <v>3</v>
      </c>
      <c r="L28">
        <v>5.5</v>
      </c>
      <c r="M28">
        <v>5.5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s="18" t="s">
        <v>2951</v>
      </c>
      <c r="Z28">
        <v>1</v>
      </c>
    </row>
    <row r="29" spans="1:26">
      <c r="A29">
        <v>5415</v>
      </c>
      <c r="B29" t="s">
        <v>17</v>
      </c>
      <c r="C29" t="s">
        <v>1629</v>
      </c>
      <c r="D29" s="17">
        <f>IFERROR(VLOOKUP(Dati20_21[[#This Row],[Nome]]&amp;"*",Gazzetta20_21[Giocatore],1,FALSE),0)</f>
        <v>0</v>
      </c>
      <c r="E29" s="13">
        <f>IFERROR(IF(Dati20_21[[#This Row],[Mf]]/Dati20_21[[#This Row],[Quota]]=0,0,Dati20_21[[#This Row],[Mf]]/Dati20_21[[#This Row],[Quota]]),0)</f>
        <v>0</v>
      </c>
      <c r="F29" s="13">
        <f>IFERROR(Dati20_21[[#This Row],[Mf/Quota]]*Dati20_21[[#This Row],[Pg]]/38,0)</f>
        <v>0</v>
      </c>
      <c r="G29" s="15">
        <f>IF(Dati20_21[[#This Row],[Mf]]*Dati20_21[[#This Row],[Pg]]=0,0,Dati20_21[[#This Row],[Mf]]*Dati20_21[[#This Row],[Pg]])</f>
        <v>16.5</v>
      </c>
      <c r="H29" s="20">
        <f>IFERROR(Dati20_21[[#This Row],[Tot. punti]]/Dati20_21[[#This Row],[Quota]],0)</f>
        <v>0</v>
      </c>
      <c r="I29" s="12">
        <f>IFERROR(VLOOKUP(Dati20_21[[#This Row],[Nome]]&amp;"*",Gazzetta20_21[],2,FALSE),0)</f>
        <v>0</v>
      </c>
      <c r="J29" t="s">
        <v>1086</v>
      </c>
      <c r="K29">
        <v>3</v>
      </c>
      <c r="L29">
        <v>5.5</v>
      </c>
      <c r="M29">
        <v>5.5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s="18" t="s">
        <v>2952</v>
      </c>
      <c r="Z29">
        <v>1</v>
      </c>
    </row>
    <row r="30" spans="1:26">
      <c r="A30">
        <v>139</v>
      </c>
      <c r="B30" t="s">
        <v>31</v>
      </c>
      <c r="C30" t="s">
        <v>565</v>
      </c>
      <c r="D30" s="17">
        <f>IFERROR(VLOOKUP(Dati20_21[[#This Row],[Nome]]&amp;"*",Gazzetta20_21[Giocatore],1,FALSE),0)</f>
        <v>0</v>
      </c>
      <c r="E30" s="13">
        <f>IFERROR(IF(Dati20_21[[#This Row],[Mf]]/Dati20_21[[#This Row],[Quota]]=0,0,Dati20_21[[#This Row],[Mf]]/Dati20_21[[#This Row],[Quota]]),0)</f>
        <v>0</v>
      </c>
      <c r="F30" s="13">
        <f>IFERROR(Dati20_21[[#This Row],[Mf/Quota]]*Dati20_21[[#This Row],[Pg]]/38,0)</f>
        <v>0</v>
      </c>
      <c r="G30" s="15">
        <f>IF(Dati20_21[[#This Row],[Mf]]*Dati20_21[[#This Row],[Pg]]=0,0,Dati20_21[[#This Row],[Mf]]*Dati20_21[[#This Row],[Pg]])</f>
        <v>13</v>
      </c>
      <c r="H30" s="20">
        <f>IFERROR(Dati20_21[[#This Row],[Tot. punti]]/Dati20_21[[#This Row],[Quota]],0)</f>
        <v>0</v>
      </c>
      <c r="I30" s="12">
        <f>IFERROR(VLOOKUP(Dati20_21[[#This Row],[Nome]]&amp;"*",Gazzetta20_21[],2,FALSE),0)</f>
        <v>0</v>
      </c>
      <c r="J30" t="s">
        <v>1086</v>
      </c>
      <c r="K30">
        <v>2</v>
      </c>
      <c r="L30">
        <v>6.5</v>
      </c>
      <c r="M30">
        <v>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s="18" t="s">
        <v>2464</v>
      </c>
      <c r="Z30">
        <v>8</v>
      </c>
    </row>
    <row r="31" spans="1:26">
      <c r="A31">
        <v>1839</v>
      </c>
      <c r="B31" t="s">
        <v>17</v>
      </c>
      <c r="C31" t="s">
        <v>525</v>
      </c>
      <c r="D31" s="17">
        <f>IFERROR(VLOOKUP(Dati20_21[[#This Row],[Nome]]&amp;"*",Gazzetta20_21[Giocatore],1,FALSE),0)</f>
        <v>0</v>
      </c>
      <c r="E31" s="13">
        <f>IFERROR(IF(Dati20_21[[#This Row],[Mf]]/Dati20_21[[#This Row],[Quota]]=0,0,Dati20_21[[#This Row],[Mf]]/Dati20_21[[#This Row],[Quota]]),0)</f>
        <v>0</v>
      </c>
      <c r="F31" s="13">
        <f>IFERROR(Dati20_21[[#This Row],[Mf/Quota]]*Dati20_21[[#This Row],[Pg]]/38,0)</f>
        <v>0</v>
      </c>
      <c r="G31" s="15">
        <f>IF(Dati20_21[[#This Row],[Mf]]*Dati20_21[[#This Row],[Pg]]=0,0,Dati20_21[[#This Row],[Mf]]*Dati20_21[[#This Row],[Pg]])</f>
        <v>13</v>
      </c>
      <c r="H31" s="20">
        <f>IFERROR(Dati20_21[[#This Row],[Tot. punti]]/Dati20_21[[#This Row],[Quota]],0)</f>
        <v>0</v>
      </c>
      <c r="I31" s="12">
        <f>IFERROR(VLOOKUP(Dati20_21[[#This Row],[Nome]]&amp;"*",Gazzetta20_21[],2,FALSE),0)</f>
        <v>0</v>
      </c>
      <c r="J31" t="s">
        <v>81</v>
      </c>
      <c r="K31">
        <v>2</v>
      </c>
      <c r="L31">
        <v>6.5</v>
      </c>
      <c r="M31">
        <v>6.5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s="18" t="s">
        <v>2465</v>
      </c>
      <c r="Z31">
        <v>21</v>
      </c>
    </row>
    <row r="32" spans="1:26">
      <c r="A32">
        <v>2087</v>
      </c>
      <c r="B32" t="s">
        <v>31</v>
      </c>
      <c r="C32" t="s">
        <v>758</v>
      </c>
      <c r="D32" s="17">
        <f>IFERROR(VLOOKUP(Dati20_21[[#This Row],[Nome]]&amp;"*",Gazzetta20_21[Giocatore],1,FALSE),0)</f>
        <v>0</v>
      </c>
      <c r="E32" s="13">
        <f>IFERROR(IF(Dati20_21[[#This Row],[Mf]]/Dati20_21[[#This Row],[Quota]]=0,0,Dati20_21[[#This Row],[Mf]]/Dati20_21[[#This Row],[Quota]]),0)</f>
        <v>0</v>
      </c>
      <c r="F32" s="13">
        <f>IFERROR(Dati20_21[[#This Row],[Mf/Quota]]*Dati20_21[[#This Row],[Pg]]/38,0)</f>
        <v>0</v>
      </c>
      <c r="G32" s="15">
        <f>IF(Dati20_21[[#This Row],[Mf]]*Dati20_21[[#This Row],[Pg]]=0,0,Dati20_21[[#This Row],[Mf]]*Dati20_21[[#This Row],[Pg]])</f>
        <v>12</v>
      </c>
      <c r="H32" s="20">
        <f>IFERROR(Dati20_21[[#This Row],[Tot. punti]]/Dati20_21[[#This Row],[Quota]],0)</f>
        <v>0</v>
      </c>
      <c r="I32" s="12">
        <f>IFERROR(VLOOKUP(Dati20_21[[#This Row],[Nome]]&amp;"*",Gazzetta20_21[],2,FALSE),0)</f>
        <v>0</v>
      </c>
      <c r="J32" t="s">
        <v>35</v>
      </c>
      <c r="K32">
        <v>2</v>
      </c>
      <c r="L32">
        <v>6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s="18" t="s">
        <v>2230</v>
      </c>
      <c r="Z32">
        <v>6</v>
      </c>
    </row>
    <row r="33" spans="1:26">
      <c r="A33">
        <v>2200</v>
      </c>
      <c r="B33" t="s">
        <v>22</v>
      </c>
      <c r="C33" t="s">
        <v>819</v>
      </c>
      <c r="D33" s="17">
        <f>IFERROR(VLOOKUP(Dati20_21[[#This Row],[Nome]]&amp;"*",Gazzetta20_21[Giocatore],1,FALSE),0)</f>
        <v>0</v>
      </c>
      <c r="E33" s="13">
        <f>IFERROR(IF(Dati20_21[[#This Row],[Mf]]/Dati20_21[[#This Row],[Quota]]=0,0,Dati20_21[[#This Row],[Mf]]/Dati20_21[[#This Row],[Quota]]),0)</f>
        <v>0</v>
      </c>
      <c r="F33" s="13">
        <f>IFERROR(Dati20_21[[#This Row],[Mf/Quota]]*Dati20_21[[#This Row],[Pg]]/38,0)</f>
        <v>0</v>
      </c>
      <c r="G33" s="15">
        <f>IF(Dati20_21[[#This Row],[Mf]]*Dati20_21[[#This Row],[Pg]]=0,0,Dati20_21[[#This Row],[Mf]]*Dati20_21[[#This Row],[Pg]])</f>
        <v>12</v>
      </c>
      <c r="H33" s="20">
        <f>IFERROR(Dati20_21[[#This Row],[Tot. punti]]/Dati20_21[[#This Row],[Quota]],0)</f>
        <v>0</v>
      </c>
      <c r="I33" s="12">
        <f>IFERROR(VLOOKUP(Dati20_21[[#This Row],[Nome]]&amp;"*",Gazzetta20_21[],2,FALSE),0)</f>
        <v>0</v>
      </c>
      <c r="J33" t="s">
        <v>57</v>
      </c>
      <c r="K33">
        <v>2</v>
      </c>
      <c r="L33">
        <v>6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s="18" t="s">
        <v>2232</v>
      </c>
      <c r="Z33">
        <v>24</v>
      </c>
    </row>
    <row r="34" spans="1:26">
      <c r="A34">
        <v>4968</v>
      </c>
      <c r="B34" t="s">
        <v>22</v>
      </c>
      <c r="C34" t="s">
        <v>1519</v>
      </c>
      <c r="D34" s="17">
        <f>IFERROR(VLOOKUP(Dati20_21[[#This Row],[Nome]]&amp;"*",Gazzetta20_21[Giocatore],1,FALSE),0)</f>
        <v>0</v>
      </c>
      <c r="E34" s="13">
        <f>IFERROR(IF(Dati20_21[[#This Row],[Mf]]/Dati20_21[[#This Row],[Quota]]=0,0,Dati20_21[[#This Row],[Mf]]/Dati20_21[[#This Row],[Quota]]),0)</f>
        <v>0</v>
      </c>
      <c r="F34" s="13">
        <f>IFERROR(Dati20_21[[#This Row],[Mf/Quota]]*Dati20_21[[#This Row],[Pg]]/38,0)</f>
        <v>0</v>
      </c>
      <c r="G34" s="15">
        <f>IF(Dati20_21[[#This Row],[Mf]]*Dati20_21[[#This Row],[Pg]]=0,0,Dati20_21[[#This Row],[Mf]]*Dati20_21[[#This Row],[Pg]])</f>
        <v>12</v>
      </c>
      <c r="H34" s="20">
        <f>IFERROR(Dati20_21[[#This Row],[Tot. punti]]/Dati20_21[[#This Row],[Quota]],0)</f>
        <v>0</v>
      </c>
      <c r="I34" s="12">
        <f>IFERROR(VLOOKUP(Dati20_21[[#This Row],[Nome]]&amp;"*",Gazzetta20_21[],2,FALSE),0)</f>
        <v>0</v>
      </c>
      <c r="J34" t="s">
        <v>656</v>
      </c>
      <c r="K34">
        <v>2</v>
      </c>
      <c r="L34">
        <v>6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s="18" t="s">
        <v>2233</v>
      </c>
      <c r="Z34">
        <v>5</v>
      </c>
    </row>
    <row r="35" spans="1:26">
      <c r="A35">
        <v>400</v>
      </c>
      <c r="B35" t="s">
        <v>22</v>
      </c>
      <c r="C35" t="s">
        <v>599</v>
      </c>
      <c r="D35" s="17">
        <f>IFERROR(VLOOKUP(Dati20_21[[#This Row],[Nome]]&amp;"*",Gazzetta20_21[Giocatore],1,FALSE),0)</f>
        <v>0</v>
      </c>
      <c r="E35" s="13">
        <f>IFERROR(IF(Dati20_21[[#This Row],[Mf]]/Dati20_21[[#This Row],[Quota]]=0,0,Dati20_21[[#This Row],[Mf]]/Dati20_21[[#This Row],[Quota]]),0)</f>
        <v>0</v>
      </c>
      <c r="F35" s="13">
        <f>IFERROR(Dati20_21[[#This Row],[Mf/Quota]]*Dati20_21[[#This Row],[Pg]]/38,0)</f>
        <v>0</v>
      </c>
      <c r="G35" s="15">
        <f>IF(Dati20_21[[#This Row],[Mf]]*Dati20_21[[#This Row],[Pg]]=0,0,Dati20_21[[#This Row],[Mf]]*Dati20_21[[#This Row],[Pg]])</f>
        <v>11.5</v>
      </c>
      <c r="H35" s="20">
        <f>IFERROR(Dati20_21[[#This Row],[Tot. punti]]/Dati20_21[[#This Row],[Quota]],0)</f>
        <v>0</v>
      </c>
      <c r="I35" s="12">
        <f>IFERROR(VLOOKUP(Dati20_21[[#This Row],[Nome]]&amp;"*",Gazzetta20_21[],2,FALSE),0)</f>
        <v>0</v>
      </c>
      <c r="J35" t="s">
        <v>1086</v>
      </c>
      <c r="K35">
        <v>2</v>
      </c>
      <c r="L35">
        <v>5.75</v>
      </c>
      <c r="M35">
        <v>5.75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s="18" t="s">
        <v>2466</v>
      </c>
      <c r="Z35">
        <v>21</v>
      </c>
    </row>
    <row r="36" spans="1:26">
      <c r="A36">
        <v>2062</v>
      </c>
      <c r="B36" t="s">
        <v>31</v>
      </c>
      <c r="C36" t="s">
        <v>745</v>
      </c>
      <c r="D36" s="17">
        <f>IFERROR(VLOOKUP(Dati20_21[[#This Row],[Nome]]&amp;"*",Gazzetta20_21[Giocatore],1,FALSE),0)</f>
        <v>0</v>
      </c>
      <c r="E36" s="13">
        <f>IFERROR(IF(Dati20_21[[#This Row],[Mf]]/Dati20_21[[#This Row],[Quota]]=0,0,Dati20_21[[#This Row],[Mf]]/Dati20_21[[#This Row],[Quota]]),0)</f>
        <v>0</v>
      </c>
      <c r="F36" s="13">
        <f>IFERROR(Dati20_21[[#This Row],[Mf/Quota]]*Dati20_21[[#This Row],[Pg]]/38,0)</f>
        <v>0</v>
      </c>
      <c r="G36" s="15">
        <f>IF(Dati20_21[[#This Row],[Mf]]*Dati20_21[[#This Row],[Pg]]=0,0,Dati20_21[[#This Row],[Mf]]*Dati20_21[[#This Row],[Pg]])</f>
        <v>11.5</v>
      </c>
      <c r="H36" s="20">
        <f>IFERROR(Dati20_21[[#This Row],[Tot. punti]]/Dati20_21[[#This Row],[Quota]],0)</f>
        <v>0</v>
      </c>
      <c r="I36" s="12">
        <f>IFERROR(VLOOKUP(Dati20_21[[#This Row],[Nome]]&amp;"*",Gazzetta20_21[],2,FALSE),0)</f>
        <v>0</v>
      </c>
      <c r="J36" t="s">
        <v>74</v>
      </c>
      <c r="K36">
        <v>2</v>
      </c>
      <c r="L36">
        <v>5.75</v>
      </c>
      <c r="M36">
        <v>5.75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s="18" t="s">
        <v>1683</v>
      </c>
      <c r="Z36">
        <v>11</v>
      </c>
    </row>
    <row r="37" spans="1:26">
      <c r="A37">
        <v>2205</v>
      </c>
      <c r="B37" t="s">
        <v>22</v>
      </c>
      <c r="C37" t="s">
        <v>824</v>
      </c>
      <c r="D37" s="17">
        <f>IFERROR(VLOOKUP(Dati20_21[[#This Row],[Nome]]&amp;"*",Gazzetta20_21[Giocatore],1,FALSE),0)</f>
        <v>0</v>
      </c>
      <c r="E37" s="13">
        <f>IFERROR(IF(Dati20_21[[#This Row],[Mf]]/Dati20_21[[#This Row],[Quota]]=0,0,Dati20_21[[#This Row],[Mf]]/Dati20_21[[#This Row],[Quota]]),0)</f>
        <v>0</v>
      </c>
      <c r="F37" s="13">
        <f>IFERROR(Dati20_21[[#This Row],[Mf/Quota]]*Dati20_21[[#This Row],[Pg]]/38,0)</f>
        <v>0</v>
      </c>
      <c r="G37" s="15">
        <f>IF(Dati20_21[[#This Row],[Mf]]*Dati20_21[[#This Row],[Pg]]=0,0,Dati20_21[[#This Row],[Mf]]*Dati20_21[[#This Row],[Pg]])</f>
        <v>11.5</v>
      </c>
      <c r="H37" s="20">
        <f>IFERROR(Dati20_21[[#This Row],[Tot. punti]]/Dati20_21[[#This Row],[Quota]],0)</f>
        <v>0</v>
      </c>
      <c r="I37" s="12">
        <f>IFERROR(VLOOKUP(Dati20_21[[#This Row],[Nome]]&amp;"*",Gazzetta20_21[],2,FALSE),0)</f>
        <v>0</v>
      </c>
      <c r="J37" t="s">
        <v>81</v>
      </c>
      <c r="K37">
        <v>2</v>
      </c>
      <c r="L37">
        <v>5.75</v>
      </c>
      <c r="M37">
        <v>5.75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 s="18" t="s">
        <v>2235</v>
      </c>
      <c r="Z37">
        <v>15</v>
      </c>
    </row>
    <row r="38" spans="1:26">
      <c r="A38">
        <v>2286</v>
      </c>
      <c r="B38" t="s">
        <v>22</v>
      </c>
      <c r="C38" t="s">
        <v>875</v>
      </c>
      <c r="D38" s="17">
        <f>IFERROR(VLOOKUP(Dati20_21[[#This Row],[Nome]]&amp;"*",Gazzetta20_21[Giocatore],1,FALSE),0)</f>
        <v>0</v>
      </c>
      <c r="E38" s="13">
        <f>IFERROR(IF(Dati20_21[[#This Row],[Mf]]/Dati20_21[[#This Row],[Quota]]=0,0,Dati20_21[[#This Row],[Mf]]/Dati20_21[[#This Row],[Quota]]),0)</f>
        <v>0</v>
      </c>
      <c r="F38" s="13">
        <f>IFERROR(Dati20_21[[#This Row],[Mf/Quota]]*Dati20_21[[#This Row],[Pg]]/38,0)</f>
        <v>0</v>
      </c>
      <c r="G38" s="15">
        <f>IF(Dati20_21[[#This Row],[Mf]]*Dati20_21[[#This Row],[Pg]]=0,0,Dati20_21[[#This Row],[Mf]]*Dati20_21[[#This Row],[Pg]])</f>
        <v>11.5</v>
      </c>
      <c r="H38" s="20">
        <f>IFERROR(Dati20_21[[#This Row],[Tot. punti]]/Dati20_21[[#This Row],[Quota]],0)</f>
        <v>0</v>
      </c>
      <c r="I38" s="12">
        <f>IFERROR(VLOOKUP(Dati20_21[[#This Row],[Nome]]&amp;"*",Gazzetta20_21[],2,FALSE),0)</f>
        <v>0</v>
      </c>
      <c r="J38" t="s">
        <v>656</v>
      </c>
      <c r="K38">
        <v>2</v>
      </c>
      <c r="L38">
        <v>5.75</v>
      </c>
      <c r="M38">
        <v>5.75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s="18" t="s">
        <v>2953</v>
      </c>
      <c r="Z38">
        <v>10</v>
      </c>
    </row>
    <row r="39" spans="1:26">
      <c r="A39">
        <v>2726</v>
      </c>
      <c r="B39" t="s">
        <v>22</v>
      </c>
      <c r="C39" t="s">
        <v>954</v>
      </c>
      <c r="D39" s="17">
        <f>IFERROR(VLOOKUP(Dati20_21[[#This Row],[Nome]]&amp;"*",Gazzetta20_21[Giocatore],1,FALSE),0)</f>
        <v>0</v>
      </c>
      <c r="E39" s="13">
        <f>IFERROR(IF(Dati20_21[[#This Row],[Mf]]/Dati20_21[[#This Row],[Quota]]=0,0,Dati20_21[[#This Row],[Mf]]/Dati20_21[[#This Row],[Quota]]),0)</f>
        <v>0</v>
      </c>
      <c r="F39" s="13">
        <f>IFERROR(Dati20_21[[#This Row],[Mf/Quota]]*Dati20_21[[#This Row],[Pg]]/38,0)</f>
        <v>0</v>
      </c>
      <c r="G39" s="15">
        <f>IF(Dati20_21[[#This Row],[Mf]]*Dati20_21[[#This Row],[Pg]]=0,0,Dati20_21[[#This Row],[Mf]]*Dati20_21[[#This Row],[Pg]])</f>
        <v>10.5</v>
      </c>
      <c r="H39" s="20">
        <f>IFERROR(Dati20_21[[#This Row],[Tot. punti]]/Dati20_21[[#This Row],[Quota]],0)</f>
        <v>0</v>
      </c>
      <c r="I39" s="12">
        <f>IFERROR(VLOOKUP(Dati20_21[[#This Row],[Nome]]&amp;"*",Gazzetta20_21[],2,FALSE),0)</f>
        <v>0</v>
      </c>
      <c r="J39" t="s">
        <v>101</v>
      </c>
      <c r="K39">
        <v>2</v>
      </c>
      <c r="L39">
        <v>5.5</v>
      </c>
      <c r="M39">
        <v>5.25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Y39" s="18" t="s">
        <v>2468</v>
      </c>
      <c r="Z39">
        <v>7</v>
      </c>
    </row>
    <row r="40" spans="1:26">
      <c r="A40">
        <v>767</v>
      </c>
      <c r="B40" t="s">
        <v>17</v>
      </c>
      <c r="C40" t="s">
        <v>640</v>
      </c>
      <c r="D40" s="17">
        <f>IFERROR(VLOOKUP(Dati20_21[[#This Row],[Nome]]&amp;"*",Gazzetta20_21[Giocatore],1,FALSE),0)</f>
        <v>0</v>
      </c>
      <c r="E40" s="13">
        <f>IFERROR(IF(Dati20_21[[#This Row],[Mf]]/Dati20_21[[#This Row],[Quota]]=0,0,Dati20_21[[#This Row],[Mf]]/Dati20_21[[#This Row],[Quota]]),0)</f>
        <v>0</v>
      </c>
      <c r="F40" s="13">
        <f>IFERROR(Dati20_21[[#This Row],[Mf/Quota]]*Dati20_21[[#This Row],[Pg]]/38,0)</f>
        <v>0</v>
      </c>
      <c r="G40" s="15">
        <f>IF(Dati20_21[[#This Row],[Mf]]*Dati20_21[[#This Row],[Pg]]=0,0,Dati20_21[[#This Row],[Mf]]*Dati20_21[[#This Row],[Pg]])</f>
        <v>10</v>
      </c>
      <c r="H40" s="20">
        <f>IFERROR(Dati20_21[[#This Row],[Tot. punti]]/Dati20_21[[#This Row],[Quota]],0)</f>
        <v>0</v>
      </c>
      <c r="I40" s="12">
        <f>IFERROR(VLOOKUP(Dati20_21[[#This Row],[Nome]]&amp;"*",Gazzetta20_21[],2,FALSE),0)</f>
        <v>0</v>
      </c>
      <c r="J40" t="s">
        <v>101</v>
      </c>
      <c r="K40">
        <v>2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 s="18" t="s">
        <v>1688</v>
      </c>
      <c r="Z40">
        <v>30</v>
      </c>
    </row>
    <row r="41" spans="1:26">
      <c r="A41">
        <v>5422</v>
      </c>
      <c r="B41" t="s">
        <v>22</v>
      </c>
      <c r="C41" t="s">
        <v>1633</v>
      </c>
      <c r="D41" s="17">
        <f>IFERROR(VLOOKUP(Dati20_21[[#This Row],[Nome]]&amp;"*",Gazzetta20_21[Giocatore],1,FALSE),0)</f>
        <v>0</v>
      </c>
      <c r="E41" s="13">
        <f>IFERROR(IF(Dati20_21[[#This Row],[Mf]]/Dati20_21[[#This Row],[Quota]]=0,0,Dati20_21[[#This Row],[Mf]]/Dati20_21[[#This Row],[Quota]]),0)</f>
        <v>0</v>
      </c>
      <c r="F41" s="13">
        <f>IFERROR(Dati20_21[[#This Row],[Mf/Quota]]*Dati20_21[[#This Row],[Pg]]/38,0)</f>
        <v>0</v>
      </c>
      <c r="G41" s="15">
        <f>IF(Dati20_21[[#This Row],[Mf]]*Dati20_21[[#This Row],[Pg]]=0,0,Dati20_21[[#This Row],[Mf]]*Dati20_21[[#This Row],[Pg]])</f>
        <v>7</v>
      </c>
      <c r="H41" s="20">
        <f>IFERROR(Dati20_21[[#This Row],[Tot. punti]]/Dati20_21[[#This Row],[Quota]],0)</f>
        <v>0</v>
      </c>
      <c r="I41" s="12">
        <f>IFERROR(VLOOKUP(Dati20_21[[#This Row],[Nome]]&amp;"*",Gazzetta20_21[],2,FALSE),0)</f>
        <v>0</v>
      </c>
      <c r="J41" t="s">
        <v>42</v>
      </c>
      <c r="K41">
        <v>1</v>
      </c>
      <c r="L41">
        <v>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Y41" s="18" t="s">
        <v>2239</v>
      </c>
      <c r="Z41">
        <v>12</v>
      </c>
    </row>
    <row r="42" spans="1:26">
      <c r="A42">
        <v>5439</v>
      </c>
      <c r="B42" t="s">
        <v>17</v>
      </c>
      <c r="C42" t="s">
        <v>1639</v>
      </c>
      <c r="D42" s="17">
        <f>IFERROR(VLOOKUP(Dati20_21[[#This Row],[Nome]]&amp;"*",Gazzetta20_21[Giocatore],1,FALSE),0)</f>
        <v>0</v>
      </c>
      <c r="E42" s="13">
        <f>IFERROR(IF(Dati20_21[[#This Row],[Mf]]/Dati20_21[[#This Row],[Quota]]=0,0,Dati20_21[[#This Row],[Mf]]/Dati20_21[[#This Row],[Quota]]),0)</f>
        <v>0</v>
      </c>
      <c r="F42" s="13">
        <f>IFERROR(Dati20_21[[#This Row],[Mf/Quota]]*Dati20_21[[#This Row],[Pg]]/38,0)</f>
        <v>0</v>
      </c>
      <c r="G42" s="15">
        <f>IF(Dati20_21[[#This Row],[Mf]]*Dati20_21[[#This Row],[Pg]]=0,0,Dati20_21[[#This Row],[Mf]]*Dati20_21[[#This Row],[Pg]])</f>
        <v>6.5</v>
      </c>
      <c r="H42" s="20">
        <f>IFERROR(Dati20_21[[#This Row],[Tot. punti]]/Dati20_21[[#This Row],[Quota]],0)</f>
        <v>0</v>
      </c>
      <c r="I42" s="12">
        <f>IFERROR(VLOOKUP(Dati20_21[[#This Row],[Nome]]&amp;"*",Gazzetta20_21[],2,FALSE),0)</f>
        <v>0</v>
      </c>
      <c r="J42" t="s">
        <v>70</v>
      </c>
      <c r="K42">
        <v>1</v>
      </c>
      <c r="L42">
        <v>6.5</v>
      </c>
      <c r="M42">
        <v>6.5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s="18" t="s">
        <v>1690</v>
      </c>
      <c r="Z42">
        <v>13</v>
      </c>
    </row>
    <row r="43" spans="1:26">
      <c r="A43">
        <v>358</v>
      </c>
      <c r="B43" t="s">
        <v>31</v>
      </c>
      <c r="C43" t="s">
        <v>287</v>
      </c>
      <c r="D43" s="17">
        <f>IFERROR(VLOOKUP(Dati20_21[[#This Row],[Nome]]&amp;"*",Gazzetta20_21[Giocatore],1,FALSE),0)</f>
        <v>0</v>
      </c>
      <c r="E43" s="13">
        <f>IFERROR(IF(Dati20_21[[#This Row],[Mf]]/Dati20_21[[#This Row],[Quota]]=0,0,Dati20_21[[#This Row],[Mf]]/Dati20_21[[#This Row],[Quota]]),0)</f>
        <v>0</v>
      </c>
      <c r="F43" s="13">
        <f>IFERROR(Dati20_21[[#This Row],[Mf/Quota]]*Dati20_21[[#This Row],[Pg]]/38,0)</f>
        <v>0</v>
      </c>
      <c r="G43" s="15">
        <f>IF(Dati20_21[[#This Row],[Mf]]*Dati20_21[[#This Row],[Pg]]=0,0,Dati20_21[[#This Row],[Mf]]*Dati20_21[[#This Row],[Pg]])</f>
        <v>6</v>
      </c>
      <c r="H43" s="20">
        <f>IFERROR(Dati20_21[[#This Row],[Tot. punti]]/Dati20_21[[#This Row],[Quota]],0)</f>
        <v>0</v>
      </c>
      <c r="I43" s="12">
        <f>IFERROR(VLOOKUP(Dati20_21[[#This Row],[Nome]]&amp;"*",Gazzetta20_21[],2,FALSE),0)</f>
        <v>0</v>
      </c>
      <c r="J43" t="s">
        <v>57</v>
      </c>
      <c r="K43">
        <v>1</v>
      </c>
      <c r="L43">
        <v>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s="18" t="s">
        <v>2635</v>
      </c>
      <c r="Z43">
        <v>12</v>
      </c>
    </row>
    <row r="44" spans="1:26">
      <c r="A44">
        <v>4511</v>
      </c>
      <c r="B44" t="s">
        <v>31</v>
      </c>
      <c r="C44" t="s">
        <v>1410</v>
      </c>
      <c r="D44" s="17">
        <f>IFERROR(VLOOKUP(Dati20_21[[#This Row],[Nome]]&amp;"*",Gazzetta20_21[Giocatore],1,FALSE),0)</f>
        <v>0</v>
      </c>
      <c r="E44" s="13">
        <f>IFERROR(IF(Dati20_21[[#This Row],[Mf]]/Dati20_21[[#This Row],[Quota]]=0,0,Dati20_21[[#This Row],[Mf]]/Dati20_21[[#This Row],[Quota]]),0)</f>
        <v>0</v>
      </c>
      <c r="F44" s="13">
        <f>IFERROR(Dati20_21[[#This Row],[Mf/Quota]]*Dati20_21[[#This Row],[Pg]]/38,0)</f>
        <v>0</v>
      </c>
      <c r="G44" s="15">
        <f>IF(Dati20_21[[#This Row],[Mf]]*Dati20_21[[#This Row],[Pg]]=0,0,Dati20_21[[#This Row],[Mf]]*Dati20_21[[#This Row],[Pg]])</f>
        <v>6</v>
      </c>
      <c r="H44" s="20">
        <f>IFERROR(Dati20_21[[#This Row],[Tot. punti]]/Dati20_21[[#This Row],[Quota]],0)</f>
        <v>0</v>
      </c>
      <c r="I44" s="12">
        <f>IFERROR(VLOOKUP(Dati20_21[[#This Row],[Nome]]&amp;"*",Gazzetta20_21[],2,FALSE),0)</f>
        <v>0</v>
      </c>
      <c r="J44" t="s">
        <v>21</v>
      </c>
      <c r="K44">
        <v>1</v>
      </c>
      <c r="L44">
        <v>6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 s="18" t="s">
        <v>2469</v>
      </c>
      <c r="Z44">
        <v>12</v>
      </c>
    </row>
    <row r="45" spans="1:26">
      <c r="A45">
        <v>5421</v>
      </c>
      <c r="B45" t="s">
        <v>22</v>
      </c>
      <c r="C45" t="s">
        <v>1632</v>
      </c>
      <c r="D45" s="17">
        <f>IFERROR(VLOOKUP(Dati20_21[[#This Row],[Nome]]&amp;"*",Gazzetta20_21[Giocatore],1,FALSE),0)</f>
        <v>0</v>
      </c>
      <c r="E45" s="13">
        <f>IFERROR(IF(Dati20_21[[#This Row],[Mf]]/Dati20_21[[#This Row],[Quota]]=0,0,Dati20_21[[#This Row],[Mf]]/Dati20_21[[#This Row],[Quota]]),0)</f>
        <v>0</v>
      </c>
      <c r="F45" s="13">
        <f>IFERROR(Dati20_21[[#This Row],[Mf/Quota]]*Dati20_21[[#This Row],[Pg]]/38,0)</f>
        <v>0</v>
      </c>
      <c r="G45" s="15">
        <f>IF(Dati20_21[[#This Row],[Mf]]*Dati20_21[[#This Row],[Pg]]=0,0,Dati20_21[[#This Row],[Mf]]*Dati20_21[[#This Row],[Pg]])</f>
        <v>6</v>
      </c>
      <c r="H45" s="20">
        <f>IFERROR(Dati20_21[[#This Row],[Tot. punti]]/Dati20_21[[#This Row],[Quota]],0)</f>
        <v>0</v>
      </c>
      <c r="I45" s="12">
        <f>IFERROR(VLOOKUP(Dati20_21[[#This Row],[Nome]]&amp;"*",Gazzetta20_21[],2,FALSE),0)</f>
        <v>0</v>
      </c>
      <c r="J45" t="s">
        <v>1086</v>
      </c>
      <c r="K45">
        <v>1</v>
      </c>
      <c r="L45">
        <v>6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 s="18" t="s">
        <v>2817</v>
      </c>
      <c r="Z45">
        <v>3</v>
      </c>
    </row>
    <row r="46" spans="1:26">
      <c r="A46">
        <v>2271</v>
      </c>
      <c r="B46" t="s">
        <v>28</v>
      </c>
      <c r="C46" t="s">
        <v>863</v>
      </c>
      <c r="D46" s="17">
        <f>IFERROR(VLOOKUP(Dati20_21[[#This Row],[Nome]]&amp;"*",Gazzetta20_21[Giocatore],1,FALSE),0)</f>
        <v>0</v>
      </c>
      <c r="E46" s="13">
        <f>IFERROR(IF(Dati20_21[[#This Row],[Mf]]/Dati20_21[[#This Row],[Quota]]=0,0,Dati20_21[[#This Row],[Mf]]/Dati20_21[[#This Row],[Quota]]),0)</f>
        <v>0</v>
      </c>
      <c r="F46" s="13">
        <f>IFERROR(Dati20_21[[#This Row],[Mf/Quota]]*Dati20_21[[#This Row],[Pg]]/38,0)</f>
        <v>0</v>
      </c>
      <c r="G46" s="15">
        <f>IF(Dati20_21[[#This Row],[Mf]]*Dati20_21[[#This Row],[Pg]]=0,0,Dati20_21[[#This Row],[Mf]]*Dati20_21[[#This Row],[Pg]])</f>
        <v>6</v>
      </c>
      <c r="H46" s="20">
        <f>IFERROR(Dati20_21[[#This Row],[Tot. punti]]/Dati20_21[[#This Row],[Quota]],0)</f>
        <v>0</v>
      </c>
      <c r="I46" s="12">
        <f>IFERROR(VLOOKUP(Dati20_21[[#This Row],[Nome]]&amp;"*",Gazzetta20_21[],2,FALSE),0)</f>
        <v>0</v>
      </c>
      <c r="J46" t="s">
        <v>30</v>
      </c>
      <c r="K46">
        <v>2</v>
      </c>
      <c r="L46">
        <v>5.5</v>
      </c>
      <c r="M46">
        <v>3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s="18" t="s">
        <v>1692</v>
      </c>
      <c r="Z46">
        <v>39</v>
      </c>
    </row>
    <row r="47" spans="1:26">
      <c r="A47">
        <v>4862</v>
      </c>
      <c r="B47" t="s">
        <v>17</v>
      </c>
      <c r="C47" t="s">
        <v>1431</v>
      </c>
      <c r="D47" s="17">
        <f>IFERROR(VLOOKUP(Dati20_21[[#This Row],[Nome]]&amp;"*",Gazzetta20_21[Giocatore],1,FALSE),0)</f>
        <v>0</v>
      </c>
      <c r="E47" s="13">
        <f>IFERROR(IF(Dati20_21[[#This Row],[Mf]]/Dati20_21[[#This Row],[Quota]]=0,0,Dati20_21[[#This Row],[Mf]]/Dati20_21[[#This Row],[Quota]]),0)</f>
        <v>0</v>
      </c>
      <c r="F47" s="13">
        <f>IFERROR(Dati20_21[[#This Row],[Mf/Quota]]*Dati20_21[[#This Row],[Pg]]/38,0)</f>
        <v>0</v>
      </c>
      <c r="G47" s="15">
        <f>IF(Dati20_21[[#This Row],[Mf]]*Dati20_21[[#This Row],[Pg]]=0,0,Dati20_21[[#This Row],[Mf]]*Dati20_21[[#This Row],[Pg]])</f>
        <v>5.5</v>
      </c>
      <c r="H47" s="20">
        <f>IFERROR(Dati20_21[[#This Row],[Tot. punti]]/Dati20_21[[#This Row],[Quota]],0)</f>
        <v>0</v>
      </c>
      <c r="I47" s="12">
        <f>IFERROR(VLOOKUP(Dati20_21[[#This Row],[Nome]]&amp;"*",Gazzetta20_21[],2,FALSE),0)</f>
        <v>0</v>
      </c>
      <c r="J47" t="s">
        <v>49</v>
      </c>
      <c r="K47">
        <v>1</v>
      </c>
      <c r="L47">
        <v>6</v>
      </c>
      <c r="M47">
        <v>5.5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Y47" s="18" t="s">
        <v>2241</v>
      </c>
      <c r="Z47">
        <v>12</v>
      </c>
    </row>
    <row r="48" spans="1:26">
      <c r="A48">
        <v>92</v>
      </c>
      <c r="B48" t="s">
        <v>17</v>
      </c>
      <c r="C48" t="s">
        <v>220</v>
      </c>
      <c r="D48" s="17">
        <f>IFERROR(VLOOKUP(Dati20_21[[#This Row],[Nome]]&amp;"*",Gazzetta20_21[Giocatore],1,FALSE),0)</f>
        <v>0</v>
      </c>
      <c r="E48" s="13">
        <f>IFERROR(IF(Dati20_21[[#This Row],[Mf]]/Dati20_21[[#This Row],[Quota]]=0,0,Dati20_21[[#This Row],[Mf]]/Dati20_21[[#This Row],[Quota]]),0)</f>
        <v>0</v>
      </c>
      <c r="F48" s="13">
        <f>IFERROR(Dati20_21[[#This Row],[Mf/Quota]]*Dati20_21[[#This Row],[Pg]]/38,0)</f>
        <v>0</v>
      </c>
      <c r="G48" s="15">
        <f>IF(Dati20_21[[#This Row],[Mf]]*Dati20_21[[#This Row],[Pg]]=0,0,Dati20_21[[#This Row],[Mf]]*Dati20_21[[#This Row],[Pg]])</f>
        <v>5.5</v>
      </c>
      <c r="H48" s="20">
        <f>IFERROR(Dati20_21[[#This Row],[Tot. punti]]/Dati20_21[[#This Row],[Quota]],0)</f>
        <v>0</v>
      </c>
      <c r="I48" s="12">
        <f>IFERROR(VLOOKUP(Dati20_21[[#This Row],[Nome]]&amp;"*",Gazzetta20_21[],2,FALSE),0)</f>
        <v>0</v>
      </c>
      <c r="J48" t="s">
        <v>30</v>
      </c>
      <c r="K48">
        <v>1</v>
      </c>
      <c r="L48">
        <v>5.5</v>
      </c>
      <c r="M48">
        <v>5.5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 s="18" t="s">
        <v>1694</v>
      </c>
      <c r="Z48">
        <v>12</v>
      </c>
    </row>
    <row r="49" spans="1:26">
      <c r="A49">
        <v>4397</v>
      </c>
      <c r="B49" t="s">
        <v>31</v>
      </c>
      <c r="C49" t="s">
        <v>1311</v>
      </c>
      <c r="D49" s="17">
        <f>IFERROR(VLOOKUP(Dati20_21[[#This Row],[Nome]]&amp;"*",Gazzetta20_21[Giocatore],1,FALSE),0)</f>
        <v>0</v>
      </c>
      <c r="E49" s="13">
        <f>IFERROR(IF(Dati20_21[[#This Row],[Mf]]/Dati20_21[[#This Row],[Quota]]=0,0,Dati20_21[[#This Row],[Mf]]/Dati20_21[[#This Row],[Quota]]),0)</f>
        <v>0</v>
      </c>
      <c r="F49" s="13">
        <f>IFERROR(Dati20_21[[#This Row],[Mf/Quota]]*Dati20_21[[#This Row],[Pg]]/38,0)</f>
        <v>0</v>
      </c>
      <c r="G49" s="15">
        <f>IF(Dati20_21[[#This Row],[Mf]]*Dati20_21[[#This Row],[Pg]]=0,0,Dati20_21[[#This Row],[Mf]]*Dati20_21[[#This Row],[Pg]])</f>
        <v>5.5</v>
      </c>
      <c r="H49" s="20">
        <f>IFERROR(Dati20_21[[#This Row],[Tot. punti]]/Dati20_21[[#This Row],[Quota]],0)</f>
        <v>0</v>
      </c>
      <c r="I49" s="12">
        <f>IFERROR(VLOOKUP(Dati20_21[[#This Row],[Nome]]&amp;"*",Gazzetta20_21[],2,FALSE),0)</f>
        <v>0</v>
      </c>
      <c r="J49" t="s">
        <v>74</v>
      </c>
      <c r="K49">
        <v>1</v>
      </c>
      <c r="L49">
        <v>5.5</v>
      </c>
      <c r="M49">
        <v>5.5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s="18" t="s">
        <v>2471</v>
      </c>
      <c r="Z49">
        <v>11</v>
      </c>
    </row>
    <row r="50" spans="1:26">
      <c r="A50">
        <v>5003</v>
      </c>
      <c r="B50" t="s">
        <v>17</v>
      </c>
      <c r="C50" t="s">
        <v>1551</v>
      </c>
      <c r="D50" s="17">
        <f>IFERROR(VLOOKUP(Dati20_21[[#This Row],[Nome]]&amp;"*",Gazzetta20_21[Giocatore],1,FALSE),0)</f>
        <v>0</v>
      </c>
      <c r="E50" s="13">
        <f>IFERROR(IF(Dati20_21[[#This Row],[Mf]]/Dati20_21[[#This Row],[Quota]]=0,0,Dati20_21[[#This Row],[Mf]]/Dati20_21[[#This Row],[Quota]]),0)</f>
        <v>0</v>
      </c>
      <c r="F50" s="13">
        <f>IFERROR(Dati20_21[[#This Row],[Mf/Quota]]*Dati20_21[[#This Row],[Pg]]/38,0)</f>
        <v>0</v>
      </c>
      <c r="G50" s="15">
        <f>IF(Dati20_21[[#This Row],[Mf]]*Dati20_21[[#This Row],[Pg]]=0,0,Dati20_21[[#This Row],[Mf]]*Dati20_21[[#This Row],[Pg]])</f>
        <v>5.5</v>
      </c>
      <c r="H50" s="20">
        <f>IFERROR(Dati20_21[[#This Row],[Tot. punti]]/Dati20_21[[#This Row],[Quota]],0)</f>
        <v>0</v>
      </c>
      <c r="I50" s="12">
        <f>IFERROR(VLOOKUP(Dati20_21[[#This Row],[Nome]]&amp;"*",Gazzetta20_21[],2,FALSE),0)</f>
        <v>0</v>
      </c>
      <c r="J50" t="s">
        <v>656</v>
      </c>
      <c r="K50">
        <v>1</v>
      </c>
      <c r="L50">
        <v>5.5</v>
      </c>
      <c r="M50">
        <v>5.5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s="18" t="s">
        <v>2242</v>
      </c>
      <c r="Z50">
        <v>12</v>
      </c>
    </row>
    <row r="51" spans="1:26">
      <c r="A51">
        <v>5359</v>
      </c>
      <c r="B51" t="s">
        <v>31</v>
      </c>
      <c r="C51" t="s">
        <v>1603</v>
      </c>
      <c r="D51" s="17">
        <f>IFERROR(VLOOKUP(Dati20_21[[#This Row],[Nome]]&amp;"*",Gazzetta20_21[Giocatore],1,FALSE),0)</f>
        <v>0</v>
      </c>
      <c r="E51" s="13">
        <f>IFERROR(IF(Dati20_21[[#This Row],[Mf]]/Dati20_21[[#This Row],[Quota]]=0,0,Dati20_21[[#This Row],[Mf]]/Dati20_21[[#This Row],[Quota]]),0)</f>
        <v>0</v>
      </c>
      <c r="F51" s="13">
        <f>IFERROR(Dati20_21[[#This Row],[Mf/Quota]]*Dati20_21[[#This Row],[Pg]]/38,0)</f>
        <v>0</v>
      </c>
      <c r="G51" s="15">
        <f>IF(Dati20_21[[#This Row],[Mf]]*Dati20_21[[#This Row],[Pg]]=0,0,Dati20_21[[#This Row],[Mf]]*Dati20_21[[#This Row],[Pg]])</f>
        <v>5.5</v>
      </c>
      <c r="H51" s="20">
        <f>IFERROR(Dati20_21[[#This Row],[Tot. punti]]/Dati20_21[[#This Row],[Quota]],0)</f>
        <v>0</v>
      </c>
      <c r="I51" s="12">
        <f>IFERROR(VLOOKUP(Dati20_21[[#This Row],[Nome]]&amp;"*",Gazzetta20_21[],2,FALSE),0)</f>
        <v>0</v>
      </c>
      <c r="J51" t="s">
        <v>89</v>
      </c>
      <c r="K51">
        <v>1</v>
      </c>
      <c r="L51">
        <v>5.5</v>
      </c>
      <c r="M51">
        <v>5.5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s="18" t="s">
        <v>2243</v>
      </c>
      <c r="Z51">
        <v>7</v>
      </c>
    </row>
    <row r="52" spans="1:26">
      <c r="A52">
        <v>5438</v>
      </c>
      <c r="B52" t="s">
        <v>22</v>
      </c>
      <c r="C52" t="s">
        <v>1638</v>
      </c>
      <c r="D52" s="17">
        <f>IFERROR(VLOOKUP(Dati20_21[[#This Row],[Nome]]&amp;"*",Gazzetta20_21[Giocatore],1,FALSE),0)</f>
        <v>0</v>
      </c>
      <c r="E52" s="13">
        <f>IFERROR(IF(Dati20_21[[#This Row],[Mf]]/Dati20_21[[#This Row],[Quota]]=0,0,Dati20_21[[#This Row],[Mf]]/Dati20_21[[#This Row],[Quota]]),0)</f>
        <v>0</v>
      </c>
      <c r="F52" s="13">
        <f>IFERROR(Dati20_21[[#This Row],[Mf/Quota]]*Dati20_21[[#This Row],[Pg]]/38,0)</f>
        <v>0</v>
      </c>
      <c r="G52" s="15">
        <f>IF(Dati20_21[[#This Row],[Mf]]*Dati20_21[[#This Row],[Pg]]=0,0,Dati20_21[[#This Row],[Mf]]*Dati20_21[[#This Row],[Pg]])</f>
        <v>5.5</v>
      </c>
      <c r="H52" s="20">
        <f>IFERROR(Dati20_21[[#This Row],[Tot. punti]]/Dati20_21[[#This Row],[Quota]],0)</f>
        <v>0</v>
      </c>
      <c r="I52" s="12">
        <f>IFERROR(VLOOKUP(Dati20_21[[#This Row],[Nome]]&amp;"*",Gazzetta20_21[],2,FALSE),0)</f>
        <v>0</v>
      </c>
      <c r="J52" t="s">
        <v>1086</v>
      </c>
      <c r="K52">
        <v>1</v>
      </c>
      <c r="L52">
        <v>5.5</v>
      </c>
      <c r="M52">
        <v>5.5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s="18" t="s">
        <v>2954</v>
      </c>
      <c r="Z52">
        <v>1</v>
      </c>
    </row>
    <row r="53" spans="1:26">
      <c r="A53">
        <v>42</v>
      </c>
      <c r="B53" t="s">
        <v>28</v>
      </c>
      <c r="C53" t="s">
        <v>557</v>
      </c>
      <c r="D53" s="17">
        <f>IFERROR(VLOOKUP(Dati20_21[[#This Row],[Nome]]&amp;"*",Gazzetta20_21[Giocatore],1,FALSE),0)</f>
        <v>0</v>
      </c>
      <c r="E53" s="13">
        <f>IFERROR(IF(Dati20_21[[#This Row],[Mf]]/Dati20_21[[#This Row],[Quota]]=0,0,Dati20_21[[#This Row],[Mf]]/Dati20_21[[#This Row],[Quota]]),0)</f>
        <v>0</v>
      </c>
      <c r="F53" s="13">
        <f>IFERROR(Dati20_21[[#This Row],[Mf/Quota]]*Dati20_21[[#This Row],[Pg]]/38,0)</f>
        <v>0</v>
      </c>
      <c r="G53" s="15">
        <f>IF(Dati20_21[[#This Row],[Mf]]*Dati20_21[[#This Row],[Pg]]=0,0,Dati20_21[[#This Row],[Mf]]*Dati20_21[[#This Row],[Pg]])</f>
        <v>0</v>
      </c>
      <c r="H53" s="20">
        <f>IFERROR(Dati20_21[[#This Row],[Tot. punti]]/Dati20_21[[#This Row],[Quota]],0)</f>
        <v>0</v>
      </c>
      <c r="I53" s="12">
        <f>IFERROR(VLOOKUP(Dati20_21[[#This Row],[Nome]]&amp;"*",Gazzetta20_21[],2,FALSE),0)</f>
        <v>0</v>
      </c>
      <c r="J53" t="s">
        <v>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s="18" t="s">
        <v>2638</v>
      </c>
      <c r="Z53">
        <v>23</v>
      </c>
    </row>
    <row r="54" spans="1:26">
      <c r="A54">
        <v>78</v>
      </c>
      <c r="B54" t="s">
        <v>31</v>
      </c>
      <c r="C54" t="s">
        <v>380</v>
      </c>
      <c r="D54" s="17">
        <f>IFERROR(VLOOKUP(Dati20_21[[#This Row],[Nome]]&amp;"*",Gazzetta20_21[Giocatore],1,FALSE),0)</f>
        <v>0</v>
      </c>
      <c r="E54" s="13">
        <f>IFERROR(IF(Dati20_21[[#This Row],[Mf]]/Dati20_21[[#This Row],[Quota]]=0,0,Dati20_21[[#This Row],[Mf]]/Dati20_21[[#This Row],[Quota]]),0)</f>
        <v>0</v>
      </c>
      <c r="F54" s="13">
        <f>IFERROR(Dati20_21[[#This Row],[Mf/Quota]]*Dati20_21[[#This Row],[Pg]]/38,0)</f>
        <v>0</v>
      </c>
      <c r="G54" s="15">
        <f>IF(Dati20_21[[#This Row],[Mf]]*Dati20_21[[#This Row],[Pg]]=0,0,Dati20_21[[#This Row],[Mf]]*Dati20_21[[#This Row],[Pg]])</f>
        <v>0</v>
      </c>
      <c r="H54" s="20">
        <f>IFERROR(Dati20_21[[#This Row],[Tot. punti]]/Dati20_21[[#This Row],[Quota]],0)</f>
        <v>0</v>
      </c>
      <c r="I54" s="12">
        <f>IFERROR(VLOOKUP(Dati20_21[[#This Row],[Nome]]&amp;"*",Gazzetta20_21[],2,FALSE),0)</f>
        <v>0</v>
      </c>
      <c r="J54" t="s">
        <v>656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s="18" t="s">
        <v>1709</v>
      </c>
      <c r="Z54">
        <v>17</v>
      </c>
    </row>
    <row r="55" spans="1:26">
      <c r="A55">
        <v>183</v>
      </c>
      <c r="B55" t="s">
        <v>17</v>
      </c>
      <c r="C55" t="s">
        <v>335</v>
      </c>
      <c r="D55" s="17">
        <f>IFERROR(VLOOKUP(Dati20_21[[#This Row],[Nome]]&amp;"*",Gazzetta20_21[Giocatore],1,FALSE),0)</f>
        <v>0</v>
      </c>
      <c r="E55" s="13">
        <f>IFERROR(IF(Dati20_21[[#This Row],[Mf]]/Dati20_21[[#This Row],[Quota]]=0,0,Dati20_21[[#This Row],[Mf]]/Dati20_21[[#This Row],[Quota]]),0)</f>
        <v>0</v>
      </c>
      <c r="F55" s="13">
        <f>IFERROR(Dati20_21[[#This Row],[Mf/Quota]]*Dati20_21[[#This Row],[Pg]]/38,0)</f>
        <v>0</v>
      </c>
      <c r="G55" s="15">
        <f>IF(Dati20_21[[#This Row],[Mf]]*Dati20_21[[#This Row],[Pg]]=0,0,Dati20_21[[#This Row],[Mf]]*Dati20_21[[#This Row],[Pg]])</f>
        <v>0</v>
      </c>
      <c r="H55" s="20">
        <f>IFERROR(Dati20_21[[#This Row],[Tot. punti]]/Dati20_21[[#This Row],[Quota]],0)</f>
        <v>0</v>
      </c>
      <c r="I55" s="12">
        <f>IFERROR(VLOOKUP(Dati20_21[[#This Row],[Nome]]&amp;"*",Gazzetta20_21[],2,FALSE),0)</f>
        <v>0</v>
      </c>
      <c r="J55" t="s">
        <v>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s="18" t="s">
        <v>2475</v>
      </c>
      <c r="Z55">
        <v>16</v>
      </c>
    </row>
    <row r="56" spans="1:26">
      <c r="A56">
        <v>216</v>
      </c>
      <c r="B56" t="s">
        <v>28</v>
      </c>
      <c r="C56" t="s">
        <v>574</v>
      </c>
      <c r="D56" s="17">
        <f>IFERROR(VLOOKUP(Dati20_21[[#This Row],[Nome]]&amp;"*",Gazzetta20_21[Giocatore],1,FALSE),0)</f>
        <v>0</v>
      </c>
      <c r="E56" s="13">
        <f>IFERROR(IF(Dati20_21[[#This Row],[Mf]]/Dati20_21[[#This Row],[Quota]]=0,0,Dati20_21[[#This Row],[Mf]]/Dati20_21[[#This Row],[Quota]]),0)</f>
        <v>0</v>
      </c>
      <c r="F56" s="13">
        <f>IFERROR(Dati20_21[[#This Row],[Mf/Quota]]*Dati20_21[[#This Row],[Pg]]/38,0)</f>
        <v>0</v>
      </c>
      <c r="G56" s="15">
        <f>IF(Dati20_21[[#This Row],[Mf]]*Dati20_21[[#This Row],[Pg]]=0,0,Dati20_21[[#This Row],[Mf]]*Dati20_21[[#This Row],[Pg]])</f>
        <v>0</v>
      </c>
      <c r="H56" s="20">
        <f>IFERROR(Dati20_21[[#This Row],[Tot. punti]]/Dati20_21[[#This Row],[Quota]],0)</f>
        <v>0</v>
      </c>
      <c r="I56" s="12">
        <f>IFERROR(VLOOKUP(Dati20_21[[#This Row],[Nome]]&amp;"*",Gazzetta20_21[],2,FALSE),0)</f>
        <v>0</v>
      </c>
      <c r="J56" t="s">
        <v>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s="18" t="s">
        <v>2476</v>
      </c>
      <c r="Z56">
        <v>9</v>
      </c>
    </row>
    <row r="57" spans="1:26">
      <c r="A57">
        <v>235</v>
      </c>
      <c r="B57" t="s">
        <v>31</v>
      </c>
      <c r="C57" t="s">
        <v>69</v>
      </c>
      <c r="D57" s="17">
        <f>IFERROR(VLOOKUP(Dati20_21[[#This Row],[Nome]]&amp;"*",Gazzetta20_21[Giocatore],1,FALSE),0)</f>
        <v>0</v>
      </c>
      <c r="E57" s="13">
        <f>IFERROR(IF(Dati20_21[[#This Row],[Mf]]/Dati20_21[[#This Row],[Quota]]=0,0,Dati20_21[[#This Row],[Mf]]/Dati20_21[[#This Row],[Quota]]),0)</f>
        <v>0</v>
      </c>
      <c r="F57" s="13">
        <f>IFERROR(Dati20_21[[#This Row],[Mf/Quota]]*Dati20_21[[#This Row],[Pg]]/38,0)</f>
        <v>0</v>
      </c>
      <c r="G57" s="15">
        <f>IF(Dati20_21[[#This Row],[Mf]]*Dati20_21[[#This Row],[Pg]]=0,0,Dati20_21[[#This Row],[Mf]]*Dati20_21[[#This Row],[Pg]])</f>
        <v>0</v>
      </c>
      <c r="H57" s="20">
        <f>IFERROR(Dati20_21[[#This Row],[Tot. punti]]/Dati20_21[[#This Row],[Quota]],0)</f>
        <v>0</v>
      </c>
      <c r="I57" s="12">
        <f>IFERROR(VLOOKUP(Dati20_21[[#This Row],[Nome]]&amp;"*",Gazzetta20_21[],2,FALSE),0)</f>
        <v>0</v>
      </c>
      <c r="J57" t="s">
        <v>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s="18" t="s">
        <v>1710</v>
      </c>
      <c r="Z57">
        <v>16</v>
      </c>
    </row>
    <row r="58" spans="1:26">
      <c r="A58">
        <v>237</v>
      </c>
      <c r="B58" t="s">
        <v>22</v>
      </c>
      <c r="C58" t="s">
        <v>139</v>
      </c>
      <c r="D58" s="17">
        <f>IFERROR(VLOOKUP(Dati20_21[[#This Row],[Nome]]&amp;"*",Gazzetta20_21[Giocatore],1,FALSE),0)</f>
        <v>0</v>
      </c>
      <c r="E58" s="13">
        <f>IFERROR(IF(Dati20_21[[#This Row],[Mf]]/Dati20_21[[#This Row],[Quota]]=0,0,Dati20_21[[#This Row],[Mf]]/Dati20_21[[#This Row],[Quota]]),0)</f>
        <v>0</v>
      </c>
      <c r="F58" s="13">
        <f>IFERROR(Dati20_21[[#This Row],[Mf/Quota]]*Dati20_21[[#This Row],[Pg]]/38,0)</f>
        <v>0</v>
      </c>
      <c r="G58" s="15">
        <f>IF(Dati20_21[[#This Row],[Mf]]*Dati20_21[[#This Row],[Pg]]=0,0,Dati20_21[[#This Row],[Mf]]*Dati20_21[[#This Row],[Pg]])</f>
        <v>0</v>
      </c>
      <c r="H58" s="20">
        <f>IFERROR(Dati20_21[[#This Row],[Tot. punti]]/Dati20_21[[#This Row],[Quota]],0)</f>
        <v>0</v>
      </c>
      <c r="I58" s="12">
        <f>IFERROR(VLOOKUP(Dati20_21[[#This Row],[Nome]]&amp;"*",Gazzetta20_21[],2,FALSE),0)</f>
        <v>0</v>
      </c>
      <c r="J58" t="s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s="18" t="s">
        <v>2639</v>
      </c>
      <c r="Z58">
        <v>11</v>
      </c>
    </row>
    <row r="59" spans="1:26">
      <c r="A59">
        <v>299</v>
      </c>
      <c r="B59" t="s">
        <v>22</v>
      </c>
      <c r="C59" t="s">
        <v>313</v>
      </c>
      <c r="D59" s="17">
        <f>IFERROR(VLOOKUP(Dati20_21[[#This Row],[Nome]]&amp;"*",Gazzetta20_21[Giocatore],1,FALSE),0)</f>
        <v>0</v>
      </c>
      <c r="E59" s="13">
        <f>IFERROR(IF(Dati20_21[[#This Row],[Mf]]/Dati20_21[[#This Row],[Quota]]=0,0,Dati20_21[[#This Row],[Mf]]/Dati20_21[[#This Row],[Quota]]),0)</f>
        <v>0</v>
      </c>
      <c r="F59" s="13">
        <f>IFERROR(Dati20_21[[#This Row],[Mf/Quota]]*Dati20_21[[#This Row],[Pg]]/38,0)</f>
        <v>0</v>
      </c>
      <c r="G59" s="15">
        <f>IF(Dati20_21[[#This Row],[Mf]]*Dati20_21[[#This Row],[Pg]]=0,0,Dati20_21[[#This Row],[Mf]]*Dati20_21[[#This Row],[Pg]])</f>
        <v>0</v>
      </c>
      <c r="H59" s="20">
        <f>IFERROR(Dati20_21[[#This Row],[Tot. punti]]/Dati20_21[[#This Row],[Quota]],0)</f>
        <v>0</v>
      </c>
      <c r="I59" s="12">
        <f>IFERROR(VLOOKUP(Dati20_21[[#This Row],[Nome]]&amp;"*",Gazzetta20_21[],2,FALSE),0)</f>
        <v>0</v>
      </c>
      <c r="J59" t="s">
        <v>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s="18" t="s">
        <v>2640</v>
      </c>
      <c r="Z59">
        <v>10</v>
      </c>
    </row>
    <row r="60" spans="1:26">
      <c r="A60">
        <v>397</v>
      </c>
      <c r="B60" t="s">
        <v>22</v>
      </c>
      <c r="C60" t="s">
        <v>75</v>
      </c>
      <c r="D60" s="17">
        <f>IFERROR(VLOOKUP(Dati20_21[[#This Row],[Nome]]&amp;"*",Gazzetta20_21[Giocatore],1,FALSE),0)</f>
        <v>0</v>
      </c>
      <c r="E60" s="13">
        <f>IFERROR(IF(Dati20_21[[#This Row],[Mf]]/Dati20_21[[#This Row],[Quota]]=0,0,Dati20_21[[#This Row],[Mf]]/Dati20_21[[#This Row],[Quota]]),0)</f>
        <v>0</v>
      </c>
      <c r="F60" s="13">
        <f>IFERROR(Dati20_21[[#This Row],[Mf/Quota]]*Dati20_21[[#This Row],[Pg]]/38,0)</f>
        <v>0</v>
      </c>
      <c r="G60" s="15">
        <f>IF(Dati20_21[[#This Row],[Mf]]*Dati20_21[[#This Row],[Pg]]=0,0,Dati20_21[[#This Row],[Mf]]*Dati20_21[[#This Row],[Pg]])</f>
        <v>0</v>
      </c>
      <c r="H60" s="20">
        <f>IFERROR(Dati20_21[[#This Row],[Tot. punti]]/Dati20_21[[#This Row],[Quota]],0)</f>
        <v>0</v>
      </c>
      <c r="I60" s="12">
        <f>IFERROR(VLOOKUP(Dati20_21[[#This Row],[Nome]]&amp;"*",Gazzetta20_21[],2,FALSE),0)</f>
        <v>0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s="18" t="s">
        <v>2955</v>
      </c>
      <c r="Z60">
        <v>5</v>
      </c>
    </row>
    <row r="61" spans="1:26">
      <c r="A61">
        <v>408</v>
      </c>
      <c r="B61" t="s">
        <v>17</v>
      </c>
      <c r="C61" t="s">
        <v>77</v>
      </c>
      <c r="D61" s="17">
        <f>IFERROR(VLOOKUP(Dati20_21[[#This Row],[Nome]]&amp;"*",Gazzetta20_21[Giocatore],1,FALSE),0)</f>
        <v>0</v>
      </c>
      <c r="E61" s="13">
        <f>IFERROR(IF(Dati20_21[[#This Row],[Mf]]/Dati20_21[[#This Row],[Quota]]=0,0,Dati20_21[[#This Row],[Mf]]/Dati20_21[[#This Row],[Quota]]),0)</f>
        <v>0</v>
      </c>
      <c r="F61" s="13">
        <f>IFERROR(Dati20_21[[#This Row],[Mf/Quota]]*Dati20_21[[#This Row],[Pg]]/38,0)</f>
        <v>0</v>
      </c>
      <c r="G61" s="15">
        <f>IF(Dati20_21[[#This Row],[Mf]]*Dati20_21[[#This Row],[Pg]]=0,0,Dati20_21[[#This Row],[Mf]]*Dati20_21[[#This Row],[Pg]])</f>
        <v>0</v>
      </c>
      <c r="H61" s="20">
        <f>IFERROR(Dati20_21[[#This Row],[Tot. punti]]/Dati20_21[[#This Row],[Quota]],0)</f>
        <v>0</v>
      </c>
      <c r="I61" s="12">
        <f>IFERROR(VLOOKUP(Dati20_21[[#This Row],[Nome]]&amp;"*",Gazzetta20_21[],2,FALSE),0)</f>
        <v>0</v>
      </c>
      <c r="J61" t="s">
        <v>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s="18" t="s">
        <v>2822</v>
      </c>
      <c r="Z61">
        <v>1</v>
      </c>
    </row>
    <row r="62" spans="1:26">
      <c r="A62">
        <v>464</v>
      </c>
      <c r="B62" t="s">
        <v>31</v>
      </c>
      <c r="C62" t="s">
        <v>115</v>
      </c>
      <c r="D62" s="17">
        <f>IFERROR(VLOOKUP(Dati20_21[[#This Row],[Nome]]&amp;"*",Gazzetta20_21[Giocatore],1,FALSE),0)</f>
        <v>0</v>
      </c>
      <c r="E62" s="13">
        <f>IFERROR(IF(Dati20_21[[#This Row],[Mf]]/Dati20_21[[#This Row],[Quota]]=0,0,Dati20_21[[#This Row],[Mf]]/Dati20_21[[#This Row],[Quota]]),0)</f>
        <v>0</v>
      </c>
      <c r="F62" s="13">
        <f>IFERROR(Dati20_21[[#This Row],[Mf/Quota]]*Dati20_21[[#This Row],[Pg]]/38,0)</f>
        <v>0</v>
      </c>
      <c r="G62" s="15">
        <f>IF(Dati20_21[[#This Row],[Mf]]*Dati20_21[[#This Row],[Pg]]=0,0,Dati20_21[[#This Row],[Mf]]*Dati20_21[[#This Row],[Pg]])</f>
        <v>0</v>
      </c>
      <c r="H62" s="20">
        <f>IFERROR(Dati20_21[[#This Row],[Tot. punti]]/Dati20_21[[#This Row],[Quota]],0)</f>
        <v>0</v>
      </c>
      <c r="I62" s="12">
        <f>IFERROR(VLOOKUP(Dati20_21[[#This Row],[Nome]]&amp;"*",Gazzetta20_21[],2,FALSE),0)</f>
        <v>0</v>
      </c>
      <c r="J62" t="s">
        <v>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s="18" t="s">
        <v>2643</v>
      </c>
      <c r="Z62">
        <v>21</v>
      </c>
    </row>
    <row r="63" spans="1:26">
      <c r="A63">
        <v>519</v>
      </c>
      <c r="B63" t="s">
        <v>31</v>
      </c>
      <c r="C63" t="s">
        <v>435</v>
      </c>
      <c r="D63" s="17">
        <f>IFERROR(VLOOKUP(Dati20_21[[#This Row],[Nome]]&amp;"*",Gazzetta20_21[Giocatore],1,FALSE),0)</f>
        <v>0</v>
      </c>
      <c r="E63" s="13">
        <f>IFERROR(IF(Dati20_21[[#This Row],[Mf]]/Dati20_21[[#This Row],[Quota]]=0,0,Dati20_21[[#This Row],[Mf]]/Dati20_21[[#This Row],[Quota]]),0)</f>
        <v>0</v>
      </c>
      <c r="F63" s="13">
        <f>IFERROR(Dati20_21[[#This Row],[Mf/Quota]]*Dati20_21[[#This Row],[Pg]]/38,0)</f>
        <v>0</v>
      </c>
      <c r="G63" s="15">
        <f>IF(Dati20_21[[#This Row],[Mf]]*Dati20_21[[#This Row],[Pg]]=0,0,Dati20_21[[#This Row],[Mf]]*Dati20_21[[#This Row],[Pg]])</f>
        <v>0</v>
      </c>
      <c r="H63" s="20">
        <f>IFERROR(Dati20_21[[#This Row],[Tot. punti]]/Dati20_21[[#This Row],[Quota]],0)</f>
        <v>0</v>
      </c>
      <c r="I63" s="12">
        <f>IFERROR(VLOOKUP(Dati20_21[[#This Row],[Nome]]&amp;"*",Gazzetta20_21[],2,FALSE),0)</f>
        <v>0</v>
      </c>
      <c r="J63" t="s">
        <v>1086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 s="18" t="s">
        <v>2823</v>
      </c>
      <c r="Z63">
        <v>1</v>
      </c>
    </row>
    <row r="64" spans="1:26">
      <c r="A64">
        <v>589</v>
      </c>
      <c r="B64" t="s">
        <v>22</v>
      </c>
      <c r="C64" t="s">
        <v>122</v>
      </c>
      <c r="D64" s="17">
        <f>IFERROR(VLOOKUP(Dati20_21[[#This Row],[Nome]]&amp;"*",Gazzetta20_21[Giocatore],1,FALSE),0)</f>
        <v>0</v>
      </c>
      <c r="E64" s="13">
        <f>IFERROR(IF(Dati20_21[[#This Row],[Mf]]/Dati20_21[[#This Row],[Quota]]=0,0,Dati20_21[[#This Row],[Mf]]/Dati20_21[[#This Row],[Quota]]),0)</f>
        <v>0</v>
      </c>
      <c r="F64" s="13">
        <f>IFERROR(Dati20_21[[#This Row],[Mf/Quota]]*Dati20_21[[#This Row],[Pg]]/38,0)</f>
        <v>0</v>
      </c>
      <c r="G64" s="15">
        <f>IF(Dati20_21[[#This Row],[Mf]]*Dati20_21[[#This Row],[Pg]]=0,0,Dati20_21[[#This Row],[Mf]]*Dati20_21[[#This Row],[Pg]])</f>
        <v>0</v>
      </c>
      <c r="H64" s="20">
        <f>IFERROR(Dati20_21[[#This Row],[Tot. punti]]/Dati20_21[[#This Row],[Quota]],0)</f>
        <v>0</v>
      </c>
      <c r="I64" s="12">
        <f>IFERROR(VLOOKUP(Dati20_21[[#This Row],[Nome]]&amp;"*",Gazzetta20_21[],2,FALSE),0)</f>
        <v>0</v>
      </c>
      <c r="J64" t="s">
        <v>101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s="18" t="s">
        <v>1722</v>
      </c>
      <c r="Z64">
        <v>18</v>
      </c>
    </row>
    <row r="65" spans="1:26">
      <c r="A65">
        <v>654</v>
      </c>
      <c r="B65" t="s">
        <v>28</v>
      </c>
      <c r="C65" t="s">
        <v>521</v>
      </c>
      <c r="D65" s="17">
        <f>IFERROR(VLOOKUP(Dati20_21[[#This Row],[Nome]]&amp;"*",Gazzetta20_21[Giocatore],1,FALSE),0)</f>
        <v>0</v>
      </c>
      <c r="E65" s="13">
        <f>IFERROR(IF(Dati20_21[[#This Row],[Mf]]/Dati20_21[[#This Row],[Quota]]=0,0,Dati20_21[[#This Row],[Mf]]/Dati20_21[[#This Row],[Quota]]),0)</f>
        <v>0</v>
      </c>
      <c r="F65" s="13">
        <f>IFERROR(Dati20_21[[#This Row],[Mf/Quota]]*Dati20_21[[#This Row],[Pg]]/38,0)</f>
        <v>0</v>
      </c>
      <c r="G65" s="15">
        <f>IF(Dati20_21[[#This Row],[Mf]]*Dati20_21[[#This Row],[Pg]]=0,0,Dati20_21[[#This Row],[Mf]]*Dati20_21[[#This Row],[Pg]])</f>
        <v>0</v>
      </c>
      <c r="H65" s="20">
        <f>IFERROR(Dati20_21[[#This Row],[Tot. punti]]/Dati20_21[[#This Row],[Quota]],0)</f>
        <v>0</v>
      </c>
      <c r="I65" s="12">
        <f>IFERROR(VLOOKUP(Dati20_21[[#This Row],[Nome]]&amp;"*",Gazzetta20_21[],2,FALSE),0)</f>
        <v>0</v>
      </c>
      <c r="J65" t="s">
        <v>1086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 s="18" t="s">
        <v>1723</v>
      </c>
      <c r="Z65">
        <v>13</v>
      </c>
    </row>
    <row r="66" spans="1:26">
      <c r="A66">
        <v>669</v>
      </c>
      <c r="B66" t="s">
        <v>22</v>
      </c>
      <c r="C66" t="s">
        <v>319</v>
      </c>
      <c r="D66" s="17">
        <f>IFERROR(VLOOKUP(Dati20_21[[#This Row],[Nome]]&amp;"*",Gazzetta20_21[Giocatore],1,FALSE),0)</f>
        <v>0</v>
      </c>
      <c r="E66" s="13">
        <f>IFERROR(IF(Dati20_21[[#This Row],[Mf]]/Dati20_21[[#This Row],[Quota]]=0,0,Dati20_21[[#This Row],[Mf]]/Dati20_21[[#This Row],[Quota]]),0)</f>
        <v>0</v>
      </c>
      <c r="F66" s="13">
        <f>IFERROR(Dati20_21[[#This Row],[Mf/Quota]]*Dati20_21[[#This Row],[Pg]]/38,0)</f>
        <v>0</v>
      </c>
      <c r="G66" s="15">
        <f>IF(Dati20_21[[#This Row],[Mf]]*Dati20_21[[#This Row],[Pg]]=0,0,Dati20_21[[#This Row],[Mf]]*Dati20_21[[#This Row],[Pg]])</f>
        <v>0</v>
      </c>
      <c r="H66" s="20">
        <f>IFERROR(Dati20_21[[#This Row],[Tot. punti]]/Dati20_21[[#This Row],[Quota]],0)</f>
        <v>0</v>
      </c>
      <c r="I66" s="12">
        <f>IFERROR(VLOOKUP(Dati20_21[[#This Row],[Nome]]&amp;"*",Gazzetta20_21[],2,FALSE),0)</f>
        <v>0</v>
      </c>
      <c r="J66" t="s">
        <v>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s="18" t="s">
        <v>2956</v>
      </c>
      <c r="Z66">
        <v>13</v>
      </c>
    </row>
    <row r="67" spans="1:26">
      <c r="A67">
        <v>673</v>
      </c>
      <c r="B67" t="s">
        <v>28</v>
      </c>
      <c r="C67" t="s">
        <v>630</v>
      </c>
      <c r="D67" s="17">
        <f>IFERROR(VLOOKUP(Dati20_21[[#This Row],[Nome]]&amp;"*",Gazzetta20_21[Giocatore],1,FALSE),0)</f>
        <v>0</v>
      </c>
      <c r="E67" s="13">
        <f>IFERROR(IF(Dati20_21[[#This Row],[Mf]]/Dati20_21[[#This Row],[Quota]]=0,0,Dati20_21[[#This Row],[Mf]]/Dati20_21[[#This Row],[Quota]]),0)</f>
        <v>0</v>
      </c>
      <c r="F67" s="13">
        <f>IFERROR(Dati20_21[[#This Row],[Mf/Quota]]*Dati20_21[[#This Row],[Pg]]/38,0)</f>
        <v>0</v>
      </c>
      <c r="G67" s="15">
        <f>IF(Dati20_21[[#This Row],[Mf]]*Dati20_21[[#This Row],[Pg]]=0,0,Dati20_21[[#This Row],[Mf]]*Dati20_21[[#This Row],[Pg]])</f>
        <v>0</v>
      </c>
      <c r="H67" s="20">
        <f>IFERROR(Dati20_21[[#This Row],[Tot. punti]]/Dati20_21[[#This Row],[Quota]],0)</f>
        <v>0</v>
      </c>
      <c r="I67" s="12">
        <f>IFERROR(VLOOKUP(Dati20_21[[#This Row],[Nome]]&amp;"*",Gazzetta20_21[],2,FALSE),0)</f>
        <v>0</v>
      </c>
      <c r="J67" t="s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 s="18" t="s">
        <v>1726</v>
      </c>
      <c r="Z67">
        <v>11</v>
      </c>
    </row>
    <row r="68" spans="1:26">
      <c r="A68">
        <v>772</v>
      </c>
      <c r="B68" t="s">
        <v>22</v>
      </c>
      <c r="C68" t="s">
        <v>374</v>
      </c>
      <c r="D68" s="17">
        <f>IFERROR(VLOOKUP(Dati20_21[[#This Row],[Nome]]&amp;"*",Gazzetta20_21[Giocatore],1,FALSE),0)</f>
        <v>0</v>
      </c>
      <c r="E68" s="13">
        <f>IFERROR(IF(Dati20_21[[#This Row],[Mf]]/Dati20_21[[#This Row],[Quota]]=0,0,Dati20_21[[#This Row],[Mf]]/Dati20_21[[#This Row],[Quota]]),0)</f>
        <v>0</v>
      </c>
      <c r="F68" s="13">
        <f>IFERROR(Dati20_21[[#This Row],[Mf/Quota]]*Dati20_21[[#This Row],[Pg]]/38,0)</f>
        <v>0</v>
      </c>
      <c r="G68" s="15">
        <f>IF(Dati20_21[[#This Row],[Mf]]*Dati20_21[[#This Row],[Pg]]=0,0,Dati20_21[[#This Row],[Mf]]*Dati20_21[[#This Row],[Pg]])</f>
        <v>0</v>
      </c>
      <c r="H68" s="20">
        <f>IFERROR(Dati20_21[[#This Row],[Tot. punti]]/Dati20_21[[#This Row],[Quota]],0)</f>
        <v>0</v>
      </c>
      <c r="I68" s="12">
        <f>IFERROR(VLOOKUP(Dati20_21[[#This Row],[Nome]]&amp;"*",Gazzetta20_21[],2,FALSE),0)</f>
        <v>0</v>
      </c>
      <c r="J68" t="s">
        <v>655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s="18" t="s">
        <v>2957</v>
      </c>
      <c r="Z68">
        <v>4</v>
      </c>
    </row>
    <row r="69" spans="1:26">
      <c r="A69">
        <v>824</v>
      </c>
      <c r="B69" t="s">
        <v>31</v>
      </c>
      <c r="C69" t="s">
        <v>523</v>
      </c>
      <c r="D69" s="17">
        <f>IFERROR(VLOOKUP(Dati20_21[[#This Row],[Nome]]&amp;"*",Gazzetta20_21[Giocatore],1,FALSE),0)</f>
        <v>0</v>
      </c>
      <c r="E69" s="13">
        <f>IFERROR(IF(Dati20_21[[#This Row],[Mf]]/Dati20_21[[#This Row],[Quota]]=0,0,Dati20_21[[#This Row],[Mf]]/Dati20_21[[#This Row],[Quota]]),0)</f>
        <v>0</v>
      </c>
      <c r="F69" s="13">
        <f>IFERROR(Dati20_21[[#This Row],[Mf/Quota]]*Dati20_21[[#This Row],[Pg]]/38,0)</f>
        <v>0</v>
      </c>
      <c r="G69" s="15">
        <f>IF(Dati20_21[[#This Row],[Mf]]*Dati20_21[[#This Row],[Pg]]=0,0,Dati20_21[[#This Row],[Mf]]*Dati20_21[[#This Row],[Pg]])</f>
        <v>0</v>
      </c>
      <c r="H69" s="20">
        <f>IFERROR(Dati20_21[[#This Row],[Tot. punti]]/Dati20_21[[#This Row],[Quota]],0)</f>
        <v>0</v>
      </c>
      <c r="I69" s="12">
        <f>IFERROR(VLOOKUP(Dati20_21[[#This Row],[Nome]]&amp;"*",Gazzetta20_21[],2,FALSE),0)</f>
        <v>0</v>
      </c>
      <c r="J69" t="s">
        <v>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 s="18" t="s">
        <v>2958</v>
      </c>
      <c r="Z69">
        <v>5</v>
      </c>
    </row>
    <row r="70" spans="1:26">
      <c r="A70">
        <v>1876</v>
      </c>
      <c r="B70" t="s">
        <v>31</v>
      </c>
      <c r="C70" t="s">
        <v>969</v>
      </c>
      <c r="D70" s="17">
        <f>IFERROR(VLOOKUP(Dati20_21[[#This Row],[Nome]]&amp;"*",Gazzetta20_21[Giocatore],1,FALSE),0)</f>
        <v>0</v>
      </c>
      <c r="E70" s="13">
        <f>IFERROR(IF(Dati20_21[[#This Row],[Mf]]/Dati20_21[[#This Row],[Quota]]=0,0,Dati20_21[[#This Row],[Mf]]/Dati20_21[[#This Row],[Quota]]),0)</f>
        <v>0</v>
      </c>
      <c r="F70" s="13">
        <f>IFERROR(Dati20_21[[#This Row],[Mf/Quota]]*Dati20_21[[#This Row],[Pg]]/38,0)</f>
        <v>0</v>
      </c>
      <c r="G70" s="15">
        <f>IF(Dati20_21[[#This Row],[Mf]]*Dati20_21[[#This Row],[Pg]]=0,0,Dati20_21[[#This Row],[Mf]]*Dati20_21[[#This Row],[Pg]])</f>
        <v>0</v>
      </c>
      <c r="H70" s="20">
        <f>IFERROR(Dati20_21[[#This Row],[Tot. punti]]/Dati20_21[[#This Row],[Quota]],0)</f>
        <v>0</v>
      </c>
      <c r="I70" s="12">
        <f>IFERROR(VLOOKUP(Dati20_21[[#This Row],[Nome]]&amp;"*",Gazzetta20_21[],2,FALSE),0)</f>
        <v>0</v>
      </c>
      <c r="J70" t="s">
        <v>654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 s="18" t="s">
        <v>1729</v>
      </c>
      <c r="Z70">
        <v>12</v>
      </c>
    </row>
    <row r="71" spans="1:26">
      <c r="A71">
        <v>1974</v>
      </c>
      <c r="B71" t="s">
        <v>17</v>
      </c>
      <c r="C71" t="s">
        <v>706</v>
      </c>
      <c r="D71" s="17">
        <f>IFERROR(VLOOKUP(Dati20_21[[#This Row],[Nome]]&amp;"*",Gazzetta20_21[Giocatore],1,FALSE),0)</f>
        <v>0</v>
      </c>
      <c r="E71" s="13">
        <f>IFERROR(IF(Dati20_21[[#This Row],[Mf]]/Dati20_21[[#This Row],[Quota]]=0,0,Dati20_21[[#This Row],[Mf]]/Dati20_21[[#This Row],[Quota]]),0)</f>
        <v>0</v>
      </c>
      <c r="F71" s="13">
        <f>IFERROR(Dati20_21[[#This Row],[Mf/Quota]]*Dati20_21[[#This Row],[Pg]]/38,0)</f>
        <v>0</v>
      </c>
      <c r="G71" s="15">
        <f>IF(Dati20_21[[#This Row],[Mf]]*Dati20_21[[#This Row],[Pg]]=0,0,Dati20_21[[#This Row],[Mf]]*Dati20_21[[#This Row],[Pg]])</f>
        <v>0</v>
      </c>
      <c r="H71" s="20">
        <f>IFERROR(Dati20_21[[#This Row],[Tot. punti]]/Dati20_21[[#This Row],[Quota]],0)</f>
        <v>0</v>
      </c>
      <c r="I71" s="12">
        <f>IFERROR(VLOOKUP(Dati20_21[[#This Row],[Nome]]&amp;"*",Gazzetta20_21[],2,FALSE),0)</f>
        <v>0</v>
      </c>
      <c r="J71" t="s">
        <v>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s="18" t="s">
        <v>2482</v>
      </c>
      <c r="Z71">
        <v>23</v>
      </c>
    </row>
    <row r="72" spans="1:26">
      <c r="A72">
        <v>1999</v>
      </c>
      <c r="B72" t="s">
        <v>31</v>
      </c>
      <c r="C72" t="s">
        <v>722</v>
      </c>
      <c r="D72" s="17">
        <f>IFERROR(VLOOKUP(Dati20_21[[#This Row],[Nome]]&amp;"*",Gazzetta20_21[Giocatore],1,FALSE),0)</f>
        <v>0</v>
      </c>
      <c r="E72" s="13">
        <f>IFERROR(IF(Dati20_21[[#This Row],[Mf]]/Dati20_21[[#This Row],[Quota]]=0,0,Dati20_21[[#This Row],[Mf]]/Dati20_21[[#This Row],[Quota]]),0)</f>
        <v>0</v>
      </c>
      <c r="F72" s="13">
        <f>IFERROR(Dati20_21[[#This Row],[Mf/Quota]]*Dati20_21[[#This Row],[Pg]]/38,0)</f>
        <v>0</v>
      </c>
      <c r="G72" s="15">
        <f>IF(Dati20_21[[#This Row],[Mf]]*Dati20_21[[#This Row],[Pg]]=0,0,Dati20_21[[#This Row],[Mf]]*Dati20_21[[#This Row],[Pg]])</f>
        <v>0</v>
      </c>
      <c r="H72" s="20">
        <f>IFERROR(Dati20_21[[#This Row],[Tot. punti]]/Dati20_21[[#This Row],[Quota]],0)</f>
        <v>0</v>
      </c>
      <c r="I72" s="12">
        <f>IFERROR(VLOOKUP(Dati20_21[[#This Row],[Nome]]&amp;"*",Gazzetta20_21[],2,FALSE),0)</f>
        <v>0</v>
      </c>
      <c r="J72" t="s">
        <v>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s="18" t="s">
        <v>2646</v>
      </c>
      <c r="Z72">
        <v>3</v>
      </c>
    </row>
    <row r="73" spans="1:26">
      <c r="A73">
        <v>2007</v>
      </c>
      <c r="B73" t="s">
        <v>31</v>
      </c>
      <c r="C73" t="s">
        <v>726</v>
      </c>
      <c r="D73" s="17">
        <f>IFERROR(VLOOKUP(Dati20_21[[#This Row],[Nome]]&amp;"*",Gazzetta20_21[Giocatore],1,FALSE),0)</f>
        <v>0</v>
      </c>
      <c r="E73" s="13">
        <f>IFERROR(IF(Dati20_21[[#This Row],[Mf]]/Dati20_21[[#This Row],[Quota]]=0,0,Dati20_21[[#This Row],[Mf]]/Dati20_21[[#This Row],[Quota]]),0)</f>
        <v>0</v>
      </c>
      <c r="F73" s="13">
        <f>IFERROR(Dati20_21[[#This Row],[Mf/Quota]]*Dati20_21[[#This Row],[Pg]]/38,0)</f>
        <v>0</v>
      </c>
      <c r="G73" s="15">
        <f>IF(Dati20_21[[#This Row],[Mf]]*Dati20_21[[#This Row],[Pg]]=0,0,Dati20_21[[#This Row],[Mf]]*Dati20_21[[#This Row],[Pg]])</f>
        <v>0</v>
      </c>
      <c r="H73" s="20">
        <f>IFERROR(Dati20_21[[#This Row],[Tot. punti]]/Dati20_21[[#This Row],[Quota]],0)</f>
        <v>0</v>
      </c>
      <c r="I73" s="12">
        <f>IFERROR(VLOOKUP(Dati20_21[[#This Row],[Nome]]&amp;"*",Gazzetta20_21[],2,FALSE),0)</f>
        <v>0</v>
      </c>
      <c r="J73" t="s">
        <v>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s="18" t="s">
        <v>1730</v>
      </c>
      <c r="Z73">
        <v>15</v>
      </c>
    </row>
    <row r="74" spans="1:26">
      <c r="A74">
        <v>2012</v>
      </c>
      <c r="B74" t="s">
        <v>17</v>
      </c>
      <c r="C74" t="s">
        <v>730</v>
      </c>
      <c r="D74" s="17">
        <f>IFERROR(VLOOKUP(Dati20_21[[#This Row],[Nome]]&amp;"*",Gazzetta20_21[Giocatore],1,FALSE),0)</f>
        <v>0</v>
      </c>
      <c r="E74" s="13">
        <f>IFERROR(IF(Dati20_21[[#This Row],[Mf]]/Dati20_21[[#This Row],[Quota]]=0,0,Dati20_21[[#This Row],[Mf]]/Dati20_21[[#This Row],[Quota]]),0)</f>
        <v>0</v>
      </c>
      <c r="F74" s="13">
        <f>IFERROR(Dati20_21[[#This Row],[Mf/Quota]]*Dati20_21[[#This Row],[Pg]]/38,0)</f>
        <v>0</v>
      </c>
      <c r="G74" s="15">
        <f>IF(Dati20_21[[#This Row],[Mf]]*Dati20_21[[#This Row],[Pg]]=0,0,Dati20_21[[#This Row],[Mf]]*Dati20_21[[#This Row],[Pg]])</f>
        <v>0</v>
      </c>
      <c r="H74" s="20">
        <f>IFERROR(Dati20_21[[#This Row],[Tot. punti]]/Dati20_21[[#This Row],[Quota]],0)</f>
        <v>0</v>
      </c>
      <c r="I74" s="12">
        <f>IFERROR(VLOOKUP(Dati20_21[[#This Row],[Nome]]&amp;"*",Gazzetta20_21[],2,FALSE),0)</f>
        <v>0</v>
      </c>
      <c r="J74" t="s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 s="18" t="s">
        <v>2959</v>
      </c>
      <c r="Z74">
        <v>1</v>
      </c>
    </row>
    <row r="75" spans="1:26">
      <c r="A75">
        <v>2013</v>
      </c>
      <c r="B75" t="s">
        <v>17</v>
      </c>
      <c r="C75" t="s">
        <v>731</v>
      </c>
      <c r="D75" s="17">
        <f>IFERROR(VLOOKUP(Dati20_21[[#This Row],[Nome]]&amp;"*",Gazzetta20_21[Giocatore],1,FALSE),0)</f>
        <v>0</v>
      </c>
      <c r="E75" s="13">
        <f>IFERROR(IF(Dati20_21[[#This Row],[Mf]]/Dati20_21[[#This Row],[Quota]]=0,0,Dati20_21[[#This Row],[Mf]]/Dati20_21[[#This Row],[Quota]]),0)</f>
        <v>0</v>
      </c>
      <c r="F75" s="13">
        <f>IFERROR(Dati20_21[[#This Row],[Mf/Quota]]*Dati20_21[[#This Row],[Pg]]/38,0)</f>
        <v>0</v>
      </c>
      <c r="G75" s="15">
        <f>IF(Dati20_21[[#This Row],[Mf]]*Dati20_21[[#This Row],[Pg]]=0,0,Dati20_21[[#This Row],[Mf]]*Dati20_21[[#This Row],[Pg]])</f>
        <v>0</v>
      </c>
      <c r="H75" s="20">
        <f>IFERROR(Dati20_21[[#This Row],[Tot. punti]]/Dati20_21[[#This Row],[Quota]],0)</f>
        <v>0</v>
      </c>
      <c r="I75" s="12">
        <f>IFERROR(VLOOKUP(Dati20_21[[#This Row],[Nome]]&amp;"*",Gazzetta20_21[],2,FALSE),0)</f>
        <v>0</v>
      </c>
      <c r="J75" t="s">
        <v>46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s="18" t="s">
        <v>2248</v>
      </c>
      <c r="Z75">
        <v>9</v>
      </c>
    </row>
    <row r="76" spans="1:26">
      <c r="A76">
        <v>2075</v>
      </c>
      <c r="B76" t="s">
        <v>22</v>
      </c>
      <c r="C76" t="s">
        <v>751</v>
      </c>
      <c r="D76" s="17">
        <f>IFERROR(VLOOKUP(Dati20_21[[#This Row],[Nome]]&amp;"*",Gazzetta20_21[Giocatore],1,FALSE),0)</f>
        <v>0</v>
      </c>
      <c r="E76" s="13">
        <f>IFERROR(IF(Dati20_21[[#This Row],[Mf]]/Dati20_21[[#This Row],[Quota]]=0,0,Dati20_21[[#This Row],[Mf]]/Dati20_21[[#This Row],[Quota]]),0)</f>
        <v>0</v>
      </c>
      <c r="F76" s="13">
        <f>IFERROR(Dati20_21[[#This Row],[Mf/Quota]]*Dati20_21[[#This Row],[Pg]]/38,0)</f>
        <v>0</v>
      </c>
      <c r="G76" s="15">
        <f>IF(Dati20_21[[#This Row],[Mf]]*Dati20_21[[#This Row],[Pg]]=0,0,Dati20_21[[#This Row],[Mf]]*Dati20_21[[#This Row],[Pg]])</f>
        <v>0</v>
      </c>
      <c r="H76" s="20">
        <f>IFERROR(Dati20_21[[#This Row],[Tot. punti]]/Dati20_21[[#This Row],[Quota]],0)</f>
        <v>0</v>
      </c>
      <c r="I76" s="12">
        <f>IFERROR(VLOOKUP(Dati20_21[[#This Row],[Nome]]&amp;"*",Gazzetta20_21[],2,FALSE),0)</f>
        <v>0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s="18" t="s">
        <v>2960</v>
      </c>
      <c r="Z76">
        <v>9</v>
      </c>
    </row>
    <row r="77" spans="1:26">
      <c r="A77">
        <v>2107</v>
      </c>
      <c r="B77" t="s">
        <v>22</v>
      </c>
      <c r="C77" t="s">
        <v>764</v>
      </c>
      <c r="D77" s="17">
        <f>IFERROR(VLOOKUP(Dati20_21[[#This Row],[Nome]]&amp;"*",Gazzetta20_21[Giocatore],1,FALSE),0)</f>
        <v>0</v>
      </c>
      <c r="E77" s="13">
        <f>IFERROR(IF(Dati20_21[[#This Row],[Mf]]/Dati20_21[[#This Row],[Quota]]=0,0,Dati20_21[[#This Row],[Mf]]/Dati20_21[[#This Row],[Quota]]),0)</f>
        <v>0</v>
      </c>
      <c r="F77" s="13">
        <f>IFERROR(Dati20_21[[#This Row],[Mf/Quota]]*Dati20_21[[#This Row],[Pg]]/38,0)</f>
        <v>0</v>
      </c>
      <c r="G77" s="15">
        <f>IF(Dati20_21[[#This Row],[Mf]]*Dati20_21[[#This Row],[Pg]]=0,0,Dati20_21[[#This Row],[Mf]]*Dati20_21[[#This Row],[Pg]])</f>
        <v>0</v>
      </c>
      <c r="H77" s="20">
        <f>IFERROR(Dati20_21[[#This Row],[Tot. punti]]/Dati20_21[[#This Row],[Quota]],0)</f>
        <v>0</v>
      </c>
      <c r="I77" s="12">
        <f>IFERROR(VLOOKUP(Dati20_21[[#This Row],[Nome]]&amp;"*",Gazzetta20_21[],2,FALSE),0)</f>
        <v>0</v>
      </c>
      <c r="J77" t="s">
        <v>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s="18" t="s">
        <v>2483</v>
      </c>
      <c r="Z77">
        <v>24</v>
      </c>
    </row>
    <row r="78" spans="1:26">
      <c r="A78">
        <v>2197</v>
      </c>
      <c r="B78" t="s">
        <v>31</v>
      </c>
      <c r="C78" t="s">
        <v>816</v>
      </c>
      <c r="D78" s="17">
        <f>IFERROR(VLOOKUP(Dati20_21[[#This Row],[Nome]]&amp;"*",Gazzetta20_21[Giocatore],1,FALSE),0)</f>
        <v>0</v>
      </c>
      <c r="E78" s="13">
        <f>IFERROR(IF(Dati20_21[[#This Row],[Mf]]/Dati20_21[[#This Row],[Quota]]=0,0,Dati20_21[[#This Row],[Mf]]/Dati20_21[[#This Row],[Quota]]),0)</f>
        <v>0</v>
      </c>
      <c r="F78" s="13">
        <f>IFERROR(Dati20_21[[#This Row],[Mf/Quota]]*Dati20_21[[#This Row],[Pg]]/38,0)</f>
        <v>0</v>
      </c>
      <c r="G78" s="15">
        <f>IF(Dati20_21[[#This Row],[Mf]]*Dati20_21[[#This Row],[Pg]]=0,0,Dati20_21[[#This Row],[Mf]]*Dati20_21[[#This Row],[Pg]])</f>
        <v>0</v>
      </c>
      <c r="H78" s="20">
        <f>IFERROR(Dati20_21[[#This Row],[Tot. punti]]/Dati20_21[[#This Row],[Quota]],0)</f>
        <v>0</v>
      </c>
      <c r="I78" s="12">
        <f>IFERROR(VLOOKUP(Dati20_21[[#This Row],[Nome]]&amp;"*",Gazzetta20_21[],2,FALSE),0)</f>
        <v>0</v>
      </c>
      <c r="J78" t="s">
        <v>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 s="18" t="s">
        <v>1731</v>
      </c>
      <c r="Z78">
        <v>14</v>
      </c>
    </row>
    <row r="79" spans="1:26">
      <c r="A79">
        <v>2201</v>
      </c>
      <c r="B79" t="s">
        <v>22</v>
      </c>
      <c r="C79" t="s">
        <v>820</v>
      </c>
      <c r="D79" s="17">
        <f>IFERROR(VLOOKUP(Dati20_21[[#This Row],[Nome]]&amp;"*",Gazzetta20_21[Giocatore],1,FALSE),0)</f>
        <v>0</v>
      </c>
      <c r="E79" s="13">
        <f>IFERROR(IF(Dati20_21[[#This Row],[Mf]]/Dati20_21[[#This Row],[Quota]]=0,0,Dati20_21[[#This Row],[Mf]]/Dati20_21[[#This Row],[Quota]]),0)</f>
        <v>0</v>
      </c>
      <c r="F79" s="13">
        <f>IFERROR(Dati20_21[[#This Row],[Mf/Quota]]*Dati20_21[[#This Row],[Pg]]/38,0)</f>
        <v>0</v>
      </c>
      <c r="G79" s="15">
        <f>IF(Dati20_21[[#This Row],[Mf]]*Dati20_21[[#This Row],[Pg]]=0,0,Dati20_21[[#This Row],[Mf]]*Dati20_21[[#This Row],[Pg]])</f>
        <v>0</v>
      </c>
      <c r="H79" s="20">
        <f>IFERROR(Dati20_21[[#This Row],[Tot. punti]]/Dati20_21[[#This Row],[Quota]],0)</f>
        <v>0</v>
      </c>
      <c r="I79" s="12">
        <f>IFERROR(VLOOKUP(Dati20_21[[#This Row],[Nome]]&amp;"*",Gazzetta20_21[],2,FALSE),0)</f>
        <v>0</v>
      </c>
      <c r="J79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s="18" t="s">
        <v>1733</v>
      </c>
      <c r="Z79">
        <v>21</v>
      </c>
    </row>
    <row r="80" spans="1:26">
      <c r="A80">
        <v>2208</v>
      </c>
      <c r="B80" t="s">
        <v>31</v>
      </c>
      <c r="C80" t="s">
        <v>827</v>
      </c>
      <c r="D80" s="17">
        <f>IFERROR(VLOOKUP(Dati20_21[[#This Row],[Nome]]&amp;"*",Gazzetta20_21[Giocatore],1,FALSE),0)</f>
        <v>0</v>
      </c>
      <c r="E80" s="13">
        <f>IFERROR(IF(Dati20_21[[#This Row],[Mf]]/Dati20_21[[#This Row],[Quota]]=0,0,Dati20_21[[#This Row],[Mf]]/Dati20_21[[#This Row],[Quota]]),0)</f>
        <v>0</v>
      </c>
      <c r="F80" s="13">
        <f>IFERROR(Dati20_21[[#This Row],[Mf/Quota]]*Dati20_21[[#This Row],[Pg]]/38,0)</f>
        <v>0</v>
      </c>
      <c r="G80" s="15">
        <f>IF(Dati20_21[[#This Row],[Mf]]*Dati20_21[[#This Row],[Pg]]=0,0,Dati20_21[[#This Row],[Mf]]*Dati20_21[[#This Row],[Pg]])</f>
        <v>0</v>
      </c>
      <c r="H80" s="20">
        <f>IFERROR(Dati20_21[[#This Row],[Tot. punti]]/Dati20_21[[#This Row],[Quota]],0)</f>
        <v>0</v>
      </c>
      <c r="I80" s="12">
        <f>IFERROR(VLOOKUP(Dati20_21[[#This Row],[Nome]]&amp;"*",Gazzetta20_21[],2,FALSE),0)</f>
        <v>0</v>
      </c>
      <c r="J80" t="s">
        <v>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 s="18" t="s">
        <v>1736</v>
      </c>
      <c r="Z80">
        <v>4</v>
      </c>
    </row>
    <row r="81" spans="1:26">
      <c r="A81">
        <v>2244</v>
      </c>
      <c r="B81" t="s">
        <v>22</v>
      </c>
      <c r="C81" t="s">
        <v>841</v>
      </c>
      <c r="D81" s="17">
        <f>IFERROR(VLOOKUP(Dati20_21[[#This Row],[Nome]]&amp;"*",Gazzetta20_21[Giocatore],1,FALSE),0)</f>
        <v>0</v>
      </c>
      <c r="E81" s="13">
        <f>IFERROR(IF(Dati20_21[[#This Row],[Mf]]/Dati20_21[[#This Row],[Quota]]=0,0,Dati20_21[[#This Row],[Mf]]/Dati20_21[[#This Row],[Quota]]),0)</f>
        <v>0</v>
      </c>
      <c r="F81" s="13">
        <f>IFERROR(Dati20_21[[#This Row],[Mf/Quota]]*Dati20_21[[#This Row],[Pg]]/38,0)</f>
        <v>0</v>
      </c>
      <c r="G81" s="15">
        <f>IF(Dati20_21[[#This Row],[Mf]]*Dati20_21[[#This Row],[Pg]]=0,0,Dati20_21[[#This Row],[Mf]]*Dati20_21[[#This Row],[Pg]])</f>
        <v>0</v>
      </c>
      <c r="H81" s="20">
        <f>IFERROR(Dati20_21[[#This Row],[Tot. punti]]/Dati20_21[[#This Row],[Quota]],0)</f>
        <v>0</v>
      </c>
      <c r="I81" s="12">
        <f>IFERROR(VLOOKUP(Dati20_21[[#This Row],[Nome]]&amp;"*",Gazzetta20_21[],2,FALSE),0)</f>
        <v>0</v>
      </c>
      <c r="J81" t="s">
        <v>655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 s="18" t="s">
        <v>2251</v>
      </c>
      <c r="Z81">
        <v>16</v>
      </c>
    </row>
    <row r="82" spans="1:26">
      <c r="A82">
        <v>2289</v>
      </c>
      <c r="B82" t="s">
        <v>31</v>
      </c>
      <c r="C82" t="s">
        <v>878</v>
      </c>
      <c r="D82" s="17">
        <f>IFERROR(VLOOKUP(Dati20_21[[#This Row],[Nome]]&amp;"*",Gazzetta20_21[Giocatore],1,FALSE),0)</f>
        <v>0</v>
      </c>
      <c r="E82" s="13">
        <f>IFERROR(IF(Dati20_21[[#This Row],[Mf]]/Dati20_21[[#This Row],[Quota]]=0,0,Dati20_21[[#This Row],[Mf]]/Dati20_21[[#This Row],[Quota]]),0)</f>
        <v>0</v>
      </c>
      <c r="F82" s="13">
        <f>IFERROR(Dati20_21[[#This Row],[Mf/Quota]]*Dati20_21[[#This Row],[Pg]]/38,0)</f>
        <v>0</v>
      </c>
      <c r="G82" s="15">
        <f>IF(Dati20_21[[#This Row],[Mf]]*Dati20_21[[#This Row],[Pg]]=0,0,Dati20_21[[#This Row],[Mf]]*Dati20_21[[#This Row],[Pg]])</f>
        <v>0</v>
      </c>
      <c r="H82" s="20">
        <f>IFERROR(Dati20_21[[#This Row],[Tot. punti]]/Dati20_21[[#This Row],[Quota]],0)</f>
        <v>0</v>
      </c>
      <c r="I82" s="12">
        <f>IFERROR(VLOOKUP(Dati20_21[[#This Row],[Nome]]&amp;"*",Gazzetta20_21[],2,FALSE),0)</f>
        <v>0</v>
      </c>
      <c r="J82" t="s">
        <v>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 s="18" t="s">
        <v>2648</v>
      </c>
      <c r="Z82">
        <v>32</v>
      </c>
    </row>
    <row r="83" spans="1:26">
      <c r="A83">
        <v>2327</v>
      </c>
      <c r="B83" t="s">
        <v>17</v>
      </c>
      <c r="C83" t="s">
        <v>913</v>
      </c>
      <c r="D83" s="17">
        <f>IFERROR(VLOOKUP(Dati20_21[[#This Row],[Nome]]&amp;"*",Gazzetta20_21[Giocatore],1,FALSE),0)</f>
        <v>0</v>
      </c>
      <c r="E83" s="13">
        <f>IFERROR(IF(Dati20_21[[#This Row],[Mf]]/Dati20_21[[#This Row],[Quota]]=0,0,Dati20_21[[#This Row],[Mf]]/Dati20_21[[#This Row],[Quota]]),0)</f>
        <v>0</v>
      </c>
      <c r="F83" s="13">
        <f>IFERROR(Dati20_21[[#This Row],[Mf/Quota]]*Dati20_21[[#This Row],[Pg]]/38,0)</f>
        <v>0</v>
      </c>
      <c r="G83" s="15">
        <f>IF(Dati20_21[[#This Row],[Mf]]*Dati20_21[[#This Row],[Pg]]=0,0,Dati20_21[[#This Row],[Mf]]*Dati20_21[[#This Row],[Pg]])</f>
        <v>0</v>
      </c>
      <c r="H83" s="20">
        <f>IFERROR(Dati20_21[[#This Row],[Tot. punti]]/Dati20_21[[#This Row],[Quota]],0)</f>
        <v>0</v>
      </c>
      <c r="I83" s="12">
        <f>IFERROR(VLOOKUP(Dati20_21[[#This Row],[Nome]]&amp;"*",Gazzetta20_21[],2,FALSE),0)</f>
        <v>0</v>
      </c>
      <c r="J83" t="s">
        <v>101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 s="18" t="s">
        <v>2825</v>
      </c>
      <c r="Z83">
        <v>6</v>
      </c>
    </row>
    <row r="84" spans="1:26">
      <c r="A84">
        <v>2664</v>
      </c>
      <c r="B84" t="s">
        <v>31</v>
      </c>
      <c r="C84" t="s">
        <v>945</v>
      </c>
      <c r="D84" s="17">
        <f>IFERROR(VLOOKUP(Dati20_21[[#This Row],[Nome]]&amp;"*",Gazzetta20_21[Giocatore],1,FALSE),0)</f>
        <v>0</v>
      </c>
      <c r="E84" s="13">
        <f>IFERROR(IF(Dati20_21[[#This Row],[Mf]]/Dati20_21[[#This Row],[Quota]]=0,0,Dati20_21[[#This Row],[Mf]]/Dati20_21[[#This Row],[Quota]]),0)</f>
        <v>0</v>
      </c>
      <c r="F84" s="13">
        <f>IFERROR(Dati20_21[[#This Row],[Mf/Quota]]*Dati20_21[[#This Row],[Pg]]/38,0)</f>
        <v>0</v>
      </c>
      <c r="G84" s="15">
        <f>IF(Dati20_21[[#This Row],[Mf]]*Dati20_21[[#This Row],[Pg]]=0,0,Dati20_21[[#This Row],[Mf]]*Dati20_21[[#This Row],[Pg]])</f>
        <v>0</v>
      </c>
      <c r="H84" s="20">
        <f>IFERROR(Dati20_21[[#This Row],[Tot. punti]]/Dati20_21[[#This Row],[Quota]],0)</f>
        <v>0</v>
      </c>
      <c r="I84" s="12">
        <f>IFERROR(VLOOKUP(Dati20_21[[#This Row],[Nome]]&amp;"*",Gazzetta20_21[],2,FALSE),0)</f>
        <v>0</v>
      </c>
      <c r="J84" t="s">
        <v>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s="18" t="s">
        <v>2961</v>
      </c>
      <c r="Z84">
        <v>2</v>
      </c>
    </row>
    <row r="85" spans="1:26">
      <c r="A85">
        <v>2733</v>
      </c>
      <c r="B85" t="s">
        <v>22</v>
      </c>
      <c r="C85" t="s">
        <v>958</v>
      </c>
      <c r="D85" s="17">
        <f>IFERROR(VLOOKUP(Dati20_21[[#This Row],[Nome]]&amp;"*",Gazzetta20_21[Giocatore],1,FALSE),0)</f>
        <v>0</v>
      </c>
      <c r="E85" s="13">
        <f>IFERROR(IF(Dati20_21[[#This Row],[Mf]]/Dati20_21[[#This Row],[Quota]]=0,0,Dati20_21[[#This Row],[Mf]]/Dati20_21[[#This Row],[Quota]]),0)</f>
        <v>0</v>
      </c>
      <c r="F85" s="13">
        <f>IFERROR(Dati20_21[[#This Row],[Mf/Quota]]*Dati20_21[[#This Row],[Pg]]/38,0)</f>
        <v>0</v>
      </c>
      <c r="G85" s="15">
        <f>IF(Dati20_21[[#This Row],[Mf]]*Dati20_21[[#This Row],[Pg]]=0,0,Dati20_21[[#This Row],[Mf]]*Dati20_21[[#This Row],[Pg]])</f>
        <v>0</v>
      </c>
      <c r="H85" s="20">
        <f>IFERROR(Dati20_21[[#This Row],[Tot. punti]]/Dati20_21[[#This Row],[Quota]],0)</f>
        <v>0</v>
      </c>
      <c r="I85" s="12">
        <f>IFERROR(VLOOKUP(Dati20_21[[#This Row],[Nome]]&amp;"*",Gazzetta20_21[],2,FALSE),0)</f>
        <v>0</v>
      </c>
      <c r="J85" t="s">
        <v>655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 s="18" t="s">
        <v>2489</v>
      </c>
      <c r="Z85">
        <v>6</v>
      </c>
    </row>
    <row r="86" spans="1:26">
      <c r="A86">
        <v>2770</v>
      </c>
      <c r="B86" t="s">
        <v>28</v>
      </c>
      <c r="C86" t="s">
        <v>1126</v>
      </c>
      <c r="D86" s="17">
        <f>IFERROR(VLOOKUP(Dati20_21[[#This Row],[Nome]]&amp;"*",Gazzetta20_21[Giocatore],1,FALSE),0)</f>
        <v>0</v>
      </c>
      <c r="E86" s="13">
        <f>IFERROR(IF(Dati20_21[[#This Row],[Mf]]/Dati20_21[[#This Row],[Quota]]=0,0,Dati20_21[[#This Row],[Mf]]/Dati20_21[[#This Row],[Quota]]),0)</f>
        <v>0</v>
      </c>
      <c r="F86" s="13">
        <f>IFERROR(Dati20_21[[#This Row],[Mf/Quota]]*Dati20_21[[#This Row],[Pg]]/38,0)</f>
        <v>0</v>
      </c>
      <c r="G86" s="15">
        <f>IF(Dati20_21[[#This Row],[Mf]]*Dati20_21[[#This Row],[Pg]]=0,0,Dati20_21[[#This Row],[Mf]]*Dati20_21[[#This Row],[Pg]])</f>
        <v>0</v>
      </c>
      <c r="H86" s="20">
        <f>IFERROR(Dati20_21[[#This Row],[Tot. punti]]/Dati20_21[[#This Row],[Quota]],0)</f>
        <v>0</v>
      </c>
      <c r="I86" s="12">
        <f>IFERROR(VLOOKUP(Dati20_21[[#This Row],[Nome]]&amp;"*",Gazzetta20_21[],2,FALSE),0)</f>
        <v>0</v>
      </c>
      <c r="J86" t="s">
        <v>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s="18" t="s">
        <v>2649</v>
      </c>
      <c r="Z86">
        <v>13</v>
      </c>
    </row>
    <row r="87" spans="1:26">
      <c r="A87">
        <v>2776</v>
      </c>
      <c r="B87" t="s">
        <v>17</v>
      </c>
      <c r="C87" t="s">
        <v>1132</v>
      </c>
      <c r="D87" s="17">
        <f>IFERROR(VLOOKUP(Dati20_21[[#This Row],[Nome]]&amp;"*",Gazzetta20_21[Giocatore],1,FALSE),0)</f>
        <v>0</v>
      </c>
      <c r="E87" s="13">
        <f>IFERROR(IF(Dati20_21[[#This Row],[Mf]]/Dati20_21[[#This Row],[Quota]]=0,0,Dati20_21[[#This Row],[Mf]]/Dati20_21[[#This Row],[Quota]]),0)</f>
        <v>0</v>
      </c>
      <c r="F87" s="13">
        <f>IFERROR(Dati20_21[[#This Row],[Mf/Quota]]*Dati20_21[[#This Row],[Pg]]/38,0)</f>
        <v>0</v>
      </c>
      <c r="G87" s="15">
        <f>IF(Dati20_21[[#This Row],[Mf]]*Dati20_21[[#This Row],[Pg]]=0,0,Dati20_21[[#This Row],[Mf]]*Dati20_21[[#This Row],[Pg]])</f>
        <v>0</v>
      </c>
      <c r="H87" s="20">
        <f>IFERROR(Dati20_21[[#This Row],[Tot. punti]]/Dati20_21[[#This Row],[Quota]],0)</f>
        <v>0</v>
      </c>
      <c r="I87" s="12">
        <f>IFERROR(VLOOKUP(Dati20_21[[#This Row],[Nome]]&amp;"*",Gazzetta20_21[],2,FALSE),0)</f>
        <v>0</v>
      </c>
      <c r="J87" t="s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s="18" t="s">
        <v>2254</v>
      </c>
      <c r="Z87">
        <v>16</v>
      </c>
    </row>
    <row r="88" spans="1:26">
      <c r="A88">
        <v>2779</v>
      </c>
      <c r="B88" t="s">
        <v>22</v>
      </c>
      <c r="C88" t="s">
        <v>1134</v>
      </c>
      <c r="D88" s="17">
        <f>IFERROR(VLOOKUP(Dati20_21[[#This Row],[Nome]]&amp;"*",Gazzetta20_21[Giocatore],1,FALSE),0)</f>
        <v>0</v>
      </c>
      <c r="E88" s="13">
        <f>IFERROR(IF(Dati20_21[[#This Row],[Mf]]/Dati20_21[[#This Row],[Quota]]=0,0,Dati20_21[[#This Row],[Mf]]/Dati20_21[[#This Row],[Quota]]),0)</f>
        <v>0</v>
      </c>
      <c r="F88" s="13">
        <f>IFERROR(Dati20_21[[#This Row],[Mf/Quota]]*Dati20_21[[#This Row],[Pg]]/38,0)</f>
        <v>0</v>
      </c>
      <c r="G88" s="15">
        <f>IF(Dati20_21[[#This Row],[Mf]]*Dati20_21[[#This Row],[Pg]]=0,0,Dati20_21[[#This Row],[Mf]]*Dati20_21[[#This Row],[Pg]])</f>
        <v>0</v>
      </c>
      <c r="H88" s="20">
        <f>IFERROR(Dati20_21[[#This Row],[Tot. punti]]/Dati20_21[[#This Row],[Quota]],0)</f>
        <v>0</v>
      </c>
      <c r="I88" s="12">
        <f>IFERROR(VLOOKUP(Dati20_21[[#This Row],[Nome]]&amp;"*",Gazzetta20_21[],2,FALSE),0)</f>
        <v>0</v>
      </c>
      <c r="J88" t="s">
        <v>42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s="18" t="s">
        <v>1746</v>
      </c>
      <c r="Z88">
        <v>7</v>
      </c>
    </row>
    <row r="89" spans="1:26">
      <c r="A89">
        <v>2798</v>
      </c>
      <c r="B89" t="s">
        <v>28</v>
      </c>
      <c r="C89" t="s">
        <v>1151</v>
      </c>
      <c r="D89" s="17">
        <f>IFERROR(VLOOKUP(Dati20_21[[#This Row],[Nome]]&amp;"*",Gazzetta20_21[Giocatore],1,FALSE),0)</f>
        <v>0</v>
      </c>
      <c r="E89" s="13">
        <f>IFERROR(IF(Dati20_21[[#This Row],[Mf]]/Dati20_21[[#This Row],[Quota]]=0,0,Dati20_21[[#This Row],[Mf]]/Dati20_21[[#This Row],[Quota]]),0)</f>
        <v>0</v>
      </c>
      <c r="F89" s="13">
        <f>IFERROR(Dati20_21[[#This Row],[Mf/Quota]]*Dati20_21[[#This Row],[Pg]]/38,0)</f>
        <v>0</v>
      </c>
      <c r="G89" s="15">
        <f>IF(Dati20_21[[#This Row],[Mf]]*Dati20_21[[#This Row],[Pg]]=0,0,Dati20_21[[#This Row],[Mf]]*Dati20_21[[#This Row],[Pg]])</f>
        <v>0</v>
      </c>
      <c r="H89" s="20">
        <f>IFERROR(Dati20_21[[#This Row],[Tot. punti]]/Dati20_21[[#This Row],[Quota]],0)</f>
        <v>0</v>
      </c>
      <c r="I89" s="12">
        <f>IFERROR(VLOOKUP(Dati20_21[[#This Row],[Nome]]&amp;"*",Gazzetta20_21[],2,FALSE),0)</f>
        <v>0</v>
      </c>
      <c r="J89" t="s">
        <v>1086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s="18" t="s">
        <v>2255</v>
      </c>
      <c r="Z89">
        <v>10</v>
      </c>
    </row>
    <row r="90" spans="1:26">
      <c r="A90">
        <v>2835</v>
      </c>
      <c r="B90" t="s">
        <v>22</v>
      </c>
      <c r="C90" t="s">
        <v>1181</v>
      </c>
      <c r="D90" s="17">
        <f>IFERROR(VLOOKUP(Dati20_21[[#This Row],[Nome]]&amp;"*",Gazzetta20_21[Giocatore],1,FALSE),0)</f>
        <v>0</v>
      </c>
      <c r="E90" s="13">
        <f>IFERROR(IF(Dati20_21[[#This Row],[Mf]]/Dati20_21[[#This Row],[Quota]]=0,0,Dati20_21[[#This Row],[Mf]]/Dati20_21[[#This Row],[Quota]]),0)</f>
        <v>0</v>
      </c>
      <c r="F90" s="13">
        <f>IFERROR(Dati20_21[[#This Row],[Mf/Quota]]*Dati20_21[[#This Row],[Pg]]/38,0)</f>
        <v>0</v>
      </c>
      <c r="G90" s="15">
        <f>IF(Dati20_21[[#This Row],[Mf]]*Dati20_21[[#This Row],[Pg]]=0,0,Dati20_21[[#This Row],[Mf]]*Dati20_21[[#This Row],[Pg]])</f>
        <v>0</v>
      </c>
      <c r="H90" s="20">
        <f>IFERROR(Dati20_21[[#This Row],[Tot. punti]]/Dati20_21[[#This Row],[Quota]],0)</f>
        <v>0</v>
      </c>
      <c r="I90" s="12">
        <f>IFERROR(VLOOKUP(Dati20_21[[#This Row],[Nome]]&amp;"*",Gazzetta20_21[],2,FALSE),0)</f>
        <v>0</v>
      </c>
      <c r="J90" t="s">
        <v>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 s="18" t="s">
        <v>2256</v>
      </c>
      <c r="Z90">
        <v>11</v>
      </c>
    </row>
    <row r="91" spans="1:26">
      <c r="A91">
        <v>2848</v>
      </c>
      <c r="B91" t="s">
        <v>22</v>
      </c>
      <c r="C91" t="s">
        <v>1193</v>
      </c>
      <c r="D91" s="17">
        <f>IFERROR(VLOOKUP(Dati20_21[[#This Row],[Nome]]&amp;"*",Gazzetta20_21[Giocatore],1,FALSE),0)</f>
        <v>0</v>
      </c>
      <c r="E91" s="13">
        <f>IFERROR(IF(Dati20_21[[#This Row],[Mf]]/Dati20_21[[#This Row],[Quota]]=0,0,Dati20_21[[#This Row],[Mf]]/Dati20_21[[#This Row],[Quota]]),0)</f>
        <v>0</v>
      </c>
      <c r="F91" s="13">
        <f>IFERROR(Dati20_21[[#This Row],[Mf/Quota]]*Dati20_21[[#This Row],[Pg]]/38,0)</f>
        <v>0</v>
      </c>
      <c r="G91" s="15">
        <f>IF(Dati20_21[[#This Row],[Mf]]*Dati20_21[[#This Row],[Pg]]=0,0,Dati20_21[[#This Row],[Mf]]*Dati20_21[[#This Row],[Pg]])</f>
        <v>0</v>
      </c>
      <c r="H91" s="20">
        <f>IFERROR(Dati20_21[[#This Row],[Tot. punti]]/Dati20_21[[#This Row],[Quota]],0)</f>
        <v>0</v>
      </c>
      <c r="I91" s="12">
        <f>IFERROR(VLOOKUP(Dati20_21[[#This Row],[Nome]]&amp;"*",Gazzetta20_21[],2,FALSE),0)</f>
        <v>0</v>
      </c>
      <c r="J91" t="s">
        <v>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s="18" t="s">
        <v>2257</v>
      </c>
      <c r="Z91">
        <v>10</v>
      </c>
    </row>
    <row r="92" spans="1:26">
      <c r="A92">
        <v>2852</v>
      </c>
      <c r="B92" t="s">
        <v>22</v>
      </c>
      <c r="C92" t="s">
        <v>1196</v>
      </c>
      <c r="D92" s="17">
        <f>IFERROR(VLOOKUP(Dati20_21[[#This Row],[Nome]]&amp;"*",Gazzetta20_21[Giocatore],1,FALSE),0)</f>
        <v>0</v>
      </c>
      <c r="E92" s="13">
        <f>IFERROR(IF(Dati20_21[[#This Row],[Mf]]/Dati20_21[[#This Row],[Quota]]=0,0,Dati20_21[[#This Row],[Mf]]/Dati20_21[[#This Row],[Quota]]),0)</f>
        <v>0</v>
      </c>
      <c r="F92" s="13">
        <f>IFERROR(Dati20_21[[#This Row],[Mf/Quota]]*Dati20_21[[#This Row],[Pg]]/38,0)</f>
        <v>0</v>
      </c>
      <c r="G92" s="15">
        <f>IF(Dati20_21[[#This Row],[Mf]]*Dati20_21[[#This Row],[Pg]]=0,0,Dati20_21[[#This Row],[Mf]]*Dati20_21[[#This Row],[Pg]])</f>
        <v>0</v>
      </c>
      <c r="H92" s="20">
        <f>IFERROR(Dati20_21[[#This Row],[Tot. punti]]/Dati20_21[[#This Row],[Quota]],0)</f>
        <v>0</v>
      </c>
      <c r="I92" s="12">
        <f>IFERROR(VLOOKUP(Dati20_21[[#This Row],[Nome]]&amp;"*",Gazzetta20_21[],2,FALSE),0)</f>
        <v>0</v>
      </c>
      <c r="J92" t="s">
        <v>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s="18" t="s">
        <v>2826</v>
      </c>
      <c r="Z92">
        <v>4</v>
      </c>
    </row>
    <row r="93" spans="1:26">
      <c r="A93">
        <v>2854</v>
      </c>
      <c r="B93" t="s">
        <v>22</v>
      </c>
      <c r="C93" t="s">
        <v>1198</v>
      </c>
      <c r="D93" s="17">
        <f>IFERROR(VLOOKUP(Dati20_21[[#This Row],[Nome]]&amp;"*",Gazzetta20_21[Giocatore],1,FALSE),0)</f>
        <v>0</v>
      </c>
      <c r="E93" s="13">
        <f>IFERROR(IF(Dati20_21[[#This Row],[Mf]]/Dati20_21[[#This Row],[Quota]]=0,0,Dati20_21[[#This Row],[Mf]]/Dati20_21[[#This Row],[Quota]]),0)</f>
        <v>0</v>
      </c>
      <c r="F93" s="13">
        <f>IFERROR(Dati20_21[[#This Row],[Mf/Quota]]*Dati20_21[[#This Row],[Pg]]/38,0)</f>
        <v>0</v>
      </c>
      <c r="G93" s="15">
        <f>IF(Dati20_21[[#This Row],[Mf]]*Dati20_21[[#This Row],[Pg]]=0,0,Dati20_21[[#This Row],[Mf]]*Dati20_21[[#This Row],[Pg]])</f>
        <v>0</v>
      </c>
      <c r="H93" s="20">
        <f>IFERROR(Dati20_21[[#This Row],[Tot. punti]]/Dati20_21[[#This Row],[Quota]],0)</f>
        <v>0</v>
      </c>
      <c r="I93" s="12">
        <f>IFERROR(VLOOKUP(Dati20_21[[#This Row],[Nome]]&amp;"*",Gazzetta20_21[],2,FALSE),0)</f>
        <v>0</v>
      </c>
      <c r="J93" t="s">
        <v>654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 s="18" t="s">
        <v>2827</v>
      </c>
      <c r="Z93">
        <v>6</v>
      </c>
    </row>
    <row r="94" spans="1:26">
      <c r="A94">
        <v>2865</v>
      </c>
      <c r="B94" t="s">
        <v>31</v>
      </c>
      <c r="C94" t="s">
        <v>1208</v>
      </c>
      <c r="D94" s="17">
        <f>IFERROR(VLOOKUP(Dati20_21[[#This Row],[Nome]]&amp;"*",Gazzetta20_21[Giocatore],1,FALSE),0)</f>
        <v>0</v>
      </c>
      <c r="E94" s="13">
        <f>IFERROR(IF(Dati20_21[[#This Row],[Mf]]/Dati20_21[[#This Row],[Quota]]=0,0,Dati20_21[[#This Row],[Mf]]/Dati20_21[[#This Row],[Quota]]),0)</f>
        <v>0</v>
      </c>
      <c r="F94" s="13">
        <f>IFERROR(Dati20_21[[#This Row],[Mf/Quota]]*Dati20_21[[#This Row],[Pg]]/38,0)</f>
        <v>0</v>
      </c>
      <c r="G94" s="15">
        <f>IF(Dati20_21[[#This Row],[Mf]]*Dati20_21[[#This Row],[Pg]]=0,0,Dati20_21[[#This Row],[Mf]]*Dati20_21[[#This Row],[Pg]])</f>
        <v>0</v>
      </c>
      <c r="H94" s="20">
        <f>IFERROR(Dati20_21[[#This Row],[Tot. punti]]/Dati20_21[[#This Row],[Quota]],0)</f>
        <v>0</v>
      </c>
      <c r="I94" s="12">
        <f>IFERROR(VLOOKUP(Dati20_21[[#This Row],[Nome]]&amp;"*",Gazzetta20_21[],2,FALSE),0)</f>
        <v>0</v>
      </c>
      <c r="J94" t="s">
        <v>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s="18" t="s">
        <v>1753</v>
      </c>
      <c r="Z94">
        <v>13</v>
      </c>
    </row>
    <row r="95" spans="1:26">
      <c r="A95">
        <v>2870</v>
      </c>
      <c r="B95" t="s">
        <v>31</v>
      </c>
      <c r="C95" t="s">
        <v>1213</v>
      </c>
      <c r="D95" s="17">
        <f>IFERROR(VLOOKUP(Dati20_21[[#This Row],[Nome]]&amp;"*",Gazzetta20_21[Giocatore],1,FALSE),0)</f>
        <v>0</v>
      </c>
      <c r="E95" s="13">
        <f>IFERROR(IF(Dati20_21[[#This Row],[Mf]]/Dati20_21[[#This Row],[Quota]]=0,0,Dati20_21[[#This Row],[Mf]]/Dati20_21[[#This Row],[Quota]]),0)</f>
        <v>0</v>
      </c>
      <c r="F95" s="13">
        <f>IFERROR(Dati20_21[[#This Row],[Mf/Quota]]*Dati20_21[[#This Row],[Pg]]/38,0)</f>
        <v>0</v>
      </c>
      <c r="G95" s="15">
        <f>IF(Dati20_21[[#This Row],[Mf]]*Dati20_21[[#This Row],[Pg]]=0,0,Dati20_21[[#This Row],[Mf]]*Dati20_21[[#This Row],[Pg]])</f>
        <v>0</v>
      </c>
      <c r="H95" s="20">
        <f>IFERROR(Dati20_21[[#This Row],[Tot. punti]]/Dati20_21[[#This Row],[Quota]],0)</f>
        <v>0</v>
      </c>
      <c r="I95" s="12">
        <f>IFERROR(VLOOKUP(Dati20_21[[#This Row],[Nome]]&amp;"*",Gazzetta20_21[],2,FALSE),0)</f>
        <v>0</v>
      </c>
      <c r="J95" t="s">
        <v>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s="18" t="s">
        <v>2258</v>
      </c>
      <c r="Z95">
        <v>31</v>
      </c>
    </row>
    <row r="96" spans="1:26">
      <c r="A96">
        <v>2873</v>
      </c>
      <c r="B96" t="s">
        <v>17</v>
      </c>
      <c r="C96" t="s">
        <v>1216</v>
      </c>
      <c r="D96" s="17">
        <f>IFERROR(VLOOKUP(Dati20_21[[#This Row],[Nome]]&amp;"*",Gazzetta20_21[Giocatore],1,FALSE),0)</f>
        <v>0</v>
      </c>
      <c r="E96" s="13">
        <f>IFERROR(IF(Dati20_21[[#This Row],[Mf]]/Dati20_21[[#This Row],[Quota]]=0,0,Dati20_21[[#This Row],[Mf]]/Dati20_21[[#This Row],[Quota]]),0)</f>
        <v>0</v>
      </c>
      <c r="F96" s="13">
        <f>IFERROR(Dati20_21[[#This Row],[Mf/Quota]]*Dati20_21[[#This Row],[Pg]]/38,0)</f>
        <v>0</v>
      </c>
      <c r="G96" s="15">
        <f>IF(Dati20_21[[#This Row],[Mf]]*Dati20_21[[#This Row],[Pg]]=0,0,Dati20_21[[#This Row],[Mf]]*Dati20_21[[#This Row],[Pg]])</f>
        <v>0</v>
      </c>
      <c r="H96" s="20">
        <f>IFERROR(Dati20_21[[#This Row],[Tot. punti]]/Dati20_21[[#This Row],[Quota]],0)</f>
        <v>0</v>
      </c>
      <c r="I96" s="12">
        <f>IFERROR(VLOOKUP(Dati20_21[[#This Row],[Nome]]&amp;"*",Gazzetta20_21[],2,FALSE),0)</f>
        <v>0</v>
      </c>
      <c r="J96" t="s">
        <v>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 s="18" t="s">
        <v>1754</v>
      </c>
      <c r="Z96">
        <v>11</v>
      </c>
    </row>
    <row r="97" spans="1:26">
      <c r="A97">
        <v>4322</v>
      </c>
      <c r="B97" t="s">
        <v>22</v>
      </c>
      <c r="C97" t="s">
        <v>1225</v>
      </c>
      <c r="D97" s="17">
        <f>IFERROR(VLOOKUP(Dati20_21[[#This Row],[Nome]]&amp;"*",Gazzetta20_21[Giocatore],1,FALSE),0)</f>
        <v>0</v>
      </c>
      <c r="E97" s="13">
        <f>IFERROR(IF(Dati20_21[[#This Row],[Mf]]/Dati20_21[[#This Row],[Quota]]=0,0,Dati20_21[[#This Row],[Mf]]/Dati20_21[[#This Row],[Quota]]),0)</f>
        <v>0</v>
      </c>
      <c r="F97" s="13">
        <f>IFERROR(Dati20_21[[#This Row],[Mf/Quota]]*Dati20_21[[#This Row],[Pg]]/38,0)</f>
        <v>0</v>
      </c>
      <c r="G97" s="15">
        <f>IF(Dati20_21[[#This Row],[Mf]]*Dati20_21[[#This Row],[Pg]]=0,0,Dati20_21[[#This Row],[Mf]]*Dati20_21[[#This Row],[Pg]])</f>
        <v>0</v>
      </c>
      <c r="H97" s="20">
        <f>IFERROR(Dati20_21[[#This Row],[Tot. punti]]/Dati20_21[[#This Row],[Quota]],0)</f>
        <v>0</v>
      </c>
      <c r="I97" s="12">
        <f>IFERROR(VLOOKUP(Dati20_21[[#This Row],[Nome]]&amp;"*",Gazzetta20_21[],2,FALSE),0)</f>
        <v>0</v>
      </c>
      <c r="J97" t="s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 s="18" t="s">
        <v>1757</v>
      </c>
      <c r="Z97">
        <v>9</v>
      </c>
    </row>
    <row r="98" spans="1:26">
      <c r="A98">
        <v>4333</v>
      </c>
      <c r="B98" t="s">
        <v>17</v>
      </c>
      <c r="C98" t="s">
        <v>1235</v>
      </c>
      <c r="D98" s="17">
        <f>IFERROR(VLOOKUP(Dati20_21[[#This Row],[Nome]]&amp;"*",Gazzetta20_21[Giocatore],1,FALSE),0)</f>
        <v>0</v>
      </c>
      <c r="E98" s="13">
        <f>IFERROR(IF(Dati20_21[[#This Row],[Mf]]/Dati20_21[[#This Row],[Quota]]=0,0,Dati20_21[[#This Row],[Mf]]/Dati20_21[[#This Row],[Quota]]),0)</f>
        <v>0</v>
      </c>
      <c r="F98" s="13">
        <f>IFERROR(Dati20_21[[#This Row],[Mf/Quota]]*Dati20_21[[#This Row],[Pg]]/38,0)</f>
        <v>0</v>
      </c>
      <c r="G98" s="15">
        <f>IF(Dati20_21[[#This Row],[Mf]]*Dati20_21[[#This Row],[Pg]]=0,0,Dati20_21[[#This Row],[Mf]]*Dati20_21[[#This Row],[Pg]])</f>
        <v>0</v>
      </c>
      <c r="H98" s="20">
        <f>IFERROR(Dati20_21[[#This Row],[Tot. punti]]/Dati20_21[[#This Row],[Quota]],0)</f>
        <v>0</v>
      </c>
      <c r="I98" s="12">
        <f>IFERROR(VLOOKUP(Dati20_21[[#This Row],[Nome]]&amp;"*",Gazzetta20_21[],2,FALSE),0)</f>
        <v>0</v>
      </c>
      <c r="J98" t="s">
        <v>654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 s="18" t="s">
        <v>2830</v>
      </c>
      <c r="Z98">
        <v>1</v>
      </c>
    </row>
    <row r="99" spans="1:26">
      <c r="A99">
        <v>4365</v>
      </c>
      <c r="B99" t="s">
        <v>31</v>
      </c>
      <c r="C99" t="s">
        <v>1259</v>
      </c>
      <c r="D99" s="17">
        <f>IFERROR(VLOOKUP(Dati20_21[[#This Row],[Nome]]&amp;"*",Gazzetta20_21[Giocatore],1,FALSE),0)</f>
        <v>0</v>
      </c>
      <c r="E99" s="13">
        <f>IFERROR(IF(Dati20_21[[#This Row],[Mf]]/Dati20_21[[#This Row],[Quota]]=0,0,Dati20_21[[#This Row],[Mf]]/Dati20_21[[#This Row],[Quota]]),0)</f>
        <v>0</v>
      </c>
      <c r="F99" s="13">
        <f>IFERROR(Dati20_21[[#This Row],[Mf/Quota]]*Dati20_21[[#This Row],[Pg]]/38,0)</f>
        <v>0</v>
      </c>
      <c r="G99" s="15">
        <f>IF(Dati20_21[[#This Row],[Mf]]*Dati20_21[[#This Row],[Pg]]=0,0,Dati20_21[[#This Row],[Mf]]*Dati20_21[[#This Row],[Pg]])</f>
        <v>0</v>
      </c>
      <c r="H99" s="20">
        <f>IFERROR(Dati20_21[[#This Row],[Tot. punti]]/Dati20_21[[#This Row],[Quota]],0)</f>
        <v>0</v>
      </c>
      <c r="I99" s="12">
        <f>IFERROR(VLOOKUP(Dati20_21[[#This Row],[Nome]]&amp;"*",Gazzetta20_21[],2,FALSE),0)</f>
        <v>0</v>
      </c>
      <c r="J99" t="s">
        <v>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 s="18" t="s">
        <v>2962</v>
      </c>
      <c r="Z99">
        <v>11</v>
      </c>
    </row>
    <row r="100" spans="1:26">
      <c r="A100">
        <v>4384</v>
      </c>
      <c r="B100" t="s">
        <v>22</v>
      </c>
      <c r="C100" t="s">
        <v>1301</v>
      </c>
      <c r="D100" s="17">
        <f>IFERROR(VLOOKUP(Dati20_21[[#This Row],[Nome]]&amp;"*",Gazzetta20_21[Giocatore],1,FALSE),0)</f>
        <v>0</v>
      </c>
      <c r="E100" s="13">
        <f>IFERROR(IF(Dati20_21[[#This Row],[Mf]]/Dati20_21[[#This Row],[Quota]]=0,0,Dati20_21[[#This Row],[Mf]]/Dati20_21[[#This Row],[Quota]]),0)</f>
        <v>0</v>
      </c>
      <c r="F100" s="13">
        <f>IFERROR(Dati20_21[[#This Row],[Mf/Quota]]*Dati20_21[[#This Row],[Pg]]/38,0)</f>
        <v>0</v>
      </c>
      <c r="G100" s="15">
        <f>IF(Dati20_21[[#This Row],[Mf]]*Dati20_21[[#This Row],[Pg]]=0,0,Dati20_21[[#This Row],[Mf]]*Dati20_21[[#This Row],[Pg]])</f>
        <v>0</v>
      </c>
      <c r="H100" s="20">
        <f>IFERROR(Dati20_21[[#This Row],[Tot. punti]]/Dati20_21[[#This Row],[Quota]],0)</f>
        <v>0</v>
      </c>
      <c r="I100" s="12">
        <f>IFERROR(VLOOKUP(Dati20_21[[#This Row],[Nome]]&amp;"*",Gazzetta20_21[],2,FALSE),0)</f>
        <v>0</v>
      </c>
      <c r="J100" t="s">
        <v>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 s="18" t="s">
        <v>2656</v>
      </c>
      <c r="Z100">
        <v>14</v>
      </c>
    </row>
    <row r="101" spans="1:26">
      <c r="A101">
        <v>4387</v>
      </c>
      <c r="B101" t="s">
        <v>17</v>
      </c>
      <c r="C101" t="s">
        <v>1304</v>
      </c>
      <c r="D101" s="17">
        <f>IFERROR(VLOOKUP(Dati20_21[[#This Row],[Nome]]&amp;"*",Gazzetta20_21[Giocatore],1,FALSE),0)</f>
        <v>0</v>
      </c>
      <c r="E101" s="13">
        <f>IFERROR(IF(Dati20_21[[#This Row],[Mf]]/Dati20_21[[#This Row],[Quota]]=0,0,Dati20_21[[#This Row],[Mf]]/Dati20_21[[#This Row],[Quota]]),0)</f>
        <v>0</v>
      </c>
      <c r="F101" s="13">
        <f>IFERROR(Dati20_21[[#This Row],[Mf/Quota]]*Dati20_21[[#This Row],[Pg]]/38,0)</f>
        <v>0</v>
      </c>
      <c r="G101" s="15">
        <f>IF(Dati20_21[[#This Row],[Mf]]*Dati20_21[[#This Row],[Pg]]=0,0,Dati20_21[[#This Row],[Mf]]*Dati20_21[[#This Row],[Pg]])</f>
        <v>0</v>
      </c>
      <c r="H101" s="20">
        <f>IFERROR(Dati20_21[[#This Row],[Tot. punti]]/Dati20_21[[#This Row],[Quota]],0)</f>
        <v>0</v>
      </c>
      <c r="I101" s="12">
        <f>IFERROR(VLOOKUP(Dati20_21[[#This Row],[Nome]]&amp;"*",Gazzetta20_21[],2,FALSE),0)</f>
        <v>0</v>
      </c>
      <c r="J101" t="s">
        <v>1086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 s="18" t="s">
        <v>1762</v>
      </c>
      <c r="Z101">
        <v>1</v>
      </c>
    </row>
    <row r="102" spans="1:26">
      <c r="A102">
        <v>4388</v>
      </c>
      <c r="B102" t="s">
        <v>17</v>
      </c>
      <c r="C102" t="s">
        <v>1305</v>
      </c>
      <c r="D102" s="17">
        <f>IFERROR(VLOOKUP(Dati20_21[[#This Row],[Nome]]&amp;"*",Gazzetta20_21[Giocatore],1,FALSE),0)</f>
        <v>0</v>
      </c>
      <c r="E102" s="13">
        <f>IFERROR(IF(Dati20_21[[#This Row],[Mf]]/Dati20_21[[#This Row],[Quota]]=0,0,Dati20_21[[#This Row],[Mf]]/Dati20_21[[#This Row],[Quota]]),0)</f>
        <v>0</v>
      </c>
      <c r="F102" s="13">
        <f>IFERROR(Dati20_21[[#This Row],[Mf/Quota]]*Dati20_21[[#This Row],[Pg]]/38,0)</f>
        <v>0</v>
      </c>
      <c r="G102" s="15">
        <f>IF(Dati20_21[[#This Row],[Mf]]*Dati20_21[[#This Row],[Pg]]=0,0,Dati20_21[[#This Row],[Mf]]*Dati20_21[[#This Row],[Pg]])</f>
        <v>0</v>
      </c>
      <c r="H102" s="20">
        <f>IFERROR(Dati20_21[[#This Row],[Tot. punti]]/Dati20_21[[#This Row],[Quota]],0)</f>
        <v>0</v>
      </c>
      <c r="I102" s="12">
        <f>IFERROR(VLOOKUP(Dati20_21[[#This Row],[Nome]]&amp;"*",Gazzetta20_21[],2,FALSE),0)</f>
        <v>0</v>
      </c>
      <c r="J102" t="s">
        <v>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s="18" t="s">
        <v>1763</v>
      </c>
      <c r="Z102">
        <v>20</v>
      </c>
    </row>
    <row r="103" spans="1:26">
      <c r="A103">
        <v>4420</v>
      </c>
      <c r="B103" t="s">
        <v>31</v>
      </c>
      <c r="C103" t="s">
        <v>1329</v>
      </c>
      <c r="D103" s="17">
        <f>IFERROR(VLOOKUP(Dati20_21[[#This Row],[Nome]]&amp;"*",Gazzetta20_21[Giocatore],1,FALSE),0)</f>
        <v>0</v>
      </c>
      <c r="E103" s="13">
        <f>IFERROR(IF(Dati20_21[[#This Row],[Mf]]/Dati20_21[[#This Row],[Quota]]=0,0,Dati20_21[[#This Row],[Mf]]/Dati20_21[[#This Row],[Quota]]),0)</f>
        <v>0</v>
      </c>
      <c r="F103" s="13">
        <f>IFERROR(Dati20_21[[#This Row],[Mf/Quota]]*Dati20_21[[#This Row],[Pg]]/38,0)</f>
        <v>0</v>
      </c>
      <c r="G103" s="15">
        <f>IF(Dati20_21[[#This Row],[Mf]]*Dati20_21[[#This Row],[Pg]]=0,0,Dati20_21[[#This Row],[Mf]]*Dati20_21[[#This Row],[Pg]])</f>
        <v>0</v>
      </c>
      <c r="H103" s="20">
        <f>IFERROR(Dati20_21[[#This Row],[Tot. punti]]/Dati20_21[[#This Row],[Quota]],0)</f>
        <v>0</v>
      </c>
      <c r="I103" s="12">
        <f>IFERROR(VLOOKUP(Dati20_21[[#This Row],[Nome]]&amp;"*",Gazzetta20_21[],2,FALSE),0)</f>
        <v>0</v>
      </c>
      <c r="J103" t="s">
        <v>101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 s="18" t="s">
        <v>1765</v>
      </c>
      <c r="Z103">
        <v>9</v>
      </c>
    </row>
    <row r="104" spans="1:26">
      <c r="A104">
        <v>4424</v>
      </c>
      <c r="B104" t="s">
        <v>22</v>
      </c>
      <c r="C104" t="s">
        <v>1333</v>
      </c>
      <c r="D104" s="17">
        <f>IFERROR(VLOOKUP(Dati20_21[[#This Row],[Nome]]&amp;"*",Gazzetta20_21[Giocatore],1,FALSE),0)</f>
        <v>0</v>
      </c>
      <c r="E104" s="13">
        <f>IFERROR(IF(Dati20_21[[#This Row],[Mf]]/Dati20_21[[#This Row],[Quota]]=0,0,Dati20_21[[#This Row],[Mf]]/Dati20_21[[#This Row],[Quota]]),0)</f>
        <v>0</v>
      </c>
      <c r="F104" s="13">
        <f>IFERROR(Dati20_21[[#This Row],[Mf/Quota]]*Dati20_21[[#This Row],[Pg]]/38,0)</f>
        <v>0</v>
      </c>
      <c r="G104" s="15">
        <f>IF(Dati20_21[[#This Row],[Mf]]*Dati20_21[[#This Row],[Pg]]=0,0,Dati20_21[[#This Row],[Mf]]*Dati20_21[[#This Row],[Pg]])</f>
        <v>0</v>
      </c>
      <c r="H104" s="20">
        <f>IFERROR(Dati20_21[[#This Row],[Tot. punti]]/Dati20_21[[#This Row],[Quota]],0)</f>
        <v>0</v>
      </c>
      <c r="I104" s="12">
        <f>IFERROR(VLOOKUP(Dati20_21[[#This Row],[Nome]]&amp;"*",Gazzetta20_21[],2,FALSE),0)</f>
        <v>0</v>
      </c>
      <c r="J104" t="s">
        <v>74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 s="18" t="s">
        <v>2963</v>
      </c>
      <c r="Z104">
        <v>2</v>
      </c>
    </row>
    <row r="105" spans="1:26">
      <c r="A105">
        <v>4431</v>
      </c>
      <c r="B105" t="s">
        <v>28</v>
      </c>
      <c r="C105" t="s">
        <v>1502</v>
      </c>
      <c r="D105" s="17">
        <f>IFERROR(VLOOKUP(Dati20_21[[#This Row],[Nome]]&amp;"*",Gazzetta20_21[Giocatore],1,FALSE),0)</f>
        <v>0</v>
      </c>
      <c r="E105" s="13">
        <f>IFERROR(IF(Dati20_21[[#This Row],[Mf]]/Dati20_21[[#This Row],[Quota]]=0,0,Dati20_21[[#This Row],[Mf]]/Dati20_21[[#This Row],[Quota]]),0)</f>
        <v>0</v>
      </c>
      <c r="F105" s="13">
        <f>IFERROR(Dati20_21[[#This Row],[Mf/Quota]]*Dati20_21[[#This Row],[Pg]]/38,0)</f>
        <v>0</v>
      </c>
      <c r="G105" s="15">
        <f>IF(Dati20_21[[#This Row],[Mf]]*Dati20_21[[#This Row],[Pg]]=0,0,Dati20_21[[#This Row],[Mf]]*Dati20_21[[#This Row],[Pg]])</f>
        <v>0</v>
      </c>
      <c r="H105" s="20">
        <f>IFERROR(Dati20_21[[#This Row],[Tot. punti]]/Dati20_21[[#This Row],[Quota]],0)</f>
        <v>0</v>
      </c>
      <c r="I105" s="12">
        <f>IFERROR(VLOOKUP(Dati20_21[[#This Row],[Nome]]&amp;"*",Gazzetta20_21[],2,FALSE),0)</f>
        <v>0</v>
      </c>
      <c r="J105" t="s">
        <v>49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 s="18" t="s">
        <v>2261</v>
      </c>
      <c r="Z105">
        <v>5</v>
      </c>
    </row>
    <row r="106" spans="1:26">
      <c r="A106">
        <v>4454</v>
      </c>
      <c r="B106" t="s">
        <v>31</v>
      </c>
      <c r="C106" t="s">
        <v>1358</v>
      </c>
      <c r="D106" s="17">
        <f>IFERROR(VLOOKUP(Dati20_21[[#This Row],[Nome]]&amp;"*",Gazzetta20_21[Giocatore],1,FALSE),0)</f>
        <v>0</v>
      </c>
      <c r="E106" s="13">
        <f>IFERROR(IF(Dati20_21[[#This Row],[Mf]]/Dati20_21[[#This Row],[Quota]]=0,0,Dati20_21[[#This Row],[Mf]]/Dati20_21[[#This Row],[Quota]]),0)</f>
        <v>0</v>
      </c>
      <c r="F106" s="13">
        <f>IFERROR(Dati20_21[[#This Row],[Mf/Quota]]*Dati20_21[[#This Row],[Pg]]/38,0)</f>
        <v>0</v>
      </c>
      <c r="G106" s="15">
        <f>IF(Dati20_21[[#This Row],[Mf]]*Dati20_21[[#This Row],[Pg]]=0,0,Dati20_21[[#This Row],[Mf]]*Dati20_21[[#This Row],[Pg]])</f>
        <v>0</v>
      </c>
      <c r="H106" s="20">
        <f>IFERROR(Dati20_21[[#This Row],[Tot. punti]]/Dati20_21[[#This Row],[Quota]],0)</f>
        <v>0</v>
      </c>
      <c r="I106" s="12">
        <f>IFERROR(VLOOKUP(Dati20_21[[#This Row],[Nome]]&amp;"*",Gazzetta20_21[],2,FALSE),0)</f>
        <v>0</v>
      </c>
      <c r="J106" t="s">
        <v>654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 s="18" t="s">
        <v>2496</v>
      </c>
      <c r="Z106">
        <v>15</v>
      </c>
    </row>
    <row r="107" spans="1:26">
      <c r="A107">
        <v>4463</v>
      </c>
      <c r="B107" t="s">
        <v>17</v>
      </c>
      <c r="C107" t="s">
        <v>1366</v>
      </c>
      <c r="D107" s="17">
        <f>IFERROR(VLOOKUP(Dati20_21[[#This Row],[Nome]]&amp;"*",Gazzetta20_21[Giocatore],1,FALSE),0)</f>
        <v>0</v>
      </c>
      <c r="E107" s="13">
        <f>IFERROR(IF(Dati20_21[[#This Row],[Mf]]/Dati20_21[[#This Row],[Quota]]=0,0,Dati20_21[[#This Row],[Mf]]/Dati20_21[[#This Row],[Quota]]),0)</f>
        <v>0</v>
      </c>
      <c r="F107" s="13">
        <f>IFERROR(Dati20_21[[#This Row],[Mf/Quota]]*Dati20_21[[#This Row],[Pg]]/38,0)</f>
        <v>0</v>
      </c>
      <c r="G107" s="15">
        <f>IF(Dati20_21[[#This Row],[Mf]]*Dati20_21[[#This Row],[Pg]]=0,0,Dati20_21[[#This Row],[Mf]]*Dati20_21[[#This Row],[Pg]])</f>
        <v>0</v>
      </c>
      <c r="H107" s="20">
        <f>IFERROR(Dati20_21[[#This Row],[Tot. punti]]/Dati20_21[[#This Row],[Quota]],0)</f>
        <v>0</v>
      </c>
      <c r="I107" s="12">
        <f>IFERROR(VLOOKUP(Dati20_21[[#This Row],[Nome]]&amp;"*",Gazzetta20_21[],2,FALSE),0)</f>
        <v>0</v>
      </c>
      <c r="J107" t="s">
        <v>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 s="18" t="s">
        <v>2660</v>
      </c>
      <c r="Z107">
        <v>27</v>
      </c>
    </row>
    <row r="108" spans="1:26">
      <c r="A108">
        <v>4489</v>
      </c>
      <c r="B108" t="s">
        <v>17</v>
      </c>
      <c r="C108" t="s">
        <v>1390</v>
      </c>
      <c r="D108" s="17">
        <f>IFERROR(VLOOKUP(Dati20_21[[#This Row],[Nome]]&amp;"*",Gazzetta20_21[Giocatore],1,FALSE),0)</f>
        <v>0</v>
      </c>
      <c r="E108" s="13">
        <f>IFERROR(IF(Dati20_21[[#This Row],[Mf]]/Dati20_21[[#This Row],[Quota]]=0,0,Dati20_21[[#This Row],[Mf]]/Dati20_21[[#This Row],[Quota]]),0)</f>
        <v>0</v>
      </c>
      <c r="F108" s="13">
        <f>IFERROR(Dati20_21[[#This Row],[Mf/Quota]]*Dati20_21[[#This Row],[Pg]]/38,0)</f>
        <v>0</v>
      </c>
      <c r="G108" s="15">
        <f>IF(Dati20_21[[#This Row],[Mf]]*Dati20_21[[#This Row],[Pg]]=0,0,Dati20_21[[#This Row],[Mf]]*Dati20_21[[#This Row],[Pg]])</f>
        <v>0</v>
      </c>
      <c r="H108" s="20">
        <f>IFERROR(Dati20_21[[#This Row],[Tot. punti]]/Dati20_21[[#This Row],[Quota]],0)</f>
        <v>0</v>
      </c>
      <c r="I108" s="12">
        <f>IFERROR(VLOOKUP(Dati20_21[[#This Row],[Nome]]&amp;"*",Gazzetta20_21[],2,FALSE),0)</f>
        <v>0</v>
      </c>
      <c r="J108" t="s">
        <v>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s="18" t="s">
        <v>2500</v>
      </c>
      <c r="Z108">
        <v>20</v>
      </c>
    </row>
    <row r="109" spans="1:26">
      <c r="A109">
        <v>4498</v>
      </c>
      <c r="B109" t="s">
        <v>22</v>
      </c>
      <c r="C109" t="s">
        <v>1398</v>
      </c>
      <c r="D109" s="17">
        <f>IFERROR(VLOOKUP(Dati20_21[[#This Row],[Nome]]&amp;"*",Gazzetta20_21[Giocatore],1,FALSE),0)</f>
        <v>0</v>
      </c>
      <c r="E109" s="13">
        <f>IFERROR(IF(Dati20_21[[#This Row],[Mf]]/Dati20_21[[#This Row],[Quota]]=0,0,Dati20_21[[#This Row],[Mf]]/Dati20_21[[#This Row],[Quota]]),0)</f>
        <v>0</v>
      </c>
      <c r="F109" s="13">
        <f>IFERROR(Dati20_21[[#This Row],[Mf/Quota]]*Dati20_21[[#This Row],[Pg]]/38,0)</f>
        <v>0</v>
      </c>
      <c r="G109" s="15">
        <f>IF(Dati20_21[[#This Row],[Mf]]*Dati20_21[[#This Row],[Pg]]=0,0,Dati20_21[[#This Row],[Mf]]*Dati20_21[[#This Row],[Pg]])</f>
        <v>0</v>
      </c>
      <c r="H109" s="20">
        <f>IFERROR(Dati20_21[[#This Row],[Tot. punti]]/Dati20_21[[#This Row],[Quota]],0)</f>
        <v>0</v>
      </c>
      <c r="I109" s="12">
        <f>IFERROR(VLOOKUP(Dati20_21[[#This Row],[Nome]]&amp;"*",Gazzetta20_21[],2,FALSE),0)</f>
        <v>0</v>
      </c>
      <c r="J109" t="s">
        <v>101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 s="18" t="s">
        <v>2964</v>
      </c>
      <c r="Z109">
        <v>3</v>
      </c>
    </row>
    <row r="110" spans="1:26">
      <c r="A110">
        <v>4512</v>
      </c>
      <c r="B110" t="s">
        <v>22</v>
      </c>
      <c r="C110" t="s">
        <v>1411</v>
      </c>
      <c r="D110" s="17">
        <f>IFERROR(VLOOKUP(Dati20_21[[#This Row],[Nome]]&amp;"*",Gazzetta20_21[Giocatore],1,FALSE),0)</f>
        <v>0</v>
      </c>
      <c r="E110" s="13">
        <f>IFERROR(IF(Dati20_21[[#This Row],[Mf]]/Dati20_21[[#This Row],[Quota]]=0,0,Dati20_21[[#This Row],[Mf]]/Dati20_21[[#This Row],[Quota]]),0)</f>
        <v>0</v>
      </c>
      <c r="F110" s="13">
        <f>IFERROR(Dati20_21[[#This Row],[Mf/Quota]]*Dati20_21[[#This Row],[Pg]]/38,0)</f>
        <v>0</v>
      </c>
      <c r="G110" s="15">
        <f>IF(Dati20_21[[#This Row],[Mf]]*Dati20_21[[#This Row],[Pg]]=0,0,Dati20_21[[#This Row],[Mf]]*Dati20_21[[#This Row],[Pg]])</f>
        <v>0</v>
      </c>
      <c r="H110" s="20">
        <f>IFERROR(Dati20_21[[#This Row],[Tot. punti]]/Dati20_21[[#This Row],[Quota]],0)</f>
        <v>0</v>
      </c>
      <c r="I110" s="12">
        <f>IFERROR(VLOOKUP(Dati20_21[[#This Row],[Nome]]&amp;"*",Gazzetta20_21[],2,FALSE),0)</f>
        <v>0</v>
      </c>
      <c r="J110" t="s">
        <v>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 s="18" t="s">
        <v>2661</v>
      </c>
      <c r="Z110">
        <v>17</v>
      </c>
    </row>
    <row r="111" spans="1:26">
      <c r="A111">
        <v>4529</v>
      </c>
      <c r="B111" t="s">
        <v>31</v>
      </c>
      <c r="C111" t="s">
        <v>1428</v>
      </c>
      <c r="D111" s="17">
        <f>IFERROR(VLOOKUP(Dati20_21[[#This Row],[Nome]]&amp;"*",Gazzetta20_21[Giocatore],1,FALSE),0)</f>
        <v>0</v>
      </c>
      <c r="E111" s="13">
        <f>IFERROR(IF(Dati20_21[[#This Row],[Mf]]/Dati20_21[[#This Row],[Quota]]=0,0,Dati20_21[[#This Row],[Mf]]/Dati20_21[[#This Row],[Quota]]),0)</f>
        <v>0</v>
      </c>
      <c r="F111" s="13">
        <f>IFERROR(Dati20_21[[#This Row],[Mf/Quota]]*Dati20_21[[#This Row],[Pg]]/38,0)</f>
        <v>0</v>
      </c>
      <c r="G111" s="15">
        <f>IF(Dati20_21[[#This Row],[Mf]]*Dati20_21[[#This Row],[Pg]]=0,0,Dati20_21[[#This Row],[Mf]]*Dati20_21[[#This Row],[Pg]])</f>
        <v>0</v>
      </c>
      <c r="H111" s="20">
        <f>IFERROR(Dati20_21[[#This Row],[Tot. punti]]/Dati20_21[[#This Row],[Quota]],0)</f>
        <v>0</v>
      </c>
      <c r="I111" s="12">
        <f>IFERROR(VLOOKUP(Dati20_21[[#This Row],[Nome]]&amp;"*",Gazzetta20_21[],2,FALSE),0)</f>
        <v>0</v>
      </c>
      <c r="J111" t="s">
        <v>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 s="18" t="s">
        <v>1774</v>
      </c>
      <c r="Z111">
        <v>14</v>
      </c>
    </row>
    <row r="112" spans="1:26">
      <c r="A112">
        <v>4887</v>
      </c>
      <c r="B112" t="s">
        <v>31</v>
      </c>
      <c r="C112" t="s">
        <v>1447</v>
      </c>
      <c r="D112" s="17">
        <f>IFERROR(VLOOKUP(Dati20_21[[#This Row],[Nome]]&amp;"*",Gazzetta20_21[Giocatore],1,FALSE),0)</f>
        <v>0</v>
      </c>
      <c r="E112" s="13">
        <f>IFERROR(IF(Dati20_21[[#This Row],[Mf]]/Dati20_21[[#This Row],[Quota]]=0,0,Dati20_21[[#This Row],[Mf]]/Dati20_21[[#This Row],[Quota]]),0)</f>
        <v>0</v>
      </c>
      <c r="F112" s="13">
        <f>IFERROR(Dati20_21[[#This Row],[Mf/Quota]]*Dati20_21[[#This Row],[Pg]]/38,0)</f>
        <v>0</v>
      </c>
      <c r="G112" s="15">
        <f>IF(Dati20_21[[#This Row],[Mf]]*Dati20_21[[#This Row],[Pg]]=0,0,Dati20_21[[#This Row],[Mf]]*Dati20_21[[#This Row],[Pg]])</f>
        <v>0</v>
      </c>
      <c r="H112" s="20">
        <f>IFERROR(Dati20_21[[#This Row],[Tot. punti]]/Dati20_21[[#This Row],[Quota]],0)</f>
        <v>0</v>
      </c>
      <c r="I112" s="12">
        <f>IFERROR(VLOOKUP(Dati20_21[[#This Row],[Nome]]&amp;"*",Gazzetta20_21[],2,FALSE),0)</f>
        <v>0</v>
      </c>
      <c r="J112" t="s">
        <v>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 s="18" t="s">
        <v>1777</v>
      </c>
      <c r="Z112">
        <v>23</v>
      </c>
    </row>
    <row r="113" spans="1:26">
      <c r="A113">
        <v>4897</v>
      </c>
      <c r="B113" t="s">
        <v>31</v>
      </c>
      <c r="C113" t="s">
        <v>1456</v>
      </c>
      <c r="D113" s="17">
        <f>IFERROR(VLOOKUP(Dati20_21[[#This Row],[Nome]]&amp;"*",Gazzetta20_21[Giocatore],1,FALSE),0)</f>
        <v>0</v>
      </c>
      <c r="E113" s="13">
        <f>IFERROR(IF(Dati20_21[[#This Row],[Mf]]/Dati20_21[[#This Row],[Quota]]=0,0,Dati20_21[[#This Row],[Mf]]/Dati20_21[[#This Row],[Quota]]),0)</f>
        <v>0</v>
      </c>
      <c r="F113" s="13">
        <f>IFERROR(Dati20_21[[#This Row],[Mf/Quota]]*Dati20_21[[#This Row],[Pg]]/38,0)</f>
        <v>0</v>
      </c>
      <c r="G113" s="15">
        <f>IF(Dati20_21[[#This Row],[Mf]]*Dati20_21[[#This Row],[Pg]]=0,0,Dati20_21[[#This Row],[Mf]]*Dati20_21[[#This Row],[Pg]])</f>
        <v>0</v>
      </c>
      <c r="H113" s="20">
        <f>IFERROR(Dati20_21[[#This Row],[Tot. punti]]/Dati20_21[[#This Row],[Quota]],0)</f>
        <v>0</v>
      </c>
      <c r="I113" s="12">
        <f>IFERROR(VLOOKUP(Dati20_21[[#This Row],[Nome]]&amp;"*",Gazzetta20_21[],2,FALSE),0)</f>
        <v>0</v>
      </c>
      <c r="J113" t="s">
        <v>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 s="18" t="s">
        <v>2268</v>
      </c>
      <c r="Z113">
        <v>4</v>
      </c>
    </row>
    <row r="114" spans="1:26">
      <c r="A114">
        <v>4929</v>
      </c>
      <c r="B114" t="s">
        <v>28</v>
      </c>
      <c r="C114" t="s">
        <v>1468</v>
      </c>
      <c r="D114" s="17">
        <f>IFERROR(VLOOKUP(Dati20_21[[#This Row],[Nome]]&amp;"*",Gazzetta20_21[Giocatore],1,FALSE),0)</f>
        <v>0</v>
      </c>
      <c r="E114" s="13">
        <f>IFERROR(IF(Dati20_21[[#This Row],[Mf]]/Dati20_21[[#This Row],[Quota]]=0,0,Dati20_21[[#This Row],[Mf]]/Dati20_21[[#This Row],[Quota]]),0)</f>
        <v>0</v>
      </c>
      <c r="F114" s="13">
        <f>IFERROR(Dati20_21[[#This Row],[Mf/Quota]]*Dati20_21[[#This Row],[Pg]]/38,0)</f>
        <v>0</v>
      </c>
      <c r="G114" s="15">
        <f>IF(Dati20_21[[#This Row],[Mf]]*Dati20_21[[#This Row],[Pg]]=0,0,Dati20_21[[#This Row],[Mf]]*Dati20_21[[#This Row],[Pg]])</f>
        <v>0</v>
      </c>
      <c r="H114" s="20">
        <f>IFERROR(Dati20_21[[#This Row],[Tot. punti]]/Dati20_21[[#This Row],[Quota]],0)</f>
        <v>0</v>
      </c>
      <c r="I114" s="12">
        <f>IFERROR(VLOOKUP(Dati20_21[[#This Row],[Nome]]&amp;"*",Gazzetta20_21[],2,FALSE),0)</f>
        <v>0</v>
      </c>
      <c r="J114" t="s">
        <v>654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 s="18" t="s">
        <v>2965</v>
      </c>
      <c r="Z114">
        <v>12</v>
      </c>
    </row>
    <row r="115" spans="1:26">
      <c r="A115">
        <v>4935</v>
      </c>
      <c r="B115" t="s">
        <v>22</v>
      </c>
      <c r="C115" t="s">
        <v>1474</v>
      </c>
      <c r="D115" s="17">
        <f>IFERROR(VLOOKUP(Dati20_21[[#This Row],[Nome]]&amp;"*",Gazzetta20_21[Giocatore],1,FALSE),0)</f>
        <v>0</v>
      </c>
      <c r="E115" s="13">
        <f>IFERROR(IF(Dati20_21[[#This Row],[Mf]]/Dati20_21[[#This Row],[Quota]]=0,0,Dati20_21[[#This Row],[Mf]]/Dati20_21[[#This Row],[Quota]]),0)</f>
        <v>0</v>
      </c>
      <c r="F115" s="13">
        <f>IFERROR(Dati20_21[[#This Row],[Mf/Quota]]*Dati20_21[[#This Row],[Pg]]/38,0)</f>
        <v>0</v>
      </c>
      <c r="G115" s="15">
        <f>IF(Dati20_21[[#This Row],[Mf]]*Dati20_21[[#This Row],[Pg]]=0,0,Dati20_21[[#This Row],[Mf]]*Dati20_21[[#This Row],[Pg]])</f>
        <v>0</v>
      </c>
      <c r="H115" s="20">
        <f>IFERROR(Dati20_21[[#This Row],[Tot. punti]]/Dati20_21[[#This Row],[Quota]],0)</f>
        <v>0</v>
      </c>
      <c r="I115" s="12">
        <f>IFERROR(VLOOKUP(Dati20_21[[#This Row],[Nome]]&amp;"*",Gazzetta20_21[],2,FALSE),0)</f>
        <v>0</v>
      </c>
      <c r="J115" t="s">
        <v>654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 s="18" t="s">
        <v>2832</v>
      </c>
      <c r="Z115">
        <v>9</v>
      </c>
    </row>
    <row r="116" spans="1:26">
      <c r="A116">
        <v>4940</v>
      </c>
      <c r="B116" t="s">
        <v>17</v>
      </c>
      <c r="C116" t="s">
        <v>1479</v>
      </c>
      <c r="D116" s="17">
        <f>IFERROR(VLOOKUP(Dati20_21[[#This Row],[Nome]]&amp;"*",Gazzetta20_21[Giocatore],1,FALSE),0)</f>
        <v>0</v>
      </c>
      <c r="E116" s="13">
        <f>IFERROR(IF(Dati20_21[[#This Row],[Mf]]/Dati20_21[[#This Row],[Quota]]=0,0,Dati20_21[[#This Row],[Mf]]/Dati20_21[[#This Row],[Quota]]),0)</f>
        <v>0</v>
      </c>
      <c r="F116" s="13">
        <f>IFERROR(Dati20_21[[#This Row],[Mf/Quota]]*Dati20_21[[#This Row],[Pg]]/38,0)</f>
        <v>0</v>
      </c>
      <c r="G116" s="15">
        <f>IF(Dati20_21[[#This Row],[Mf]]*Dati20_21[[#This Row],[Pg]]=0,0,Dati20_21[[#This Row],[Mf]]*Dati20_21[[#This Row],[Pg]])</f>
        <v>0</v>
      </c>
      <c r="H116" s="20">
        <f>IFERROR(Dati20_21[[#This Row],[Tot. punti]]/Dati20_21[[#This Row],[Quota]],0)</f>
        <v>0</v>
      </c>
      <c r="I116" s="12">
        <f>IFERROR(VLOOKUP(Dati20_21[[#This Row],[Nome]]&amp;"*",Gazzetta20_21[],2,FALSE),0)</f>
        <v>0</v>
      </c>
      <c r="J116" t="s">
        <v>654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 s="18" t="s">
        <v>1778</v>
      </c>
      <c r="Z116">
        <v>3</v>
      </c>
    </row>
    <row r="117" spans="1:26">
      <c r="A117">
        <v>4948</v>
      </c>
      <c r="B117" t="s">
        <v>17</v>
      </c>
      <c r="C117" t="s">
        <v>1487</v>
      </c>
      <c r="D117" s="17">
        <f>IFERROR(VLOOKUP(Dati20_21[[#This Row],[Nome]]&amp;"*",Gazzetta20_21[Giocatore],1,FALSE),0)</f>
        <v>0</v>
      </c>
      <c r="E117" s="13">
        <f>IFERROR(IF(Dati20_21[[#This Row],[Mf]]/Dati20_21[[#This Row],[Quota]]=0,0,Dati20_21[[#This Row],[Mf]]/Dati20_21[[#This Row],[Quota]]),0)</f>
        <v>0</v>
      </c>
      <c r="F117" s="13">
        <f>IFERROR(Dati20_21[[#This Row],[Mf/Quota]]*Dati20_21[[#This Row],[Pg]]/38,0)</f>
        <v>0</v>
      </c>
      <c r="G117" s="15">
        <f>IF(Dati20_21[[#This Row],[Mf]]*Dati20_21[[#This Row],[Pg]]=0,0,Dati20_21[[#This Row],[Mf]]*Dati20_21[[#This Row],[Pg]])</f>
        <v>0</v>
      </c>
      <c r="H117" s="20">
        <f>IFERROR(Dati20_21[[#This Row],[Tot. punti]]/Dati20_21[[#This Row],[Quota]],0)</f>
        <v>0</v>
      </c>
      <c r="I117" s="12">
        <f>IFERROR(VLOOKUP(Dati20_21[[#This Row],[Nome]]&amp;"*",Gazzetta20_21[],2,FALSE),0)</f>
        <v>0</v>
      </c>
      <c r="J117" t="s">
        <v>57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s="18" t="s">
        <v>2504</v>
      </c>
      <c r="Z117">
        <v>9</v>
      </c>
    </row>
    <row r="118" spans="1:26">
      <c r="A118">
        <v>4950</v>
      </c>
      <c r="B118" t="s">
        <v>31</v>
      </c>
      <c r="C118" t="s">
        <v>1489</v>
      </c>
      <c r="D118" s="17">
        <f>IFERROR(VLOOKUP(Dati20_21[[#This Row],[Nome]]&amp;"*",Gazzetta20_21[Giocatore],1,FALSE),0)</f>
        <v>0</v>
      </c>
      <c r="E118" s="13">
        <f>IFERROR(IF(Dati20_21[[#This Row],[Mf]]/Dati20_21[[#This Row],[Quota]]=0,0,Dati20_21[[#This Row],[Mf]]/Dati20_21[[#This Row],[Quota]]),0)</f>
        <v>0</v>
      </c>
      <c r="F118" s="13">
        <f>IFERROR(Dati20_21[[#This Row],[Mf/Quota]]*Dati20_21[[#This Row],[Pg]]/38,0)</f>
        <v>0</v>
      </c>
      <c r="G118" s="15">
        <f>IF(Dati20_21[[#This Row],[Mf]]*Dati20_21[[#This Row],[Pg]]=0,0,Dati20_21[[#This Row],[Mf]]*Dati20_21[[#This Row],[Pg]])</f>
        <v>0</v>
      </c>
      <c r="H118" s="20">
        <f>IFERROR(Dati20_21[[#This Row],[Tot. punti]]/Dati20_21[[#This Row],[Quota]],0)</f>
        <v>0</v>
      </c>
      <c r="I118" s="12">
        <f>IFERROR(VLOOKUP(Dati20_21[[#This Row],[Nome]]&amp;"*",Gazzetta20_21[],2,FALSE),0)</f>
        <v>0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s="18" t="s">
        <v>2966</v>
      </c>
      <c r="Z118">
        <v>11</v>
      </c>
    </row>
    <row r="119" spans="1:26">
      <c r="A119">
        <v>4961</v>
      </c>
      <c r="B119" t="s">
        <v>31</v>
      </c>
      <c r="C119" t="s">
        <v>1512</v>
      </c>
      <c r="D119" s="17">
        <f>IFERROR(VLOOKUP(Dati20_21[[#This Row],[Nome]]&amp;"*",Gazzetta20_21[Giocatore],1,FALSE),0)</f>
        <v>0</v>
      </c>
      <c r="E119" s="13">
        <f>IFERROR(IF(Dati20_21[[#This Row],[Mf]]/Dati20_21[[#This Row],[Quota]]=0,0,Dati20_21[[#This Row],[Mf]]/Dati20_21[[#This Row],[Quota]]),0)</f>
        <v>0</v>
      </c>
      <c r="F119" s="13">
        <f>IFERROR(Dati20_21[[#This Row],[Mf/Quota]]*Dati20_21[[#This Row],[Pg]]/38,0)</f>
        <v>0</v>
      </c>
      <c r="G119" s="15">
        <f>IF(Dati20_21[[#This Row],[Mf]]*Dati20_21[[#This Row],[Pg]]=0,0,Dati20_21[[#This Row],[Mf]]*Dati20_21[[#This Row],[Pg]])</f>
        <v>0</v>
      </c>
      <c r="H119" s="20">
        <f>IFERROR(Dati20_21[[#This Row],[Tot. punti]]/Dati20_21[[#This Row],[Quota]],0)</f>
        <v>0</v>
      </c>
      <c r="I119" s="12">
        <f>IFERROR(VLOOKUP(Dati20_21[[#This Row],[Nome]]&amp;"*",Gazzetta20_21[],2,FALSE),0)</f>
        <v>0</v>
      </c>
      <c r="J119" t="s">
        <v>655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 s="18" t="s">
        <v>1781</v>
      </c>
      <c r="Z119">
        <v>18</v>
      </c>
    </row>
    <row r="120" spans="1:26">
      <c r="A120">
        <v>4966</v>
      </c>
      <c r="B120" t="s">
        <v>31</v>
      </c>
      <c r="C120" t="s">
        <v>1517</v>
      </c>
      <c r="D120" s="17">
        <f>IFERROR(VLOOKUP(Dati20_21[[#This Row],[Nome]]&amp;"*",Gazzetta20_21[Giocatore],1,FALSE),0)</f>
        <v>0</v>
      </c>
      <c r="E120" s="13">
        <f>IFERROR(IF(Dati20_21[[#This Row],[Mf]]/Dati20_21[[#This Row],[Quota]]=0,0,Dati20_21[[#This Row],[Mf]]/Dati20_21[[#This Row],[Quota]]),0)</f>
        <v>0</v>
      </c>
      <c r="F120" s="13">
        <f>IFERROR(Dati20_21[[#This Row],[Mf/Quota]]*Dati20_21[[#This Row],[Pg]]/38,0)</f>
        <v>0</v>
      </c>
      <c r="G120" s="15">
        <f>IF(Dati20_21[[#This Row],[Mf]]*Dati20_21[[#This Row],[Pg]]=0,0,Dati20_21[[#This Row],[Mf]]*Dati20_21[[#This Row],[Pg]])</f>
        <v>0</v>
      </c>
      <c r="H120" s="20">
        <f>IFERROR(Dati20_21[[#This Row],[Tot. punti]]/Dati20_21[[#This Row],[Quota]],0)</f>
        <v>0</v>
      </c>
      <c r="I120" s="12">
        <f>IFERROR(VLOOKUP(Dati20_21[[#This Row],[Nome]]&amp;"*",Gazzetta20_21[],2,FALSE),0)</f>
        <v>0</v>
      </c>
      <c r="J120" t="s">
        <v>656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 s="18" t="s">
        <v>2967</v>
      </c>
      <c r="Z120">
        <v>14</v>
      </c>
    </row>
    <row r="121" spans="1:26">
      <c r="A121">
        <v>4969</v>
      </c>
      <c r="B121" t="s">
        <v>22</v>
      </c>
      <c r="C121" t="s">
        <v>1520</v>
      </c>
      <c r="D121" s="17">
        <f>IFERROR(VLOOKUP(Dati20_21[[#This Row],[Nome]]&amp;"*",Gazzetta20_21[Giocatore],1,FALSE),0)</f>
        <v>0</v>
      </c>
      <c r="E121" s="13">
        <f>IFERROR(IF(Dati20_21[[#This Row],[Mf]]/Dati20_21[[#This Row],[Quota]]=0,0,Dati20_21[[#This Row],[Mf]]/Dati20_21[[#This Row],[Quota]]),0)</f>
        <v>0</v>
      </c>
      <c r="F121" s="13">
        <f>IFERROR(Dati20_21[[#This Row],[Mf/Quota]]*Dati20_21[[#This Row],[Pg]]/38,0)</f>
        <v>0</v>
      </c>
      <c r="G121" s="15">
        <f>IF(Dati20_21[[#This Row],[Mf]]*Dati20_21[[#This Row],[Pg]]=0,0,Dati20_21[[#This Row],[Mf]]*Dati20_21[[#This Row],[Pg]])</f>
        <v>0</v>
      </c>
      <c r="H121" s="20">
        <f>IFERROR(Dati20_21[[#This Row],[Tot. punti]]/Dati20_21[[#This Row],[Quota]],0)</f>
        <v>0</v>
      </c>
      <c r="I121" s="12">
        <f>IFERROR(VLOOKUP(Dati20_21[[#This Row],[Nome]]&amp;"*",Gazzetta20_21[],2,FALSE),0)</f>
        <v>0</v>
      </c>
      <c r="J121" t="s">
        <v>656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s="18" t="s">
        <v>2833</v>
      </c>
      <c r="Z121">
        <v>14</v>
      </c>
    </row>
    <row r="122" spans="1:26">
      <c r="A122">
        <v>4972</v>
      </c>
      <c r="B122" t="s">
        <v>31</v>
      </c>
      <c r="C122" t="s">
        <v>1522</v>
      </c>
      <c r="D122" s="17">
        <f>IFERROR(VLOOKUP(Dati20_21[[#This Row],[Nome]]&amp;"*",Gazzetta20_21[Giocatore],1,FALSE),0)</f>
        <v>0</v>
      </c>
      <c r="E122" s="13">
        <f>IFERROR(IF(Dati20_21[[#This Row],[Mf]]/Dati20_21[[#This Row],[Quota]]=0,0,Dati20_21[[#This Row],[Mf]]/Dati20_21[[#This Row],[Quota]]),0)</f>
        <v>0</v>
      </c>
      <c r="F122" s="13">
        <f>IFERROR(Dati20_21[[#This Row],[Mf/Quota]]*Dati20_21[[#This Row],[Pg]]/38,0)</f>
        <v>0</v>
      </c>
      <c r="G122" s="15">
        <f>IF(Dati20_21[[#This Row],[Mf]]*Dati20_21[[#This Row],[Pg]]=0,0,Dati20_21[[#This Row],[Mf]]*Dati20_21[[#This Row],[Pg]])</f>
        <v>0</v>
      </c>
      <c r="H122" s="20">
        <f>IFERROR(Dati20_21[[#This Row],[Tot. punti]]/Dati20_21[[#This Row],[Quota]],0)</f>
        <v>0</v>
      </c>
      <c r="I122" s="12">
        <f>IFERROR(VLOOKUP(Dati20_21[[#This Row],[Nome]]&amp;"*",Gazzetta20_21[],2,FALSE),0)</f>
        <v>0</v>
      </c>
      <c r="J122" t="s">
        <v>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s="18" t="s">
        <v>1782</v>
      </c>
      <c r="Z122">
        <v>9</v>
      </c>
    </row>
    <row r="123" spans="1:26">
      <c r="A123">
        <v>4980</v>
      </c>
      <c r="B123" t="s">
        <v>28</v>
      </c>
      <c r="C123" t="s">
        <v>1529</v>
      </c>
      <c r="D123" s="17">
        <f>IFERROR(VLOOKUP(Dati20_21[[#This Row],[Nome]]&amp;"*",Gazzetta20_21[Giocatore],1,FALSE),0)</f>
        <v>0</v>
      </c>
      <c r="E123" s="13">
        <f>IFERROR(IF(Dati20_21[[#This Row],[Mf]]/Dati20_21[[#This Row],[Quota]]=0,0,Dati20_21[[#This Row],[Mf]]/Dati20_21[[#This Row],[Quota]]),0)</f>
        <v>0</v>
      </c>
      <c r="F123" s="13">
        <f>IFERROR(Dati20_21[[#This Row],[Mf/Quota]]*Dati20_21[[#This Row],[Pg]]/38,0)</f>
        <v>0</v>
      </c>
      <c r="G123" s="15">
        <f>IF(Dati20_21[[#This Row],[Mf]]*Dati20_21[[#This Row],[Pg]]=0,0,Dati20_21[[#This Row],[Mf]]*Dati20_21[[#This Row],[Pg]])</f>
        <v>0</v>
      </c>
      <c r="H123" s="20">
        <f>IFERROR(Dati20_21[[#This Row],[Tot. punti]]/Dati20_21[[#This Row],[Quota]],0)</f>
        <v>0</v>
      </c>
      <c r="I123" s="12">
        <f>IFERROR(VLOOKUP(Dati20_21[[#This Row],[Nome]]&amp;"*",Gazzetta20_21[],2,FALSE),0)</f>
        <v>0</v>
      </c>
      <c r="J123" t="s">
        <v>1494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 s="18" t="s">
        <v>2968</v>
      </c>
      <c r="Z123">
        <v>5</v>
      </c>
    </row>
    <row r="124" spans="1:26">
      <c r="A124">
        <v>4991</v>
      </c>
      <c r="B124" t="s">
        <v>17</v>
      </c>
      <c r="C124" t="s">
        <v>1540</v>
      </c>
      <c r="D124" s="17">
        <f>IFERROR(VLOOKUP(Dati20_21[[#This Row],[Nome]]&amp;"*",Gazzetta20_21[Giocatore],1,FALSE),0)</f>
        <v>0</v>
      </c>
      <c r="E124" s="13">
        <f>IFERROR(IF(Dati20_21[[#This Row],[Mf]]/Dati20_21[[#This Row],[Quota]]=0,0,Dati20_21[[#This Row],[Mf]]/Dati20_21[[#This Row],[Quota]]),0)</f>
        <v>0</v>
      </c>
      <c r="F124" s="13">
        <f>IFERROR(Dati20_21[[#This Row],[Mf/Quota]]*Dati20_21[[#This Row],[Pg]]/38,0)</f>
        <v>0</v>
      </c>
      <c r="G124" s="15">
        <f>IF(Dati20_21[[#This Row],[Mf]]*Dati20_21[[#This Row],[Pg]]=0,0,Dati20_21[[#This Row],[Mf]]*Dati20_21[[#This Row],[Pg]])</f>
        <v>0</v>
      </c>
      <c r="H124" s="20">
        <f>IFERROR(Dati20_21[[#This Row],[Tot. punti]]/Dati20_21[[#This Row],[Quota]],0)</f>
        <v>0</v>
      </c>
      <c r="I124" s="12">
        <f>IFERROR(VLOOKUP(Dati20_21[[#This Row],[Nome]]&amp;"*",Gazzetta20_21[],2,FALSE),0)</f>
        <v>0</v>
      </c>
      <c r="J124" t="s">
        <v>1494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 s="18" t="s">
        <v>2834</v>
      </c>
      <c r="Z124">
        <v>19</v>
      </c>
    </row>
    <row r="125" spans="1:26">
      <c r="A125">
        <v>5013</v>
      </c>
      <c r="B125" t="s">
        <v>17</v>
      </c>
      <c r="C125" t="s">
        <v>1560</v>
      </c>
      <c r="D125" s="17">
        <f>IFERROR(VLOOKUP(Dati20_21[[#This Row],[Nome]]&amp;"*",Gazzetta20_21[Giocatore],1,FALSE),0)</f>
        <v>0</v>
      </c>
      <c r="E125" s="13">
        <f>IFERROR(IF(Dati20_21[[#This Row],[Mf]]/Dati20_21[[#This Row],[Quota]]=0,0,Dati20_21[[#This Row],[Mf]]/Dati20_21[[#This Row],[Quota]]),0)</f>
        <v>0</v>
      </c>
      <c r="F125" s="13">
        <f>IFERROR(Dati20_21[[#This Row],[Mf/Quota]]*Dati20_21[[#This Row],[Pg]]/38,0)</f>
        <v>0</v>
      </c>
      <c r="G125" s="15">
        <f>IF(Dati20_21[[#This Row],[Mf]]*Dati20_21[[#This Row],[Pg]]=0,0,Dati20_21[[#This Row],[Mf]]*Dati20_21[[#This Row],[Pg]])</f>
        <v>0</v>
      </c>
      <c r="H125" s="20">
        <f>IFERROR(Dati20_21[[#This Row],[Tot. punti]]/Dati20_21[[#This Row],[Quota]],0)</f>
        <v>0</v>
      </c>
      <c r="I125" s="12">
        <f>IFERROR(VLOOKUP(Dati20_21[[#This Row],[Nome]]&amp;"*",Gazzetta20_21[],2,FALSE),0)</f>
        <v>0</v>
      </c>
      <c r="J125" t="s">
        <v>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 s="18" t="s">
        <v>2835</v>
      </c>
      <c r="Z125">
        <v>7</v>
      </c>
    </row>
    <row r="126" spans="1:26">
      <c r="A126">
        <v>5060</v>
      </c>
      <c r="B126" t="s">
        <v>17</v>
      </c>
      <c r="C126" t="s">
        <v>1561</v>
      </c>
      <c r="D126" s="17">
        <f>IFERROR(VLOOKUP(Dati20_21[[#This Row],[Nome]]&amp;"*",Gazzetta20_21[Giocatore],1,FALSE),0)</f>
        <v>0</v>
      </c>
      <c r="E126" s="13">
        <f>IFERROR(IF(Dati20_21[[#This Row],[Mf]]/Dati20_21[[#This Row],[Quota]]=0,0,Dati20_21[[#This Row],[Mf]]/Dati20_21[[#This Row],[Quota]]),0)</f>
        <v>0</v>
      </c>
      <c r="F126" s="13">
        <f>IFERROR(Dati20_21[[#This Row],[Mf/Quota]]*Dati20_21[[#This Row],[Pg]]/38,0)</f>
        <v>0</v>
      </c>
      <c r="G126" s="15">
        <f>IF(Dati20_21[[#This Row],[Mf]]*Dati20_21[[#This Row],[Pg]]=0,0,Dati20_21[[#This Row],[Mf]]*Dati20_21[[#This Row],[Pg]])</f>
        <v>0</v>
      </c>
      <c r="H126" s="20">
        <f>IFERROR(Dati20_21[[#This Row],[Tot. punti]]/Dati20_21[[#This Row],[Quota]],0)</f>
        <v>0</v>
      </c>
      <c r="I126" s="12">
        <f>IFERROR(VLOOKUP(Dati20_21[[#This Row],[Nome]]&amp;"*",Gazzetta20_21[],2,FALSE),0)</f>
        <v>0</v>
      </c>
      <c r="J126" t="s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 s="18" t="s">
        <v>2836</v>
      </c>
      <c r="Z126">
        <v>18</v>
      </c>
    </row>
    <row r="127" spans="1:26">
      <c r="A127">
        <v>5303</v>
      </c>
      <c r="B127" t="s">
        <v>17</v>
      </c>
      <c r="C127" t="s">
        <v>1573</v>
      </c>
      <c r="D127" s="17">
        <f>IFERROR(VLOOKUP(Dati20_21[[#This Row],[Nome]]&amp;"*",Gazzetta20_21[Giocatore],1,FALSE),0)</f>
        <v>0</v>
      </c>
      <c r="E127" s="13">
        <f>IFERROR(IF(Dati20_21[[#This Row],[Mf]]/Dati20_21[[#This Row],[Quota]]=0,0,Dati20_21[[#This Row],[Mf]]/Dati20_21[[#This Row],[Quota]]),0)</f>
        <v>0</v>
      </c>
      <c r="F127" s="13">
        <f>IFERROR(Dati20_21[[#This Row],[Mf/Quota]]*Dati20_21[[#This Row],[Pg]]/38,0)</f>
        <v>0</v>
      </c>
      <c r="G127" s="15">
        <f>IF(Dati20_21[[#This Row],[Mf]]*Dati20_21[[#This Row],[Pg]]=0,0,Dati20_21[[#This Row],[Mf]]*Dati20_21[[#This Row],[Pg]])</f>
        <v>0</v>
      </c>
      <c r="H127" s="20">
        <f>IFERROR(Dati20_21[[#This Row],[Tot. punti]]/Dati20_21[[#This Row],[Quota]],0)</f>
        <v>0</v>
      </c>
      <c r="I127" s="12">
        <f>IFERROR(VLOOKUP(Dati20_21[[#This Row],[Nome]]&amp;"*",Gazzetta20_21[],2,FALSE),0)</f>
        <v>0</v>
      </c>
      <c r="J127" t="s">
        <v>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 s="18" t="s">
        <v>1785</v>
      </c>
      <c r="Z127">
        <v>8</v>
      </c>
    </row>
    <row r="128" spans="1:26">
      <c r="A128">
        <v>5315</v>
      </c>
      <c r="B128" t="s">
        <v>22</v>
      </c>
      <c r="C128" t="s">
        <v>1579</v>
      </c>
      <c r="D128" s="17">
        <f>IFERROR(VLOOKUP(Dati20_21[[#This Row],[Nome]]&amp;"*",Gazzetta20_21[Giocatore],1,FALSE),0)</f>
        <v>0</v>
      </c>
      <c r="E128" s="13">
        <f>IFERROR(IF(Dati20_21[[#This Row],[Mf]]/Dati20_21[[#This Row],[Quota]]=0,0,Dati20_21[[#This Row],[Mf]]/Dati20_21[[#This Row],[Quota]]),0)</f>
        <v>0</v>
      </c>
      <c r="F128" s="13">
        <f>IFERROR(Dati20_21[[#This Row],[Mf/Quota]]*Dati20_21[[#This Row],[Pg]]/38,0)</f>
        <v>0</v>
      </c>
      <c r="G128" s="15">
        <f>IF(Dati20_21[[#This Row],[Mf]]*Dati20_21[[#This Row],[Pg]]=0,0,Dati20_21[[#This Row],[Mf]]*Dati20_21[[#This Row],[Pg]])</f>
        <v>0</v>
      </c>
      <c r="H128" s="20">
        <f>IFERROR(Dati20_21[[#This Row],[Tot. punti]]/Dati20_21[[#This Row],[Quota]],0)</f>
        <v>0</v>
      </c>
      <c r="I128" s="12">
        <f>IFERROR(VLOOKUP(Dati20_21[[#This Row],[Nome]]&amp;"*",Gazzetta20_21[],2,FALSE),0)</f>
        <v>0</v>
      </c>
      <c r="J128" t="s">
        <v>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s="18" t="s">
        <v>2269</v>
      </c>
      <c r="Z128">
        <v>32</v>
      </c>
    </row>
    <row r="129" spans="1:26">
      <c r="A129">
        <v>5331</v>
      </c>
      <c r="B129" t="s">
        <v>22</v>
      </c>
      <c r="C129" t="s">
        <v>1591</v>
      </c>
      <c r="D129" s="17">
        <f>IFERROR(VLOOKUP(Dati20_21[[#This Row],[Nome]]&amp;"*",Gazzetta20_21[Giocatore],1,FALSE),0)</f>
        <v>0</v>
      </c>
      <c r="E129" s="13">
        <f>IFERROR(IF(Dati20_21[[#This Row],[Mf]]/Dati20_21[[#This Row],[Quota]]=0,0,Dati20_21[[#This Row],[Mf]]/Dati20_21[[#This Row],[Quota]]),0)</f>
        <v>0</v>
      </c>
      <c r="F129" s="13">
        <f>IFERROR(Dati20_21[[#This Row],[Mf/Quota]]*Dati20_21[[#This Row],[Pg]]/38,0)</f>
        <v>0</v>
      </c>
      <c r="G129" s="15">
        <f>IF(Dati20_21[[#This Row],[Mf]]*Dati20_21[[#This Row],[Pg]]=0,0,Dati20_21[[#This Row],[Mf]]*Dati20_21[[#This Row],[Pg]])</f>
        <v>0</v>
      </c>
      <c r="H129" s="20">
        <f>IFERROR(Dati20_21[[#This Row],[Tot. punti]]/Dati20_21[[#This Row],[Quota]],0)</f>
        <v>0</v>
      </c>
      <c r="I129" s="12">
        <f>IFERROR(VLOOKUP(Dati20_21[[#This Row],[Nome]]&amp;"*",Gazzetta20_21[],2,FALSE),0)</f>
        <v>0</v>
      </c>
      <c r="J129" t="s">
        <v>655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s="18" t="s">
        <v>1786</v>
      </c>
      <c r="Z129">
        <v>18</v>
      </c>
    </row>
    <row r="130" spans="1:26">
      <c r="A130">
        <v>5362</v>
      </c>
      <c r="B130" t="s">
        <v>17</v>
      </c>
      <c r="C130" t="s">
        <v>1606</v>
      </c>
      <c r="D130" s="17">
        <f>IFERROR(VLOOKUP(Dati20_21[[#This Row],[Nome]]&amp;"*",Gazzetta20_21[Giocatore],1,FALSE),0)</f>
        <v>0</v>
      </c>
      <c r="E130" s="13">
        <f>IFERROR(IF(Dati20_21[[#This Row],[Mf]]/Dati20_21[[#This Row],[Quota]]=0,0,Dati20_21[[#This Row],[Mf]]/Dati20_21[[#This Row],[Quota]]),0)</f>
        <v>0</v>
      </c>
      <c r="F130" s="13">
        <f>IFERROR(Dati20_21[[#This Row],[Mf/Quota]]*Dati20_21[[#This Row],[Pg]]/38,0)</f>
        <v>0</v>
      </c>
      <c r="G130" s="15">
        <f>IF(Dati20_21[[#This Row],[Mf]]*Dati20_21[[#This Row],[Pg]]=0,0,Dati20_21[[#This Row],[Mf]]*Dati20_21[[#This Row],[Pg]])</f>
        <v>0</v>
      </c>
      <c r="H130" s="20">
        <f>IFERROR(Dati20_21[[#This Row],[Tot. punti]]/Dati20_21[[#This Row],[Quota]],0)</f>
        <v>0</v>
      </c>
      <c r="I130" s="12">
        <f>IFERROR(VLOOKUP(Dati20_21[[#This Row],[Nome]]&amp;"*",Gazzetta20_21[],2,FALSE),0)</f>
        <v>0</v>
      </c>
      <c r="J130" t="s">
        <v>89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 s="18" t="s">
        <v>1790</v>
      </c>
      <c r="Z130">
        <v>12</v>
      </c>
    </row>
    <row r="131" spans="1:26">
      <c r="A131">
        <v>5363</v>
      </c>
      <c r="B131" t="s">
        <v>22</v>
      </c>
      <c r="C131" t="s">
        <v>1607</v>
      </c>
      <c r="D131" s="17">
        <f>IFERROR(VLOOKUP(Dati20_21[[#This Row],[Nome]]&amp;"*",Gazzetta20_21[Giocatore],1,FALSE),0)</f>
        <v>0</v>
      </c>
      <c r="E131" s="13">
        <f>IFERROR(IF(Dati20_21[[#This Row],[Mf]]/Dati20_21[[#This Row],[Quota]]=0,0,Dati20_21[[#This Row],[Mf]]/Dati20_21[[#This Row],[Quota]]),0)</f>
        <v>0</v>
      </c>
      <c r="F131" s="13">
        <f>IFERROR(Dati20_21[[#This Row],[Mf/Quota]]*Dati20_21[[#This Row],[Pg]]/38,0)</f>
        <v>0</v>
      </c>
      <c r="G131" s="15">
        <f>IF(Dati20_21[[#This Row],[Mf]]*Dati20_21[[#This Row],[Pg]]=0,0,Dati20_21[[#This Row],[Mf]]*Dati20_21[[#This Row],[Pg]])</f>
        <v>0</v>
      </c>
      <c r="H131" s="20">
        <f>IFERROR(Dati20_21[[#This Row],[Tot. punti]]/Dati20_21[[#This Row],[Quota]],0)</f>
        <v>0</v>
      </c>
      <c r="I131" s="12">
        <f>IFERROR(VLOOKUP(Dati20_21[[#This Row],[Nome]]&amp;"*",Gazzetta20_21[],2,FALSE),0)</f>
        <v>0</v>
      </c>
      <c r="J131" t="s">
        <v>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 s="18" t="s">
        <v>1791</v>
      </c>
      <c r="Z131">
        <v>20</v>
      </c>
    </row>
    <row r="132" spans="1:26">
      <c r="A132">
        <v>5368</v>
      </c>
      <c r="B132" t="s">
        <v>17</v>
      </c>
      <c r="C132" t="s">
        <v>1610</v>
      </c>
      <c r="D132" s="17">
        <f>IFERROR(VLOOKUP(Dati20_21[[#This Row],[Nome]]&amp;"*",Gazzetta20_21[Giocatore],1,FALSE),0)</f>
        <v>0</v>
      </c>
      <c r="E132" s="13">
        <f>IFERROR(IF(Dati20_21[[#This Row],[Mf]]/Dati20_21[[#This Row],[Quota]]=0,0,Dati20_21[[#This Row],[Mf]]/Dati20_21[[#This Row],[Quota]]),0)</f>
        <v>0</v>
      </c>
      <c r="F132" s="13">
        <f>IFERROR(Dati20_21[[#This Row],[Mf/Quota]]*Dati20_21[[#This Row],[Pg]]/38,0)</f>
        <v>0</v>
      </c>
      <c r="G132" s="15">
        <f>IF(Dati20_21[[#This Row],[Mf]]*Dati20_21[[#This Row],[Pg]]=0,0,Dati20_21[[#This Row],[Mf]]*Dati20_21[[#This Row],[Pg]])</f>
        <v>0</v>
      </c>
      <c r="H132" s="20">
        <f>IFERROR(Dati20_21[[#This Row],[Tot. punti]]/Dati20_21[[#This Row],[Quota]],0)</f>
        <v>0</v>
      </c>
      <c r="I132" s="12">
        <f>IFERROR(VLOOKUP(Dati20_21[[#This Row],[Nome]]&amp;"*",Gazzetta20_21[],2,FALSE),0)</f>
        <v>0</v>
      </c>
      <c r="J132" t="s">
        <v>101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 s="18" t="s">
        <v>1792</v>
      </c>
      <c r="Z132">
        <v>15</v>
      </c>
    </row>
    <row r="133" spans="1:26">
      <c r="A133">
        <v>5380</v>
      </c>
      <c r="B133" t="s">
        <v>17</v>
      </c>
      <c r="C133" t="s">
        <v>1616</v>
      </c>
      <c r="D133" s="17">
        <f>IFERROR(VLOOKUP(Dati20_21[[#This Row],[Nome]]&amp;"*",Gazzetta20_21[Giocatore],1,FALSE),0)</f>
        <v>0</v>
      </c>
      <c r="E133" s="13">
        <f>IFERROR(IF(Dati20_21[[#This Row],[Mf]]/Dati20_21[[#This Row],[Quota]]=0,0,Dati20_21[[#This Row],[Mf]]/Dati20_21[[#This Row],[Quota]]),0)</f>
        <v>0</v>
      </c>
      <c r="F133" s="13">
        <f>IFERROR(Dati20_21[[#This Row],[Mf/Quota]]*Dati20_21[[#This Row],[Pg]]/38,0)</f>
        <v>0</v>
      </c>
      <c r="G133" s="15">
        <f>IF(Dati20_21[[#This Row],[Mf]]*Dati20_21[[#This Row],[Pg]]=0,0,Dati20_21[[#This Row],[Mf]]*Dati20_21[[#This Row],[Pg]])</f>
        <v>0</v>
      </c>
      <c r="H133" s="20">
        <f>IFERROR(Dati20_21[[#This Row],[Tot. punti]]/Dati20_21[[#This Row],[Quota]],0)</f>
        <v>0</v>
      </c>
      <c r="I133" s="12">
        <f>IFERROR(VLOOKUP(Dati20_21[[#This Row],[Nome]]&amp;"*",Gazzetta20_21[],2,FALSE),0)</f>
        <v>0</v>
      </c>
      <c r="J133" t="s">
        <v>24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s="18" t="s">
        <v>2270</v>
      </c>
      <c r="Z133">
        <v>8</v>
      </c>
    </row>
    <row r="134" spans="1:26">
      <c r="A134">
        <v>5406</v>
      </c>
      <c r="B134" t="s">
        <v>31</v>
      </c>
      <c r="C134" t="s">
        <v>1626</v>
      </c>
      <c r="D134" s="17">
        <f>IFERROR(VLOOKUP(Dati20_21[[#This Row],[Nome]]&amp;"*",Gazzetta20_21[Giocatore],1,FALSE),0)</f>
        <v>0</v>
      </c>
      <c r="E134" s="13">
        <f>IFERROR(IF(Dati20_21[[#This Row],[Mf]]/Dati20_21[[#This Row],[Quota]]=0,0,Dati20_21[[#This Row],[Mf]]/Dati20_21[[#This Row],[Quota]]),0)</f>
        <v>0</v>
      </c>
      <c r="F134" s="13">
        <f>IFERROR(Dati20_21[[#This Row],[Mf/Quota]]*Dati20_21[[#This Row],[Pg]]/38,0)</f>
        <v>0</v>
      </c>
      <c r="G134" s="15">
        <f>IF(Dati20_21[[#This Row],[Mf]]*Dati20_21[[#This Row],[Pg]]=0,0,Dati20_21[[#This Row],[Mf]]*Dati20_21[[#This Row],[Pg]])</f>
        <v>0</v>
      </c>
      <c r="H134" s="20">
        <f>IFERROR(Dati20_21[[#This Row],[Tot. punti]]/Dati20_21[[#This Row],[Quota]],0)</f>
        <v>0</v>
      </c>
      <c r="I134" s="12">
        <f>IFERROR(VLOOKUP(Dati20_21[[#This Row],[Nome]]&amp;"*",Gazzetta20_21[],2,FALSE),0)</f>
        <v>0</v>
      </c>
      <c r="J134" t="s">
        <v>57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 s="18" t="s">
        <v>2272</v>
      </c>
      <c r="Z134">
        <v>6</v>
      </c>
    </row>
    <row r="135" spans="1:26">
      <c r="A135">
        <v>5408</v>
      </c>
      <c r="B135" t="s">
        <v>31</v>
      </c>
      <c r="C135" t="s">
        <v>1627</v>
      </c>
      <c r="D135" s="17">
        <f>IFERROR(VLOOKUP(Dati20_21[[#This Row],[Nome]]&amp;"*",Gazzetta20_21[Giocatore],1,FALSE),0)</f>
        <v>0</v>
      </c>
      <c r="E135" s="13">
        <f>IFERROR(IF(Dati20_21[[#This Row],[Mf]]/Dati20_21[[#This Row],[Quota]]=0,0,Dati20_21[[#This Row],[Mf]]/Dati20_21[[#This Row],[Quota]]),0)</f>
        <v>0</v>
      </c>
      <c r="F135" s="13">
        <f>IFERROR(Dati20_21[[#This Row],[Mf/Quota]]*Dati20_21[[#This Row],[Pg]]/38,0)</f>
        <v>0</v>
      </c>
      <c r="G135" s="15">
        <f>IF(Dati20_21[[#This Row],[Mf]]*Dati20_21[[#This Row],[Pg]]=0,0,Dati20_21[[#This Row],[Mf]]*Dati20_21[[#This Row],[Pg]])</f>
        <v>0</v>
      </c>
      <c r="H135" s="20">
        <f>IFERROR(Dati20_21[[#This Row],[Tot. punti]]/Dati20_21[[#This Row],[Quota]],0)</f>
        <v>0</v>
      </c>
      <c r="I135" s="12">
        <f>IFERROR(VLOOKUP(Dati20_21[[#This Row],[Nome]]&amp;"*",Gazzetta20_21[],2,FALSE),0)</f>
        <v>0</v>
      </c>
      <c r="J135" t="s">
        <v>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 s="18" t="s">
        <v>2666</v>
      </c>
      <c r="Z135">
        <v>12</v>
      </c>
    </row>
    <row r="136" spans="1:26">
      <c r="A136">
        <v>5414</v>
      </c>
      <c r="B136" t="s">
        <v>17</v>
      </c>
      <c r="C136" t="s">
        <v>1628</v>
      </c>
      <c r="D136" s="17">
        <f>IFERROR(VLOOKUP(Dati20_21[[#This Row],[Nome]]&amp;"*",Gazzetta20_21[Giocatore],1,FALSE),0)</f>
        <v>0</v>
      </c>
      <c r="E136" s="13">
        <f>IFERROR(IF(Dati20_21[[#This Row],[Mf]]/Dati20_21[[#This Row],[Quota]]=0,0,Dati20_21[[#This Row],[Mf]]/Dati20_21[[#This Row],[Quota]]),0)</f>
        <v>0</v>
      </c>
      <c r="F136" s="13">
        <f>IFERROR(Dati20_21[[#This Row],[Mf/Quota]]*Dati20_21[[#This Row],[Pg]]/38,0)</f>
        <v>0</v>
      </c>
      <c r="G136" s="15">
        <f>IF(Dati20_21[[#This Row],[Mf]]*Dati20_21[[#This Row],[Pg]]=0,0,Dati20_21[[#This Row],[Mf]]*Dati20_21[[#This Row],[Pg]])</f>
        <v>0</v>
      </c>
      <c r="H136" s="20">
        <f>IFERROR(Dati20_21[[#This Row],[Tot. punti]]/Dati20_21[[#This Row],[Quota]],0)</f>
        <v>0</v>
      </c>
      <c r="I136" s="12">
        <f>IFERROR(VLOOKUP(Dati20_21[[#This Row],[Nome]]&amp;"*",Gazzetta20_21[],2,FALSE),0)</f>
        <v>0</v>
      </c>
      <c r="J136" t="s">
        <v>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 s="18" t="s">
        <v>2837</v>
      </c>
      <c r="Z136">
        <v>17</v>
      </c>
    </row>
    <row r="137" spans="1:26">
      <c r="A137">
        <v>5419</v>
      </c>
      <c r="B137" t="s">
        <v>17</v>
      </c>
      <c r="C137" t="s">
        <v>1630</v>
      </c>
      <c r="D137" s="17">
        <f>IFERROR(VLOOKUP(Dati20_21[[#This Row],[Nome]]&amp;"*",Gazzetta20_21[Giocatore],1,FALSE),0)</f>
        <v>0</v>
      </c>
      <c r="E137" s="13">
        <f>IFERROR(IF(Dati20_21[[#This Row],[Mf]]/Dati20_21[[#This Row],[Quota]]=0,0,Dati20_21[[#This Row],[Mf]]/Dati20_21[[#This Row],[Quota]]),0)</f>
        <v>0</v>
      </c>
      <c r="F137" s="13">
        <f>IFERROR(Dati20_21[[#This Row],[Mf/Quota]]*Dati20_21[[#This Row],[Pg]]/38,0)</f>
        <v>0</v>
      </c>
      <c r="G137" s="15">
        <f>IF(Dati20_21[[#This Row],[Mf]]*Dati20_21[[#This Row],[Pg]]=0,0,Dati20_21[[#This Row],[Mf]]*Dati20_21[[#This Row],[Pg]])</f>
        <v>0</v>
      </c>
      <c r="H137" s="20">
        <f>IFERROR(Dati20_21[[#This Row],[Tot. punti]]/Dati20_21[[#This Row],[Quota]],0)</f>
        <v>0</v>
      </c>
      <c r="I137" s="12">
        <f>IFERROR(VLOOKUP(Dati20_21[[#This Row],[Nome]]&amp;"*",Gazzetta20_21[],2,FALSE),0)</f>
        <v>0</v>
      </c>
      <c r="J137" t="s">
        <v>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s="18" t="s">
        <v>2273</v>
      </c>
      <c r="Z137">
        <v>7</v>
      </c>
    </row>
    <row r="138" spans="1:26">
      <c r="A138">
        <v>5423</v>
      </c>
      <c r="B138" t="s">
        <v>22</v>
      </c>
      <c r="C138" t="s">
        <v>1634</v>
      </c>
      <c r="D138" s="17">
        <f>IFERROR(VLOOKUP(Dati20_21[[#This Row],[Nome]]&amp;"*",Gazzetta20_21[Giocatore],1,FALSE),0)</f>
        <v>0</v>
      </c>
      <c r="E138" s="13">
        <f>IFERROR(IF(Dati20_21[[#This Row],[Mf]]/Dati20_21[[#This Row],[Quota]]=0,0,Dati20_21[[#This Row],[Mf]]/Dati20_21[[#This Row],[Quota]]),0)</f>
        <v>0</v>
      </c>
      <c r="F138" s="13">
        <f>IFERROR(Dati20_21[[#This Row],[Mf/Quota]]*Dati20_21[[#This Row],[Pg]]/38,0)</f>
        <v>0</v>
      </c>
      <c r="G138" s="15">
        <f>IF(Dati20_21[[#This Row],[Mf]]*Dati20_21[[#This Row],[Pg]]=0,0,Dati20_21[[#This Row],[Mf]]*Dati20_21[[#This Row],[Pg]])</f>
        <v>0</v>
      </c>
      <c r="H138" s="20">
        <f>IFERROR(Dati20_21[[#This Row],[Tot. punti]]/Dati20_21[[#This Row],[Quota]],0)</f>
        <v>0</v>
      </c>
      <c r="I138" s="12">
        <f>IFERROR(VLOOKUP(Dati20_21[[#This Row],[Nome]]&amp;"*",Gazzetta20_21[],2,FALSE),0)</f>
        <v>0</v>
      </c>
      <c r="J138" t="s">
        <v>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 s="18" t="s">
        <v>1793</v>
      </c>
      <c r="Z138">
        <v>21</v>
      </c>
    </row>
    <row r="139" spans="1:26">
      <c r="A139">
        <v>5424</v>
      </c>
      <c r="B139" t="s">
        <v>31</v>
      </c>
      <c r="C139" t="s">
        <v>1635</v>
      </c>
      <c r="D139" s="17">
        <f>IFERROR(VLOOKUP(Dati20_21[[#This Row],[Nome]]&amp;"*",Gazzetta20_21[Giocatore],1,FALSE),0)</f>
        <v>0</v>
      </c>
      <c r="E139" s="13">
        <f>IFERROR(IF(Dati20_21[[#This Row],[Mf]]/Dati20_21[[#This Row],[Quota]]=0,0,Dati20_21[[#This Row],[Mf]]/Dati20_21[[#This Row],[Quota]]),0)</f>
        <v>0</v>
      </c>
      <c r="F139" s="13">
        <f>IFERROR(Dati20_21[[#This Row],[Mf/Quota]]*Dati20_21[[#This Row],[Pg]]/38,0)</f>
        <v>0</v>
      </c>
      <c r="G139" s="15">
        <f>IF(Dati20_21[[#This Row],[Mf]]*Dati20_21[[#This Row],[Pg]]=0,0,Dati20_21[[#This Row],[Mf]]*Dati20_21[[#This Row],[Pg]])</f>
        <v>0</v>
      </c>
      <c r="H139" s="20">
        <f>IFERROR(Dati20_21[[#This Row],[Tot. punti]]/Dati20_21[[#This Row],[Quota]],0)</f>
        <v>0</v>
      </c>
      <c r="I139" s="12">
        <f>IFERROR(VLOOKUP(Dati20_21[[#This Row],[Nome]]&amp;"*",Gazzetta20_21[],2,FALSE),0)</f>
        <v>0</v>
      </c>
      <c r="J139" t="s">
        <v>89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 s="18" t="s">
        <v>2275</v>
      </c>
      <c r="Z139">
        <v>20</v>
      </c>
    </row>
    <row r="140" spans="1:26">
      <c r="A140">
        <v>5425</v>
      </c>
      <c r="B140" t="s">
        <v>22</v>
      </c>
      <c r="C140" t="s">
        <v>1636</v>
      </c>
      <c r="D140" s="17">
        <f>IFERROR(VLOOKUP(Dati20_21[[#This Row],[Nome]]&amp;"*",Gazzetta20_21[Giocatore],1,FALSE),0)</f>
        <v>0</v>
      </c>
      <c r="E140" s="13">
        <f>IFERROR(IF(Dati20_21[[#This Row],[Mf]]/Dati20_21[[#This Row],[Quota]]=0,0,Dati20_21[[#This Row],[Mf]]/Dati20_21[[#This Row],[Quota]]),0)</f>
        <v>0</v>
      </c>
      <c r="F140" s="13">
        <f>IFERROR(Dati20_21[[#This Row],[Mf/Quota]]*Dati20_21[[#This Row],[Pg]]/38,0)</f>
        <v>0</v>
      </c>
      <c r="G140" s="15">
        <f>IF(Dati20_21[[#This Row],[Mf]]*Dati20_21[[#This Row],[Pg]]=0,0,Dati20_21[[#This Row],[Mf]]*Dati20_21[[#This Row],[Pg]])</f>
        <v>0</v>
      </c>
      <c r="H140" s="20">
        <f>IFERROR(Dati20_21[[#This Row],[Tot. punti]]/Dati20_21[[#This Row],[Quota]],0)</f>
        <v>0</v>
      </c>
      <c r="I140" s="12">
        <f>IFERROR(VLOOKUP(Dati20_21[[#This Row],[Nome]]&amp;"*",Gazzetta20_21[],2,FALSE),0)</f>
        <v>0</v>
      </c>
      <c r="J140" t="s">
        <v>89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s="18" t="s">
        <v>2840</v>
      </c>
      <c r="Z140">
        <v>12</v>
      </c>
    </row>
    <row r="141" spans="1:26">
      <c r="A141">
        <v>5436</v>
      </c>
      <c r="B141" t="s">
        <v>17</v>
      </c>
      <c r="C141" t="s">
        <v>1637</v>
      </c>
      <c r="D141" s="17">
        <f>IFERROR(VLOOKUP(Dati20_21[[#This Row],[Nome]]&amp;"*",Gazzetta20_21[Giocatore],1,FALSE),0)</f>
        <v>0</v>
      </c>
      <c r="E141" s="13">
        <f>IFERROR(IF(Dati20_21[[#This Row],[Mf]]/Dati20_21[[#This Row],[Quota]]=0,0,Dati20_21[[#This Row],[Mf]]/Dati20_21[[#This Row],[Quota]]),0)</f>
        <v>0</v>
      </c>
      <c r="F141" s="13">
        <f>IFERROR(Dati20_21[[#This Row],[Mf/Quota]]*Dati20_21[[#This Row],[Pg]]/38,0)</f>
        <v>0</v>
      </c>
      <c r="G141" s="15">
        <f>IF(Dati20_21[[#This Row],[Mf]]*Dati20_21[[#This Row],[Pg]]=0,0,Dati20_21[[#This Row],[Mf]]*Dati20_21[[#This Row],[Pg]])</f>
        <v>0</v>
      </c>
      <c r="H141" s="20">
        <f>IFERROR(Dati20_21[[#This Row],[Tot. punti]]/Dati20_21[[#This Row],[Quota]],0)</f>
        <v>0</v>
      </c>
      <c r="I141" s="12">
        <f>IFERROR(VLOOKUP(Dati20_21[[#This Row],[Nome]]&amp;"*",Gazzetta20_21[],2,FALSE),0)</f>
        <v>0</v>
      </c>
      <c r="J141" t="s">
        <v>89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s="18" t="s">
        <v>2670</v>
      </c>
      <c r="Z141">
        <v>19</v>
      </c>
    </row>
    <row r="142" spans="1:26">
      <c r="A142">
        <v>5442</v>
      </c>
      <c r="B142" t="s">
        <v>22</v>
      </c>
      <c r="C142" t="s">
        <v>1640</v>
      </c>
      <c r="D142" s="17">
        <f>IFERROR(VLOOKUP(Dati20_21[[#This Row],[Nome]]&amp;"*",Gazzetta20_21[Giocatore],1,FALSE),0)</f>
        <v>0</v>
      </c>
      <c r="E142" s="13">
        <f>IFERROR(IF(Dati20_21[[#This Row],[Mf]]/Dati20_21[[#This Row],[Quota]]=0,0,Dati20_21[[#This Row],[Mf]]/Dati20_21[[#This Row],[Quota]]),0)</f>
        <v>0</v>
      </c>
      <c r="F142" s="13">
        <f>IFERROR(Dati20_21[[#This Row],[Mf/Quota]]*Dati20_21[[#This Row],[Pg]]/38,0)</f>
        <v>0</v>
      </c>
      <c r="G142" s="15">
        <f>IF(Dati20_21[[#This Row],[Mf]]*Dati20_21[[#This Row],[Pg]]=0,0,Dati20_21[[#This Row],[Mf]]*Dati20_21[[#This Row],[Pg]])</f>
        <v>0</v>
      </c>
      <c r="H142" s="20">
        <f>IFERROR(Dati20_21[[#This Row],[Tot. punti]]/Dati20_21[[#This Row],[Quota]],0)</f>
        <v>0</v>
      </c>
      <c r="I142" s="12">
        <f>IFERROR(VLOOKUP(Dati20_21[[#This Row],[Nome]]&amp;"*",Gazzetta20_21[],2,FALSE),0)</f>
        <v>0</v>
      </c>
      <c r="J142" t="s">
        <v>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 s="18" t="s">
        <v>2969</v>
      </c>
      <c r="Z142">
        <v>1</v>
      </c>
    </row>
    <row r="143" spans="1:26">
      <c r="A143">
        <v>5443</v>
      </c>
      <c r="B143" t="s">
        <v>22</v>
      </c>
      <c r="C143" t="s">
        <v>1641</v>
      </c>
      <c r="D143" s="17">
        <f>IFERROR(VLOOKUP(Dati20_21[[#This Row],[Nome]]&amp;"*",Gazzetta20_21[Giocatore],1,FALSE),0)</f>
        <v>0</v>
      </c>
      <c r="E143" s="13">
        <f>IFERROR(IF(Dati20_21[[#This Row],[Mf]]/Dati20_21[[#This Row],[Quota]]=0,0,Dati20_21[[#This Row],[Mf]]/Dati20_21[[#This Row],[Quota]]),0)</f>
        <v>0</v>
      </c>
      <c r="F143" s="13">
        <f>IFERROR(Dati20_21[[#This Row],[Mf/Quota]]*Dati20_21[[#This Row],[Pg]]/38,0)</f>
        <v>0</v>
      </c>
      <c r="G143" s="15">
        <f>IF(Dati20_21[[#This Row],[Mf]]*Dati20_21[[#This Row],[Pg]]=0,0,Dati20_21[[#This Row],[Mf]]*Dati20_21[[#This Row],[Pg]])</f>
        <v>0</v>
      </c>
      <c r="H143" s="20">
        <f>IFERROR(Dati20_21[[#This Row],[Tot. punti]]/Dati20_21[[#This Row],[Quota]],0)</f>
        <v>0</v>
      </c>
      <c r="I143" s="12">
        <f>IFERROR(VLOOKUP(Dati20_21[[#This Row],[Nome]]&amp;"*",Gazzetta20_21[],2,FALSE),0)</f>
        <v>0</v>
      </c>
      <c r="J143" t="s">
        <v>655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s="18" t="s">
        <v>1799</v>
      </c>
      <c r="Z143">
        <v>11</v>
      </c>
    </row>
    <row r="144" spans="1:26">
      <c r="A144">
        <v>4986</v>
      </c>
      <c r="B144" t="s">
        <v>22</v>
      </c>
      <c r="C144" t="s">
        <v>1535</v>
      </c>
      <c r="D144" s="17" t="str">
        <f>IFERROR(VLOOKUP(Dati20_21[[#This Row],[Nome]]&amp;"*",Gazzetta20_21[Giocatore],1,FALSE),0)</f>
        <v>Acampora G.</v>
      </c>
      <c r="E144" s="13">
        <f>IFERROR(IF(Dati20_21[[#This Row],[Mf]]/Dati20_21[[#This Row],[Quota]]=0,0,Dati20_21[[#This Row],[Mf]]/Dati20_21[[#This Row],[Quota]]),0)</f>
        <v>1.4175</v>
      </c>
      <c r="F144" s="13">
        <f>IFERROR(Dati20_21[[#This Row],[Mf/Quota]]*Dati20_21[[#This Row],[Pg]]/38,0)</f>
        <v>0.52223684210526311</v>
      </c>
      <c r="G144" s="15">
        <f>IF(Dati20_21[[#This Row],[Mf]]*Dati20_21[[#This Row],[Pg]]=0,0,Dati20_21[[#This Row],[Mf]]*Dati20_21[[#This Row],[Pg]])</f>
        <v>79.38</v>
      </c>
      <c r="H144" s="20">
        <f>IFERROR(Dati20_21[[#This Row],[Tot. punti]]/Dati20_21[[#This Row],[Quota]],0)</f>
        <v>19.844999999999999</v>
      </c>
      <c r="I144" s="12">
        <f>IFERROR(VLOOKUP(Dati20_21[[#This Row],[Nome]]&amp;"*",Gazzetta20_21[],2,FALSE),0)</f>
        <v>4</v>
      </c>
      <c r="J144" t="s">
        <v>1494</v>
      </c>
      <c r="K144">
        <v>14</v>
      </c>
      <c r="L144">
        <v>5.78</v>
      </c>
      <c r="M144">
        <v>5.67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Y144" s="18" t="s">
        <v>2970</v>
      </c>
      <c r="Z144">
        <v>20</v>
      </c>
    </row>
    <row r="145" spans="1:26">
      <c r="A145">
        <v>513</v>
      </c>
      <c r="B145" t="s">
        <v>31</v>
      </c>
      <c r="C145" t="s">
        <v>60</v>
      </c>
      <c r="D145" s="17" t="str">
        <f>IFERROR(VLOOKUP(Dati20_21[[#This Row],[Nome]]&amp;"*",Gazzetta20_21[Giocatore],1,FALSE),0)</f>
        <v>Acerbi F.</v>
      </c>
      <c r="E145" s="13">
        <f>IFERROR(IF(Dati20_21[[#This Row],[Mf]]/Dati20_21[[#This Row],[Quota]]=0,0,Dati20_21[[#This Row],[Mf]]/Dati20_21[[#This Row],[Quota]]),0)</f>
        <v>0.45307692307692304</v>
      </c>
      <c r="F145" s="13">
        <f>IFERROR(Dati20_21[[#This Row],[Mf/Quota]]*Dati20_21[[#This Row],[Pg]]/38,0)</f>
        <v>0.38153846153846149</v>
      </c>
      <c r="G145" s="15">
        <f>IF(Dati20_21[[#This Row],[Mf]]*Dati20_21[[#This Row],[Pg]]=0,0,Dati20_21[[#This Row],[Mf]]*Dati20_21[[#This Row],[Pg]])</f>
        <v>188.48</v>
      </c>
      <c r="H145" s="20">
        <f>IFERROR(Dati20_21[[#This Row],[Tot. punti]]/Dati20_21[[#This Row],[Quota]],0)</f>
        <v>14.498461538461537</v>
      </c>
      <c r="I145" s="12">
        <f>IFERROR(VLOOKUP(Dati20_21[[#This Row],[Nome]]&amp;"*",Gazzetta20_21[],2,FALSE),0)</f>
        <v>13</v>
      </c>
      <c r="J145" t="s">
        <v>74</v>
      </c>
      <c r="K145">
        <v>32</v>
      </c>
      <c r="L145">
        <v>6</v>
      </c>
      <c r="M145">
        <v>5.89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7</v>
      </c>
      <c r="V145">
        <v>1</v>
      </c>
      <c r="W145">
        <v>0</v>
      </c>
      <c r="Y145" s="18" t="s">
        <v>2971</v>
      </c>
      <c r="Z145">
        <v>1</v>
      </c>
    </row>
    <row r="146" spans="1:26">
      <c r="A146">
        <v>4411</v>
      </c>
      <c r="B146" t="s">
        <v>22</v>
      </c>
      <c r="C146" t="s">
        <v>1323</v>
      </c>
      <c r="D146" s="17" t="str">
        <f>IFERROR(VLOOKUP(Dati20_21[[#This Row],[Nome]]&amp;"*",Gazzetta20_21[Giocatore],1,FALSE),0)</f>
        <v>Agoume L.</v>
      </c>
      <c r="E146" s="13">
        <f>IFERROR(IF(Dati20_21[[#This Row],[Mf]]/Dati20_21[[#This Row],[Quota]]=0,0,Dati20_21[[#This Row],[Mf]]/Dati20_21[[#This Row],[Quota]]),0)</f>
        <v>0.85</v>
      </c>
      <c r="F146" s="13">
        <f>IFERROR(Dati20_21[[#This Row],[Mf/Quota]]*Dati20_21[[#This Row],[Pg]]/38,0)</f>
        <v>0.26842105263157895</v>
      </c>
      <c r="G146" s="15">
        <f>IF(Dati20_21[[#This Row],[Mf]]*Dati20_21[[#This Row],[Pg]]=0,0,Dati20_21[[#This Row],[Mf]]*Dati20_21[[#This Row],[Pg]])</f>
        <v>71.400000000000006</v>
      </c>
      <c r="H146" s="20">
        <f>IFERROR(Dati20_21[[#This Row],[Tot. punti]]/Dati20_21[[#This Row],[Quota]],0)</f>
        <v>10.200000000000001</v>
      </c>
      <c r="I146" s="12">
        <f>IFERROR(VLOOKUP(Dati20_21[[#This Row],[Nome]]&amp;"*",Gazzetta20_21[],2,FALSE),0)</f>
        <v>7</v>
      </c>
      <c r="J146" t="s">
        <v>1494</v>
      </c>
      <c r="K146">
        <v>12</v>
      </c>
      <c r="L146">
        <v>6.05</v>
      </c>
      <c r="M146">
        <v>5.95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Y146" s="18" t="s">
        <v>2673</v>
      </c>
      <c r="Z146">
        <v>7</v>
      </c>
    </row>
    <row r="147" spans="1:26">
      <c r="A147">
        <v>4515</v>
      </c>
      <c r="B147" t="s">
        <v>22</v>
      </c>
      <c r="C147" t="s">
        <v>1414</v>
      </c>
      <c r="D147" s="17" t="str">
        <f>IFERROR(VLOOKUP(Dati20_21[[#This Row],[Nome]]&amp;"*",Gazzetta20_21[Giocatore],1,FALSE),0)</f>
        <v>Agudelo K.</v>
      </c>
      <c r="E147" s="13">
        <f>IFERROR(IF(Dati20_21[[#This Row],[Mf]]/Dati20_21[[#This Row],[Quota]]=0,0,Dati20_21[[#This Row],[Mf]]/Dati20_21[[#This Row],[Quota]]),0)</f>
        <v>0.50166666666666659</v>
      </c>
      <c r="F147" s="13">
        <f>IFERROR(Dati20_21[[#This Row],[Mf/Quota]]*Dati20_21[[#This Row],[Pg]]/38,0)</f>
        <v>0.38285087719298244</v>
      </c>
      <c r="G147" s="15">
        <f>IF(Dati20_21[[#This Row],[Mf]]*Dati20_21[[#This Row],[Pg]]=0,0,Dati20_21[[#This Row],[Mf]]*Dati20_21[[#This Row],[Pg]])</f>
        <v>174.57999999999998</v>
      </c>
      <c r="H147" s="20">
        <f>IFERROR(Dati20_21[[#This Row],[Tot. punti]]/Dati20_21[[#This Row],[Quota]],0)</f>
        <v>14.548333333333332</v>
      </c>
      <c r="I147" s="12">
        <f>IFERROR(VLOOKUP(Dati20_21[[#This Row],[Nome]]&amp;"*",Gazzetta20_21[],2,FALSE),0)</f>
        <v>12</v>
      </c>
      <c r="J147" t="s">
        <v>1494</v>
      </c>
      <c r="K147">
        <v>29</v>
      </c>
      <c r="L147">
        <v>5.91</v>
      </c>
      <c r="M147">
        <v>6.02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4</v>
      </c>
      <c r="V147">
        <v>0</v>
      </c>
      <c r="W147">
        <v>0</v>
      </c>
      <c r="Y147" s="18" t="s">
        <v>2278</v>
      </c>
      <c r="Z147">
        <v>21</v>
      </c>
    </row>
    <row r="148" spans="1:26">
      <c r="A148">
        <v>5286</v>
      </c>
      <c r="B148" t="s">
        <v>22</v>
      </c>
      <c r="C148" t="s">
        <v>1564</v>
      </c>
      <c r="D148" s="17" t="str">
        <f>IFERROR(VLOOKUP(Dati20_21[[#This Row],[Nome]]&amp;"*",Gazzetta20_21[Giocatore],1,FALSE),0)</f>
        <v>Akpa Akpro J.</v>
      </c>
      <c r="E148" s="13">
        <f>IFERROR(IF(Dati20_21[[#This Row],[Mf]]/Dati20_21[[#This Row],[Quota]]=0,0,Dati20_21[[#This Row],[Mf]]/Dati20_21[[#This Row],[Quota]]),0)</f>
        <v>1.1439999999999999</v>
      </c>
      <c r="F148" s="13">
        <f>IFERROR(Dati20_21[[#This Row],[Mf/Quota]]*Dati20_21[[#This Row],[Pg]]/38,0)</f>
        <v>0.96336842105263154</v>
      </c>
      <c r="G148" s="15">
        <f>IF(Dati20_21[[#This Row],[Mf]]*Dati20_21[[#This Row],[Pg]]=0,0,Dati20_21[[#This Row],[Mf]]*Dati20_21[[#This Row],[Pg]])</f>
        <v>183.04</v>
      </c>
      <c r="H148" s="20">
        <f>IFERROR(Dati20_21[[#This Row],[Tot. punti]]/Dati20_21[[#This Row],[Quota]],0)</f>
        <v>36.607999999999997</v>
      </c>
      <c r="I148" s="12">
        <f>IFERROR(VLOOKUP(Dati20_21[[#This Row],[Nome]]&amp;"*",Gazzetta20_21[],2,FALSE),0)</f>
        <v>5</v>
      </c>
      <c r="J148" t="s">
        <v>74</v>
      </c>
      <c r="K148">
        <v>32</v>
      </c>
      <c r="L148">
        <v>5.86</v>
      </c>
      <c r="M148">
        <v>5.72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9</v>
      </c>
      <c r="V148">
        <v>0</v>
      </c>
      <c r="W148">
        <v>0</v>
      </c>
      <c r="Y148" s="18" t="s">
        <v>2675</v>
      </c>
      <c r="Z148">
        <v>8</v>
      </c>
    </row>
    <row r="149" spans="1:26">
      <c r="A149">
        <v>662</v>
      </c>
      <c r="B149" t="s">
        <v>31</v>
      </c>
      <c r="C149" t="s">
        <v>294</v>
      </c>
      <c r="D149" s="17" t="str">
        <f>IFERROR(VLOOKUP(Dati20_21[[#This Row],[Nome]]&amp;"*",Gazzetta20_21[Giocatore],1,FALSE),0)</f>
        <v>Alex Sandro L.</v>
      </c>
      <c r="E149" s="13">
        <f>IFERROR(IF(Dati20_21[[#This Row],[Mf]]/Dati20_21[[#This Row],[Quota]]=0,0,Dati20_21[[#This Row],[Mf]]/Dati20_21[[#This Row],[Quota]]),0)</f>
        <v>0.34277777777777779</v>
      </c>
      <c r="F149" s="13">
        <f>IFERROR(Dati20_21[[#This Row],[Mf/Quota]]*Dati20_21[[#This Row],[Pg]]/38,0)</f>
        <v>0.23453216374269006</v>
      </c>
      <c r="G149" s="15">
        <f>IF(Dati20_21[[#This Row],[Mf]]*Dati20_21[[#This Row],[Pg]]=0,0,Dati20_21[[#This Row],[Mf]]*Dati20_21[[#This Row],[Pg]])</f>
        <v>160.41999999999999</v>
      </c>
      <c r="H149" s="20">
        <f>IFERROR(Dati20_21[[#This Row],[Tot. punti]]/Dati20_21[[#This Row],[Quota]],0)</f>
        <v>8.9122222222222209</v>
      </c>
      <c r="I149" s="12">
        <f>IFERROR(VLOOKUP(Dati20_21[[#This Row],[Nome]]&amp;"*",Gazzetta20_21[],2,FALSE),0)</f>
        <v>18</v>
      </c>
      <c r="J149" t="s">
        <v>57</v>
      </c>
      <c r="K149">
        <v>26</v>
      </c>
      <c r="L149">
        <v>6</v>
      </c>
      <c r="M149">
        <v>6.17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1</v>
      </c>
      <c r="Y149" s="18" t="s">
        <v>1803</v>
      </c>
      <c r="Z149">
        <v>16</v>
      </c>
    </row>
    <row r="150" spans="1:26">
      <c r="A150">
        <v>5306</v>
      </c>
      <c r="B150" t="s">
        <v>28</v>
      </c>
      <c r="C150" t="s">
        <v>1575</v>
      </c>
      <c r="D150" s="17" t="str">
        <f>IFERROR(VLOOKUP(Dati20_21[[#This Row],[Nome]]&amp;"*",Gazzetta20_21[Giocatore],1,FALSE),0)</f>
        <v>Alia M.</v>
      </c>
      <c r="E150" s="13">
        <f>IFERROR(IF(Dati20_21[[#This Row],[Mf]]/Dati20_21[[#This Row],[Quota]]=0,0,Dati20_21[[#This Row],[Mf]]/Dati20_21[[#This Row],[Quota]]),0)</f>
        <v>0</v>
      </c>
      <c r="F150" s="13">
        <f>IFERROR(Dati20_21[[#This Row],[Mf/Quota]]*Dati20_21[[#This Row],[Pg]]/38,0)</f>
        <v>0</v>
      </c>
      <c r="G150" s="15">
        <f>IF(Dati20_21[[#This Row],[Mf]]*Dati20_21[[#This Row],[Pg]]=0,0,Dati20_21[[#This Row],[Mf]]*Dati20_21[[#This Row],[Pg]])</f>
        <v>0</v>
      </c>
      <c r="H150" s="20">
        <f>IFERROR(Dati20_21[[#This Row],[Tot. punti]]/Dati20_21[[#This Row],[Quota]],0)</f>
        <v>0</v>
      </c>
      <c r="I150" s="12">
        <f>IFERROR(VLOOKUP(Dati20_21[[#This Row],[Nome]]&amp;"*",Gazzetta20_21[],2,FALSE),0)</f>
        <v>1</v>
      </c>
      <c r="J150" t="s">
        <v>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s="18" t="s">
        <v>2280</v>
      </c>
      <c r="Z150">
        <v>19</v>
      </c>
    </row>
    <row r="151" spans="1:26">
      <c r="A151">
        <v>1864</v>
      </c>
      <c r="B151" t="s">
        <v>31</v>
      </c>
      <c r="C151" t="s">
        <v>3085</v>
      </c>
      <c r="D151" s="17" t="str">
        <f>IFERROR(VLOOKUP(Dati20_21[[#This Row],[Nome]]&amp;"*",Gazzetta20_21[Giocatore],1,FALSE),0)</f>
        <v>Alves B.</v>
      </c>
      <c r="E151" s="13">
        <f>IFERROR(IF(Dati20_21[[#This Row],[Mf]]/Dati20_21[[#This Row],[Quota]]=0,0,Dati20_21[[#This Row],[Mf]]/Dati20_21[[#This Row],[Quota]]),0)</f>
        <v>0.51636363636363636</v>
      </c>
      <c r="F151" s="13">
        <f>IFERROR(Dati20_21[[#This Row],[Mf/Quota]]*Dati20_21[[#This Row],[Pg]]/38,0)</f>
        <v>0.25818181818181818</v>
      </c>
      <c r="G151" s="15">
        <f>IF(Dati20_21[[#This Row],[Mf]]*Dati20_21[[#This Row],[Pg]]=0,0,Dati20_21[[#This Row],[Mf]]*Dati20_21[[#This Row],[Pg]])</f>
        <v>107.91999999999999</v>
      </c>
      <c r="H151" s="20">
        <f>IFERROR(Dati20_21[[#This Row],[Tot. punti]]/Dati20_21[[#This Row],[Quota]],0)</f>
        <v>9.8109090909090906</v>
      </c>
      <c r="I151" s="12">
        <f>IFERROR(VLOOKUP(Dati20_21[[#This Row],[Nome]]&amp;"*",Gazzetta20_21[],2,FALSE),0)</f>
        <v>11</v>
      </c>
      <c r="J151" t="s">
        <v>1086</v>
      </c>
      <c r="K151">
        <v>19</v>
      </c>
      <c r="L151">
        <v>5.61</v>
      </c>
      <c r="M151">
        <v>5.68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Y151" s="18" t="s">
        <v>2841</v>
      </c>
      <c r="Z151">
        <v>10</v>
      </c>
    </row>
    <row r="152" spans="1:26">
      <c r="A152">
        <v>5316</v>
      </c>
      <c r="B152" t="s">
        <v>31</v>
      </c>
      <c r="C152" t="s">
        <v>1580</v>
      </c>
      <c r="D152" s="17" t="str">
        <f>IFERROR(VLOOKUP(Dati20_21[[#This Row],[Nome]]&amp;"*",Gazzetta20_21[Giocatore],1,FALSE),0)</f>
        <v>Amione B.</v>
      </c>
      <c r="E152" s="13">
        <f>IFERROR(IF(Dati20_21[[#This Row],[Mf]]/Dati20_21[[#This Row],[Quota]]=0,0,Dati20_21[[#This Row],[Mf]]/Dati20_21[[#This Row],[Quota]]),0)</f>
        <v>0</v>
      </c>
      <c r="F152" s="13">
        <f>IFERROR(Dati20_21[[#This Row],[Mf/Quota]]*Dati20_21[[#This Row],[Pg]]/38,0)</f>
        <v>0</v>
      </c>
      <c r="G152" s="15">
        <f>IF(Dati20_21[[#This Row],[Mf]]*Dati20_21[[#This Row],[Pg]]=0,0,Dati20_21[[#This Row],[Mf]]*Dati20_21[[#This Row],[Pg]])</f>
        <v>0</v>
      </c>
      <c r="H152" s="20">
        <f>IFERROR(Dati20_21[[#This Row],[Tot. punti]]/Dati20_21[[#This Row],[Quota]],0)</f>
        <v>0</v>
      </c>
      <c r="I152" s="12">
        <f>IFERROR(VLOOKUP(Dati20_21[[#This Row],[Nome]]&amp;"*",Gazzetta20_21[],2,FALSE),0)</f>
        <v>2</v>
      </c>
      <c r="J152" t="s">
        <v>101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s="18" t="s">
        <v>1808</v>
      </c>
      <c r="Z152">
        <v>1</v>
      </c>
    </row>
    <row r="153" spans="1:26">
      <c r="A153">
        <v>4522</v>
      </c>
      <c r="B153" t="s">
        <v>22</v>
      </c>
      <c r="C153" t="s">
        <v>1421</v>
      </c>
      <c r="D153" s="17" t="str">
        <f>IFERROR(VLOOKUP(Dati20_21[[#This Row],[Nome]]&amp;"*",Gazzetta20_21[Giocatore],1,FALSE),0)</f>
        <v>Amrabat S.</v>
      </c>
      <c r="E153" s="13">
        <f>IFERROR(IF(Dati20_21[[#This Row],[Mf]]/Dati20_21[[#This Row],[Quota]]=0,0,Dati20_21[[#This Row],[Mf]]/Dati20_21[[#This Row],[Quota]]),0)</f>
        <v>0.47666666666666663</v>
      </c>
      <c r="F153" s="13">
        <f>IFERROR(Dati20_21[[#This Row],[Mf/Quota]]*Dati20_21[[#This Row],[Pg]]/38,0)</f>
        <v>0.38885964912280696</v>
      </c>
      <c r="G153" s="15">
        <f>IF(Dati20_21[[#This Row],[Mf]]*Dati20_21[[#This Row],[Pg]]=0,0,Dati20_21[[#This Row],[Mf]]*Dati20_21[[#This Row],[Pg]])</f>
        <v>177.32</v>
      </c>
      <c r="H153" s="20">
        <f>IFERROR(Dati20_21[[#This Row],[Tot. punti]]/Dati20_21[[#This Row],[Quota]],0)</f>
        <v>14.776666666666666</v>
      </c>
      <c r="I153" s="12">
        <f>IFERROR(VLOOKUP(Dati20_21[[#This Row],[Nome]]&amp;"*",Gazzetta20_21[],2,FALSE),0)</f>
        <v>12</v>
      </c>
      <c r="J153" t="s">
        <v>35</v>
      </c>
      <c r="K153">
        <v>31</v>
      </c>
      <c r="L153">
        <v>5.84</v>
      </c>
      <c r="M153">
        <v>5.72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0</v>
      </c>
      <c r="W153">
        <v>0</v>
      </c>
      <c r="Y153" s="18" t="s">
        <v>1809</v>
      </c>
      <c r="Z153">
        <v>24</v>
      </c>
    </row>
    <row r="154" spans="1:26">
      <c r="A154">
        <v>4390</v>
      </c>
      <c r="B154" t="s">
        <v>22</v>
      </c>
      <c r="C154" t="s">
        <v>1307</v>
      </c>
      <c r="D154" s="17" t="str">
        <f>IFERROR(VLOOKUP(Dati20_21[[#This Row],[Nome]]&amp;"*",Gazzetta20_21[Giocatore],1,FALSE),0)</f>
        <v>Anderson D.</v>
      </c>
      <c r="E154" s="13">
        <f>IFERROR(IF(Dati20_21[[#This Row],[Mf]]/Dati20_21[[#This Row],[Quota]]=0,0,Dati20_21[[#This Row],[Mf]]/Dati20_21[[#This Row],[Quota]]),0)</f>
        <v>1.75</v>
      </c>
      <c r="F154" s="13">
        <f>IFERROR(Dati20_21[[#This Row],[Mf/Quota]]*Dati20_21[[#This Row],[Pg]]/38,0)</f>
        <v>0.13815789473684212</v>
      </c>
      <c r="G154" s="15">
        <f>IF(Dati20_21[[#This Row],[Mf]]*Dati20_21[[#This Row],[Pg]]=0,0,Dati20_21[[#This Row],[Mf]]*Dati20_21[[#This Row],[Pg]])</f>
        <v>15.75</v>
      </c>
      <c r="H154" s="20">
        <f>IFERROR(Dati20_21[[#This Row],[Tot. punti]]/Dati20_21[[#This Row],[Quota]],0)</f>
        <v>5.25</v>
      </c>
      <c r="I154" s="12">
        <f>IFERROR(VLOOKUP(Dati20_21[[#This Row],[Nome]]&amp;"*",Gazzetta20_21[],2,FALSE),0)</f>
        <v>3</v>
      </c>
      <c r="J154" t="s">
        <v>74</v>
      </c>
      <c r="K154">
        <v>3</v>
      </c>
      <c r="L154">
        <v>5.25</v>
      </c>
      <c r="M154">
        <v>5.25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 s="18" t="s">
        <v>2282</v>
      </c>
      <c r="Z154">
        <v>18</v>
      </c>
    </row>
    <row r="155" spans="1:26">
      <c r="A155">
        <v>706</v>
      </c>
      <c r="B155" t="s">
        <v>31</v>
      </c>
      <c r="C155" t="s">
        <v>269</v>
      </c>
      <c r="D155" s="17" t="str">
        <f>IFERROR(VLOOKUP(Dati20_21[[#This Row],[Nome]]&amp;"*",Gazzetta20_21[Giocatore],1,FALSE),0)</f>
        <v>Ansaldi C.</v>
      </c>
      <c r="E155" s="13">
        <f>IFERROR(IF(Dati20_21[[#This Row],[Mf]]/Dati20_21[[#This Row],[Quota]]=0,0,Dati20_21[[#This Row],[Mf]]/Dati20_21[[#This Row],[Quota]]),0)</f>
        <v>0.395625</v>
      </c>
      <c r="F155" s="13">
        <f>IFERROR(Dati20_21[[#This Row],[Mf/Quota]]*Dati20_21[[#This Row],[Pg]]/38,0)</f>
        <v>0.32274671052631576</v>
      </c>
      <c r="G155" s="15">
        <f>IF(Dati20_21[[#This Row],[Mf]]*Dati20_21[[#This Row],[Pg]]=0,0,Dati20_21[[#This Row],[Mf]]*Dati20_21[[#This Row],[Pg]])</f>
        <v>196.23</v>
      </c>
      <c r="H155" s="20">
        <f>IFERROR(Dati20_21[[#This Row],[Tot. punti]]/Dati20_21[[#This Row],[Quota]],0)</f>
        <v>12.264374999999999</v>
      </c>
      <c r="I155" s="12">
        <f>IFERROR(VLOOKUP(Dati20_21[[#This Row],[Nome]]&amp;"*",Gazzetta20_21[],2,FALSE),0)</f>
        <v>16</v>
      </c>
      <c r="J155" t="s">
        <v>81</v>
      </c>
      <c r="K155">
        <v>31</v>
      </c>
      <c r="L155">
        <v>6.04</v>
      </c>
      <c r="M155">
        <v>6.33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5</v>
      </c>
      <c r="U155">
        <v>1</v>
      </c>
      <c r="V155">
        <v>0</v>
      </c>
      <c r="W155">
        <v>0</v>
      </c>
      <c r="Y155" s="18" t="s">
        <v>2972</v>
      </c>
      <c r="Z155">
        <v>5</v>
      </c>
    </row>
    <row r="156" spans="1:26">
      <c r="A156">
        <v>514</v>
      </c>
      <c r="B156" t="s">
        <v>31</v>
      </c>
      <c r="C156" t="s">
        <v>483</v>
      </c>
      <c r="D156" s="17" t="str">
        <f>IFERROR(VLOOKUP(Dati20_21[[#This Row],[Nome]]&amp;"*",Gazzetta20_21[Giocatore],1,FALSE),0)</f>
        <v>Antei L.</v>
      </c>
      <c r="E156" s="13">
        <f>IFERROR(IF(Dati20_21[[#This Row],[Mf]]/Dati20_21[[#This Row],[Quota]]=0,0,Dati20_21[[#This Row],[Mf]]/Dati20_21[[#This Row],[Quota]]),0)</f>
        <v>0</v>
      </c>
      <c r="F156" s="13">
        <f>IFERROR(Dati20_21[[#This Row],[Mf/Quota]]*Dati20_21[[#This Row],[Pg]]/38,0)</f>
        <v>0</v>
      </c>
      <c r="G156" s="15">
        <f>IF(Dati20_21[[#This Row],[Mf]]*Dati20_21[[#This Row],[Pg]]=0,0,Dati20_21[[#This Row],[Mf]]*Dati20_21[[#This Row],[Pg]])</f>
        <v>0</v>
      </c>
      <c r="H156" s="20">
        <f>IFERROR(Dati20_21[[#This Row],[Tot. punti]]/Dati20_21[[#This Row],[Quota]],0)</f>
        <v>0</v>
      </c>
      <c r="I156" s="12">
        <f>IFERROR(VLOOKUP(Dati20_21[[#This Row],[Nome]]&amp;"*",Gazzetta20_21[],2,FALSE),0)</f>
        <v>3</v>
      </c>
      <c r="J156" t="s">
        <v>655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s="18" t="s">
        <v>2973</v>
      </c>
      <c r="Z156">
        <v>1</v>
      </c>
    </row>
    <row r="157" spans="1:26">
      <c r="A157">
        <v>5399</v>
      </c>
      <c r="B157" t="s">
        <v>31</v>
      </c>
      <c r="C157" t="s">
        <v>1625</v>
      </c>
      <c r="D157" s="17" t="str">
        <f>IFERROR(VLOOKUP(Dati20_21[[#This Row],[Nome]]&amp;"*",Gazzetta20_21[Giocatore],1,FALSE),0)</f>
        <v>Antov V.</v>
      </c>
      <c r="E157" s="13">
        <f>IFERROR(IF(Dati20_21[[#This Row],[Mf]]/Dati20_21[[#This Row],[Quota]]=0,0,Dati20_21[[#This Row],[Mf]]/Dati20_21[[#This Row],[Quota]]),0)</f>
        <v>0.91666666666666663</v>
      </c>
      <c r="F157" s="13">
        <f>IFERROR(Dati20_21[[#This Row],[Mf/Quota]]*Dati20_21[[#This Row],[Pg]]/38,0)</f>
        <v>0.12061403508771928</v>
      </c>
      <c r="G157" s="15">
        <f>IF(Dati20_21[[#This Row],[Mf]]*Dati20_21[[#This Row],[Pg]]=0,0,Dati20_21[[#This Row],[Mf]]*Dati20_21[[#This Row],[Pg]])</f>
        <v>27.5</v>
      </c>
      <c r="H157" s="20">
        <f>IFERROR(Dati20_21[[#This Row],[Tot. punti]]/Dati20_21[[#This Row],[Quota]],0)</f>
        <v>4.583333333333333</v>
      </c>
      <c r="I157" s="12">
        <f>IFERROR(VLOOKUP(Dati20_21[[#This Row],[Nome]]&amp;"*",Gazzetta20_21[],2,FALSE),0)</f>
        <v>6</v>
      </c>
      <c r="J157" t="s">
        <v>89</v>
      </c>
      <c r="K157">
        <v>5</v>
      </c>
      <c r="L157">
        <v>5.62</v>
      </c>
      <c r="M157">
        <v>5.5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Y157" s="18" t="s">
        <v>2283</v>
      </c>
      <c r="Z157">
        <v>13</v>
      </c>
    </row>
    <row r="158" spans="1:26">
      <c r="A158">
        <v>1946</v>
      </c>
      <c r="B158" t="s">
        <v>28</v>
      </c>
      <c r="C158" t="s">
        <v>995</v>
      </c>
      <c r="D158" s="17" t="str">
        <f>IFERROR(VLOOKUP(Dati20_21[[#This Row],[Nome]]&amp;"*",Gazzetta20_21[Giocatore],1,FALSE),0)</f>
        <v>Aresti S.</v>
      </c>
      <c r="E158" s="13">
        <f>IFERROR(IF(Dati20_21[[#This Row],[Mf]]/Dati20_21[[#This Row],[Quota]]=0,0,Dati20_21[[#This Row],[Mf]]/Dati20_21[[#This Row],[Quota]]),0)</f>
        <v>0</v>
      </c>
      <c r="F158" s="13">
        <f>IFERROR(Dati20_21[[#This Row],[Mf/Quota]]*Dati20_21[[#This Row],[Pg]]/38,0)</f>
        <v>0</v>
      </c>
      <c r="G158" s="15">
        <f>IF(Dati20_21[[#This Row],[Mf]]*Dati20_21[[#This Row],[Pg]]=0,0,Dati20_21[[#This Row],[Mf]]*Dati20_21[[#This Row],[Pg]])</f>
        <v>0</v>
      </c>
      <c r="H158" s="20">
        <f>IFERROR(Dati20_21[[#This Row],[Tot. punti]]/Dati20_21[[#This Row],[Quota]],0)</f>
        <v>0</v>
      </c>
      <c r="I158" s="12">
        <f>IFERROR(VLOOKUP(Dati20_21[[#This Row],[Nome]]&amp;"*",Gazzetta20_21[],2,FALSE),0)</f>
        <v>1</v>
      </c>
      <c r="J158" t="s">
        <v>654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 s="18" t="s">
        <v>1813</v>
      </c>
      <c r="Z158">
        <v>28</v>
      </c>
    </row>
    <row r="159" spans="1:26">
      <c r="A159">
        <v>4366</v>
      </c>
      <c r="B159" t="s">
        <v>31</v>
      </c>
      <c r="C159" t="s">
        <v>1260</v>
      </c>
      <c r="D159" s="17" t="str">
        <f>IFERROR(VLOOKUP(Dati20_21[[#This Row],[Nome]]&amp;"*",Gazzetta20_21[Giocatore],1,FALSE),0)</f>
        <v>Armini N.</v>
      </c>
      <c r="E159" s="13">
        <f>IFERROR(IF(Dati20_21[[#This Row],[Mf]]/Dati20_21[[#This Row],[Quota]]=0,0,Dati20_21[[#This Row],[Mf]]/Dati20_21[[#This Row],[Quota]]),0)</f>
        <v>0</v>
      </c>
      <c r="F159" s="13">
        <f>IFERROR(Dati20_21[[#This Row],[Mf/Quota]]*Dati20_21[[#This Row],[Pg]]/38,0)</f>
        <v>0</v>
      </c>
      <c r="G159" s="15">
        <f>IF(Dati20_21[[#This Row],[Mf]]*Dati20_21[[#This Row],[Pg]]=0,0,Dati20_21[[#This Row],[Mf]]*Dati20_21[[#This Row],[Pg]])</f>
        <v>0</v>
      </c>
      <c r="H159" s="20">
        <f>IFERROR(Dati20_21[[#This Row],[Tot. punti]]/Dati20_21[[#This Row],[Quota]],0)</f>
        <v>0</v>
      </c>
      <c r="I159" s="12">
        <f>IFERROR(VLOOKUP(Dati20_21[[#This Row],[Nome]]&amp;"*",Gazzetta20_21[],2,FALSE),0)</f>
        <v>1</v>
      </c>
      <c r="J159" t="s">
        <v>74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s="18" t="s">
        <v>1814</v>
      </c>
      <c r="Z159">
        <v>25</v>
      </c>
    </row>
    <row r="160" spans="1:26">
      <c r="A160">
        <v>5287</v>
      </c>
      <c r="B160" t="s">
        <v>22</v>
      </c>
      <c r="C160" t="s">
        <v>1565</v>
      </c>
      <c r="D160" s="17" t="str">
        <f>IFERROR(VLOOKUP(Dati20_21[[#This Row],[Nome]]&amp;"*",Gazzetta20_21[Giocatore],1,FALSE),0)</f>
        <v>Arslan T.</v>
      </c>
      <c r="E160" s="13">
        <f>IFERROR(IF(Dati20_21[[#This Row],[Mf]]/Dati20_21[[#This Row],[Quota]]=0,0,Dati20_21[[#This Row],[Mf]]/Dati20_21[[#This Row],[Quota]]),0)</f>
        <v>0.46846153846153843</v>
      </c>
      <c r="F160" s="13">
        <f>IFERROR(Dati20_21[[#This Row],[Mf/Quota]]*Dati20_21[[#This Row],[Pg]]/38,0)</f>
        <v>0.36983805668016195</v>
      </c>
      <c r="G160" s="15">
        <f>IF(Dati20_21[[#This Row],[Mf]]*Dati20_21[[#This Row],[Pg]]=0,0,Dati20_21[[#This Row],[Mf]]*Dati20_21[[#This Row],[Pg]])</f>
        <v>182.7</v>
      </c>
      <c r="H160" s="20">
        <f>IFERROR(Dati20_21[[#This Row],[Tot. punti]]/Dati20_21[[#This Row],[Quota]],0)</f>
        <v>14.053846153846154</v>
      </c>
      <c r="I160" s="12">
        <f>IFERROR(VLOOKUP(Dati20_21[[#This Row],[Nome]]&amp;"*",Gazzetta20_21[],2,FALSE),0)</f>
        <v>13</v>
      </c>
      <c r="J160" t="s">
        <v>30</v>
      </c>
      <c r="K160">
        <v>30</v>
      </c>
      <c r="L160">
        <v>5.93</v>
      </c>
      <c r="M160">
        <v>6.09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>
        <v>0</v>
      </c>
      <c r="Y160" s="18" t="s">
        <v>2974</v>
      </c>
      <c r="Z160">
        <v>1</v>
      </c>
    </row>
    <row r="161" spans="1:26">
      <c r="A161">
        <v>4285</v>
      </c>
      <c r="B161" t="s">
        <v>22</v>
      </c>
      <c r="C161" t="s">
        <v>1501</v>
      </c>
      <c r="D161" s="17" t="str">
        <f>IFERROR(VLOOKUP(Dati20_21[[#This Row],[Nome]]&amp;"*",Gazzetta20_21[Giocatore],1,FALSE),0)</f>
        <v>Arthur -.</v>
      </c>
      <c r="E161" s="13">
        <f>IFERROR(IF(Dati20_21[[#This Row],[Mf]]/Dati20_21[[#This Row],[Quota]]=0,0,Dati20_21[[#This Row],[Mf]]/Dati20_21[[#This Row],[Quota]]),0)</f>
        <v>0.37812499999999999</v>
      </c>
      <c r="F161" s="13">
        <f>IFERROR(Dati20_21[[#This Row],[Mf/Quota]]*Dati20_21[[#This Row],[Pg]]/38,0)</f>
        <v>0.21891447368421052</v>
      </c>
      <c r="G161" s="15">
        <f>IF(Dati20_21[[#This Row],[Mf]]*Dati20_21[[#This Row],[Pg]]=0,0,Dati20_21[[#This Row],[Mf]]*Dati20_21[[#This Row],[Pg]])</f>
        <v>133.1</v>
      </c>
      <c r="H161" s="20">
        <f>IFERROR(Dati20_21[[#This Row],[Tot. punti]]/Dati20_21[[#This Row],[Quota]],0)</f>
        <v>8.3187499999999996</v>
      </c>
      <c r="I161" s="12">
        <f>IFERROR(VLOOKUP(Dati20_21[[#This Row],[Nome]]&amp;"*",Gazzetta20_21[],2,FALSE),0)</f>
        <v>16</v>
      </c>
      <c r="J161" t="s">
        <v>57</v>
      </c>
      <c r="K161">
        <v>22</v>
      </c>
      <c r="L161">
        <v>5.98</v>
      </c>
      <c r="M161">
        <v>6.05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Y161" s="18" t="s">
        <v>2679</v>
      </c>
      <c r="Z161">
        <v>13</v>
      </c>
    </row>
    <row r="162" spans="1:26">
      <c r="A162">
        <v>295</v>
      </c>
      <c r="B162" t="s">
        <v>31</v>
      </c>
      <c r="C162" t="s">
        <v>408</v>
      </c>
      <c r="D162" s="17" t="str">
        <f>IFERROR(VLOOKUP(Dati20_21[[#This Row],[Nome]]&amp;"*",Gazzetta20_21[Giocatore],1,FALSE),0)</f>
        <v>Asamoah K.</v>
      </c>
      <c r="E162" s="13">
        <f>IFERROR(IF(Dati20_21[[#This Row],[Mf]]/Dati20_21[[#This Row],[Quota]]=0,0,Dati20_21[[#This Row],[Mf]]/Dati20_21[[#This Row],[Quota]]),0)</f>
        <v>0.83714285714285719</v>
      </c>
      <c r="F162" s="13">
        <f>IFERROR(Dati20_21[[#This Row],[Mf/Quota]]*Dati20_21[[#This Row],[Pg]]/38,0)</f>
        <v>0.19827067669172935</v>
      </c>
      <c r="G162" s="15">
        <f>IF(Dati20_21[[#This Row],[Mf]]*Dati20_21[[#This Row],[Pg]]=0,0,Dati20_21[[#This Row],[Mf]]*Dati20_21[[#This Row],[Pg]])</f>
        <v>52.74</v>
      </c>
      <c r="H162" s="20">
        <f>IFERROR(Dati20_21[[#This Row],[Tot. punti]]/Dati20_21[[#This Row],[Quota]],0)</f>
        <v>7.5342857142857147</v>
      </c>
      <c r="I162" s="12">
        <f>IFERROR(VLOOKUP(Dati20_21[[#This Row],[Nome]]&amp;"*",Gazzetta20_21[],2,FALSE),0)</f>
        <v>7</v>
      </c>
      <c r="J162" t="s">
        <v>654</v>
      </c>
      <c r="K162">
        <v>9</v>
      </c>
      <c r="L162">
        <v>5.86</v>
      </c>
      <c r="M162">
        <v>5.86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 s="18" t="s">
        <v>2285</v>
      </c>
      <c r="Z162">
        <v>17</v>
      </c>
    </row>
    <row r="163" spans="1:26">
      <c r="A163">
        <v>4921</v>
      </c>
      <c r="B163" t="s">
        <v>22</v>
      </c>
      <c r="C163" t="s">
        <v>1462</v>
      </c>
      <c r="D163" s="17" t="str">
        <f>IFERROR(VLOOKUP(Dati20_21[[#This Row],[Nome]]&amp;"*",Gazzetta20_21[Giocatore],1,FALSE),0)</f>
        <v>Askildsen K.</v>
      </c>
      <c r="E163" s="13">
        <f>IFERROR(IF(Dati20_21[[#This Row],[Mf]]/Dati20_21[[#This Row],[Quota]]=0,0,Dati20_21[[#This Row],[Mf]]/Dati20_21[[#This Row],[Quota]]),0)</f>
        <v>1.4575</v>
      </c>
      <c r="F163" s="13">
        <f>IFERROR(Dati20_21[[#This Row],[Mf/Quota]]*Dati20_21[[#This Row],[Pg]]/38,0)</f>
        <v>0.23013157894736844</v>
      </c>
      <c r="G163" s="15">
        <f>IF(Dati20_21[[#This Row],[Mf]]*Dati20_21[[#This Row],[Pg]]=0,0,Dati20_21[[#This Row],[Mf]]*Dati20_21[[#This Row],[Pg]])</f>
        <v>34.980000000000004</v>
      </c>
      <c r="H163" s="20">
        <f>IFERROR(Dati20_21[[#This Row],[Tot. punti]]/Dati20_21[[#This Row],[Quota]],0)</f>
        <v>8.745000000000001</v>
      </c>
      <c r="I163" s="12">
        <f>IFERROR(VLOOKUP(Dati20_21[[#This Row],[Nome]]&amp;"*",Gazzetta20_21[],2,FALSE),0)</f>
        <v>4</v>
      </c>
      <c r="J163" t="s">
        <v>44</v>
      </c>
      <c r="K163">
        <v>6</v>
      </c>
      <c r="L163">
        <v>6</v>
      </c>
      <c r="M163">
        <v>5.83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 s="18" t="s">
        <v>2844</v>
      </c>
      <c r="Z163">
        <v>13</v>
      </c>
    </row>
    <row r="164" spans="1:26">
      <c r="A164">
        <v>761</v>
      </c>
      <c r="B164" t="s">
        <v>28</v>
      </c>
      <c r="C164" t="s">
        <v>639</v>
      </c>
      <c r="D164" s="17" t="str">
        <f>IFERROR(VLOOKUP(Dati20_21[[#This Row],[Nome]]&amp;"*",Gazzetta20_21[Giocatore],1,FALSE),0)</f>
        <v>Audero E.</v>
      </c>
      <c r="E164" s="13">
        <f>IFERROR(IF(Dati20_21[[#This Row],[Mf]]/Dati20_21[[#This Row],[Quota]]=0,0,Dati20_21[[#This Row],[Mf]]/Dati20_21[[#This Row],[Quota]]),0)</f>
        <v>0.2535</v>
      </c>
      <c r="F164" s="13">
        <f>IFERROR(Dati20_21[[#This Row],[Mf/Quota]]*Dati20_21[[#This Row],[Pg]]/38,0)</f>
        <v>0.24682894736842106</v>
      </c>
      <c r="G164" s="15">
        <f>IF(Dati20_21[[#This Row],[Mf]]*Dati20_21[[#This Row],[Pg]]=0,0,Dati20_21[[#This Row],[Mf]]*Dati20_21[[#This Row],[Pg]])</f>
        <v>187.59</v>
      </c>
      <c r="H164" s="20">
        <f>IFERROR(Dati20_21[[#This Row],[Tot. punti]]/Dati20_21[[#This Row],[Quota]],0)</f>
        <v>9.3795000000000002</v>
      </c>
      <c r="I164" s="12">
        <f>IFERROR(VLOOKUP(Dati20_21[[#This Row],[Nome]]&amp;"*",Gazzetta20_21[],2,FALSE),0)</f>
        <v>20</v>
      </c>
      <c r="J164" t="s">
        <v>44</v>
      </c>
      <c r="K164">
        <v>37</v>
      </c>
      <c r="L164">
        <v>6.34</v>
      </c>
      <c r="M164">
        <v>5.07</v>
      </c>
      <c r="N164">
        <v>0</v>
      </c>
      <c r="O164">
        <v>54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Y164" s="18" t="s">
        <v>2846</v>
      </c>
      <c r="Z164">
        <v>24</v>
      </c>
    </row>
    <row r="165" spans="1:26">
      <c r="A165">
        <v>4421</v>
      </c>
      <c r="B165" t="s">
        <v>31</v>
      </c>
      <c r="C165" t="s">
        <v>1330</v>
      </c>
      <c r="D165" s="17" t="str">
        <f>IFERROR(VLOOKUP(Dati20_21[[#This Row],[Nome]]&amp;"*",Gazzetta20_21[Giocatore],1,FALSE),0)</f>
        <v>Augello T.</v>
      </c>
      <c r="E165" s="13">
        <f>IFERROR(IF(Dati20_21[[#This Row],[Mf]]/Dati20_21[[#This Row],[Quota]]=0,0,Dati20_21[[#This Row],[Mf]]/Dati20_21[[#This Row],[Quota]]),0)</f>
        <v>0.5</v>
      </c>
      <c r="F165" s="13">
        <f>IFERROR(Dati20_21[[#This Row],[Mf/Quota]]*Dati20_21[[#This Row],[Pg]]/38,0)</f>
        <v>0.48684210526315791</v>
      </c>
      <c r="G165" s="15">
        <f>IF(Dati20_21[[#This Row],[Mf]]*Dati20_21[[#This Row],[Pg]]=0,0,Dati20_21[[#This Row],[Mf]]*Dati20_21[[#This Row],[Pg]])</f>
        <v>222</v>
      </c>
      <c r="H165" s="20">
        <f>IFERROR(Dati20_21[[#This Row],[Tot. punti]]/Dati20_21[[#This Row],[Quota]],0)</f>
        <v>18.5</v>
      </c>
      <c r="I165" s="12">
        <f>IFERROR(VLOOKUP(Dati20_21[[#This Row],[Nome]]&amp;"*",Gazzetta20_21[],2,FALSE),0)</f>
        <v>12</v>
      </c>
      <c r="J165" t="s">
        <v>44</v>
      </c>
      <c r="K165">
        <v>37</v>
      </c>
      <c r="L165">
        <v>5.89</v>
      </c>
      <c r="M165">
        <v>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2</v>
      </c>
      <c r="V165">
        <v>1</v>
      </c>
      <c r="W165">
        <v>0</v>
      </c>
      <c r="Y165" s="18" t="s">
        <v>2975</v>
      </c>
      <c r="Z165">
        <v>15</v>
      </c>
    </row>
    <row r="166" spans="1:26">
      <c r="A166">
        <v>4523</v>
      </c>
      <c r="B166" t="s">
        <v>28</v>
      </c>
      <c r="C166" t="s">
        <v>1422</v>
      </c>
      <c r="D166" s="17" t="str">
        <f>IFERROR(VLOOKUP(Dati20_21[[#This Row],[Nome]]&amp;"*",Gazzetta20_21[Giocatore],1,FALSE),0)</f>
        <v>Avogadri L.</v>
      </c>
      <c r="E166" s="13">
        <f>IFERROR(IF(Dati20_21[[#This Row],[Mf]]/Dati20_21[[#This Row],[Quota]]=0,0,Dati20_21[[#This Row],[Mf]]/Dati20_21[[#This Row],[Quota]]),0)</f>
        <v>0</v>
      </c>
      <c r="F166" s="13">
        <f>IFERROR(Dati20_21[[#This Row],[Mf/Quota]]*Dati20_21[[#This Row],[Pg]]/38,0)</f>
        <v>0</v>
      </c>
      <c r="G166" s="15">
        <f>IF(Dati20_21[[#This Row],[Mf]]*Dati20_21[[#This Row],[Pg]]=0,0,Dati20_21[[#This Row],[Mf]]*Dati20_21[[#This Row],[Pg]])</f>
        <v>0</v>
      </c>
      <c r="H166" s="20">
        <f>IFERROR(Dati20_21[[#This Row],[Tot. punti]]/Dati20_21[[#This Row],[Quota]],0)</f>
        <v>0</v>
      </c>
      <c r="I166" s="12">
        <f>IFERROR(VLOOKUP(Dati20_21[[#This Row],[Nome]]&amp;"*",Gazzetta20_21[],2,FALSE),0)</f>
        <v>1</v>
      </c>
      <c r="J166" t="s">
        <v>44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s="18" t="s">
        <v>2976</v>
      </c>
      <c r="Z166">
        <v>8</v>
      </c>
    </row>
    <row r="167" spans="1:26">
      <c r="A167">
        <v>4979</v>
      </c>
      <c r="B167" t="s">
        <v>31</v>
      </c>
      <c r="C167" t="s">
        <v>1528</v>
      </c>
      <c r="D167" s="17" t="str">
        <f>IFERROR(VLOOKUP(Dati20_21[[#This Row],[Nome]]&amp;"*",Gazzetta20_21[Giocatore],1,FALSE),0)</f>
        <v>Ayhan K.</v>
      </c>
      <c r="E167" s="13">
        <f>IFERROR(IF(Dati20_21[[#This Row],[Mf]]/Dati20_21[[#This Row],[Quota]]=0,0,Dati20_21[[#This Row],[Mf]]/Dati20_21[[#This Row],[Quota]]),0)</f>
        <v>0.71625000000000005</v>
      </c>
      <c r="F167" s="13">
        <f>IFERROR(Dati20_21[[#This Row],[Mf/Quota]]*Dati20_21[[#This Row],[Pg]]/38,0)</f>
        <v>0.35812500000000003</v>
      </c>
      <c r="G167" s="15">
        <f>IF(Dati20_21[[#This Row],[Mf]]*Dati20_21[[#This Row],[Pg]]=0,0,Dati20_21[[#This Row],[Mf]]*Dati20_21[[#This Row],[Pg]])</f>
        <v>108.87</v>
      </c>
      <c r="H167" s="20">
        <f>IFERROR(Dati20_21[[#This Row],[Tot. punti]]/Dati20_21[[#This Row],[Quota]],0)</f>
        <v>13.608750000000001</v>
      </c>
      <c r="I167" s="12">
        <f>IFERROR(VLOOKUP(Dati20_21[[#This Row],[Nome]]&amp;"*",Gazzetta20_21[],2,FALSE),0)</f>
        <v>8</v>
      </c>
      <c r="J167" t="s">
        <v>46</v>
      </c>
      <c r="K167">
        <v>19</v>
      </c>
      <c r="L167">
        <v>5.81</v>
      </c>
      <c r="M167">
        <v>5.73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Y167" s="18" t="s">
        <v>2977</v>
      </c>
      <c r="Z167">
        <v>10</v>
      </c>
    </row>
    <row r="168" spans="1:26">
      <c r="A168">
        <v>170</v>
      </c>
      <c r="B168" t="s">
        <v>22</v>
      </c>
      <c r="C168" t="s">
        <v>199</v>
      </c>
      <c r="D168" s="17" t="str">
        <f>IFERROR(VLOOKUP(Dati20_21[[#This Row],[Nome]]&amp;"*",Gazzetta20_21[Giocatore],1,FALSE),0)</f>
        <v>Badelj M.</v>
      </c>
      <c r="E168" s="13">
        <f>IFERROR(IF(Dati20_21[[#This Row],[Mf]]/Dati20_21[[#This Row],[Quota]]=0,0,Dati20_21[[#This Row],[Mf]]/Dati20_21[[#This Row],[Quota]]),0)</f>
        <v>0.41600000000000004</v>
      </c>
      <c r="F168" s="13">
        <f>IFERROR(Dati20_21[[#This Row],[Mf/Quota]]*Dati20_21[[#This Row],[Pg]]/38,0)</f>
        <v>0.32842105263157895</v>
      </c>
      <c r="G168" s="15">
        <f>IF(Dati20_21[[#This Row],[Mf]]*Dati20_21[[#This Row],[Pg]]=0,0,Dati20_21[[#This Row],[Mf]]*Dati20_21[[#This Row],[Pg]])</f>
        <v>187.20000000000002</v>
      </c>
      <c r="H168" s="20">
        <f>IFERROR(Dati20_21[[#This Row],[Tot. punti]]/Dati20_21[[#This Row],[Quota]],0)</f>
        <v>12.48</v>
      </c>
      <c r="I168" s="12">
        <f>IFERROR(VLOOKUP(Dati20_21[[#This Row],[Nome]]&amp;"*",Gazzetta20_21[],2,FALSE),0)</f>
        <v>15</v>
      </c>
      <c r="J168" t="s">
        <v>70</v>
      </c>
      <c r="K168">
        <v>30</v>
      </c>
      <c r="L168">
        <v>6.16</v>
      </c>
      <c r="M168">
        <v>6.24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7</v>
      </c>
      <c r="V168">
        <v>0</v>
      </c>
      <c r="W168">
        <v>0</v>
      </c>
      <c r="Y168" s="18" t="s">
        <v>2513</v>
      </c>
      <c r="Z168">
        <v>10</v>
      </c>
    </row>
    <row r="169" spans="1:26">
      <c r="A169">
        <v>2639</v>
      </c>
      <c r="B169" t="s">
        <v>22</v>
      </c>
      <c r="C169" t="s">
        <v>1097</v>
      </c>
      <c r="D169" s="17" t="str">
        <f>IFERROR(VLOOKUP(Dati20_21[[#This Row],[Nome]]&amp;"*",Gazzetta20_21[Giocatore],1,FALSE),0)</f>
        <v>Bakayoko T.</v>
      </c>
      <c r="E169" s="13">
        <f>IFERROR(IF(Dati20_21[[#This Row],[Mf]]/Dati20_21[[#This Row],[Quota]]=0,0,Dati20_21[[#This Row],[Mf]]/Dati20_21[[#This Row],[Quota]]),0)</f>
        <v>0.41000000000000003</v>
      </c>
      <c r="F169" s="13">
        <f>IFERROR(Dati20_21[[#This Row],[Mf/Quota]]*Dati20_21[[#This Row],[Pg]]/38,0)</f>
        <v>0.34526315789473688</v>
      </c>
      <c r="G169" s="15">
        <f>IF(Dati20_21[[#This Row],[Mf]]*Dati20_21[[#This Row],[Pg]]=0,0,Dati20_21[[#This Row],[Mf]]*Dati20_21[[#This Row],[Pg]])</f>
        <v>196.8</v>
      </c>
      <c r="H169" s="20">
        <f>IFERROR(Dati20_21[[#This Row],[Tot. punti]]/Dati20_21[[#This Row],[Quota]],0)</f>
        <v>13.120000000000001</v>
      </c>
      <c r="I169" s="12">
        <f>IFERROR(VLOOKUP(Dati20_21[[#This Row],[Nome]]&amp;"*",Gazzetta20_21[],2,FALSE),0)</f>
        <v>15</v>
      </c>
      <c r="J169" t="s">
        <v>24</v>
      </c>
      <c r="K169">
        <v>32</v>
      </c>
      <c r="L169">
        <v>6.04</v>
      </c>
      <c r="M169">
        <v>6.15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1</v>
      </c>
      <c r="W169">
        <v>0</v>
      </c>
      <c r="Y169" s="18" t="s">
        <v>2978</v>
      </c>
      <c r="Z169">
        <v>1</v>
      </c>
    </row>
    <row r="170" spans="1:26">
      <c r="A170">
        <v>4919</v>
      </c>
      <c r="B170" t="s">
        <v>22</v>
      </c>
      <c r="C170" t="s">
        <v>1460</v>
      </c>
      <c r="D170" s="17" t="str">
        <f>IFERROR(VLOOKUP(Dati20_21[[#This Row],[Nome]]&amp;"*",Gazzetta20_21[Giocatore],1,FALSE),0)</f>
        <v>Baldursson A.</v>
      </c>
      <c r="E170" s="13">
        <f>IFERROR(IF(Dati20_21[[#This Row],[Mf]]/Dati20_21[[#This Row],[Quota]]=0,0,Dati20_21[[#This Row],[Mf]]/Dati20_21[[#This Row],[Quota]]),0)</f>
        <v>5.4</v>
      </c>
      <c r="F170" s="13">
        <f>IFERROR(Dati20_21[[#This Row],[Mf/Quota]]*Dati20_21[[#This Row],[Pg]]/38,0)</f>
        <v>1.1368421052631579</v>
      </c>
      <c r="G170" s="15">
        <f>IF(Dati20_21[[#This Row],[Mf]]*Dati20_21[[#This Row],[Pg]]=0,0,Dati20_21[[#This Row],[Mf]]*Dati20_21[[#This Row],[Pg]])</f>
        <v>43.2</v>
      </c>
      <c r="H170" s="20">
        <f>IFERROR(Dati20_21[[#This Row],[Tot. punti]]/Dati20_21[[#This Row],[Quota]],0)</f>
        <v>43.2</v>
      </c>
      <c r="I170" s="12">
        <f>IFERROR(VLOOKUP(Dati20_21[[#This Row],[Nome]]&amp;"*",Gazzetta20_21[],2,FALSE),0)</f>
        <v>1</v>
      </c>
      <c r="J170" t="s">
        <v>89</v>
      </c>
      <c r="K170">
        <v>8</v>
      </c>
      <c r="L170">
        <v>5.6</v>
      </c>
      <c r="M170">
        <v>5.4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Y170" s="18" t="s">
        <v>2290</v>
      </c>
      <c r="Z170">
        <v>7</v>
      </c>
    </row>
    <row r="171" spans="1:26">
      <c r="A171">
        <v>5353</v>
      </c>
      <c r="B171" t="s">
        <v>31</v>
      </c>
      <c r="C171" t="s">
        <v>1600</v>
      </c>
      <c r="D171" s="17" t="str">
        <f>IFERROR(VLOOKUP(Dati20_21[[#This Row],[Nome]]&amp;"*",Gazzetta20_21[Giocatore],1,FALSE),0)</f>
        <v>Balogh B.</v>
      </c>
      <c r="E171" s="13">
        <f>IFERROR(IF(Dati20_21[[#This Row],[Mf]]/Dati20_21[[#This Row],[Quota]]=0,0,Dati20_21[[#This Row],[Mf]]/Dati20_21[[#This Row],[Quota]]),0)</f>
        <v>5.5</v>
      </c>
      <c r="F171" s="13">
        <f>IFERROR(Dati20_21[[#This Row],[Mf/Quota]]*Dati20_21[[#This Row],[Pg]]/38,0)</f>
        <v>0.43421052631578949</v>
      </c>
      <c r="G171" s="15">
        <f>IF(Dati20_21[[#This Row],[Mf]]*Dati20_21[[#This Row],[Pg]]=0,0,Dati20_21[[#This Row],[Mf]]*Dati20_21[[#This Row],[Pg]])</f>
        <v>16.5</v>
      </c>
      <c r="H171" s="20">
        <f>IFERROR(Dati20_21[[#This Row],[Tot. punti]]/Dati20_21[[#This Row],[Quota]],0)</f>
        <v>16.5</v>
      </c>
      <c r="I171" s="12">
        <f>IFERROR(VLOOKUP(Dati20_21[[#This Row],[Nome]]&amp;"*",Gazzetta20_21[],2,FALSE),0)</f>
        <v>1</v>
      </c>
      <c r="J171" t="s">
        <v>1086</v>
      </c>
      <c r="K171">
        <v>3</v>
      </c>
      <c r="L171">
        <v>5.67</v>
      </c>
      <c r="M171">
        <v>5.5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Y171" s="18" t="s">
        <v>2291</v>
      </c>
      <c r="Z171">
        <v>23</v>
      </c>
    </row>
    <row r="172" spans="1:26">
      <c r="A172">
        <v>2285</v>
      </c>
      <c r="B172" t="s">
        <v>31</v>
      </c>
      <c r="C172" t="s">
        <v>874</v>
      </c>
      <c r="D172" s="17" t="str">
        <f>IFERROR(VLOOKUP(Dati20_21[[#This Row],[Nome]]&amp;"*",Gazzetta20_21[Giocatore],1,FALSE),0)</f>
        <v>Bani M.</v>
      </c>
      <c r="E172" s="13">
        <f>IFERROR(IF(Dati20_21[[#This Row],[Mf]]/Dati20_21[[#This Row],[Quota]]=0,0,Dati20_21[[#This Row],[Mf]]/Dati20_21[[#This Row],[Quota]]),0)</f>
        <v>0.6925</v>
      </c>
      <c r="F172" s="13">
        <f>IFERROR(Dati20_21[[#This Row],[Mf/Quota]]*Dati20_21[[#This Row],[Pg]]/38,0)</f>
        <v>0.47381578947368419</v>
      </c>
      <c r="G172" s="15">
        <f>IF(Dati20_21[[#This Row],[Mf]]*Dati20_21[[#This Row],[Pg]]=0,0,Dati20_21[[#This Row],[Mf]]*Dati20_21[[#This Row],[Pg]])</f>
        <v>144.04</v>
      </c>
      <c r="H172" s="20">
        <f>IFERROR(Dati20_21[[#This Row],[Tot. punti]]/Dati20_21[[#This Row],[Quota]],0)</f>
        <v>18.004999999999999</v>
      </c>
      <c r="I172" s="12">
        <f>IFERROR(VLOOKUP(Dati20_21[[#This Row],[Nome]]&amp;"*",Gazzetta20_21[],2,FALSE),0)</f>
        <v>8</v>
      </c>
      <c r="J172" t="s">
        <v>1086</v>
      </c>
      <c r="K172">
        <v>26</v>
      </c>
      <c r="L172">
        <v>5.73</v>
      </c>
      <c r="M172">
        <v>5.54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Y172" s="18" t="s">
        <v>2979</v>
      </c>
      <c r="Z172">
        <v>1</v>
      </c>
    </row>
    <row r="173" spans="1:26">
      <c r="A173">
        <v>2172</v>
      </c>
      <c r="B173" t="s">
        <v>22</v>
      </c>
      <c r="C173" t="s">
        <v>793</v>
      </c>
      <c r="D173" s="17" t="str">
        <f>IFERROR(VLOOKUP(Dati20_21[[#This Row],[Nome]]&amp;"*",Gazzetta20_21[Giocatore],1,FALSE),0)</f>
        <v>Barak A.</v>
      </c>
      <c r="E173" s="13">
        <f>IFERROR(IF(Dati20_21[[#This Row],[Mf]]/Dati20_21[[#This Row],[Quota]]=0,0,Dati20_21[[#This Row],[Mf]]/Dati20_21[[#This Row],[Quota]]),0)</f>
        <v>0.31952380952380954</v>
      </c>
      <c r="F173" s="13">
        <f>IFERROR(Dati20_21[[#This Row],[Mf/Quota]]*Dati20_21[[#This Row],[Pg]]/38,0)</f>
        <v>0.28588972431077697</v>
      </c>
      <c r="G173" s="15">
        <f>IF(Dati20_21[[#This Row],[Mf]]*Dati20_21[[#This Row],[Pg]]=0,0,Dati20_21[[#This Row],[Mf]]*Dati20_21[[#This Row],[Pg]])</f>
        <v>228.14</v>
      </c>
      <c r="H173" s="20">
        <f>IFERROR(Dati20_21[[#This Row],[Tot. punti]]/Dati20_21[[#This Row],[Quota]],0)</f>
        <v>10.863809523809524</v>
      </c>
      <c r="I173" s="12">
        <f>IFERROR(VLOOKUP(Dati20_21[[#This Row],[Nome]]&amp;"*",Gazzetta20_21[],2,FALSE),0)</f>
        <v>21</v>
      </c>
      <c r="J173" t="s">
        <v>101</v>
      </c>
      <c r="K173">
        <v>34</v>
      </c>
      <c r="L173">
        <v>6.1</v>
      </c>
      <c r="M173">
        <v>6.71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5</v>
      </c>
      <c r="V173">
        <v>1</v>
      </c>
      <c r="W173">
        <v>0</v>
      </c>
      <c r="Y173" s="18" t="s">
        <v>1825</v>
      </c>
      <c r="Z173">
        <v>6</v>
      </c>
    </row>
    <row r="174" spans="1:26">
      <c r="A174">
        <v>134</v>
      </c>
      <c r="B174" t="s">
        <v>31</v>
      </c>
      <c r="C174" t="s">
        <v>419</v>
      </c>
      <c r="D174" s="17" t="str">
        <f>IFERROR(VLOOKUP(Dati20_21[[#This Row],[Nome]]&amp;"*",Gazzetta20_21[Giocatore],1,FALSE),0)</f>
        <v>Barba F.</v>
      </c>
      <c r="E174" s="13">
        <f>IFERROR(IF(Dati20_21[[#This Row],[Mf]]/Dati20_21[[#This Row],[Quota]]=0,0,Dati20_21[[#This Row],[Mf]]/Dati20_21[[#This Row],[Quota]]),0)</f>
        <v>0.92499999999999993</v>
      </c>
      <c r="F174" s="13">
        <f>IFERROR(Dati20_21[[#This Row],[Mf/Quota]]*Dati20_21[[#This Row],[Pg]]/38,0)</f>
        <v>0.77894736842105261</v>
      </c>
      <c r="G174" s="15">
        <f>IF(Dati20_21[[#This Row],[Mf]]*Dati20_21[[#This Row],[Pg]]=0,0,Dati20_21[[#This Row],[Mf]]*Dati20_21[[#This Row],[Pg]])</f>
        <v>177.6</v>
      </c>
      <c r="H174" s="20">
        <f>IFERROR(Dati20_21[[#This Row],[Tot. punti]]/Dati20_21[[#This Row],[Quota]],0)</f>
        <v>29.599999999999998</v>
      </c>
      <c r="I174" s="12">
        <f>IFERROR(VLOOKUP(Dati20_21[[#This Row],[Nome]]&amp;"*",Gazzetta20_21[],2,FALSE),0)</f>
        <v>6</v>
      </c>
      <c r="J174" t="s">
        <v>655</v>
      </c>
      <c r="K174">
        <v>32</v>
      </c>
      <c r="L174">
        <v>5.67</v>
      </c>
      <c r="M174">
        <v>5.55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8</v>
      </c>
      <c r="V174">
        <v>0</v>
      </c>
      <c r="W174">
        <v>1</v>
      </c>
      <c r="Y174" s="18" t="s">
        <v>2292</v>
      </c>
      <c r="Z174">
        <v>14</v>
      </c>
    </row>
    <row r="175" spans="1:26">
      <c r="A175">
        <v>1870</v>
      </c>
      <c r="B175" t="s">
        <v>22</v>
      </c>
      <c r="C175" t="s">
        <v>669</v>
      </c>
      <c r="D175" s="17" t="str">
        <f>IFERROR(VLOOKUP(Dati20_21[[#This Row],[Nome]]&amp;"*",Gazzetta20_21[Giocatore],1,FALSE),0)</f>
        <v>Barella N.</v>
      </c>
      <c r="E175" s="13">
        <f>IFERROR(IF(Dati20_21[[#This Row],[Mf]]/Dati20_21[[#This Row],[Quota]]=0,0,Dati20_21[[#This Row],[Mf]]/Dati20_21[[#This Row],[Quota]]),0)</f>
        <v>0.27708333333333335</v>
      </c>
      <c r="F175" s="13">
        <f>IFERROR(Dati20_21[[#This Row],[Mf/Quota]]*Dati20_21[[#This Row],[Pg]]/38,0)</f>
        <v>0.26250000000000001</v>
      </c>
      <c r="G175" s="15">
        <f>IF(Dati20_21[[#This Row],[Mf]]*Dati20_21[[#This Row],[Pg]]=0,0,Dati20_21[[#This Row],[Mf]]*Dati20_21[[#This Row],[Pg]])</f>
        <v>239.4</v>
      </c>
      <c r="H175" s="20">
        <f>IFERROR(Dati20_21[[#This Row],[Tot. punti]]/Dati20_21[[#This Row],[Quota]],0)</f>
        <v>9.9749999999999996</v>
      </c>
      <c r="I175" s="12">
        <f>IFERROR(VLOOKUP(Dati20_21[[#This Row],[Nome]]&amp;"*",Gazzetta20_21[],2,FALSE),0)</f>
        <v>24</v>
      </c>
      <c r="J175" t="s">
        <v>55</v>
      </c>
      <c r="K175">
        <v>36</v>
      </c>
      <c r="L175">
        <v>6.33</v>
      </c>
      <c r="M175">
        <v>6.65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5</v>
      </c>
      <c r="V175">
        <v>0</v>
      </c>
      <c r="W175">
        <v>0</v>
      </c>
      <c r="Y175" s="18" t="s">
        <v>2681</v>
      </c>
      <c r="Z175">
        <v>13</v>
      </c>
    </row>
    <row r="176" spans="1:26">
      <c r="A176">
        <v>1979</v>
      </c>
      <c r="B176" t="s">
        <v>31</v>
      </c>
      <c r="C176" t="s">
        <v>709</v>
      </c>
      <c r="D176" s="17" t="str">
        <f>IFERROR(VLOOKUP(Dati20_21[[#This Row],[Nome]]&amp;"*",Gazzetta20_21[Giocatore],1,FALSE),0)</f>
        <v>Barreca A.</v>
      </c>
      <c r="E176" s="13">
        <f>IFERROR(IF(Dati20_21[[#This Row],[Mf]]/Dati20_21[[#This Row],[Quota]]=0,0,Dati20_21[[#This Row],[Mf]]/Dati20_21[[#This Row],[Quota]]),0)</f>
        <v>1.1499999999999999</v>
      </c>
      <c r="F176" s="13">
        <f>IFERROR(Dati20_21[[#This Row],[Mf/Quota]]*Dati20_21[[#This Row],[Pg]]/38,0)</f>
        <v>9.0789473684210517E-2</v>
      </c>
      <c r="G176" s="15">
        <f>IF(Dati20_21[[#This Row],[Mf]]*Dati20_21[[#This Row],[Pg]]=0,0,Dati20_21[[#This Row],[Mf]]*Dati20_21[[#This Row],[Pg]])</f>
        <v>17.25</v>
      </c>
      <c r="H176" s="20">
        <f>IFERROR(Dati20_21[[#This Row],[Tot. punti]]/Dati20_21[[#This Row],[Quota]],0)</f>
        <v>3.45</v>
      </c>
      <c r="I176" s="12">
        <f>IFERROR(VLOOKUP(Dati20_21[[#This Row],[Nome]]&amp;"*",Gazzetta20_21[],2,FALSE),0)</f>
        <v>5</v>
      </c>
      <c r="J176" t="s">
        <v>35</v>
      </c>
      <c r="K176">
        <v>3</v>
      </c>
      <c r="L176">
        <v>5.75</v>
      </c>
      <c r="M176">
        <v>5.75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s="18" t="s">
        <v>2293</v>
      </c>
      <c r="Z176">
        <v>11</v>
      </c>
    </row>
    <row r="177" spans="1:26">
      <c r="A177">
        <v>2719</v>
      </c>
      <c r="B177" t="s">
        <v>17</v>
      </c>
      <c r="C177" t="s">
        <v>948</v>
      </c>
      <c r="D177" s="17" t="str">
        <f>IFERROR(VLOOKUP(Dati20_21[[#This Row],[Nome]]&amp;"*",Gazzetta20_21[Giocatore],1,FALSE),0)</f>
        <v>Barrow M.</v>
      </c>
      <c r="E177" s="13">
        <f>IFERROR(IF(Dati20_21[[#This Row],[Mf]]/Dati20_21[[#This Row],[Quota]]=0,0,Dati20_21[[#This Row],[Mf]]/Dati20_21[[#This Row],[Quota]]),0)</f>
        <v>0.3180952380952381</v>
      </c>
      <c r="F177" s="13">
        <f>IFERROR(Dati20_21[[#This Row],[Mf/Quota]]*Dati20_21[[#This Row],[Pg]]/38,0)</f>
        <v>0.3180952380952381</v>
      </c>
      <c r="G177" s="15">
        <f>IF(Dati20_21[[#This Row],[Mf]]*Dati20_21[[#This Row],[Pg]]=0,0,Dati20_21[[#This Row],[Mf]]*Dati20_21[[#This Row],[Pg]])</f>
        <v>253.83999999999997</v>
      </c>
      <c r="H177" s="20">
        <f>IFERROR(Dati20_21[[#This Row],[Tot. punti]]/Dati20_21[[#This Row],[Quota]],0)</f>
        <v>12.087619047619047</v>
      </c>
      <c r="I177" s="12">
        <f>IFERROR(VLOOKUP(Dati20_21[[#This Row],[Nome]]&amp;"*",Gazzetta20_21[],2,FALSE),0)</f>
        <v>21</v>
      </c>
      <c r="J177" t="s">
        <v>89</v>
      </c>
      <c r="K177">
        <v>38</v>
      </c>
      <c r="L177">
        <v>5.92</v>
      </c>
      <c r="M177">
        <v>6.68</v>
      </c>
      <c r="N177">
        <v>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8</v>
      </c>
      <c r="U177">
        <v>0</v>
      </c>
      <c r="V177">
        <v>0</v>
      </c>
      <c r="W177">
        <v>0</v>
      </c>
      <c r="Y177" s="18" t="s">
        <v>2682</v>
      </c>
      <c r="Z177">
        <v>1</v>
      </c>
    </row>
    <row r="178" spans="1:26">
      <c r="A178">
        <v>556</v>
      </c>
      <c r="B178" t="s">
        <v>22</v>
      </c>
      <c r="C178" t="s">
        <v>86</v>
      </c>
      <c r="D178" s="17" t="str">
        <f>IFERROR(VLOOKUP(Dati20_21[[#This Row],[Nome]]&amp;"*",Gazzetta20_21[Giocatore],1,FALSE),0)</f>
        <v>Baselli D.</v>
      </c>
      <c r="E178" s="13">
        <f>IFERROR(IF(Dati20_21[[#This Row],[Mf]]/Dati20_21[[#This Row],[Quota]]=0,0,Dati20_21[[#This Row],[Mf]]/Dati20_21[[#This Row],[Quota]]),0)</f>
        <v>0.53181818181818175</v>
      </c>
      <c r="F178" s="13">
        <f>IFERROR(Dati20_21[[#This Row],[Mf/Quota]]*Dati20_21[[#This Row],[Pg]]/38,0)</f>
        <v>0.20992822966507174</v>
      </c>
      <c r="G178" s="15">
        <f>IF(Dati20_21[[#This Row],[Mf]]*Dati20_21[[#This Row],[Pg]]=0,0,Dati20_21[[#This Row],[Mf]]*Dati20_21[[#This Row],[Pg]])</f>
        <v>87.75</v>
      </c>
      <c r="H178" s="20">
        <f>IFERROR(Dati20_21[[#This Row],[Tot. punti]]/Dati20_21[[#This Row],[Quota]],0)</f>
        <v>7.9772727272727275</v>
      </c>
      <c r="I178" s="12">
        <f>IFERROR(VLOOKUP(Dati20_21[[#This Row],[Nome]]&amp;"*",Gazzetta20_21[],2,FALSE),0)</f>
        <v>11</v>
      </c>
      <c r="J178" t="s">
        <v>81</v>
      </c>
      <c r="K178">
        <v>15</v>
      </c>
      <c r="L178">
        <v>5.95</v>
      </c>
      <c r="M178">
        <v>5.85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Y178" s="18" t="s">
        <v>1832</v>
      </c>
      <c r="Z178">
        <v>5</v>
      </c>
    </row>
    <row r="179" spans="1:26">
      <c r="A179">
        <v>2120</v>
      </c>
      <c r="B179" t="s">
        <v>31</v>
      </c>
      <c r="C179" t="s">
        <v>768</v>
      </c>
      <c r="D179" s="17" t="str">
        <f>IFERROR(VLOOKUP(Dati20_21[[#This Row],[Nome]]&amp;"*",Gazzetta20_21[Giocatore],1,FALSE),0)</f>
        <v>Bastoni A.</v>
      </c>
      <c r="E179" s="13">
        <f>IFERROR(IF(Dati20_21[[#This Row],[Mf]]/Dati20_21[[#This Row],[Quota]]=0,0,Dati20_21[[#This Row],[Mf]]/Dati20_21[[#This Row],[Quota]]),0)</f>
        <v>0.40399999999999997</v>
      </c>
      <c r="F179" s="13">
        <f>IFERROR(Dati20_21[[#This Row],[Mf/Quota]]*Dati20_21[[#This Row],[Pg]]/38,0)</f>
        <v>0.35084210526315784</v>
      </c>
      <c r="G179" s="15">
        <f>IF(Dati20_21[[#This Row],[Mf]]*Dati20_21[[#This Row],[Pg]]=0,0,Dati20_21[[#This Row],[Mf]]*Dati20_21[[#This Row],[Pg]])</f>
        <v>199.98</v>
      </c>
      <c r="H179" s="20">
        <f>IFERROR(Dati20_21[[#This Row],[Tot. punti]]/Dati20_21[[#This Row],[Quota]],0)</f>
        <v>13.331999999999999</v>
      </c>
      <c r="I179" s="12">
        <f>IFERROR(VLOOKUP(Dati20_21[[#This Row],[Nome]]&amp;"*",Gazzetta20_21[],2,FALSE),0)</f>
        <v>15</v>
      </c>
      <c r="J179" t="s">
        <v>55</v>
      </c>
      <c r="K179">
        <v>33</v>
      </c>
      <c r="L179">
        <v>6.09</v>
      </c>
      <c r="M179">
        <v>6.06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6</v>
      </c>
      <c r="V179">
        <v>0</v>
      </c>
      <c r="W179">
        <v>0</v>
      </c>
      <c r="Y179" s="18" t="s">
        <v>2295</v>
      </c>
      <c r="Z179">
        <v>13</v>
      </c>
    </row>
    <row r="180" spans="1:26">
      <c r="A180">
        <v>5332</v>
      </c>
      <c r="B180" t="s">
        <v>31</v>
      </c>
      <c r="C180" t="s">
        <v>1592</v>
      </c>
      <c r="D180" s="17" t="str">
        <f>IFERROR(VLOOKUP(Dati20_21[[#This Row],[Nome]]&amp;"*",Gazzetta20_21[Giocatore],1,FALSE),0)</f>
        <v>Bastoni S.</v>
      </c>
      <c r="E180" s="13">
        <f>IFERROR(IF(Dati20_21[[#This Row],[Mf]]/Dati20_21[[#This Row],[Quota]]=0,0,Dati20_21[[#This Row],[Mf]]/Dati20_21[[#This Row],[Quota]]),0)</f>
        <v>0.621</v>
      </c>
      <c r="F180" s="13">
        <f>IFERROR(Dati20_21[[#This Row],[Mf/Quota]]*Dati20_21[[#This Row],[Pg]]/38,0)</f>
        <v>0.35952631578947364</v>
      </c>
      <c r="G180" s="15">
        <f>IF(Dati20_21[[#This Row],[Mf]]*Dati20_21[[#This Row],[Pg]]=0,0,Dati20_21[[#This Row],[Mf]]*Dati20_21[[#This Row],[Pg]])</f>
        <v>136.62</v>
      </c>
      <c r="H180" s="20">
        <f>IFERROR(Dati20_21[[#This Row],[Tot. punti]]/Dati20_21[[#This Row],[Quota]],0)</f>
        <v>13.662000000000001</v>
      </c>
      <c r="I180" s="12">
        <f>IFERROR(VLOOKUP(Dati20_21[[#This Row],[Nome]]&amp;"*",Gazzetta20_21[],2,FALSE),0)</f>
        <v>10</v>
      </c>
      <c r="J180" t="s">
        <v>1494</v>
      </c>
      <c r="K180">
        <v>22</v>
      </c>
      <c r="L180">
        <v>5.95</v>
      </c>
      <c r="M180">
        <v>6.21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7</v>
      </c>
      <c r="V180">
        <v>0</v>
      </c>
      <c r="W180">
        <v>0</v>
      </c>
      <c r="Y180" s="18" t="s">
        <v>2980</v>
      </c>
      <c r="Z180">
        <v>6</v>
      </c>
    </row>
    <row r="181" spans="1:26">
      <c r="A181">
        <v>2302</v>
      </c>
      <c r="B181" t="s">
        <v>22</v>
      </c>
      <c r="C181" t="s">
        <v>891</v>
      </c>
      <c r="D181" s="17" t="str">
        <f>IFERROR(VLOOKUP(Dati20_21[[#This Row],[Nome]]&amp;"*",Gazzetta20_21[Giocatore],1,FALSE),0)</f>
        <v>Behrami V.</v>
      </c>
      <c r="E181" s="13">
        <f>IFERROR(IF(Dati20_21[[#This Row],[Mf]]/Dati20_21[[#This Row],[Quota]]=0,0,Dati20_21[[#This Row],[Mf]]/Dati20_21[[#This Row],[Quota]]),0)</f>
        <v>0.83</v>
      </c>
      <c r="F181" s="13">
        <f>IFERROR(Dati20_21[[#This Row],[Mf/Quota]]*Dati20_21[[#This Row],[Pg]]/38,0)</f>
        <v>0.56789473684210523</v>
      </c>
      <c r="G181" s="15">
        <f>IF(Dati20_21[[#This Row],[Mf]]*Dati20_21[[#This Row],[Pg]]=0,0,Dati20_21[[#This Row],[Mf]]*Dati20_21[[#This Row],[Pg]])</f>
        <v>151.06</v>
      </c>
      <c r="H181" s="20">
        <f>IFERROR(Dati20_21[[#This Row],[Tot. punti]]/Dati20_21[[#This Row],[Quota]],0)</f>
        <v>21.580000000000002</v>
      </c>
      <c r="I181" s="12">
        <f>IFERROR(VLOOKUP(Dati20_21[[#This Row],[Nome]]&amp;"*",Gazzetta20_21[],2,FALSE),0)</f>
        <v>7</v>
      </c>
      <c r="J181" t="s">
        <v>70</v>
      </c>
      <c r="K181">
        <v>26</v>
      </c>
      <c r="L181">
        <v>5.88</v>
      </c>
      <c r="M181">
        <v>5.81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Y181" s="18" t="s">
        <v>2296</v>
      </c>
      <c r="Z181">
        <v>2</v>
      </c>
    </row>
    <row r="182" spans="1:26">
      <c r="A182">
        <v>441</v>
      </c>
      <c r="B182" t="s">
        <v>17</v>
      </c>
      <c r="C182" t="s">
        <v>80</v>
      </c>
      <c r="D182" s="17" t="str">
        <f>IFERROR(VLOOKUP(Dati20_21[[#This Row],[Nome]]&amp;"*",Gazzetta20_21[Giocatore],1,FALSE),0)</f>
        <v>Belotti A.</v>
      </c>
      <c r="E182" s="13">
        <f>IFERROR(IF(Dati20_21[[#This Row],[Mf]]/Dati20_21[[#This Row],[Quota]]=0,0,Dati20_21[[#This Row],[Mf]]/Dati20_21[[#This Row],[Quota]]),0)</f>
        <v>0.25233333333333335</v>
      </c>
      <c r="F182" s="13">
        <f>IFERROR(Dati20_21[[#This Row],[Mf/Quota]]*Dati20_21[[#This Row],[Pg]]/38,0)</f>
        <v>0.2324122807017544</v>
      </c>
      <c r="G182" s="15">
        <f>IF(Dati20_21[[#This Row],[Mf]]*Dati20_21[[#This Row],[Pg]]=0,0,Dati20_21[[#This Row],[Mf]]*Dati20_21[[#This Row],[Pg]])</f>
        <v>264.95</v>
      </c>
      <c r="H182" s="20">
        <f>IFERROR(Dati20_21[[#This Row],[Tot. punti]]/Dati20_21[[#This Row],[Quota]],0)</f>
        <v>8.831666666666667</v>
      </c>
      <c r="I182" s="12">
        <f>IFERROR(VLOOKUP(Dati20_21[[#This Row],[Nome]]&amp;"*",Gazzetta20_21[],2,FALSE),0)</f>
        <v>30</v>
      </c>
      <c r="J182" t="s">
        <v>81</v>
      </c>
      <c r="K182">
        <v>35</v>
      </c>
      <c r="L182">
        <v>6.4</v>
      </c>
      <c r="M182">
        <v>7.57</v>
      </c>
      <c r="N182">
        <v>9</v>
      </c>
      <c r="O182">
        <v>0</v>
      </c>
      <c r="P182">
        <v>0</v>
      </c>
      <c r="Q182">
        <v>5</v>
      </c>
      <c r="R182">
        <v>4</v>
      </c>
      <c r="S182">
        <v>1</v>
      </c>
      <c r="T182">
        <v>6</v>
      </c>
      <c r="U182">
        <v>4</v>
      </c>
      <c r="V182">
        <v>0</v>
      </c>
      <c r="W182">
        <v>0</v>
      </c>
      <c r="Y182" s="18" t="s">
        <v>2981</v>
      </c>
      <c r="Z182">
        <v>11</v>
      </c>
    </row>
    <row r="183" spans="1:26">
      <c r="A183">
        <v>428</v>
      </c>
      <c r="B183" t="s">
        <v>22</v>
      </c>
      <c r="C183" t="s">
        <v>603</v>
      </c>
      <c r="D183" s="17" t="str">
        <f>IFERROR(VLOOKUP(Dati20_21[[#This Row],[Nome]]&amp;"*",Gazzetta20_21[Giocatore],1,FALSE),0)</f>
        <v>Benali A.</v>
      </c>
      <c r="E183" s="13">
        <f>IFERROR(IF(Dati20_21[[#This Row],[Mf]]/Dati20_21[[#This Row],[Quota]]=0,0,Dati20_21[[#This Row],[Mf]]/Dati20_21[[#This Row],[Quota]]),0)</f>
        <v>0.48749999999999999</v>
      </c>
      <c r="F183" s="13">
        <f>IFERROR(Dati20_21[[#This Row],[Mf/Quota]]*Dati20_21[[#This Row],[Pg]]/38,0)</f>
        <v>0.23092105263157894</v>
      </c>
      <c r="G183" s="15">
        <f>IF(Dati20_21[[#This Row],[Mf]]*Dati20_21[[#This Row],[Pg]]=0,0,Dati20_21[[#This Row],[Mf]]*Dati20_21[[#This Row],[Pg]])</f>
        <v>105.3</v>
      </c>
      <c r="H183" s="20">
        <f>IFERROR(Dati20_21[[#This Row],[Tot. punti]]/Dati20_21[[#This Row],[Quota]],0)</f>
        <v>8.7750000000000004</v>
      </c>
      <c r="I183" s="12">
        <f>IFERROR(VLOOKUP(Dati20_21[[#This Row],[Nome]]&amp;"*",Gazzetta20_21[],2,FALSE),0)</f>
        <v>12</v>
      </c>
      <c r="J183" t="s">
        <v>656</v>
      </c>
      <c r="K183">
        <v>18</v>
      </c>
      <c r="L183">
        <v>5.85</v>
      </c>
      <c r="M183">
        <v>5.85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 s="18" t="s">
        <v>2982</v>
      </c>
      <c r="Z183">
        <v>4</v>
      </c>
    </row>
    <row r="184" spans="1:26">
      <c r="A184">
        <v>557</v>
      </c>
      <c r="B184" t="s">
        <v>22</v>
      </c>
      <c r="C184" t="s">
        <v>133</v>
      </c>
      <c r="D184" s="17" t="str">
        <f>IFERROR(VLOOKUP(Dati20_21[[#This Row],[Nome]]&amp;"*",Gazzetta20_21[Giocatore],1,FALSE),0)</f>
        <v>Benassi M.</v>
      </c>
      <c r="E184" s="13">
        <f>IFERROR(IF(Dati20_21[[#This Row],[Mf]]/Dati20_21[[#This Row],[Quota]]=0,0,Dati20_21[[#This Row],[Mf]]/Dati20_21[[#This Row],[Quota]]),0)</f>
        <v>0</v>
      </c>
      <c r="F184" s="13">
        <f>IFERROR(Dati20_21[[#This Row],[Mf/Quota]]*Dati20_21[[#This Row],[Pg]]/38,0)</f>
        <v>0</v>
      </c>
      <c r="G184" s="15">
        <f>IF(Dati20_21[[#This Row],[Mf]]*Dati20_21[[#This Row],[Pg]]=0,0,Dati20_21[[#This Row],[Mf]]*Dati20_21[[#This Row],[Pg]])</f>
        <v>0</v>
      </c>
      <c r="H184" s="20">
        <f>IFERROR(Dati20_21[[#This Row],[Tot. punti]]/Dati20_21[[#This Row],[Quota]],0)</f>
        <v>0</v>
      </c>
      <c r="I184" s="12">
        <f>IFERROR(VLOOKUP(Dati20_21[[#This Row],[Nome]]&amp;"*",Gazzetta20_21[],2,FALSE),0)</f>
        <v>13</v>
      </c>
      <c r="J184" t="s">
        <v>101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s="18" t="s">
        <v>2983</v>
      </c>
      <c r="Z184">
        <v>4</v>
      </c>
    </row>
    <row r="185" spans="1:26">
      <c r="A185">
        <v>2818</v>
      </c>
      <c r="B185" t="s">
        <v>22</v>
      </c>
      <c r="C185" t="s">
        <v>1169</v>
      </c>
      <c r="D185" s="17" t="str">
        <f>IFERROR(VLOOKUP(Dati20_21[[#This Row],[Nome]]&amp;"*",Gazzetta20_21[Giocatore],1,FALSE),0)</f>
        <v>Bennacer I.</v>
      </c>
      <c r="E185" s="13">
        <f>IFERROR(IF(Dati20_21[[#This Row],[Mf]]/Dati20_21[[#This Row],[Quota]]=0,0,Dati20_21[[#This Row],[Mf]]/Dati20_21[[#This Row],[Quota]]),0)</f>
        <v>0.48249999999999998</v>
      </c>
      <c r="F185" s="13">
        <f>IFERROR(Dati20_21[[#This Row],[Mf/Quota]]*Dati20_21[[#This Row],[Pg]]/38,0)</f>
        <v>0.26664473684210527</v>
      </c>
      <c r="G185" s="15">
        <f>IF(Dati20_21[[#This Row],[Mf]]*Dati20_21[[#This Row],[Pg]]=0,0,Dati20_21[[#This Row],[Mf]]*Dati20_21[[#This Row],[Pg]])</f>
        <v>121.59</v>
      </c>
      <c r="H185" s="20">
        <f>IFERROR(Dati20_21[[#This Row],[Tot. punti]]/Dati20_21[[#This Row],[Quota]],0)</f>
        <v>10.1325</v>
      </c>
      <c r="I185" s="12">
        <f>IFERROR(VLOOKUP(Dati20_21[[#This Row],[Nome]]&amp;"*",Gazzetta20_21[],2,FALSE),0)</f>
        <v>12</v>
      </c>
      <c r="J185" t="s">
        <v>21</v>
      </c>
      <c r="K185">
        <v>21</v>
      </c>
      <c r="L185">
        <v>5.83</v>
      </c>
      <c r="M185">
        <v>5.79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4</v>
      </c>
      <c r="V185">
        <v>0</v>
      </c>
      <c r="W185">
        <v>0</v>
      </c>
      <c r="Y185" s="18" t="s">
        <v>1838</v>
      </c>
      <c r="Z185">
        <v>23</v>
      </c>
    </row>
    <row r="186" spans="1:26">
      <c r="A186">
        <v>2166</v>
      </c>
      <c r="B186" t="s">
        <v>22</v>
      </c>
      <c r="C186" t="s">
        <v>787</v>
      </c>
      <c r="D186" s="17" t="str">
        <f>IFERROR(VLOOKUP(Dati20_21[[#This Row],[Nome]]&amp;"*",Gazzetta20_21[Giocatore],1,FALSE),0)</f>
        <v>Bentancur R.</v>
      </c>
      <c r="E186" s="13">
        <f>IFERROR(IF(Dati20_21[[#This Row],[Mf]]/Dati20_21[[#This Row],[Quota]]=0,0,Dati20_21[[#This Row],[Mf]]/Dati20_21[[#This Row],[Quota]]),0)</f>
        <v>0.48666666666666664</v>
      </c>
      <c r="F186" s="13">
        <f>IFERROR(Dati20_21[[#This Row],[Mf/Quota]]*Dati20_21[[#This Row],[Pg]]/38,0)</f>
        <v>0.42263157894736841</v>
      </c>
      <c r="G186" s="15">
        <f>IF(Dati20_21[[#This Row],[Mf]]*Dati20_21[[#This Row],[Pg]]=0,0,Dati20_21[[#This Row],[Mf]]*Dati20_21[[#This Row],[Pg]])</f>
        <v>192.72</v>
      </c>
      <c r="H186" s="20">
        <f>IFERROR(Dati20_21[[#This Row],[Tot. punti]]/Dati20_21[[#This Row],[Quota]],0)</f>
        <v>16.059999999999999</v>
      </c>
      <c r="I186" s="12">
        <f>IFERROR(VLOOKUP(Dati20_21[[#This Row],[Nome]]&amp;"*",Gazzetta20_21[],2,FALSE),0)</f>
        <v>12</v>
      </c>
      <c r="J186" t="s">
        <v>57</v>
      </c>
      <c r="K186">
        <v>33</v>
      </c>
      <c r="L186">
        <v>5.88</v>
      </c>
      <c r="M186">
        <v>5.84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6</v>
      </c>
      <c r="V186">
        <v>1</v>
      </c>
      <c r="W186">
        <v>0</v>
      </c>
      <c r="Y186" s="18" t="s">
        <v>2686</v>
      </c>
      <c r="Z186">
        <v>5</v>
      </c>
    </row>
    <row r="187" spans="1:26">
      <c r="A187">
        <v>531</v>
      </c>
      <c r="B187" t="s">
        <v>17</v>
      </c>
      <c r="C187" t="s">
        <v>175</v>
      </c>
      <c r="D187" s="17" t="str">
        <f>IFERROR(VLOOKUP(Dati20_21[[#This Row],[Nome]]&amp;"*",Gazzetta20_21[Giocatore],1,FALSE),0)</f>
        <v>Berardi A.</v>
      </c>
      <c r="E187" s="13">
        <f>IFERROR(IF(Dati20_21[[#This Row],[Mf]]/Dati20_21[[#This Row],[Quota]]=0,0,Dati20_21[[#This Row],[Mf]]/Dati20_21[[#This Row],[Quota]]),0)</f>
        <v>2.7766666666666668</v>
      </c>
      <c r="F187" s="13">
        <f>IFERROR(Dati20_21[[#This Row],[Mf/Quota]]*Dati20_21[[#This Row],[Pg]]/38,0)</f>
        <v>2.1921052631578952</v>
      </c>
      <c r="G187" s="15">
        <f>IF(Dati20_21[[#This Row],[Mf]]*Dati20_21[[#This Row],[Pg]]=0,0,Dati20_21[[#This Row],[Mf]]*Dati20_21[[#This Row],[Pg]])</f>
        <v>249.9</v>
      </c>
      <c r="H187" s="20">
        <f>IFERROR(Dati20_21[[#This Row],[Tot. punti]]/Dati20_21[[#This Row],[Quota]],0)</f>
        <v>83.3</v>
      </c>
      <c r="I187" s="12">
        <f>IFERROR(VLOOKUP(Dati20_21[[#This Row],[Nome]]&amp;"*",Gazzetta20_21[],2,FALSE),0)</f>
        <v>3</v>
      </c>
      <c r="J187" t="s">
        <v>46</v>
      </c>
      <c r="K187">
        <v>30</v>
      </c>
      <c r="L187">
        <v>6.57</v>
      </c>
      <c r="M187">
        <v>8.33</v>
      </c>
      <c r="N187">
        <v>10</v>
      </c>
      <c r="O187">
        <v>0</v>
      </c>
      <c r="P187">
        <v>0</v>
      </c>
      <c r="Q187">
        <v>8</v>
      </c>
      <c r="R187">
        <v>7</v>
      </c>
      <c r="S187">
        <v>1</v>
      </c>
      <c r="T187">
        <v>7</v>
      </c>
      <c r="U187">
        <v>4</v>
      </c>
      <c r="V187">
        <v>0</v>
      </c>
      <c r="W187">
        <v>0</v>
      </c>
      <c r="Y187" s="18" t="s">
        <v>2518</v>
      </c>
      <c r="Z187">
        <v>5</v>
      </c>
    </row>
    <row r="188" spans="1:26">
      <c r="A188">
        <v>4491</v>
      </c>
      <c r="B188" t="s">
        <v>28</v>
      </c>
      <c r="C188" t="s">
        <v>1392</v>
      </c>
      <c r="D188" s="17" t="str">
        <f>IFERROR(VLOOKUP(Dati20_21[[#This Row],[Nome]]&amp;"*",Gazzetta20_21[Giocatore],1,FALSE),0)</f>
        <v>Berardi A.</v>
      </c>
      <c r="E188" s="13">
        <f>IFERROR(IF(Dati20_21[[#This Row],[Mf]]/Dati20_21[[#This Row],[Quota]]=0,0,Dati20_21[[#This Row],[Mf]]/Dati20_21[[#This Row],[Quota]]),0)</f>
        <v>2</v>
      </c>
      <c r="F188" s="13">
        <f>IFERROR(Dati20_21[[#This Row],[Mf/Quota]]*Dati20_21[[#This Row],[Pg]]/38,0)</f>
        <v>5.2631578947368418E-2</v>
      </c>
      <c r="G188" s="15">
        <f>IF(Dati20_21[[#This Row],[Mf]]*Dati20_21[[#This Row],[Pg]]=0,0,Dati20_21[[#This Row],[Mf]]*Dati20_21[[#This Row],[Pg]])</f>
        <v>6</v>
      </c>
      <c r="H188" s="20">
        <f>IFERROR(Dati20_21[[#This Row],[Tot. punti]]/Dati20_21[[#This Row],[Quota]],0)</f>
        <v>2</v>
      </c>
      <c r="I188" s="12">
        <f>IFERROR(VLOOKUP(Dati20_21[[#This Row],[Nome]]&amp;"*",Gazzetta20_21[],2,FALSE),0)</f>
        <v>3</v>
      </c>
      <c r="J188" t="s">
        <v>101</v>
      </c>
      <c r="K188">
        <v>1</v>
      </c>
      <c r="L188">
        <v>6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s="18" t="s">
        <v>1841</v>
      </c>
      <c r="Z188">
        <v>23</v>
      </c>
    </row>
    <row r="189" spans="1:26">
      <c r="A189">
        <v>2104</v>
      </c>
      <c r="B189" t="s">
        <v>31</v>
      </c>
      <c r="C189" t="s">
        <v>762</v>
      </c>
      <c r="D189" s="17" t="str">
        <f>IFERROR(VLOOKUP(Dati20_21[[#This Row],[Nome]]&amp;"*",Gazzetta20_21[Giocatore],1,FALSE),0)</f>
        <v>Bereszynski B.</v>
      </c>
      <c r="E189" s="13">
        <f>IFERROR(IF(Dati20_21[[#This Row],[Mf]]/Dati20_21[[#This Row],[Quota]]=0,0,Dati20_21[[#This Row],[Mf]]/Dati20_21[[#This Row],[Quota]]),0)</f>
        <v>0.49500000000000005</v>
      </c>
      <c r="F189" s="13">
        <f>IFERROR(Dati20_21[[#This Row],[Mf/Quota]]*Dati20_21[[#This Row],[Pg]]/38,0)</f>
        <v>0.40381578947368429</v>
      </c>
      <c r="G189" s="15">
        <f>IF(Dati20_21[[#This Row],[Mf]]*Dati20_21[[#This Row],[Pg]]=0,0,Dati20_21[[#This Row],[Mf]]*Dati20_21[[#This Row],[Pg]])</f>
        <v>184.14000000000001</v>
      </c>
      <c r="H189" s="20">
        <f>IFERROR(Dati20_21[[#This Row],[Tot. punti]]/Dati20_21[[#This Row],[Quota]],0)</f>
        <v>15.345000000000001</v>
      </c>
      <c r="I189" s="12">
        <f>IFERROR(VLOOKUP(Dati20_21[[#This Row],[Nome]]&amp;"*",Gazzetta20_21[],2,FALSE),0)</f>
        <v>12</v>
      </c>
      <c r="J189" t="s">
        <v>44</v>
      </c>
      <c r="K189">
        <v>31</v>
      </c>
      <c r="L189">
        <v>5.87</v>
      </c>
      <c r="M189">
        <v>5.94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Y189" s="18" t="s">
        <v>1844</v>
      </c>
      <c r="Z189">
        <v>17</v>
      </c>
    </row>
    <row r="190" spans="1:26">
      <c r="A190">
        <v>184</v>
      </c>
      <c r="B190" t="s">
        <v>22</v>
      </c>
      <c r="C190" t="s">
        <v>107</v>
      </c>
      <c r="D190" s="17" t="str">
        <f>IFERROR(VLOOKUP(Dati20_21[[#This Row],[Nome]]&amp;"*",Gazzetta20_21[Giocatore],1,FALSE),0)</f>
        <v>Bernardeschi F.</v>
      </c>
      <c r="E190" s="13">
        <f>IFERROR(IF(Dati20_21[[#This Row],[Mf]]/Dati20_21[[#This Row],[Quota]]=0,0,Dati20_21[[#This Row],[Mf]]/Dati20_21[[#This Row],[Quota]]),0)</f>
        <v>0.48249999999999998</v>
      </c>
      <c r="F190" s="13">
        <f>IFERROR(Dati20_21[[#This Row],[Mf/Quota]]*Dati20_21[[#This Row],[Pg]]/38,0)</f>
        <v>0.34282894736842107</v>
      </c>
      <c r="G190" s="15">
        <f>IF(Dati20_21[[#This Row],[Mf]]*Dati20_21[[#This Row],[Pg]]=0,0,Dati20_21[[#This Row],[Mf]]*Dati20_21[[#This Row],[Pg]])</f>
        <v>156.33000000000001</v>
      </c>
      <c r="H190" s="20">
        <f>IFERROR(Dati20_21[[#This Row],[Tot. punti]]/Dati20_21[[#This Row],[Quota]],0)</f>
        <v>13.027500000000002</v>
      </c>
      <c r="I190" s="12">
        <f>IFERROR(VLOOKUP(Dati20_21[[#This Row],[Nome]]&amp;"*",Gazzetta20_21[],2,FALSE),0)</f>
        <v>12</v>
      </c>
      <c r="J190" t="s">
        <v>57</v>
      </c>
      <c r="K190">
        <v>27</v>
      </c>
      <c r="L190">
        <v>5.76</v>
      </c>
      <c r="M190">
        <v>5.79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Y190" s="18" t="s">
        <v>1845</v>
      </c>
      <c r="Z190">
        <v>13</v>
      </c>
    </row>
    <row r="191" spans="1:26">
      <c r="A191">
        <v>264</v>
      </c>
      <c r="B191" t="s">
        <v>22</v>
      </c>
      <c r="C191" t="s">
        <v>581</v>
      </c>
      <c r="D191" s="17" t="str">
        <f>IFERROR(VLOOKUP(Dati20_21[[#This Row],[Nome]]&amp;"*",Gazzetta20_21[Giocatore],1,FALSE),0)</f>
        <v>Bessa D.</v>
      </c>
      <c r="E191" s="13">
        <f>IFERROR(IF(Dati20_21[[#This Row],[Mf]]/Dati20_21[[#This Row],[Quota]]=0,0,Dati20_21[[#This Row],[Mf]]/Dati20_21[[#This Row],[Quota]]),0)</f>
        <v>0.54545454545454541</v>
      </c>
      <c r="F191" s="13">
        <f>IFERROR(Dati20_21[[#This Row],[Mf/Quota]]*Dati20_21[[#This Row],[Pg]]/38,0)</f>
        <v>0.25837320574162675</v>
      </c>
      <c r="G191" s="15">
        <f>IF(Dati20_21[[#This Row],[Mf]]*Dati20_21[[#This Row],[Pg]]=0,0,Dati20_21[[#This Row],[Mf]]*Dati20_21[[#This Row],[Pg]])</f>
        <v>108</v>
      </c>
      <c r="H191" s="20">
        <f>IFERROR(Dati20_21[[#This Row],[Tot. punti]]/Dati20_21[[#This Row],[Quota]],0)</f>
        <v>9.8181818181818183</v>
      </c>
      <c r="I191" s="12">
        <f>IFERROR(VLOOKUP(Dati20_21[[#This Row],[Nome]]&amp;"*",Gazzetta20_21[],2,FALSE),0)</f>
        <v>11</v>
      </c>
      <c r="J191" t="s">
        <v>101</v>
      </c>
      <c r="K191">
        <v>18</v>
      </c>
      <c r="L191">
        <v>5.88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Y191" s="18" t="s">
        <v>2984</v>
      </c>
      <c r="Z191">
        <v>14</v>
      </c>
    </row>
    <row r="192" spans="1:26">
      <c r="A192">
        <v>252</v>
      </c>
      <c r="B192" t="s">
        <v>31</v>
      </c>
      <c r="C192" t="s">
        <v>579</v>
      </c>
      <c r="D192" s="17" t="str">
        <f>IFERROR(VLOOKUP(Dati20_21[[#This Row],[Nome]]&amp;"*",Gazzetta20_21[Giocatore],1,FALSE),0)</f>
        <v>Biraghi C.</v>
      </c>
      <c r="E192" s="13">
        <f>IFERROR(IF(Dati20_21[[#This Row],[Mf]]/Dati20_21[[#This Row],[Quota]]=0,0,Dati20_21[[#This Row],[Mf]]/Dati20_21[[#This Row],[Quota]]),0)</f>
        <v>0.50083333333333335</v>
      </c>
      <c r="F192" s="13">
        <f>IFERROR(Dati20_21[[#This Row],[Mf/Quota]]*Dati20_21[[#This Row],[Pg]]/38,0)</f>
        <v>0.46129385964912284</v>
      </c>
      <c r="G192" s="15">
        <f>IF(Dati20_21[[#This Row],[Mf]]*Dati20_21[[#This Row],[Pg]]=0,0,Dati20_21[[#This Row],[Mf]]*Dati20_21[[#This Row],[Pg]])</f>
        <v>210.35</v>
      </c>
      <c r="H192" s="20">
        <f>IFERROR(Dati20_21[[#This Row],[Tot. punti]]/Dati20_21[[#This Row],[Quota]],0)</f>
        <v>17.529166666666665</v>
      </c>
      <c r="I192" s="12">
        <f>IFERROR(VLOOKUP(Dati20_21[[#This Row],[Nome]]&amp;"*",Gazzetta20_21[],2,FALSE),0)</f>
        <v>12</v>
      </c>
      <c r="J192" t="s">
        <v>35</v>
      </c>
      <c r="K192">
        <v>35</v>
      </c>
      <c r="L192">
        <v>5.9</v>
      </c>
      <c r="M192">
        <v>6.01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8</v>
      </c>
      <c r="V192">
        <v>0</v>
      </c>
      <c r="W192">
        <v>0</v>
      </c>
      <c r="Y192" s="18" t="s">
        <v>2519</v>
      </c>
      <c r="Z192">
        <v>11</v>
      </c>
    </row>
    <row r="193" spans="1:26">
      <c r="A193">
        <v>2083</v>
      </c>
      <c r="B193" t="s">
        <v>31</v>
      </c>
      <c r="C193" t="s">
        <v>755</v>
      </c>
      <c r="D193" s="17" t="str">
        <f>IFERROR(VLOOKUP(Dati20_21[[#This Row],[Nome]]&amp;"*",Gazzetta20_21[Giocatore],1,FALSE),0)</f>
        <v>Biraschi D.</v>
      </c>
      <c r="E193" s="13">
        <f>IFERROR(IF(Dati20_21[[#This Row],[Mf]]/Dati20_21[[#This Row],[Quota]]=0,0,Dati20_21[[#This Row],[Mf]]/Dati20_21[[#This Row],[Quota]]),0)</f>
        <v>0.81857142857142862</v>
      </c>
      <c r="F193" s="13">
        <f>IFERROR(Dati20_21[[#This Row],[Mf/Quota]]*Dati20_21[[#This Row],[Pg]]/38,0)</f>
        <v>0.28003759398496242</v>
      </c>
      <c r="G193" s="15">
        <f>IF(Dati20_21[[#This Row],[Mf]]*Dati20_21[[#This Row],[Pg]]=0,0,Dati20_21[[#This Row],[Mf]]*Dati20_21[[#This Row],[Pg]])</f>
        <v>74.490000000000009</v>
      </c>
      <c r="H193" s="20">
        <f>IFERROR(Dati20_21[[#This Row],[Tot. punti]]/Dati20_21[[#This Row],[Quota]],0)</f>
        <v>10.641428571428573</v>
      </c>
      <c r="I193" s="12">
        <f>IFERROR(VLOOKUP(Dati20_21[[#This Row],[Nome]]&amp;"*",Gazzetta20_21[],2,FALSE),0)</f>
        <v>7</v>
      </c>
      <c r="J193" t="s">
        <v>70</v>
      </c>
      <c r="K193">
        <v>13</v>
      </c>
      <c r="L193">
        <v>5.81</v>
      </c>
      <c r="M193">
        <v>5.73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Y193" s="18" t="s">
        <v>2688</v>
      </c>
      <c r="Z193">
        <v>1</v>
      </c>
    </row>
    <row r="194" spans="1:26">
      <c r="A194">
        <v>5304</v>
      </c>
      <c r="B194" t="s">
        <v>28</v>
      </c>
      <c r="C194" t="s">
        <v>1574</v>
      </c>
      <c r="D194" s="17" t="str">
        <f>IFERROR(VLOOKUP(Dati20_21[[#This Row],[Nome]]&amp;"*",Gazzetta20_21[Giocatore],1,FALSE),0)</f>
        <v>Boer P.</v>
      </c>
      <c r="E194" s="13">
        <f>IFERROR(IF(Dati20_21[[#This Row],[Mf]]/Dati20_21[[#This Row],[Quota]]=0,0,Dati20_21[[#This Row],[Mf]]/Dati20_21[[#This Row],[Quota]]),0)</f>
        <v>0</v>
      </c>
      <c r="F194" s="13">
        <f>IFERROR(Dati20_21[[#This Row],[Mf/Quota]]*Dati20_21[[#This Row],[Pg]]/38,0)</f>
        <v>0</v>
      </c>
      <c r="G194" s="15">
        <f>IF(Dati20_21[[#This Row],[Mf]]*Dati20_21[[#This Row],[Pg]]=0,0,Dati20_21[[#This Row],[Mf]]*Dati20_21[[#This Row],[Pg]])</f>
        <v>0</v>
      </c>
      <c r="H194" s="20">
        <f>IFERROR(Dati20_21[[#This Row],[Tot. punti]]/Dati20_21[[#This Row],[Quota]],0)</f>
        <v>0</v>
      </c>
      <c r="I194" s="12">
        <f>IFERROR(VLOOKUP(Dati20_21[[#This Row],[Nome]]&amp;"*",Gazzetta20_21[],2,FALSE),0)</f>
        <v>1</v>
      </c>
      <c r="J194" t="s">
        <v>42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s="18" t="s">
        <v>2689</v>
      </c>
      <c r="Z194">
        <v>17</v>
      </c>
    </row>
    <row r="195" spans="1:26">
      <c r="A195">
        <v>2832</v>
      </c>
      <c r="B195" t="s">
        <v>17</v>
      </c>
      <c r="C195" t="s">
        <v>1178</v>
      </c>
      <c r="D195" s="17" t="str">
        <f>IFERROR(VLOOKUP(Dati20_21[[#This Row],[Nome]]&amp;"*",Gazzetta20_21[Giocatore],1,FALSE),0)</f>
        <v>Boga J.</v>
      </c>
      <c r="E195" s="13">
        <f>IFERROR(IF(Dati20_21[[#This Row],[Mf]]/Dati20_21[[#This Row],[Quota]]=0,0,Dati20_21[[#This Row],[Mf]]/Dati20_21[[#This Row],[Quota]]),0)</f>
        <v>0.28000000000000003</v>
      </c>
      <c r="F195" s="13">
        <f>IFERROR(Dati20_21[[#This Row],[Mf/Quota]]*Dati20_21[[#This Row],[Pg]]/38,0)</f>
        <v>0.19894736842105265</v>
      </c>
      <c r="G195" s="15">
        <f>IF(Dati20_21[[#This Row],[Mf]]*Dati20_21[[#This Row],[Pg]]=0,0,Dati20_21[[#This Row],[Mf]]*Dati20_21[[#This Row],[Pg]])</f>
        <v>173.88000000000002</v>
      </c>
      <c r="H195" s="20">
        <f>IFERROR(Dati20_21[[#This Row],[Tot. punti]]/Dati20_21[[#This Row],[Quota]],0)</f>
        <v>7.5600000000000014</v>
      </c>
      <c r="I195" s="12">
        <f>IFERROR(VLOOKUP(Dati20_21[[#This Row],[Nome]]&amp;"*",Gazzetta20_21[],2,FALSE),0)</f>
        <v>23</v>
      </c>
      <c r="J195" t="s">
        <v>46</v>
      </c>
      <c r="K195">
        <v>27</v>
      </c>
      <c r="L195">
        <v>5.96</v>
      </c>
      <c r="M195">
        <v>6.44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Y195" s="18" t="s">
        <v>1853</v>
      </c>
      <c r="Z195">
        <v>9</v>
      </c>
    </row>
    <row r="196" spans="1:26">
      <c r="A196">
        <v>367</v>
      </c>
      <c r="B196" t="s">
        <v>22</v>
      </c>
      <c r="C196" t="s">
        <v>112</v>
      </c>
      <c r="D196" s="17" t="str">
        <f>IFERROR(VLOOKUP(Dati20_21[[#This Row],[Nome]]&amp;"*",Gazzetta20_21[Giocatore],1,FALSE),0)</f>
        <v>Bonaventura G.</v>
      </c>
      <c r="E196" s="13">
        <f>IFERROR(IF(Dati20_21[[#This Row],[Mf]]/Dati20_21[[#This Row],[Quota]]=0,0,Dati20_21[[#This Row],[Mf]]/Dati20_21[[#This Row],[Quota]]),0)</f>
        <v>0.36764705882352944</v>
      </c>
      <c r="F196" s="13">
        <f>IFERROR(Dati20_21[[#This Row],[Mf/Quota]]*Dati20_21[[#This Row],[Pg]]/38,0)</f>
        <v>0.32894736842105265</v>
      </c>
      <c r="G196" s="15">
        <f>IF(Dati20_21[[#This Row],[Mf]]*Dati20_21[[#This Row],[Pg]]=0,0,Dati20_21[[#This Row],[Mf]]*Dati20_21[[#This Row],[Pg]])</f>
        <v>212.5</v>
      </c>
      <c r="H196" s="20">
        <f>IFERROR(Dati20_21[[#This Row],[Tot. punti]]/Dati20_21[[#This Row],[Quota]],0)</f>
        <v>12.5</v>
      </c>
      <c r="I196" s="12">
        <f>IFERROR(VLOOKUP(Dati20_21[[#This Row],[Nome]]&amp;"*",Gazzetta20_21[],2,FALSE),0)</f>
        <v>17</v>
      </c>
      <c r="J196" t="s">
        <v>35</v>
      </c>
      <c r="K196">
        <v>34</v>
      </c>
      <c r="L196">
        <v>5.98</v>
      </c>
      <c r="M196">
        <v>6.25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5</v>
      </c>
      <c r="V196">
        <v>0</v>
      </c>
      <c r="W196">
        <v>0</v>
      </c>
      <c r="Y196" s="18" t="s">
        <v>1854</v>
      </c>
      <c r="Z196">
        <v>12</v>
      </c>
    </row>
    <row r="197" spans="1:26">
      <c r="A197">
        <v>505</v>
      </c>
      <c r="B197" t="s">
        <v>17</v>
      </c>
      <c r="C197" t="s">
        <v>497</v>
      </c>
      <c r="D197" s="17" t="str">
        <f>IFERROR(VLOOKUP(Dati20_21[[#This Row],[Nome]]&amp;"*",Gazzetta20_21[Giocatore],1,FALSE),0)</f>
        <v>Bonazzoli F.</v>
      </c>
      <c r="E197" s="13">
        <f>IFERROR(IF(Dati20_21[[#This Row],[Mf]]/Dati20_21[[#This Row],[Quota]]=0,0,Dati20_21[[#This Row],[Mf]]/Dati20_21[[#This Row],[Quota]]),0)</f>
        <v>0.40437499999999998</v>
      </c>
      <c r="F197" s="13">
        <f>IFERROR(Dati20_21[[#This Row],[Mf/Quota]]*Dati20_21[[#This Row],[Pg]]/38,0)</f>
        <v>0.23411184210526317</v>
      </c>
      <c r="G197" s="15">
        <f>IF(Dati20_21[[#This Row],[Mf]]*Dati20_21[[#This Row],[Pg]]=0,0,Dati20_21[[#This Row],[Mf]]*Dati20_21[[#This Row],[Pg]])</f>
        <v>142.34</v>
      </c>
      <c r="H197" s="20">
        <f>IFERROR(Dati20_21[[#This Row],[Tot. punti]]/Dati20_21[[#This Row],[Quota]],0)</f>
        <v>8.8962500000000002</v>
      </c>
      <c r="I197" s="12">
        <f>IFERROR(VLOOKUP(Dati20_21[[#This Row],[Nome]]&amp;"*",Gazzetta20_21[],2,FALSE),0)</f>
        <v>16</v>
      </c>
      <c r="J197" t="s">
        <v>81</v>
      </c>
      <c r="K197">
        <v>22</v>
      </c>
      <c r="L197">
        <v>5.9</v>
      </c>
      <c r="M197">
        <v>6.47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0</v>
      </c>
      <c r="W197">
        <v>0</v>
      </c>
      <c r="Y197" s="18" t="s">
        <v>1858</v>
      </c>
      <c r="Z197">
        <v>12</v>
      </c>
    </row>
    <row r="198" spans="1:26">
      <c r="A198">
        <v>2192</v>
      </c>
      <c r="B198" t="s">
        <v>31</v>
      </c>
      <c r="C198" t="s">
        <v>811</v>
      </c>
      <c r="D198" s="17" t="str">
        <f>IFERROR(VLOOKUP(Dati20_21[[#This Row],[Nome]]&amp;"*",Gazzetta20_21[Giocatore],1,FALSE),0)</f>
        <v>Bonifazi K.</v>
      </c>
      <c r="E198" s="13">
        <f>IFERROR(IF(Dati20_21[[#This Row],[Mf]]/Dati20_21[[#This Row],[Quota]]=0,0,Dati20_21[[#This Row],[Mf]]/Dati20_21[[#This Row],[Quota]]),0)</f>
        <v>0.64888888888888885</v>
      </c>
      <c r="F198" s="13">
        <f>IFERROR(Dati20_21[[#This Row],[Mf/Quota]]*Dati20_21[[#This Row],[Pg]]/38,0)</f>
        <v>0.51228070175438589</v>
      </c>
      <c r="G198" s="15">
        <f>IF(Dati20_21[[#This Row],[Mf]]*Dati20_21[[#This Row],[Pg]]=0,0,Dati20_21[[#This Row],[Mf]]*Dati20_21[[#This Row],[Pg]])</f>
        <v>175.2</v>
      </c>
      <c r="H198" s="20">
        <f>IFERROR(Dati20_21[[#This Row],[Tot. punti]]/Dati20_21[[#This Row],[Quota]],0)</f>
        <v>19.466666666666665</v>
      </c>
      <c r="I198" s="12">
        <f>IFERROR(VLOOKUP(Dati20_21[[#This Row],[Nome]]&amp;"*",Gazzetta20_21[],2,FALSE),0)</f>
        <v>9</v>
      </c>
      <c r="J198" t="s">
        <v>30</v>
      </c>
      <c r="K198">
        <v>30</v>
      </c>
      <c r="L198">
        <v>5.91</v>
      </c>
      <c r="M198">
        <v>5.84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Y198" s="18" t="s">
        <v>2852</v>
      </c>
      <c r="Z198">
        <v>14</v>
      </c>
    </row>
    <row r="199" spans="1:26">
      <c r="A199">
        <v>286</v>
      </c>
      <c r="B199" t="s">
        <v>31</v>
      </c>
      <c r="C199" t="s">
        <v>56</v>
      </c>
      <c r="D199" s="17" t="str">
        <f>IFERROR(VLOOKUP(Dati20_21[[#This Row],[Nome]]&amp;"*",Gazzetta20_21[Giocatore],1,FALSE),0)</f>
        <v>Bonucci L.</v>
      </c>
      <c r="E199" s="13">
        <f>IFERROR(IF(Dati20_21[[#This Row],[Mf]]/Dati20_21[[#This Row],[Quota]]=0,0,Dati20_21[[#This Row],[Mf]]/Dati20_21[[#This Row],[Quota]]),0)</f>
        <v>0.38124999999999998</v>
      </c>
      <c r="F199" s="13">
        <f>IFERROR(Dati20_21[[#This Row],[Mf/Quota]]*Dati20_21[[#This Row],[Pg]]/38,0)</f>
        <v>0.2608552631578947</v>
      </c>
      <c r="G199" s="15">
        <f>IF(Dati20_21[[#This Row],[Mf]]*Dati20_21[[#This Row],[Pg]]=0,0,Dati20_21[[#This Row],[Mf]]*Dati20_21[[#This Row],[Pg]])</f>
        <v>158.6</v>
      </c>
      <c r="H199" s="20">
        <f>IFERROR(Dati20_21[[#This Row],[Tot. punti]]/Dati20_21[[#This Row],[Quota]],0)</f>
        <v>9.9124999999999996</v>
      </c>
      <c r="I199" s="12">
        <f>IFERROR(VLOOKUP(Dati20_21[[#This Row],[Nome]]&amp;"*",Gazzetta20_21[],2,FALSE),0)</f>
        <v>16</v>
      </c>
      <c r="J199" t="s">
        <v>57</v>
      </c>
      <c r="K199">
        <v>26</v>
      </c>
      <c r="L199">
        <v>5.92</v>
      </c>
      <c r="M199">
        <v>6.1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Y199" s="18" t="s">
        <v>2985</v>
      </c>
      <c r="Z199">
        <v>11</v>
      </c>
    </row>
    <row r="200" spans="1:26">
      <c r="A200">
        <v>172</v>
      </c>
      <c r="B200" t="s">
        <v>22</v>
      </c>
      <c r="C200" t="s">
        <v>36</v>
      </c>
      <c r="D200" s="17" t="str">
        <f>IFERROR(VLOOKUP(Dati20_21[[#This Row],[Nome]]&amp;"*",Gazzetta20_21[Giocatore],1,FALSE),0)</f>
        <v>Borja Valero I.</v>
      </c>
      <c r="E200" s="13">
        <f>IFERROR(IF(Dati20_21[[#This Row],[Mf]]/Dati20_21[[#This Row],[Quota]]=0,0,Dati20_21[[#This Row],[Mf]]/Dati20_21[[#This Row],[Quota]]),0)</f>
        <v>0.51636363636363636</v>
      </c>
      <c r="F200" s="13">
        <f>IFERROR(Dati20_21[[#This Row],[Mf/Quota]]*Dati20_21[[#This Row],[Pg]]/38,0)</f>
        <v>0.27177033492822966</v>
      </c>
      <c r="G200" s="15">
        <f>IF(Dati20_21[[#This Row],[Mf]]*Dati20_21[[#This Row],[Pg]]=0,0,Dati20_21[[#This Row],[Mf]]*Dati20_21[[#This Row],[Pg]])</f>
        <v>113.6</v>
      </c>
      <c r="H200" s="20">
        <f>IFERROR(Dati20_21[[#This Row],[Tot. punti]]/Dati20_21[[#This Row],[Quota]],0)</f>
        <v>10.327272727272726</v>
      </c>
      <c r="I200" s="12">
        <f>IFERROR(VLOOKUP(Dati20_21[[#This Row],[Nome]]&amp;"*",Gazzetta20_21[],2,FALSE),0)</f>
        <v>11</v>
      </c>
      <c r="J200" t="s">
        <v>35</v>
      </c>
      <c r="K200">
        <v>20</v>
      </c>
      <c r="L200">
        <v>5.82</v>
      </c>
      <c r="M200">
        <v>5.68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Y200" s="18" t="s">
        <v>1862</v>
      </c>
      <c r="Z200">
        <v>9</v>
      </c>
    </row>
    <row r="201" spans="1:26">
      <c r="A201">
        <v>2825</v>
      </c>
      <c r="B201" t="s">
        <v>22</v>
      </c>
      <c r="C201" t="s">
        <v>1171</v>
      </c>
      <c r="D201" s="17" t="str">
        <f>IFERROR(VLOOKUP(Dati20_21[[#This Row],[Nome]]&amp;"*",Gazzetta20_21[Giocatore],1,FALSE),0)</f>
        <v>Bourabia M.</v>
      </c>
      <c r="E201" s="13">
        <f>IFERROR(IF(Dati20_21[[#This Row],[Mf]]/Dati20_21[[#This Row],[Quota]]=0,0,Dati20_21[[#This Row],[Mf]]/Dati20_21[[#This Row],[Quota]]),0)</f>
        <v>0.61399999999999999</v>
      </c>
      <c r="F201" s="13">
        <f>IFERROR(Dati20_21[[#This Row],[Mf/Quota]]*Dati20_21[[#This Row],[Pg]]/38,0)</f>
        <v>0.24236842105263157</v>
      </c>
      <c r="G201" s="15">
        <f>IF(Dati20_21[[#This Row],[Mf]]*Dati20_21[[#This Row],[Pg]]=0,0,Dati20_21[[#This Row],[Mf]]*Dati20_21[[#This Row],[Pg]])</f>
        <v>92.1</v>
      </c>
      <c r="H201" s="20">
        <f>IFERROR(Dati20_21[[#This Row],[Tot. punti]]/Dati20_21[[#This Row],[Quota]],0)</f>
        <v>9.2099999999999991</v>
      </c>
      <c r="I201" s="12">
        <f>IFERROR(VLOOKUP(Dati20_21[[#This Row],[Nome]]&amp;"*",Gazzetta20_21[],2,FALSE),0)</f>
        <v>10</v>
      </c>
      <c r="J201" t="s">
        <v>46</v>
      </c>
      <c r="K201">
        <v>15</v>
      </c>
      <c r="L201">
        <v>5.91</v>
      </c>
      <c r="M201">
        <v>6.14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Y201" s="18" t="s">
        <v>2986</v>
      </c>
      <c r="Z201">
        <v>5</v>
      </c>
    </row>
    <row r="202" spans="1:26">
      <c r="A202">
        <v>5395</v>
      </c>
      <c r="B202" t="s">
        <v>17</v>
      </c>
      <c r="C202" t="s">
        <v>1622</v>
      </c>
      <c r="D202" s="17" t="str">
        <f>IFERROR(VLOOKUP(Dati20_21[[#This Row],[Nome]]&amp;"*",Gazzetta20_21[Giocatore],1,FALSE),0)</f>
        <v>Braaf J.</v>
      </c>
      <c r="E202" s="13">
        <f>IFERROR(IF(Dati20_21[[#This Row],[Mf]]/Dati20_21[[#This Row],[Quota]]=0,0,Dati20_21[[#This Row],[Mf]]/Dati20_21[[#This Row],[Quota]]),0)</f>
        <v>1.4</v>
      </c>
      <c r="F202" s="13">
        <f>IFERROR(Dati20_21[[#This Row],[Mf/Quota]]*Dati20_21[[#This Row],[Pg]]/38,0)</f>
        <v>0.14736842105263157</v>
      </c>
      <c r="G202" s="15">
        <f>IF(Dati20_21[[#This Row],[Mf]]*Dati20_21[[#This Row],[Pg]]=0,0,Dati20_21[[#This Row],[Mf]]*Dati20_21[[#This Row],[Pg]])</f>
        <v>28</v>
      </c>
      <c r="H202" s="20">
        <f>IFERROR(Dati20_21[[#This Row],[Tot. punti]]/Dati20_21[[#This Row],[Quota]],0)</f>
        <v>5.6</v>
      </c>
      <c r="I202" s="12">
        <f>IFERROR(VLOOKUP(Dati20_21[[#This Row],[Nome]]&amp;"*",Gazzetta20_21[],2,FALSE),0)</f>
        <v>5</v>
      </c>
      <c r="J202" t="s">
        <v>30</v>
      </c>
      <c r="K202">
        <v>4</v>
      </c>
      <c r="L202">
        <v>6</v>
      </c>
      <c r="M202">
        <v>7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s="18" t="s">
        <v>1863</v>
      </c>
      <c r="Z202">
        <v>20</v>
      </c>
    </row>
    <row r="203" spans="1:26">
      <c r="A203">
        <v>4351</v>
      </c>
      <c r="B203" t="s">
        <v>28</v>
      </c>
      <c r="C203" t="s">
        <v>1246</v>
      </c>
      <c r="D203" s="17" t="str">
        <f>IFERROR(VLOOKUP(Dati20_21[[#This Row],[Nome]]&amp;"*",Gazzetta20_21[Giocatore],1,FALSE),0)</f>
        <v>Brancolini F.</v>
      </c>
      <c r="E203" s="13">
        <f>IFERROR(IF(Dati20_21[[#This Row],[Mf]]/Dati20_21[[#This Row],[Quota]]=0,0,Dati20_21[[#This Row],[Mf]]/Dati20_21[[#This Row],[Quota]]),0)</f>
        <v>0</v>
      </c>
      <c r="F203" s="13">
        <f>IFERROR(Dati20_21[[#This Row],[Mf/Quota]]*Dati20_21[[#This Row],[Pg]]/38,0)</f>
        <v>0</v>
      </c>
      <c r="G203" s="15">
        <f>IF(Dati20_21[[#This Row],[Mf]]*Dati20_21[[#This Row],[Pg]]=0,0,Dati20_21[[#This Row],[Mf]]*Dati20_21[[#This Row],[Pg]])</f>
        <v>0</v>
      </c>
      <c r="H203" s="20">
        <f>IFERROR(Dati20_21[[#This Row],[Tot. punti]]/Dati20_21[[#This Row],[Quota]],0)</f>
        <v>0</v>
      </c>
      <c r="I203" s="12">
        <f>IFERROR(VLOOKUP(Dati20_21[[#This Row],[Nome]]&amp;"*",Gazzetta20_21[],2,FALSE),0)</f>
        <v>1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 s="18" t="s">
        <v>2987</v>
      </c>
      <c r="Z203">
        <v>1</v>
      </c>
    </row>
    <row r="204" spans="1:26">
      <c r="A204">
        <v>2788</v>
      </c>
      <c r="B204" t="s">
        <v>31</v>
      </c>
      <c r="C204" t="s">
        <v>1142</v>
      </c>
      <c r="D204" s="17" t="str">
        <f>IFERROR(VLOOKUP(Dati20_21[[#This Row],[Nome]]&amp;"*",Gazzetta20_21[Giocatore],1,FALSE),0)</f>
        <v>Bremer G.</v>
      </c>
      <c r="E204" s="13">
        <f>IFERROR(IF(Dati20_21[[#This Row],[Mf]]/Dati20_21[[#This Row],[Quota]]=0,0,Dati20_21[[#This Row],[Mf]]/Dati20_21[[#This Row],[Quota]]),0)</f>
        <v>0.31095238095238098</v>
      </c>
      <c r="F204" s="13">
        <f>IFERROR(Dati20_21[[#This Row],[Mf/Quota]]*Dati20_21[[#This Row],[Pg]]/38,0)</f>
        <v>0.27003759398496241</v>
      </c>
      <c r="G204" s="15">
        <f>IF(Dati20_21[[#This Row],[Mf]]*Dati20_21[[#This Row],[Pg]]=0,0,Dati20_21[[#This Row],[Mf]]*Dati20_21[[#This Row],[Pg]])</f>
        <v>215.49</v>
      </c>
      <c r="H204" s="20">
        <f>IFERROR(Dati20_21[[#This Row],[Tot. punti]]/Dati20_21[[#This Row],[Quota]],0)</f>
        <v>10.261428571428572</v>
      </c>
      <c r="I204" s="12">
        <f>IFERROR(VLOOKUP(Dati20_21[[#This Row],[Nome]]&amp;"*",Gazzetta20_21[],2,FALSE),0)</f>
        <v>21</v>
      </c>
      <c r="J204" t="s">
        <v>81</v>
      </c>
      <c r="K204">
        <v>33</v>
      </c>
      <c r="L204">
        <v>6.11</v>
      </c>
      <c r="M204">
        <v>6.53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Y204" s="18" t="s">
        <v>2527</v>
      </c>
      <c r="Z204">
        <v>32</v>
      </c>
    </row>
    <row r="205" spans="1:26">
      <c r="A205">
        <v>4883</v>
      </c>
      <c r="B205" t="s">
        <v>28</v>
      </c>
      <c r="C205" t="s">
        <v>1443</v>
      </c>
      <c r="D205" s="17" t="str">
        <f>IFERROR(VLOOKUP(Dati20_21[[#This Row],[Nome]]&amp;"*",Gazzetta20_21[Giocatore],1,FALSE),0)</f>
        <v>Breza S.</v>
      </c>
      <c r="E205" s="13">
        <f>IFERROR(IF(Dati20_21[[#This Row],[Mf]]/Dati20_21[[#This Row],[Quota]]=0,0,Dati20_21[[#This Row],[Mf]]/Dati20_21[[#This Row],[Quota]]),0)</f>
        <v>0</v>
      </c>
      <c r="F205" s="13">
        <f>IFERROR(Dati20_21[[#This Row],[Mf/Quota]]*Dati20_21[[#This Row],[Pg]]/38,0)</f>
        <v>0</v>
      </c>
      <c r="G205" s="15">
        <f>IF(Dati20_21[[#This Row],[Mf]]*Dati20_21[[#This Row],[Pg]]=0,0,Dati20_21[[#This Row],[Mf]]*Dati20_21[[#This Row],[Pg]])</f>
        <v>0</v>
      </c>
      <c r="H205" s="20">
        <f>IFERROR(Dati20_21[[#This Row],[Tot. punti]]/Dati20_21[[#This Row],[Quota]],0)</f>
        <v>0</v>
      </c>
      <c r="I205" s="12">
        <f>IFERROR(VLOOKUP(Dati20_21[[#This Row],[Nome]]&amp;"*",Gazzetta20_21[],2,FALSE),0)</f>
        <v>1</v>
      </c>
      <c r="J205" t="s">
        <v>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s="18" t="s">
        <v>1870</v>
      </c>
      <c r="Z205">
        <v>6</v>
      </c>
    </row>
    <row r="206" spans="1:26">
      <c r="A206">
        <v>265</v>
      </c>
      <c r="B206" t="s">
        <v>22</v>
      </c>
      <c r="C206" t="s">
        <v>130</v>
      </c>
      <c r="D206" s="17" t="str">
        <f>IFERROR(VLOOKUP(Dati20_21[[#This Row],[Nome]]&amp;"*",Gazzetta20_21[Giocatore],1,FALSE),0)</f>
        <v>Brozovic M.</v>
      </c>
      <c r="E206" s="13">
        <f>IFERROR(IF(Dati20_21[[#This Row],[Mf]]/Dati20_21[[#This Row],[Quota]]=0,0,Dati20_21[[#This Row],[Mf]]/Dati20_21[[#This Row],[Quota]]),0)</f>
        <v>0.35277777777777775</v>
      </c>
      <c r="F206" s="13">
        <f>IFERROR(Dati20_21[[#This Row],[Mf/Quota]]*Dati20_21[[#This Row],[Pg]]/38,0)</f>
        <v>0.306359649122807</v>
      </c>
      <c r="G206" s="15">
        <f>IF(Dati20_21[[#This Row],[Mf]]*Dati20_21[[#This Row],[Pg]]=0,0,Dati20_21[[#This Row],[Mf]]*Dati20_21[[#This Row],[Pg]])</f>
        <v>209.54999999999998</v>
      </c>
      <c r="H206" s="20">
        <f>IFERROR(Dati20_21[[#This Row],[Tot. punti]]/Dati20_21[[#This Row],[Quota]],0)</f>
        <v>11.641666666666666</v>
      </c>
      <c r="I206" s="12">
        <f>IFERROR(VLOOKUP(Dati20_21[[#This Row],[Nome]]&amp;"*",Gazzetta20_21[],2,FALSE),0)</f>
        <v>18</v>
      </c>
      <c r="J206" t="s">
        <v>55</v>
      </c>
      <c r="K206">
        <v>33</v>
      </c>
      <c r="L206">
        <v>6.12</v>
      </c>
      <c r="M206">
        <v>6.35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7</v>
      </c>
      <c r="V206">
        <v>1</v>
      </c>
      <c r="W206">
        <v>0</v>
      </c>
      <c r="Y206" s="18" t="s">
        <v>2694</v>
      </c>
      <c r="Z206">
        <v>10</v>
      </c>
    </row>
    <row r="207" spans="1:26">
      <c r="A207">
        <v>430</v>
      </c>
      <c r="B207" t="s">
        <v>22</v>
      </c>
      <c r="C207" t="s">
        <v>383</v>
      </c>
      <c r="D207" s="17" t="str">
        <f>IFERROR(VLOOKUP(Dati20_21[[#This Row],[Nome]]&amp;"*",Gazzetta20_21[Giocatore],1,FALSE),0)</f>
        <v>Brugman G.</v>
      </c>
      <c r="E207" s="13">
        <f>IFERROR(IF(Dati20_21[[#This Row],[Mf]]/Dati20_21[[#This Row],[Quota]]=0,0,Dati20_21[[#This Row],[Mf]]/Dati20_21[[#This Row],[Quota]]),0)</f>
        <v>0.4646153846153846</v>
      </c>
      <c r="F207" s="13">
        <f>IFERROR(Dati20_21[[#This Row],[Mf/Quota]]*Dati20_21[[#This Row],[Pg]]/38,0)</f>
        <v>0.31789473684210529</v>
      </c>
      <c r="G207" s="15">
        <f>IF(Dati20_21[[#This Row],[Mf]]*Dati20_21[[#This Row],[Pg]]=0,0,Dati20_21[[#This Row],[Mf]]*Dati20_21[[#This Row],[Pg]])</f>
        <v>157.04</v>
      </c>
      <c r="H207" s="20">
        <f>IFERROR(Dati20_21[[#This Row],[Tot. punti]]/Dati20_21[[#This Row],[Quota]],0)</f>
        <v>12.08</v>
      </c>
      <c r="I207" s="12">
        <f>IFERROR(VLOOKUP(Dati20_21[[#This Row],[Nome]]&amp;"*",Gazzetta20_21[],2,FALSE),0)</f>
        <v>13</v>
      </c>
      <c r="J207" t="s">
        <v>1086</v>
      </c>
      <c r="K207">
        <v>26</v>
      </c>
      <c r="L207">
        <v>6.02</v>
      </c>
      <c r="M207">
        <v>6.04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7</v>
      </c>
      <c r="V207">
        <v>0</v>
      </c>
      <c r="W207">
        <v>0</v>
      </c>
      <c r="Y207" s="18" t="s">
        <v>2988</v>
      </c>
      <c r="Z207">
        <v>16</v>
      </c>
    </row>
    <row r="208" spans="1:26">
      <c r="A208">
        <v>5317</v>
      </c>
      <c r="B208" t="s">
        <v>22</v>
      </c>
      <c r="C208" t="s">
        <v>1581</v>
      </c>
      <c r="D208" s="17" t="str">
        <f>IFERROR(VLOOKUP(Dati20_21[[#This Row],[Nome]]&amp;"*",Gazzetta20_21[Giocatore],1,FALSE),0)</f>
        <v>Brunetta J.</v>
      </c>
      <c r="E208" s="13">
        <f>IFERROR(IF(Dati20_21[[#This Row],[Mf]]/Dati20_21[[#This Row],[Quota]]=0,0,Dati20_21[[#This Row],[Mf]]/Dati20_21[[#This Row],[Quota]]),0)</f>
        <v>0.47923076923076924</v>
      </c>
      <c r="F208" s="13">
        <f>IFERROR(Dati20_21[[#This Row],[Mf/Quota]]*Dati20_21[[#This Row],[Pg]]/38,0)</f>
        <v>0.15133603238866397</v>
      </c>
      <c r="G208" s="15">
        <f>IF(Dati20_21[[#This Row],[Mf]]*Dati20_21[[#This Row],[Pg]]=0,0,Dati20_21[[#This Row],[Mf]]*Dati20_21[[#This Row],[Pg]])</f>
        <v>74.760000000000005</v>
      </c>
      <c r="H208" s="20">
        <f>IFERROR(Dati20_21[[#This Row],[Tot. punti]]/Dati20_21[[#This Row],[Quota]],0)</f>
        <v>5.7507692307692313</v>
      </c>
      <c r="I208" s="12">
        <f>IFERROR(VLOOKUP(Dati20_21[[#This Row],[Nome]]&amp;"*",Gazzetta20_21[],2,FALSE),0)</f>
        <v>13</v>
      </c>
      <c r="J208" t="s">
        <v>1086</v>
      </c>
      <c r="K208">
        <v>12</v>
      </c>
      <c r="L208">
        <v>5.91</v>
      </c>
      <c r="M208">
        <v>6.23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3</v>
      </c>
      <c r="V208">
        <v>0</v>
      </c>
      <c r="W208">
        <v>0</v>
      </c>
      <c r="Y208" s="18" t="s">
        <v>2989</v>
      </c>
      <c r="Z208">
        <v>29</v>
      </c>
    </row>
    <row r="209" spans="1:26">
      <c r="A209">
        <v>282</v>
      </c>
      <c r="B209" t="s">
        <v>28</v>
      </c>
      <c r="C209" t="s">
        <v>71</v>
      </c>
      <c r="D209" s="17" t="str">
        <f>IFERROR(VLOOKUP(Dati20_21[[#This Row],[Nome]]&amp;"*",Gazzetta20_21[Giocatore],1,FALSE),0)</f>
        <v>Buffon G.</v>
      </c>
      <c r="E209" s="13">
        <f>IFERROR(IF(Dati20_21[[#This Row],[Mf]]/Dati20_21[[#This Row],[Quota]]=0,0,Dati20_21[[#This Row],[Mf]]/Dati20_21[[#This Row],[Quota]]),0)</f>
        <v>0.55636363636363639</v>
      </c>
      <c r="F209" s="13">
        <f>IFERROR(Dati20_21[[#This Row],[Mf/Quota]]*Dati20_21[[#This Row],[Pg]]/38,0)</f>
        <v>0.11712918660287082</v>
      </c>
      <c r="G209" s="15">
        <f>IF(Dati20_21[[#This Row],[Mf]]*Dati20_21[[#This Row],[Pg]]=0,0,Dati20_21[[#This Row],[Mf]]*Dati20_21[[#This Row],[Pg]])</f>
        <v>48.96</v>
      </c>
      <c r="H209" s="20">
        <f>IFERROR(Dati20_21[[#This Row],[Tot. punti]]/Dati20_21[[#This Row],[Quota]],0)</f>
        <v>4.4509090909090911</v>
      </c>
      <c r="I209" s="12">
        <f>IFERROR(VLOOKUP(Dati20_21[[#This Row],[Nome]]&amp;"*",Gazzetta20_21[],2,FALSE),0)</f>
        <v>11</v>
      </c>
      <c r="J209" t="s">
        <v>57</v>
      </c>
      <c r="K209">
        <v>8</v>
      </c>
      <c r="L209">
        <v>6.38</v>
      </c>
      <c r="M209">
        <v>6.12</v>
      </c>
      <c r="N209">
        <v>0</v>
      </c>
      <c r="O209">
        <v>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1878</v>
      </c>
      <c r="Z209">
        <v>23</v>
      </c>
    </row>
    <row r="210" spans="1:26">
      <c r="A210">
        <v>2724</v>
      </c>
      <c r="B210" t="s">
        <v>31</v>
      </c>
      <c r="C210" t="s">
        <v>952</v>
      </c>
      <c r="D210" s="17" t="str">
        <f>IFERROR(VLOOKUP(Dati20_21[[#This Row],[Nome]]&amp;"*",Gazzetta20_21[Giocatore],1,FALSE),0)</f>
        <v>Buongiorno A.</v>
      </c>
      <c r="E210" s="13">
        <f>IFERROR(IF(Dati20_21[[#This Row],[Mf]]/Dati20_21[[#This Row],[Quota]]=0,0,Dati20_21[[#This Row],[Mf]]/Dati20_21[[#This Row],[Quota]]),0)</f>
        <v>1.395</v>
      </c>
      <c r="F210" s="13">
        <f>IFERROR(Dati20_21[[#This Row],[Mf/Quota]]*Dati20_21[[#This Row],[Pg]]/38,0)</f>
        <v>0.44052631578947371</v>
      </c>
      <c r="G210" s="15">
        <f>IF(Dati20_21[[#This Row],[Mf]]*Dati20_21[[#This Row],[Pg]]=0,0,Dati20_21[[#This Row],[Mf]]*Dati20_21[[#This Row],[Pg]])</f>
        <v>66.960000000000008</v>
      </c>
      <c r="H210" s="20">
        <f>IFERROR(Dati20_21[[#This Row],[Tot. punti]]/Dati20_21[[#This Row],[Quota]],0)</f>
        <v>16.740000000000002</v>
      </c>
      <c r="I210" s="12">
        <f>IFERROR(VLOOKUP(Dati20_21[[#This Row],[Nome]]&amp;"*",Gazzetta20_21[],2,FALSE),0)</f>
        <v>4</v>
      </c>
      <c r="J210" t="s">
        <v>81</v>
      </c>
      <c r="K210">
        <v>12</v>
      </c>
      <c r="L210">
        <v>5.75</v>
      </c>
      <c r="M210">
        <v>5.58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Y210" s="18" t="s">
        <v>2853</v>
      </c>
      <c r="Z210">
        <v>8</v>
      </c>
    </row>
    <row r="211" spans="1:26">
      <c r="A211">
        <v>5326</v>
      </c>
      <c r="B211" t="s">
        <v>31</v>
      </c>
      <c r="C211" t="s">
        <v>1587</v>
      </c>
      <c r="D211" s="17" t="str">
        <f>IFERROR(VLOOKUP(Dati20_21[[#This Row],[Nome]]&amp;"*",Gazzetta20_21[Giocatore],1,FALSE),0)</f>
        <v>Busi M.</v>
      </c>
      <c r="E211" s="13">
        <f>IFERROR(IF(Dati20_21[[#This Row],[Mf]]/Dati20_21[[#This Row],[Quota]]=0,0,Dati20_21[[#This Row],[Mf]]/Dati20_21[[#This Row],[Quota]]),0)</f>
        <v>1.0779999999999998</v>
      </c>
      <c r="F211" s="13">
        <f>IFERROR(Dati20_21[[#This Row],[Mf/Quota]]*Dati20_21[[#This Row],[Pg]]/38,0)</f>
        <v>0.6808421052631578</v>
      </c>
      <c r="G211" s="15">
        <f>IF(Dati20_21[[#This Row],[Mf]]*Dati20_21[[#This Row],[Pg]]=0,0,Dati20_21[[#This Row],[Mf]]*Dati20_21[[#This Row],[Pg]])</f>
        <v>129.35999999999999</v>
      </c>
      <c r="H211" s="20">
        <f>IFERROR(Dati20_21[[#This Row],[Tot. punti]]/Dati20_21[[#This Row],[Quota]],0)</f>
        <v>25.871999999999996</v>
      </c>
      <c r="I211" s="12">
        <f>IFERROR(VLOOKUP(Dati20_21[[#This Row],[Nome]]&amp;"*",Gazzetta20_21[],2,FALSE),0)</f>
        <v>5</v>
      </c>
      <c r="J211" t="s">
        <v>1086</v>
      </c>
      <c r="K211">
        <v>24</v>
      </c>
      <c r="L211">
        <v>5.42</v>
      </c>
      <c r="M211">
        <v>5.39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Y211" s="18" t="s">
        <v>2313</v>
      </c>
      <c r="Z211">
        <v>17</v>
      </c>
    </row>
    <row r="212" spans="1:26">
      <c r="A212">
        <v>287</v>
      </c>
      <c r="B212" t="s">
        <v>31</v>
      </c>
      <c r="C212" t="s">
        <v>460</v>
      </c>
      <c r="D212" s="17" t="str">
        <f>IFERROR(VLOOKUP(Dati20_21[[#This Row],[Nome]]&amp;"*",Gazzetta20_21[Giocatore],1,FALSE),0)</f>
        <v>Caceres M.</v>
      </c>
      <c r="E212" s="13">
        <f>IFERROR(IF(Dati20_21[[#This Row],[Mf]]/Dati20_21[[#This Row],[Quota]]=0,0,Dati20_21[[#This Row],[Mf]]/Dati20_21[[#This Row],[Quota]]),0)</f>
        <v>0.4916666666666667</v>
      </c>
      <c r="F212" s="13">
        <f>IFERROR(Dati20_21[[#This Row],[Mf/Quota]]*Dati20_21[[#This Row],[Pg]]/38,0)</f>
        <v>0.37521929824561406</v>
      </c>
      <c r="G212" s="15">
        <f>IF(Dati20_21[[#This Row],[Mf]]*Dati20_21[[#This Row],[Pg]]=0,0,Dati20_21[[#This Row],[Mf]]*Dati20_21[[#This Row],[Pg]])</f>
        <v>171.10000000000002</v>
      </c>
      <c r="H212" s="20">
        <f>IFERROR(Dati20_21[[#This Row],[Tot. punti]]/Dati20_21[[#This Row],[Quota]],0)</f>
        <v>14.258333333333335</v>
      </c>
      <c r="I212" s="12">
        <f>IFERROR(VLOOKUP(Dati20_21[[#This Row],[Nome]]&amp;"*",Gazzetta20_21[],2,FALSE),0)</f>
        <v>12</v>
      </c>
      <c r="J212" t="s">
        <v>35</v>
      </c>
      <c r="K212">
        <v>29</v>
      </c>
      <c r="L212">
        <v>5.67</v>
      </c>
      <c r="M212">
        <v>5.9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4</v>
      </c>
      <c r="V212">
        <v>0</v>
      </c>
      <c r="W212">
        <v>0</v>
      </c>
      <c r="Y212" s="18" t="s">
        <v>2990</v>
      </c>
      <c r="Z212">
        <v>14</v>
      </c>
    </row>
    <row r="213" spans="1:26">
      <c r="A213">
        <v>2284</v>
      </c>
      <c r="B213" t="s">
        <v>17</v>
      </c>
      <c r="C213" t="s">
        <v>873</v>
      </c>
      <c r="D213" s="17" t="str">
        <f>IFERROR(VLOOKUP(Dati20_21[[#This Row],[Nome]]&amp;"*",Gazzetta20_21[Giocatore],1,FALSE),0)</f>
        <v>Caicedo F.</v>
      </c>
      <c r="E213" s="13">
        <f>IFERROR(IF(Dati20_21[[#This Row],[Mf]]/Dati20_21[[#This Row],[Quota]]=0,0,Dati20_21[[#This Row],[Mf]]/Dati20_21[[#This Row],[Quota]]),0)</f>
        <v>0.31260869565217392</v>
      </c>
      <c r="F213" s="13">
        <f>IFERROR(Dati20_21[[#This Row],[Mf/Quota]]*Dati20_21[[#This Row],[Pg]]/38,0)</f>
        <v>0.20566361556064072</v>
      </c>
      <c r="G213" s="15">
        <f>IF(Dati20_21[[#This Row],[Mf]]*Dati20_21[[#This Row],[Pg]]=0,0,Dati20_21[[#This Row],[Mf]]*Dati20_21[[#This Row],[Pg]])</f>
        <v>179.75</v>
      </c>
      <c r="H213" s="20">
        <f>IFERROR(Dati20_21[[#This Row],[Tot. punti]]/Dati20_21[[#This Row],[Quota]],0)</f>
        <v>7.8152173913043477</v>
      </c>
      <c r="I213" s="12">
        <f>IFERROR(VLOOKUP(Dati20_21[[#This Row],[Nome]]&amp;"*",Gazzetta20_21[],2,FALSE),0)</f>
        <v>23</v>
      </c>
      <c r="J213" t="s">
        <v>74</v>
      </c>
      <c r="K213">
        <v>25</v>
      </c>
      <c r="L213">
        <v>6.17</v>
      </c>
      <c r="M213">
        <v>7.19</v>
      </c>
      <c r="N213">
        <v>7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5</v>
      </c>
      <c r="V213">
        <v>0</v>
      </c>
      <c r="W213">
        <v>0</v>
      </c>
      <c r="Y213" s="18" t="s">
        <v>2991</v>
      </c>
      <c r="Z213">
        <v>6</v>
      </c>
    </row>
    <row r="214" spans="1:26">
      <c r="A214">
        <v>2745</v>
      </c>
      <c r="B214" t="s">
        <v>31</v>
      </c>
      <c r="C214" t="s">
        <v>1106</v>
      </c>
      <c r="D214" s="17" t="str">
        <f>IFERROR(VLOOKUP(Dati20_21[[#This Row],[Nome]]&amp;"*",Gazzetta20_21[Giocatore],1,FALSE),0)</f>
        <v>Calabresi A.</v>
      </c>
      <c r="E214" s="13">
        <f>IFERROR(IF(Dati20_21[[#This Row],[Mf]]/Dati20_21[[#This Row],[Quota]]=0,0,Dati20_21[[#This Row],[Mf]]/Dati20_21[[#This Row],[Quota]]),0)</f>
        <v>2</v>
      </c>
      <c r="F214" s="13">
        <f>IFERROR(Dati20_21[[#This Row],[Mf/Quota]]*Dati20_21[[#This Row],[Pg]]/38,0)</f>
        <v>0.15789473684210525</v>
      </c>
      <c r="G214" s="15">
        <f>IF(Dati20_21[[#This Row],[Mf]]*Dati20_21[[#This Row],[Pg]]=0,0,Dati20_21[[#This Row],[Mf]]*Dati20_21[[#This Row],[Pg]])</f>
        <v>18</v>
      </c>
      <c r="H214" s="20">
        <f>IFERROR(Dati20_21[[#This Row],[Tot. punti]]/Dati20_21[[#This Row],[Quota]],0)</f>
        <v>6</v>
      </c>
      <c r="I214" s="12">
        <f>IFERROR(VLOOKUP(Dati20_21[[#This Row],[Nome]]&amp;"*",Gazzetta20_21[],2,FALSE),0)</f>
        <v>3</v>
      </c>
      <c r="J214" t="s">
        <v>654</v>
      </c>
      <c r="K214">
        <v>3</v>
      </c>
      <c r="L214">
        <v>6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 s="18" t="s">
        <v>2854</v>
      </c>
      <c r="Z214">
        <v>27</v>
      </c>
    </row>
    <row r="215" spans="1:26">
      <c r="A215">
        <v>357</v>
      </c>
      <c r="B215" t="s">
        <v>31</v>
      </c>
      <c r="C215" t="s">
        <v>461</v>
      </c>
      <c r="D215" s="17" t="str">
        <f>IFERROR(VLOOKUP(Dati20_21[[#This Row],[Nome]]&amp;"*",Gazzetta20_21[Giocatore],1,FALSE),0)</f>
        <v>Calabria D.</v>
      </c>
      <c r="E215" s="13">
        <f>IFERROR(IF(Dati20_21[[#This Row],[Mf]]/Dati20_21[[#This Row],[Quota]]=0,0,Dati20_21[[#This Row],[Mf]]/Dati20_21[[#This Row],[Quota]]),0)</f>
        <v>0.41799999999999998</v>
      </c>
      <c r="F215" s="13">
        <f>IFERROR(Dati20_21[[#This Row],[Mf/Quota]]*Dati20_21[[#This Row],[Pg]]/38,0)</f>
        <v>0.35199999999999998</v>
      </c>
      <c r="G215" s="15">
        <f>IF(Dati20_21[[#This Row],[Mf]]*Dati20_21[[#This Row],[Pg]]=0,0,Dati20_21[[#This Row],[Mf]]*Dati20_21[[#This Row],[Pg]])</f>
        <v>200.64</v>
      </c>
      <c r="H215" s="20">
        <f>IFERROR(Dati20_21[[#This Row],[Tot. punti]]/Dati20_21[[#This Row],[Quota]],0)</f>
        <v>13.375999999999999</v>
      </c>
      <c r="I215" s="12">
        <f>IFERROR(VLOOKUP(Dati20_21[[#This Row],[Nome]]&amp;"*",Gazzetta20_21[],2,FALSE),0)</f>
        <v>15</v>
      </c>
      <c r="J215" t="s">
        <v>21</v>
      </c>
      <c r="K215">
        <v>32</v>
      </c>
      <c r="L215">
        <v>6.22</v>
      </c>
      <c r="M215">
        <v>6.27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7</v>
      </c>
      <c r="V215">
        <v>0</v>
      </c>
      <c r="W215">
        <v>1</v>
      </c>
      <c r="Y215" s="18" t="s">
        <v>2855</v>
      </c>
      <c r="Z215">
        <v>18</v>
      </c>
    </row>
    <row r="216" spans="1:26">
      <c r="A216">
        <v>4945</v>
      </c>
      <c r="B216" t="s">
        <v>31</v>
      </c>
      <c r="C216" t="s">
        <v>1484</v>
      </c>
      <c r="D216" s="17" t="str">
        <f>IFERROR(VLOOKUP(Dati20_21[[#This Row],[Nome]]&amp;"*",Gazzetta20_21[Giocatore],1,FALSE),0)</f>
        <v>Calafiori R.</v>
      </c>
      <c r="E216" s="13">
        <f>IFERROR(IF(Dati20_21[[#This Row],[Mf]]/Dati20_21[[#This Row],[Quota]]=0,0,Dati20_21[[#This Row],[Mf]]/Dati20_21[[#This Row],[Quota]]),0)</f>
        <v>5.25</v>
      </c>
      <c r="F216" s="13">
        <f>IFERROR(Dati20_21[[#This Row],[Mf/Quota]]*Dati20_21[[#This Row],[Pg]]/38,0)</f>
        <v>0.41447368421052633</v>
      </c>
      <c r="G216" s="15">
        <f>IF(Dati20_21[[#This Row],[Mf]]*Dati20_21[[#This Row],[Pg]]=0,0,Dati20_21[[#This Row],[Mf]]*Dati20_21[[#This Row],[Pg]])</f>
        <v>15.75</v>
      </c>
      <c r="H216" s="20">
        <f>IFERROR(Dati20_21[[#This Row],[Tot. punti]]/Dati20_21[[#This Row],[Quota]],0)</f>
        <v>15.75</v>
      </c>
      <c r="I216" s="12">
        <f>IFERROR(VLOOKUP(Dati20_21[[#This Row],[Nome]]&amp;"*",Gazzetta20_21[],2,FALSE),0)</f>
        <v>1</v>
      </c>
      <c r="J216" t="s">
        <v>42</v>
      </c>
      <c r="K216">
        <v>3</v>
      </c>
      <c r="L216">
        <v>5.75</v>
      </c>
      <c r="M216">
        <v>5.25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Y216" s="18" t="s">
        <v>1881</v>
      </c>
      <c r="Z216">
        <v>12</v>
      </c>
    </row>
    <row r="217" spans="1:26">
      <c r="A217">
        <v>1847</v>
      </c>
      <c r="B217" t="s">
        <v>31</v>
      </c>
      <c r="C217" t="s">
        <v>657</v>
      </c>
      <c r="D217" s="17" t="str">
        <f>IFERROR(VLOOKUP(Dati20_21[[#This Row],[Nome]]&amp;"*",Gazzetta20_21[Giocatore],1,FALSE),0)</f>
        <v>Caldara M.</v>
      </c>
      <c r="E217" s="13">
        <f>IFERROR(IF(Dati20_21[[#This Row],[Mf]]/Dati20_21[[#This Row],[Quota]]=0,0,Dati20_21[[#This Row],[Mf]]/Dati20_21[[#This Row],[Quota]]),0)</f>
        <v>0.63888888888888884</v>
      </c>
      <c r="F217" s="13">
        <f>IFERROR(Dati20_21[[#This Row],[Mf/Quota]]*Dati20_21[[#This Row],[Pg]]/38,0)</f>
        <v>0.10087719298245613</v>
      </c>
      <c r="G217" s="15">
        <f>IF(Dati20_21[[#This Row],[Mf]]*Dati20_21[[#This Row],[Pg]]=0,0,Dati20_21[[#This Row],[Mf]]*Dati20_21[[#This Row],[Pg]])</f>
        <v>34.5</v>
      </c>
      <c r="H217" s="20">
        <f>IFERROR(Dati20_21[[#This Row],[Tot. punti]]/Dati20_21[[#This Row],[Quota]],0)</f>
        <v>3.8333333333333335</v>
      </c>
      <c r="I217" s="12">
        <f>IFERROR(VLOOKUP(Dati20_21[[#This Row],[Nome]]&amp;"*",Gazzetta20_21[],2,FALSE),0)</f>
        <v>9</v>
      </c>
      <c r="J217" t="s">
        <v>49</v>
      </c>
      <c r="K217">
        <v>6</v>
      </c>
      <c r="L217">
        <v>5.88</v>
      </c>
      <c r="M217">
        <v>5.75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Y217" s="18" t="s">
        <v>2992</v>
      </c>
      <c r="Z217">
        <v>5</v>
      </c>
    </row>
    <row r="218" spans="1:26">
      <c r="A218">
        <v>4958</v>
      </c>
      <c r="B218" t="s">
        <v>31</v>
      </c>
      <c r="C218" t="s">
        <v>1509</v>
      </c>
      <c r="D218" s="17" t="str">
        <f>IFERROR(VLOOKUP(Dati20_21[[#This Row],[Nome]]&amp;"*",Gazzetta20_21[Giocatore],1,FALSE),0)</f>
        <v>Caldirola L.</v>
      </c>
      <c r="E218" s="13">
        <f>IFERROR(IF(Dati20_21[[#This Row],[Mf]]/Dati20_21[[#This Row],[Quota]]=0,0,Dati20_21[[#This Row],[Mf]]/Dati20_21[[#This Row],[Quota]]),0)</f>
        <v>0.66111111111111109</v>
      </c>
      <c r="F218" s="13">
        <f>IFERROR(Dati20_21[[#This Row],[Mf/Quota]]*Dati20_21[[#This Row],[Pg]]/38,0)</f>
        <v>0.4349415204678363</v>
      </c>
      <c r="G218" s="15">
        <f>IF(Dati20_21[[#This Row],[Mf]]*Dati20_21[[#This Row],[Pg]]=0,0,Dati20_21[[#This Row],[Mf]]*Dati20_21[[#This Row],[Pg]])</f>
        <v>148.75</v>
      </c>
      <c r="H218" s="20">
        <f>IFERROR(Dati20_21[[#This Row],[Tot. punti]]/Dati20_21[[#This Row],[Quota]],0)</f>
        <v>16.527777777777779</v>
      </c>
      <c r="I218" s="12">
        <f>IFERROR(VLOOKUP(Dati20_21[[#This Row],[Nome]]&amp;"*",Gazzetta20_21[],2,FALSE),0)</f>
        <v>9</v>
      </c>
      <c r="J218" t="s">
        <v>655</v>
      </c>
      <c r="K218">
        <v>25</v>
      </c>
      <c r="L218">
        <v>5.8</v>
      </c>
      <c r="M218">
        <v>5.95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1</v>
      </c>
      <c r="W218">
        <v>0</v>
      </c>
      <c r="Y218" s="18" t="s">
        <v>1885</v>
      </c>
      <c r="Z218">
        <v>5</v>
      </c>
    </row>
    <row r="219" spans="1:26">
      <c r="A219">
        <v>2194</v>
      </c>
      <c r="B219" t="s">
        <v>22</v>
      </c>
      <c r="C219" t="s">
        <v>813</v>
      </c>
      <c r="D219" s="17" t="str">
        <f>IFERROR(VLOOKUP(Dati20_21[[#This Row],[Nome]]&amp;"*",Gazzetta20_21[Giocatore],1,FALSE),0)</f>
        <v>Calhanoglu H.</v>
      </c>
      <c r="E219" s="13">
        <f>IFERROR(IF(Dati20_21[[#This Row],[Mf]]/Dati20_21[[#This Row],[Quota]]=0,0,Dati20_21[[#This Row],[Mf]]/Dati20_21[[#This Row],[Quota]]),0)</f>
        <v>0.28458333333333335</v>
      </c>
      <c r="F219" s="13">
        <f>IFERROR(Dati20_21[[#This Row],[Mf/Quota]]*Dati20_21[[#This Row],[Pg]]/38,0)</f>
        <v>0.24713815789473687</v>
      </c>
      <c r="G219" s="15">
        <f>IF(Dati20_21[[#This Row],[Mf]]*Dati20_21[[#This Row],[Pg]]=0,0,Dati20_21[[#This Row],[Mf]]*Dati20_21[[#This Row],[Pg]])</f>
        <v>225.39000000000001</v>
      </c>
      <c r="H219" s="20">
        <f>IFERROR(Dati20_21[[#This Row],[Tot. punti]]/Dati20_21[[#This Row],[Quota]],0)</f>
        <v>9.3912500000000012</v>
      </c>
      <c r="I219" s="12">
        <f>IFERROR(VLOOKUP(Dati20_21[[#This Row],[Nome]]&amp;"*",Gazzetta20_21[],2,FALSE),0)</f>
        <v>24</v>
      </c>
      <c r="J219" t="s">
        <v>21</v>
      </c>
      <c r="K219">
        <v>33</v>
      </c>
      <c r="L219">
        <v>6.26</v>
      </c>
      <c r="M219">
        <v>6.83</v>
      </c>
      <c r="N219">
        <v>3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9</v>
      </c>
      <c r="U219">
        <v>4</v>
      </c>
      <c r="V219">
        <v>0</v>
      </c>
      <c r="W219">
        <v>0</v>
      </c>
      <c r="Y219" s="18" t="s">
        <v>1887</v>
      </c>
      <c r="Z219">
        <v>10</v>
      </c>
    </row>
    <row r="220" spans="1:26">
      <c r="A220">
        <v>406</v>
      </c>
      <c r="B220" t="s">
        <v>22</v>
      </c>
      <c r="C220" t="s">
        <v>25</v>
      </c>
      <c r="D220" s="17" t="str">
        <f>IFERROR(VLOOKUP(Dati20_21[[#This Row],[Nome]]&amp;"*",Gazzetta20_21[Giocatore],1,FALSE),0)</f>
        <v>Callejon J.</v>
      </c>
      <c r="E220" s="13">
        <f>IFERROR(IF(Dati20_21[[#This Row],[Mf]]/Dati20_21[[#This Row],[Quota]]=0,0,Dati20_21[[#This Row],[Mf]]/Dati20_21[[#This Row],[Quota]]),0)</f>
        <v>0.41214285714285709</v>
      </c>
      <c r="F220" s="13">
        <f>IFERROR(Dati20_21[[#This Row],[Mf/Quota]]*Dati20_21[[#This Row],[Pg]]/38,0)</f>
        <v>0.21691729323308268</v>
      </c>
      <c r="G220" s="15">
        <f>IF(Dati20_21[[#This Row],[Mf]]*Dati20_21[[#This Row],[Pg]]=0,0,Dati20_21[[#This Row],[Mf]]*Dati20_21[[#This Row],[Pg]])</f>
        <v>115.39999999999999</v>
      </c>
      <c r="H220" s="20">
        <f>IFERROR(Dati20_21[[#This Row],[Tot. punti]]/Dati20_21[[#This Row],[Quota]],0)</f>
        <v>8.242857142857142</v>
      </c>
      <c r="I220" s="12">
        <f>IFERROR(VLOOKUP(Dati20_21[[#This Row],[Nome]]&amp;"*",Gazzetta20_21[],2,FALSE),0)</f>
        <v>14</v>
      </c>
      <c r="J220" t="s">
        <v>35</v>
      </c>
      <c r="K220">
        <v>20</v>
      </c>
      <c r="L220">
        <v>5.7</v>
      </c>
      <c r="M220">
        <v>5.77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Y220" s="18" t="s">
        <v>2697</v>
      </c>
      <c r="Z220">
        <v>7</v>
      </c>
    </row>
    <row r="221" spans="1:26">
      <c r="A221">
        <v>332</v>
      </c>
      <c r="B221" t="s">
        <v>22</v>
      </c>
      <c r="C221" t="s">
        <v>156</v>
      </c>
      <c r="D221" s="17" t="str">
        <f>IFERROR(VLOOKUP(Dati20_21[[#This Row],[Nome]]&amp;"*",Gazzetta20_21[Giocatore],1,FALSE),0)</f>
        <v>Candreva A.</v>
      </c>
      <c r="E221" s="13">
        <f>IFERROR(IF(Dati20_21[[#This Row],[Mf]]/Dati20_21[[#This Row],[Quota]]=0,0,Dati20_21[[#This Row],[Mf]]/Dati20_21[[#This Row],[Quota]]),0)</f>
        <v>0.32476190476190475</v>
      </c>
      <c r="F221" s="13">
        <f>IFERROR(Dati20_21[[#This Row],[Mf/Quota]]*Dati20_21[[#This Row],[Pg]]/38,0)</f>
        <v>0.29912280701754385</v>
      </c>
      <c r="G221" s="15">
        <f>IF(Dati20_21[[#This Row],[Mf]]*Dati20_21[[#This Row],[Pg]]=0,0,Dati20_21[[#This Row],[Mf]]*Dati20_21[[#This Row],[Pg]])</f>
        <v>238.70000000000002</v>
      </c>
      <c r="H221" s="20">
        <f>IFERROR(Dati20_21[[#This Row],[Tot. punti]]/Dati20_21[[#This Row],[Quota]],0)</f>
        <v>11.366666666666667</v>
      </c>
      <c r="I221" s="12">
        <f>IFERROR(VLOOKUP(Dati20_21[[#This Row],[Nome]]&amp;"*",Gazzetta20_21[],2,FALSE),0)</f>
        <v>21</v>
      </c>
      <c r="J221" t="s">
        <v>44</v>
      </c>
      <c r="K221">
        <v>35</v>
      </c>
      <c r="L221">
        <v>6.17</v>
      </c>
      <c r="M221">
        <v>6.82</v>
      </c>
      <c r="N221">
        <v>3</v>
      </c>
      <c r="O221">
        <v>0</v>
      </c>
      <c r="P221">
        <v>0</v>
      </c>
      <c r="Q221">
        <v>2</v>
      </c>
      <c r="R221">
        <v>2</v>
      </c>
      <c r="S221">
        <v>0</v>
      </c>
      <c r="T221">
        <v>7</v>
      </c>
      <c r="U221">
        <v>1</v>
      </c>
      <c r="V221">
        <v>0</v>
      </c>
      <c r="W221">
        <v>0</v>
      </c>
      <c r="Y221" s="18" t="s">
        <v>1888</v>
      </c>
      <c r="Z221">
        <v>19</v>
      </c>
    </row>
    <row r="222" spans="1:26">
      <c r="A222">
        <v>454</v>
      </c>
      <c r="B222" t="s">
        <v>31</v>
      </c>
      <c r="C222" t="s">
        <v>606</v>
      </c>
      <c r="D222" s="17" t="str">
        <f>IFERROR(VLOOKUP(Dati20_21[[#This Row],[Nome]]&amp;"*",Gazzetta20_21[Giocatore],1,FALSE),0)</f>
        <v>Capradossi E.</v>
      </c>
      <c r="E222" s="13">
        <f>IFERROR(IF(Dati20_21[[#This Row],[Mf]]/Dati20_21[[#This Row],[Quota]]=0,0,Dati20_21[[#This Row],[Mf]]/Dati20_21[[#This Row],[Quota]]),0)</f>
        <v>1.625</v>
      </c>
      <c r="F222" s="13">
        <f>IFERROR(Dati20_21[[#This Row],[Mf/Quota]]*Dati20_21[[#This Row],[Pg]]/38,0)</f>
        <v>4.2763157894736843E-2</v>
      </c>
      <c r="G222" s="15">
        <f>IF(Dati20_21[[#This Row],[Mf]]*Dati20_21[[#This Row],[Pg]]=0,0,Dati20_21[[#This Row],[Mf]]*Dati20_21[[#This Row],[Pg]])</f>
        <v>6.5</v>
      </c>
      <c r="H222" s="20">
        <f>IFERROR(Dati20_21[[#This Row],[Tot. punti]]/Dati20_21[[#This Row],[Quota]],0)</f>
        <v>1.625</v>
      </c>
      <c r="I222" s="12">
        <f>IFERROR(VLOOKUP(Dati20_21[[#This Row],[Nome]]&amp;"*",Gazzetta20_21[],2,FALSE),0)</f>
        <v>4</v>
      </c>
      <c r="J222" t="s">
        <v>1494</v>
      </c>
      <c r="K222">
        <v>1</v>
      </c>
      <c r="L222">
        <v>6.5</v>
      </c>
      <c r="M222">
        <v>6.5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s="18" t="s">
        <v>2698</v>
      </c>
      <c r="Z222">
        <v>7</v>
      </c>
    </row>
    <row r="223" spans="1:26">
      <c r="A223">
        <v>1958</v>
      </c>
      <c r="B223" t="s">
        <v>17</v>
      </c>
      <c r="C223" t="s">
        <v>699</v>
      </c>
      <c r="D223" s="17" t="str">
        <f>IFERROR(VLOOKUP(Dati20_21[[#This Row],[Nome]]&amp;"*",Gazzetta20_21[Giocatore],1,FALSE),0)</f>
        <v>Caprari G.</v>
      </c>
      <c r="E223" s="13">
        <f>IFERROR(IF(Dati20_21[[#This Row],[Mf]]/Dati20_21[[#This Row],[Quota]]=0,0,Dati20_21[[#This Row],[Mf]]/Dati20_21[[#This Row],[Quota]]),0)</f>
        <v>0.40312500000000001</v>
      </c>
      <c r="F223" s="13">
        <f>IFERROR(Dati20_21[[#This Row],[Mf/Quota]]*Dati20_21[[#This Row],[Pg]]/38,0)</f>
        <v>0.31825657894736842</v>
      </c>
      <c r="G223" s="15">
        <f>IF(Dati20_21[[#This Row],[Mf]]*Dati20_21[[#This Row],[Pg]]=0,0,Dati20_21[[#This Row],[Mf]]*Dati20_21[[#This Row],[Pg]])</f>
        <v>193.5</v>
      </c>
      <c r="H223" s="20">
        <f>IFERROR(Dati20_21[[#This Row],[Tot. punti]]/Dati20_21[[#This Row],[Quota]],0)</f>
        <v>12.09375</v>
      </c>
      <c r="I223" s="12">
        <f>IFERROR(VLOOKUP(Dati20_21[[#This Row],[Nome]]&amp;"*",Gazzetta20_21[],2,FALSE),0)</f>
        <v>16</v>
      </c>
      <c r="J223" t="s">
        <v>655</v>
      </c>
      <c r="K223">
        <v>30</v>
      </c>
      <c r="L223">
        <v>5.93</v>
      </c>
      <c r="M223">
        <v>6.45</v>
      </c>
      <c r="N223">
        <v>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6</v>
      </c>
      <c r="U223">
        <v>3</v>
      </c>
      <c r="V223">
        <v>1</v>
      </c>
      <c r="W223">
        <v>0</v>
      </c>
      <c r="Y223" s="18" t="s">
        <v>2856</v>
      </c>
      <c r="Z223">
        <v>38</v>
      </c>
    </row>
    <row r="224" spans="1:26">
      <c r="A224">
        <v>2819</v>
      </c>
      <c r="B224" t="s">
        <v>17</v>
      </c>
      <c r="C224" t="s">
        <v>1170</v>
      </c>
      <c r="D224" s="17" t="str">
        <f>IFERROR(VLOOKUP(Dati20_21[[#This Row],[Nome]]&amp;"*",Gazzetta20_21[Giocatore],1,FALSE),0)</f>
        <v>Caputo F.</v>
      </c>
      <c r="E224" s="13">
        <f>IFERROR(IF(Dati20_21[[#This Row],[Mf]]/Dati20_21[[#This Row],[Quota]]=0,0,Dati20_21[[#This Row],[Mf]]/Dati20_21[[#This Row],[Quota]]),0)</f>
        <v>0.238125</v>
      </c>
      <c r="F224" s="13">
        <f>IFERROR(Dati20_21[[#This Row],[Mf/Quota]]*Dati20_21[[#This Row],[Pg]]/38,0)</f>
        <v>0.15666118421052633</v>
      </c>
      <c r="G224" s="15">
        <f>IF(Dati20_21[[#This Row],[Mf]]*Dati20_21[[#This Row],[Pg]]=0,0,Dati20_21[[#This Row],[Mf]]*Dati20_21[[#This Row],[Pg]])</f>
        <v>190.5</v>
      </c>
      <c r="H224" s="20">
        <f>IFERROR(Dati20_21[[#This Row],[Tot. punti]]/Dati20_21[[#This Row],[Quota]],0)</f>
        <v>5.953125</v>
      </c>
      <c r="I224" s="12">
        <f>IFERROR(VLOOKUP(Dati20_21[[#This Row],[Nome]]&amp;"*",Gazzetta20_21[],2,FALSE),0)</f>
        <v>32</v>
      </c>
      <c r="J224" t="s">
        <v>46</v>
      </c>
      <c r="K224">
        <v>25</v>
      </c>
      <c r="L224">
        <v>6.1</v>
      </c>
      <c r="M224">
        <v>7.62</v>
      </c>
      <c r="N224">
        <v>8</v>
      </c>
      <c r="O224">
        <v>0</v>
      </c>
      <c r="P224">
        <v>0</v>
      </c>
      <c r="Q224">
        <v>3</v>
      </c>
      <c r="R224">
        <v>3</v>
      </c>
      <c r="S224">
        <v>0</v>
      </c>
      <c r="T224">
        <v>4</v>
      </c>
      <c r="U224">
        <v>1</v>
      </c>
      <c r="V224">
        <v>0</v>
      </c>
      <c r="W224">
        <v>0</v>
      </c>
      <c r="Y224" s="18" t="s">
        <v>2857</v>
      </c>
      <c r="Z224">
        <v>8</v>
      </c>
    </row>
    <row r="225" spans="1:26">
      <c r="A225">
        <v>4925</v>
      </c>
      <c r="B225" t="s">
        <v>31</v>
      </c>
      <c r="C225" t="s">
        <v>1464</v>
      </c>
      <c r="D225" s="17" t="str">
        <f>IFERROR(VLOOKUP(Dati20_21[[#This Row],[Nome]]&amp;"*",Gazzetta20_21[Giocatore],1,FALSE),0)</f>
        <v>Carboni A.</v>
      </c>
      <c r="E225" s="13">
        <f>IFERROR(IF(Dati20_21[[#This Row],[Mf]]/Dati20_21[[#This Row],[Quota]]=0,0,Dati20_21[[#This Row],[Mf]]/Dati20_21[[#This Row],[Quota]]),0)</f>
        <v>0.94666666666666666</v>
      </c>
      <c r="F225" s="13">
        <f>IFERROR(Dati20_21[[#This Row],[Mf/Quota]]*Dati20_21[[#This Row],[Pg]]/38,0)</f>
        <v>0.37368421052631579</v>
      </c>
      <c r="G225" s="15">
        <f>IF(Dati20_21[[#This Row],[Mf]]*Dati20_21[[#This Row],[Pg]]=0,0,Dati20_21[[#This Row],[Mf]]*Dati20_21[[#This Row],[Pg]])</f>
        <v>85.199999999999989</v>
      </c>
      <c r="H225" s="20">
        <f>IFERROR(Dati20_21[[#This Row],[Tot. punti]]/Dati20_21[[#This Row],[Quota]],0)</f>
        <v>14.199999999999998</v>
      </c>
      <c r="I225" s="12">
        <f>IFERROR(VLOOKUP(Dati20_21[[#This Row],[Nome]]&amp;"*",Gazzetta20_21[],2,FALSE),0)</f>
        <v>6</v>
      </c>
      <c r="J225" t="s">
        <v>654</v>
      </c>
      <c r="K225">
        <v>15</v>
      </c>
      <c r="L225">
        <v>5.68</v>
      </c>
      <c r="M225">
        <v>5.68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Y225" s="18" t="s">
        <v>2993</v>
      </c>
      <c r="Z225">
        <v>11</v>
      </c>
    </row>
    <row r="226" spans="1:26">
      <c r="A226">
        <v>5364</v>
      </c>
      <c r="B226" t="s">
        <v>17</v>
      </c>
      <c r="C226" t="s">
        <v>1608</v>
      </c>
      <c r="D226" s="17" t="str">
        <f>IFERROR(VLOOKUP(Dati20_21[[#This Row],[Nome]]&amp;"*",Gazzetta20_21[Giocatore],1,FALSE),0)</f>
        <v>Caso G.</v>
      </c>
      <c r="E226" s="13">
        <f>IFERROR(IF(Dati20_21[[#This Row],[Mf]]/Dati20_21[[#This Row],[Quota]]=0,0,Dati20_21[[#This Row],[Mf]]/Dati20_21[[#This Row],[Quota]]),0)</f>
        <v>3.25</v>
      </c>
      <c r="F226" s="13">
        <f>IFERROR(Dati20_21[[#This Row],[Mf/Quota]]*Dati20_21[[#This Row],[Pg]]/38,0)</f>
        <v>0.17105263157894737</v>
      </c>
      <c r="G226" s="15">
        <f>IF(Dati20_21[[#This Row],[Mf]]*Dati20_21[[#This Row],[Pg]]=0,0,Dati20_21[[#This Row],[Mf]]*Dati20_21[[#This Row],[Pg]])</f>
        <v>13</v>
      </c>
      <c r="H226" s="20">
        <f>IFERROR(Dati20_21[[#This Row],[Tot. punti]]/Dati20_21[[#This Row],[Quota]],0)</f>
        <v>6.5</v>
      </c>
      <c r="I226" s="12">
        <f>IFERROR(VLOOKUP(Dati20_21[[#This Row],[Nome]]&amp;"*",Gazzetta20_21[],2,FALSE),0)</f>
        <v>2</v>
      </c>
      <c r="J226" t="s">
        <v>70</v>
      </c>
      <c r="K226">
        <v>2</v>
      </c>
      <c r="L226">
        <v>6.5</v>
      </c>
      <c r="M226">
        <v>6.5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s="18" t="s">
        <v>1891</v>
      </c>
      <c r="Z226">
        <v>30</v>
      </c>
    </row>
    <row r="227" spans="1:26">
      <c r="A227">
        <v>2213</v>
      </c>
      <c r="B227" t="s">
        <v>22</v>
      </c>
      <c r="C227" t="s">
        <v>832</v>
      </c>
      <c r="D227" s="17" t="str">
        <f>IFERROR(VLOOKUP(Dati20_21[[#This Row],[Nome]]&amp;"*",Gazzetta20_21[Giocatore],1,FALSE),0)</f>
        <v>Cassata F.</v>
      </c>
      <c r="E227" s="13">
        <f>IFERROR(IF(Dati20_21[[#This Row],[Mf]]/Dati20_21[[#This Row],[Quota]]=0,0,Dati20_21[[#This Row],[Mf]]/Dati20_21[[#This Row],[Quota]]),0)</f>
        <v>0.93333333333333324</v>
      </c>
      <c r="F227" s="13">
        <f>IFERROR(Dati20_21[[#This Row],[Mf/Quota]]*Dati20_21[[#This Row],[Pg]]/38,0)</f>
        <v>0.19649122807017541</v>
      </c>
      <c r="G227" s="15">
        <f>IF(Dati20_21[[#This Row],[Mf]]*Dati20_21[[#This Row],[Pg]]=0,0,Dati20_21[[#This Row],[Mf]]*Dati20_21[[#This Row],[Pg]])</f>
        <v>44.8</v>
      </c>
      <c r="H227" s="20">
        <f>IFERROR(Dati20_21[[#This Row],[Tot. punti]]/Dati20_21[[#This Row],[Quota]],0)</f>
        <v>7.4666666666666659</v>
      </c>
      <c r="I227" s="12">
        <f>IFERROR(VLOOKUP(Dati20_21[[#This Row],[Nome]]&amp;"*",Gazzetta20_21[],2,FALSE),0)</f>
        <v>6</v>
      </c>
      <c r="J227" t="s">
        <v>70</v>
      </c>
      <c r="K227">
        <v>8</v>
      </c>
      <c r="L227">
        <v>5.8</v>
      </c>
      <c r="M227">
        <v>5.6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Y227" s="18" t="s">
        <v>1892</v>
      </c>
      <c r="Z227">
        <v>39</v>
      </c>
    </row>
    <row r="228" spans="1:26">
      <c r="A228">
        <v>2692</v>
      </c>
      <c r="B228" t="s">
        <v>22</v>
      </c>
      <c r="C228" t="s">
        <v>1098</v>
      </c>
      <c r="D228" s="17" t="str">
        <f>IFERROR(VLOOKUP(Dati20_21[[#This Row],[Nome]]&amp;"*",Gazzetta20_21[Giocatore],1,FALSE),0)</f>
        <v>Castillejo S.</v>
      </c>
      <c r="E228" s="13">
        <f>IFERROR(IF(Dati20_21[[#This Row],[Mf]]/Dati20_21[[#This Row],[Quota]]=0,0,Dati20_21[[#This Row],[Mf]]/Dati20_21[[#This Row],[Quota]]),0)</f>
        <v>0.4523076923076923</v>
      </c>
      <c r="F228" s="13">
        <f>IFERROR(Dati20_21[[#This Row],[Mf/Quota]]*Dati20_21[[#This Row],[Pg]]/38,0)</f>
        <v>0.33327935222672062</v>
      </c>
      <c r="G228" s="15">
        <f>IF(Dati20_21[[#This Row],[Mf]]*Dati20_21[[#This Row],[Pg]]=0,0,Dati20_21[[#This Row],[Mf]]*Dati20_21[[#This Row],[Pg]])</f>
        <v>164.64</v>
      </c>
      <c r="H228" s="20">
        <f>IFERROR(Dati20_21[[#This Row],[Tot. punti]]/Dati20_21[[#This Row],[Quota]],0)</f>
        <v>12.664615384615384</v>
      </c>
      <c r="I228" s="12">
        <f>IFERROR(VLOOKUP(Dati20_21[[#This Row],[Nome]]&amp;"*",Gazzetta20_21[],2,FALSE),0)</f>
        <v>13</v>
      </c>
      <c r="J228" t="s">
        <v>21</v>
      </c>
      <c r="K228">
        <v>28</v>
      </c>
      <c r="L228">
        <v>5.83</v>
      </c>
      <c r="M228">
        <v>5.88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Y228" s="18" t="s">
        <v>2994</v>
      </c>
      <c r="Z228">
        <v>9</v>
      </c>
    </row>
    <row r="229" spans="1:26">
      <c r="A229">
        <v>4377</v>
      </c>
      <c r="B229" t="s">
        <v>22</v>
      </c>
      <c r="C229" t="s">
        <v>1295</v>
      </c>
      <c r="D229" s="17" t="str">
        <f>IFERROR(VLOOKUP(Dati20_21[[#This Row],[Nome]]&amp;"*",Gazzetta20_21[Giocatore],1,FALSE),0)</f>
        <v>Castrovilli G.</v>
      </c>
      <c r="E229" s="13">
        <f>IFERROR(IF(Dati20_21[[#This Row],[Mf]]/Dati20_21[[#This Row],[Quota]]=0,0,Dati20_21[[#This Row],[Mf]]/Dati20_21[[#This Row],[Quota]]),0)</f>
        <v>0.395625</v>
      </c>
      <c r="F229" s="13">
        <f>IFERROR(Dati20_21[[#This Row],[Mf/Quota]]*Dati20_21[[#This Row],[Pg]]/38,0)</f>
        <v>0.35398026315789471</v>
      </c>
      <c r="G229" s="15">
        <f>IF(Dati20_21[[#This Row],[Mf]]*Dati20_21[[#This Row],[Pg]]=0,0,Dati20_21[[#This Row],[Mf]]*Dati20_21[[#This Row],[Pg]])</f>
        <v>215.22</v>
      </c>
      <c r="H229" s="20">
        <f>IFERROR(Dati20_21[[#This Row],[Tot. punti]]/Dati20_21[[#This Row],[Quota]],0)</f>
        <v>13.45125</v>
      </c>
      <c r="I229" s="12">
        <f>IFERROR(VLOOKUP(Dati20_21[[#This Row],[Nome]]&amp;"*",Gazzetta20_21[],2,FALSE),0)</f>
        <v>16</v>
      </c>
      <c r="J229" t="s">
        <v>35</v>
      </c>
      <c r="K229">
        <v>34</v>
      </c>
      <c r="L229">
        <v>5.92</v>
      </c>
      <c r="M229">
        <v>6.33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8</v>
      </c>
      <c r="V229">
        <v>1</v>
      </c>
      <c r="W229">
        <v>0</v>
      </c>
      <c r="Y229" s="18" t="s">
        <v>1893</v>
      </c>
      <c r="Z229">
        <v>14</v>
      </c>
    </row>
    <row r="230" spans="1:26">
      <c r="A230">
        <v>333</v>
      </c>
      <c r="B230" t="s">
        <v>22</v>
      </c>
      <c r="C230" t="s">
        <v>314</v>
      </c>
      <c r="D230" s="17" t="str">
        <f>IFERROR(VLOOKUP(Dati20_21[[#This Row],[Nome]]&amp;"*",Gazzetta20_21[Giocatore],1,FALSE),0)</f>
        <v>Cataldi D.</v>
      </c>
      <c r="E230" s="13">
        <f>IFERROR(IF(Dati20_21[[#This Row],[Mf]]/Dati20_21[[#This Row],[Quota]]=0,0,Dati20_21[[#This Row],[Mf]]/Dati20_21[[#This Row],[Quota]]),0)</f>
        <v>0.79142857142857148</v>
      </c>
      <c r="F230" s="13">
        <f>IFERROR(Dati20_21[[#This Row],[Mf/Quota]]*Dati20_21[[#This Row],[Pg]]/38,0)</f>
        <v>0.39571428571428574</v>
      </c>
      <c r="G230" s="15">
        <f>IF(Dati20_21[[#This Row],[Mf]]*Dati20_21[[#This Row],[Pg]]=0,0,Dati20_21[[#This Row],[Mf]]*Dati20_21[[#This Row],[Pg]])</f>
        <v>105.26</v>
      </c>
      <c r="H230" s="20">
        <f>IFERROR(Dati20_21[[#This Row],[Tot. punti]]/Dati20_21[[#This Row],[Quota]],0)</f>
        <v>15.037142857142857</v>
      </c>
      <c r="I230" s="12">
        <f>IFERROR(VLOOKUP(Dati20_21[[#This Row],[Nome]]&amp;"*",Gazzetta20_21[],2,FALSE),0)</f>
        <v>7</v>
      </c>
      <c r="J230" t="s">
        <v>74</v>
      </c>
      <c r="K230">
        <v>19</v>
      </c>
      <c r="L230">
        <v>5.68</v>
      </c>
      <c r="M230">
        <v>5.54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Y230" s="18" t="s">
        <v>1895</v>
      </c>
      <c r="Z230">
        <v>39</v>
      </c>
    </row>
    <row r="231" spans="1:26">
      <c r="A231">
        <v>1891</v>
      </c>
      <c r="B231" t="s">
        <v>31</v>
      </c>
      <c r="C231" t="s">
        <v>681</v>
      </c>
      <c r="D231" s="17" t="str">
        <f>IFERROR(VLOOKUP(Dati20_21[[#This Row],[Nome]]&amp;"*",Gazzetta20_21[Giocatore],1,FALSE),0)</f>
        <v>Ceccherini F.</v>
      </c>
      <c r="E231" s="13">
        <f>IFERROR(IF(Dati20_21[[#This Row],[Mf]]/Dati20_21[[#This Row],[Quota]]=0,0,Dati20_21[[#This Row],[Mf]]/Dati20_21[[#This Row],[Quota]]),0)</f>
        <v>0.56799999999999995</v>
      </c>
      <c r="F231" s="13">
        <f>IFERROR(Dati20_21[[#This Row],[Mf/Quota]]*Dati20_21[[#This Row],[Pg]]/38,0)</f>
        <v>0.41852631578947364</v>
      </c>
      <c r="G231" s="15">
        <f>IF(Dati20_21[[#This Row],[Mf]]*Dati20_21[[#This Row],[Pg]]=0,0,Dati20_21[[#This Row],[Mf]]*Dati20_21[[#This Row],[Pg]])</f>
        <v>159.04</v>
      </c>
      <c r="H231" s="20">
        <f>IFERROR(Dati20_21[[#This Row],[Tot. punti]]/Dati20_21[[#This Row],[Quota]],0)</f>
        <v>15.904</v>
      </c>
      <c r="I231" s="12">
        <f>IFERROR(VLOOKUP(Dati20_21[[#This Row],[Nome]]&amp;"*",Gazzetta20_21[],2,FALSE),0)</f>
        <v>10</v>
      </c>
      <c r="J231" t="s">
        <v>101</v>
      </c>
      <c r="K231">
        <v>28</v>
      </c>
      <c r="L231">
        <v>5.93</v>
      </c>
      <c r="M231">
        <v>5.68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1</v>
      </c>
      <c r="Y231" s="18" t="s">
        <v>2995</v>
      </c>
      <c r="Z231">
        <v>12</v>
      </c>
    </row>
    <row r="232" spans="1:26">
      <c r="A232">
        <v>1866</v>
      </c>
      <c r="B232" t="s">
        <v>31</v>
      </c>
      <c r="C232" t="s">
        <v>666</v>
      </c>
      <c r="D232" s="17" t="str">
        <f>IFERROR(VLOOKUP(Dati20_21[[#This Row],[Nome]]&amp;"*",Gazzetta20_21[Giocatore],1,FALSE),0)</f>
        <v>Ceppitelli L.</v>
      </c>
      <c r="E232" s="13">
        <f>IFERROR(IF(Dati20_21[[#This Row],[Mf]]/Dati20_21[[#This Row],[Quota]]=0,0,Dati20_21[[#This Row],[Mf]]/Dati20_21[[#This Row],[Quota]]),0)</f>
        <v>0.52363636363636357</v>
      </c>
      <c r="F232" s="13">
        <f>IFERROR(Dati20_21[[#This Row],[Mf/Quota]]*Dati20_21[[#This Row],[Pg]]/38,0)</f>
        <v>0.26181818181818178</v>
      </c>
      <c r="G232" s="15">
        <f>IF(Dati20_21[[#This Row],[Mf]]*Dati20_21[[#This Row],[Pg]]=0,0,Dati20_21[[#This Row],[Mf]]*Dati20_21[[#This Row],[Pg]])</f>
        <v>109.44</v>
      </c>
      <c r="H232" s="20">
        <f>IFERROR(Dati20_21[[#This Row],[Tot. punti]]/Dati20_21[[#This Row],[Quota]],0)</f>
        <v>9.9490909090909092</v>
      </c>
      <c r="I232" s="12">
        <f>IFERROR(VLOOKUP(Dati20_21[[#This Row],[Nome]]&amp;"*",Gazzetta20_21[],2,FALSE),0)</f>
        <v>11</v>
      </c>
      <c r="J232" t="s">
        <v>654</v>
      </c>
      <c r="K232">
        <v>19</v>
      </c>
      <c r="L232">
        <v>5.84</v>
      </c>
      <c r="M232">
        <v>5.76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Y232" s="18" t="s">
        <v>1896</v>
      </c>
      <c r="Z232">
        <v>13</v>
      </c>
    </row>
    <row r="233" spans="1:26">
      <c r="A233">
        <v>306</v>
      </c>
      <c r="B233" t="s">
        <v>17</v>
      </c>
      <c r="C233" t="s">
        <v>586</v>
      </c>
      <c r="D233" s="17" t="str">
        <f>IFERROR(VLOOKUP(Dati20_21[[#This Row],[Nome]]&amp;"*",Gazzetta20_21[Giocatore],1,FALSE),0)</f>
        <v>Cerri A.</v>
      </c>
      <c r="E233" s="13">
        <f>IFERROR(IF(Dati20_21[[#This Row],[Mf]]/Dati20_21[[#This Row],[Quota]]=0,0,Dati20_21[[#This Row],[Mf]]/Dati20_21[[#This Row],[Quota]]),0)</f>
        <v>0.61399999999999999</v>
      </c>
      <c r="F233" s="13">
        <f>IFERROR(Dati20_21[[#This Row],[Mf/Quota]]*Dati20_21[[#This Row],[Pg]]/38,0)</f>
        <v>0.38778947368421052</v>
      </c>
      <c r="G233" s="15">
        <f>IF(Dati20_21[[#This Row],[Mf]]*Dati20_21[[#This Row],[Pg]]=0,0,Dati20_21[[#This Row],[Mf]]*Dati20_21[[#This Row],[Pg]])</f>
        <v>147.35999999999999</v>
      </c>
      <c r="H233" s="20">
        <f>IFERROR(Dati20_21[[#This Row],[Tot. punti]]/Dati20_21[[#This Row],[Quota]],0)</f>
        <v>14.735999999999999</v>
      </c>
      <c r="I233" s="12">
        <f>IFERROR(VLOOKUP(Dati20_21[[#This Row],[Nome]]&amp;"*",Gazzetta20_21[],2,FALSE),0)</f>
        <v>10</v>
      </c>
      <c r="J233" t="s">
        <v>654</v>
      </c>
      <c r="K233">
        <v>24</v>
      </c>
      <c r="L233">
        <v>5.86</v>
      </c>
      <c r="M233">
        <v>6.14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Y233" s="18" t="s">
        <v>2996</v>
      </c>
      <c r="Z233">
        <v>10</v>
      </c>
    </row>
    <row r="234" spans="1:26">
      <c r="A234">
        <v>4519</v>
      </c>
      <c r="B234" t="s">
        <v>31</v>
      </c>
      <c r="C234" t="s">
        <v>1418</v>
      </c>
      <c r="D234" s="17" t="str">
        <f>IFERROR(VLOOKUP(Dati20_21[[#This Row],[Nome]]&amp;"*",Gazzetta20_21[Giocatore],1,FALSE),0)</f>
        <v>Cetin M.</v>
      </c>
      <c r="E234" s="13">
        <f>IFERROR(IF(Dati20_21[[#This Row],[Mf]]/Dati20_21[[#This Row],[Quota]]=0,0,Dati20_21[[#This Row],[Mf]]/Dati20_21[[#This Row],[Quota]]),0)</f>
        <v>1.4375</v>
      </c>
      <c r="F234" s="13">
        <f>IFERROR(Dati20_21[[#This Row],[Mf/Quota]]*Dati20_21[[#This Row],[Pg]]/38,0)</f>
        <v>0.22697368421052633</v>
      </c>
      <c r="G234" s="15">
        <f>IF(Dati20_21[[#This Row],[Mf]]*Dati20_21[[#This Row],[Pg]]=0,0,Dati20_21[[#This Row],[Mf]]*Dati20_21[[#This Row],[Pg]])</f>
        <v>34.5</v>
      </c>
      <c r="H234" s="20">
        <f>IFERROR(Dati20_21[[#This Row],[Tot. punti]]/Dati20_21[[#This Row],[Quota]],0)</f>
        <v>8.625</v>
      </c>
      <c r="I234" s="12">
        <f>IFERROR(VLOOKUP(Dati20_21[[#This Row],[Nome]]&amp;"*",Gazzetta20_21[],2,FALSE),0)</f>
        <v>4</v>
      </c>
      <c r="J234" t="s">
        <v>101</v>
      </c>
      <c r="K234">
        <v>6</v>
      </c>
      <c r="L234">
        <v>5.83</v>
      </c>
      <c r="M234">
        <v>5.75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Y234" s="18" t="s">
        <v>1899</v>
      </c>
      <c r="Z234">
        <v>18</v>
      </c>
    </row>
    <row r="235" spans="1:26">
      <c r="A235">
        <v>4403</v>
      </c>
      <c r="B235" t="s">
        <v>31</v>
      </c>
      <c r="C235" t="s">
        <v>1316</v>
      </c>
      <c r="D235" s="17" t="str">
        <f>IFERROR(VLOOKUP(Dati20_21[[#This Row],[Nome]]&amp;"*",Gazzetta20_21[Giocatore],1,FALSE),0)</f>
        <v>Chabot J.</v>
      </c>
      <c r="E235" s="13">
        <f>IFERROR(IF(Dati20_21[[#This Row],[Mf]]/Dati20_21[[#This Row],[Quota]]=0,0,Dati20_21[[#This Row],[Mf]]/Dati20_21[[#This Row],[Quota]]),0)</f>
        <v>0.93500000000000005</v>
      </c>
      <c r="F235" s="13">
        <f>IFERROR(Dati20_21[[#This Row],[Mf/Quota]]*Dati20_21[[#This Row],[Pg]]/38,0)</f>
        <v>0.61513157894736847</v>
      </c>
      <c r="G235" s="15">
        <f>IF(Dati20_21[[#This Row],[Mf]]*Dati20_21[[#This Row],[Pg]]=0,0,Dati20_21[[#This Row],[Mf]]*Dati20_21[[#This Row],[Pg]])</f>
        <v>140.25</v>
      </c>
      <c r="H235" s="20">
        <f>IFERROR(Dati20_21[[#This Row],[Tot. punti]]/Dati20_21[[#This Row],[Quota]],0)</f>
        <v>23.375</v>
      </c>
      <c r="I235" s="12">
        <f>IFERROR(VLOOKUP(Dati20_21[[#This Row],[Nome]]&amp;"*",Gazzetta20_21[],2,FALSE),0)</f>
        <v>6</v>
      </c>
      <c r="J235" t="s">
        <v>1494</v>
      </c>
      <c r="K235">
        <v>25</v>
      </c>
      <c r="L235">
        <v>5.68</v>
      </c>
      <c r="M235">
        <v>5.61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9</v>
      </c>
      <c r="V235">
        <v>1</v>
      </c>
      <c r="W235">
        <v>0</v>
      </c>
      <c r="Y235" s="18" t="s">
        <v>1900</v>
      </c>
      <c r="Z235">
        <v>7</v>
      </c>
    </row>
    <row r="236" spans="1:26">
      <c r="A236">
        <v>288</v>
      </c>
      <c r="B236" t="s">
        <v>31</v>
      </c>
      <c r="C236" t="s">
        <v>259</v>
      </c>
      <c r="D236" s="17" t="str">
        <f>IFERROR(VLOOKUP(Dati20_21[[#This Row],[Nome]]&amp;"*",Gazzetta20_21[Giocatore],1,FALSE),0)</f>
        <v>Chiellini G.</v>
      </c>
      <c r="E236" s="13">
        <f>IFERROR(IF(Dati20_21[[#This Row],[Mf]]/Dati20_21[[#This Row],[Quota]]=0,0,Dati20_21[[#This Row],[Mf]]/Dati20_21[[#This Row],[Quota]]),0)</f>
        <v>0.44923076923076921</v>
      </c>
      <c r="F236" s="13">
        <f>IFERROR(Dati20_21[[#This Row],[Mf/Quota]]*Dati20_21[[#This Row],[Pg]]/38,0)</f>
        <v>0.20097165991902832</v>
      </c>
      <c r="G236" s="15">
        <f>IF(Dati20_21[[#This Row],[Mf]]*Dati20_21[[#This Row],[Pg]]=0,0,Dati20_21[[#This Row],[Mf]]*Dati20_21[[#This Row],[Pg]])</f>
        <v>99.28</v>
      </c>
      <c r="H236" s="20">
        <f>IFERROR(Dati20_21[[#This Row],[Tot. punti]]/Dati20_21[[#This Row],[Quota]],0)</f>
        <v>7.6369230769230771</v>
      </c>
      <c r="I236" s="12">
        <f>IFERROR(VLOOKUP(Dati20_21[[#This Row],[Nome]]&amp;"*",Gazzetta20_21[],2,FALSE),0)</f>
        <v>13</v>
      </c>
      <c r="J236" t="s">
        <v>57</v>
      </c>
      <c r="K236">
        <v>17</v>
      </c>
      <c r="L236">
        <v>6.03</v>
      </c>
      <c r="M236">
        <v>5.84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4</v>
      </c>
      <c r="V236">
        <v>0</v>
      </c>
      <c r="W236">
        <v>1</v>
      </c>
      <c r="Y236" s="18" t="s">
        <v>2321</v>
      </c>
      <c r="Z236">
        <v>19</v>
      </c>
    </row>
    <row r="237" spans="1:26">
      <c r="A237">
        <v>2002</v>
      </c>
      <c r="B237" t="s">
        <v>22</v>
      </c>
      <c r="C237" t="s">
        <v>723</v>
      </c>
      <c r="D237" s="17" t="str">
        <f>IFERROR(VLOOKUP(Dati20_21[[#This Row],[Nome]]&amp;"*",Gazzetta20_21[Giocatore],1,FALSE),0)</f>
        <v>Chiesa F.</v>
      </c>
      <c r="E237" s="13">
        <f>IFERROR(IF(Dati20_21[[#This Row],[Mf]]/Dati20_21[[#This Row],[Quota]]=0,0,Dati20_21[[#This Row],[Mf]]/Dati20_21[[#This Row],[Quota]]),0)</f>
        <v>0.23806451612903226</v>
      </c>
      <c r="F237" s="13">
        <f>IFERROR(Dati20_21[[#This Row],[Mf/Quota]]*Dati20_21[[#This Row],[Pg]]/38,0)</f>
        <v>0.2004753820033956</v>
      </c>
      <c r="G237" s="15">
        <f>IF(Dati20_21[[#This Row],[Mf]]*Dati20_21[[#This Row],[Pg]]=0,0,Dati20_21[[#This Row],[Mf]]*Dati20_21[[#This Row],[Pg]])</f>
        <v>236.16</v>
      </c>
      <c r="H237" s="20">
        <f>IFERROR(Dati20_21[[#This Row],[Tot. punti]]/Dati20_21[[#This Row],[Quota]],0)</f>
        <v>7.6180645161290323</v>
      </c>
      <c r="I237" s="12">
        <f>IFERROR(VLOOKUP(Dati20_21[[#This Row],[Nome]]&amp;"*",Gazzetta20_21[],2,FALSE),0)</f>
        <v>31</v>
      </c>
      <c r="J237" t="s">
        <v>57</v>
      </c>
      <c r="K237">
        <v>32</v>
      </c>
      <c r="L237">
        <v>6.4</v>
      </c>
      <c r="M237">
        <v>7.38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3</v>
      </c>
      <c r="V237">
        <v>1</v>
      </c>
      <c r="W237">
        <v>0</v>
      </c>
      <c r="Y237" s="18" t="s">
        <v>2702</v>
      </c>
      <c r="Z237">
        <v>31</v>
      </c>
    </row>
    <row r="238" spans="1:26">
      <c r="A238">
        <v>640</v>
      </c>
      <c r="B238" t="s">
        <v>31</v>
      </c>
      <c r="C238" t="s">
        <v>447</v>
      </c>
      <c r="D238" s="17" t="str">
        <f>IFERROR(VLOOKUP(Dati20_21[[#This Row],[Nome]]&amp;"*",Gazzetta20_21[Giocatore],1,FALSE),0)</f>
        <v>Chiriches V.</v>
      </c>
      <c r="E238" s="13">
        <f>IFERROR(IF(Dati20_21[[#This Row],[Mf]]/Dati20_21[[#This Row],[Quota]]=0,0,Dati20_21[[#This Row],[Mf]]/Dati20_21[[#This Row],[Quota]]),0)</f>
        <v>0.53</v>
      </c>
      <c r="F238" s="13">
        <f>IFERROR(Dati20_21[[#This Row],[Mf/Quota]]*Dati20_21[[#This Row],[Pg]]/38,0)</f>
        <v>0.33473684210526317</v>
      </c>
      <c r="G238" s="15">
        <f>IF(Dati20_21[[#This Row],[Mf]]*Dati20_21[[#This Row],[Pg]]=0,0,Dati20_21[[#This Row],[Mf]]*Dati20_21[[#This Row],[Pg]])</f>
        <v>139.92000000000002</v>
      </c>
      <c r="H238" s="20">
        <f>IFERROR(Dati20_21[[#This Row],[Tot. punti]]/Dati20_21[[#This Row],[Quota]],0)</f>
        <v>12.72</v>
      </c>
      <c r="I238" s="12">
        <f>IFERROR(VLOOKUP(Dati20_21[[#This Row],[Nome]]&amp;"*",Gazzetta20_21[],2,FALSE),0)</f>
        <v>11</v>
      </c>
      <c r="J238" t="s">
        <v>46</v>
      </c>
      <c r="K238">
        <v>24</v>
      </c>
      <c r="L238">
        <v>5.74</v>
      </c>
      <c r="M238">
        <v>5.83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6</v>
      </c>
      <c r="V238">
        <v>0</v>
      </c>
      <c r="W238">
        <v>1</v>
      </c>
      <c r="Y238" s="18" t="s">
        <v>2703</v>
      </c>
      <c r="Z238">
        <v>4</v>
      </c>
    </row>
    <row r="239" spans="1:26">
      <c r="A239">
        <v>20</v>
      </c>
      <c r="B239" t="s">
        <v>22</v>
      </c>
      <c r="C239" t="s">
        <v>238</v>
      </c>
      <c r="D239" s="17" t="str">
        <f>IFERROR(VLOOKUP(Dati20_21[[#This Row],[Nome]]&amp;"*",Gazzetta20_21[Giocatore],1,FALSE),0)</f>
        <v>Cigarini L.</v>
      </c>
      <c r="E239" s="13">
        <f>IFERROR(IF(Dati20_21[[#This Row],[Mf]]/Dati20_21[[#This Row],[Quota]]=0,0,Dati20_21[[#This Row],[Mf]]/Dati20_21[[#This Row],[Quota]]),0)</f>
        <v>0.63444444444444448</v>
      </c>
      <c r="F239" s="13">
        <f>IFERROR(Dati20_21[[#This Row],[Mf/Quota]]*Dati20_21[[#This Row],[Pg]]/38,0)</f>
        <v>0.23374269005847956</v>
      </c>
      <c r="G239" s="15">
        <f>IF(Dati20_21[[#This Row],[Mf]]*Dati20_21[[#This Row],[Pg]]=0,0,Dati20_21[[#This Row],[Mf]]*Dati20_21[[#This Row],[Pg]])</f>
        <v>79.94</v>
      </c>
      <c r="H239" s="20">
        <f>IFERROR(Dati20_21[[#This Row],[Tot. punti]]/Dati20_21[[#This Row],[Quota]],0)</f>
        <v>8.8822222222222216</v>
      </c>
      <c r="I239" s="12">
        <f>IFERROR(VLOOKUP(Dati20_21[[#This Row],[Nome]]&amp;"*",Gazzetta20_21[],2,FALSE),0)</f>
        <v>9</v>
      </c>
      <c r="J239" t="s">
        <v>656</v>
      </c>
      <c r="K239">
        <v>14</v>
      </c>
      <c r="L239">
        <v>5.89</v>
      </c>
      <c r="M239">
        <v>5.71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</v>
      </c>
      <c r="W239">
        <v>0</v>
      </c>
      <c r="Y239" s="18" t="s">
        <v>2704</v>
      </c>
      <c r="Z239">
        <v>5</v>
      </c>
    </row>
    <row r="240" spans="1:26">
      <c r="A240">
        <v>2784</v>
      </c>
      <c r="B240" t="s">
        <v>31</v>
      </c>
      <c r="C240" t="s">
        <v>1139</v>
      </c>
      <c r="D240" s="17" t="str">
        <f>IFERROR(VLOOKUP(Dati20_21[[#This Row],[Nome]]&amp;"*",Gazzetta20_21[Giocatore],1,FALSE),0)</f>
        <v>Colley E.</v>
      </c>
      <c r="E240" s="13">
        <f>IFERROR(IF(Dati20_21[[#This Row],[Mf]]/Dati20_21[[#This Row],[Quota]]=0,0,Dati20_21[[#This Row],[Mf]]/Dati20_21[[#This Row],[Quota]]),0)</f>
        <v>0.55363636363636359</v>
      </c>
      <c r="F240" s="13">
        <f>IFERROR(Dati20_21[[#This Row],[Mf/Quota]]*Dati20_21[[#This Row],[Pg]]/38,0)</f>
        <v>0.42251196172248801</v>
      </c>
      <c r="G240" s="15">
        <f>IF(Dati20_21[[#This Row],[Mf]]*Dati20_21[[#This Row],[Pg]]=0,0,Dati20_21[[#This Row],[Mf]]*Dati20_21[[#This Row],[Pg]])</f>
        <v>176.60999999999999</v>
      </c>
      <c r="H240" s="20">
        <f>IFERROR(Dati20_21[[#This Row],[Tot. punti]]/Dati20_21[[#This Row],[Quota]],0)</f>
        <v>16.055454545454545</v>
      </c>
      <c r="I240" s="12">
        <f>IFERROR(VLOOKUP(Dati20_21[[#This Row],[Nome]]&amp;"*",Gazzetta20_21[],2,FALSE),0)</f>
        <v>11</v>
      </c>
      <c r="J240" t="s">
        <v>44</v>
      </c>
      <c r="K240">
        <v>29</v>
      </c>
      <c r="L240">
        <v>5.98</v>
      </c>
      <c r="M240">
        <v>6.09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0</v>
      </c>
      <c r="Y240" s="18" t="s">
        <v>1906</v>
      </c>
      <c r="Z240">
        <v>15</v>
      </c>
    </row>
    <row r="241" spans="1:26">
      <c r="A241">
        <v>4435</v>
      </c>
      <c r="B241" t="s">
        <v>17</v>
      </c>
      <c r="C241" t="s">
        <v>1342</v>
      </c>
      <c r="D241" s="17" t="str">
        <f>IFERROR(VLOOKUP(Dati20_21[[#This Row],[Nome]]&amp;"*",Gazzetta20_21[Giocatore],1,FALSE),0)</f>
        <v>Colley E.</v>
      </c>
      <c r="E241" s="13">
        <f>IFERROR(IF(Dati20_21[[#This Row],[Mf]]/Dati20_21[[#This Row],[Quota]]=0,0,Dati20_21[[#This Row],[Mf]]/Dati20_21[[#This Row],[Quota]]),0)</f>
        <v>0.54999999999999993</v>
      </c>
      <c r="F241" s="13">
        <f>IFERROR(Dati20_21[[#This Row],[Mf/Quota]]*Dati20_21[[#This Row],[Pg]]/38,0)</f>
        <v>0.33289473684210524</v>
      </c>
      <c r="G241" s="15">
        <f>IF(Dati20_21[[#This Row],[Mf]]*Dati20_21[[#This Row],[Pg]]=0,0,Dati20_21[[#This Row],[Mf]]*Dati20_21[[#This Row],[Pg]])</f>
        <v>139.15</v>
      </c>
      <c r="H241" s="20">
        <f>IFERROR(Dati20_21[[#This Row],[Tot. punti]]/Dati20_21[[#This Row],[Quota]],0)</f>
        <v>12.65</v>
      </c>
      <c r="I241" s="12">
        <f>IFERROR(VLOOKUP(Dati20_21[[#This Row],[Nome]]&amp;"*",Gazzetta20_21[],2,FALSE),0)</f>
        <v>11</v>
      </c>
      <c r="J241" t="s">
        <v>101</v>
      </c>
      <c r="K241">
        <v>23</v>
      </c>
      <c r="L241">
        <v>5.92</v>
      </c>
      <c r="M241">
        <v>6.05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Y241" s="18" t="s">
        <v>2997</v>
      </c>
      <c r="Z241">
        <v>6</v>
      </c>
    </row>
    <row r="242" spans="1:26">
      <c r="A242">
        <v>412</v>
      </c>
      <c r="B242" t="s">
        <v>28</v>
      </c>
      <c r="C242" t="s">
        <v>518</v>
      </c>
      <c r="D242" s="17" t="str">
        <f>IFERROR(VLOOKUP(Dati20_21[[#This Row],[Nome]]&amp;"*",Gazzetta20_21[Giocatore],1,FALSE),0)</f>
        <v>Colombi S.</v>
      </c>
      <c r="E242" s="13">
        <f>IFERROR(IF(Dati20_21[[#This Row],[Mf]]/Dati20_21[[#This Row],[Quota]]=0,0,Dati20_21[[#This Row],[Mf]]/Dati20_21[[#This Row],[Quota]]),0)</f>
        <v>2.75</v>
      </c>
      <c r="F242" s="13">
        <f>IFERROR(Dati20_21[[#This Row],[Mf/Quota]]*Dati20_21[[#This Row],[Pg]]/38,0)</f>
        <v>0.14473684210526316</v>
      </c>
      <c r="G242" s="15">
        <f>IF(Dati20_21[[#This Row],[Mf]]*Dati20_21[[#This Row],[Pg]]=0,0,Dati20_21[[#This Row],[Mf]]*Dati20_21[[#This Row],[Pg]])</f>
        <v>5.5</v>
      </c>
      <c r="H242" s="20">
        <f>IFERROR(Dati20_21[[#This Row],[Tot. punti]]/Dati20_21[[#This Row],[Quota]],0)</f>
        <v>5.5</v>
      </c>
      <c r="I242" s="12">
        <f>IFERROR(VLOOKUP(Dati20_21[[#This Row],[Nome]]&amp;"*",Gazzetta20_21[],2,FALSE),0)</f>
        <v>1</v>
      </c>
      <c r="J242" t="s">
        <v>1086</v>
      </c>
      <c r="K242">
        <v>2</v>
      </c>
      <c r="L242">
        <v>6.25</v>
      </c>
      <c r="M242">
        <v>2.75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 s="18" t="s">
        <v>2536</v>
      </c>
      <c r="Z242">
        <v>11</v>
      </c>
    </row>
    <row r="243" spans="1:26">
      <c r="A243">
        <v>509</v>
      </c>
      <c r="B243" t="s">
        <v>28</v>
      </c>
      <c r="C243" t="s">
        <v>45</v>
      </c>
      <c r="D243" s="17" t="str">
        <f>IFERROR(VLOOKUP(Dati20_21[[#This Row],[Nome]]&amp;"*",Gazzetta20_21[Giocatore],1,FALSE),0)</f>
        <v>Consigli A.</v>
      </c>
      <c r="E243" s="13">
        <f>IFERROR(IF(Dati20_21[[#This Row],[Mf]]/Dati20_21[[#This Row],[Quota]]=0,0,Dati20_21[[#This Row],[Mf]]/Dati20_21[[#This Row],[Quota]]),0)</f>
        <v>0.2455</v>
      </c>
      <c r="F243" s="13">
        <f>IFERROR(Dati20_21[[#This Row],[Mf/Quota]]*Dati20_21[[#This Row],[Pg]]/38,0)</f>
        <v>0.2390394736842105</v>
      </c>
      <c r="G243" s="15">
        <f>IF(Dati20_21[[#This Row],[Mf]]*Dati20_21[[#This Row],[Pg]]=0,0,Dati20_21[[#This Row],[Mf]]*Dati20_21[[#This Row],[Pg]])</f>
        <v>181.67000000000002</v>
      </c>
      <c r="H243" s="20">
        <f>IFERROR(Dati20_21[[#This Row],[Tot. punti]]/Dati20_21[[#This Row],[Quota]],0)</f>
        <v>9.0835000000000008</v>
      </c>
      <c r="I243" s="12">
        <f>IFERROR(VLOOKUP(Dati20_21[[#This Row],[Nome]]&amp;"*",Gazzetta20_21[],2,FALSE),0)</f>
        <v>20</v>
      </c>
      <c r="J243" t="s">
        <v>46</v>
      </c>
      <c r="K243">
        <v>37</v>
      </c>
      <c r="L243">
        <v>6.35</v>
      </c>
      <c r="M243">
        <v>4.91</v>
      </c>
      <c r="N243">
        <v>0</v>
      </c>
      <c r="O243">
        <v>56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Y243" s="18" t="s">
        <v>2537</v>
      </c>
      <c r="Z243">
        <v>13</v>
      </c>
    </row>
    <row r="244" spans="1:26">
      <c r="A244">
        <v>11</v>
      </c>
      <c r="B244" t="s">
        <v>31</v>
      </c>
      <c r="C244" t="s">
        <v>379</v>
      </c>
      <c r="D244" s="17" t="str">
        <f>IFERROR(VLOOKUP(Dati20_21[[#This Row],[Nome]]&amp;"*",Gazzetta20_21[Giocatore],1,FALSE),0)</f>
        <v>Conti A.</v>
      </c>
      <c r="E244" s="13">
        <f>IFERROR(IF(Dati20_21[[#This Row],[Mf]]/Dati20_21[[#This Row],[Quota]]=0,0,Dati20_21[[#This Row],[Mf]]/Dati20_21[[#This Row],[Quota]]),0)</f>
        <v>0.58666666666666667</v>
      </c>
      <c r="F244" s="13">
        <f>IFERROR(Dati20_21[[#This Row],[Mf/Quota]]*Dati20_21[[#This Row],[Pg]]/38,0)</f>
        <v>0.21614035087719297</v>
      </c>
      <c r="G244" s="15">
        <f>IF(Dati20_21[[#This Row],[Mf]]*Dati20_21[[#This Row],[Pg]]=0,0,Dati20_21[[#This Row],[Mf]]*Dati20_21[[#This Row],[Pg]])</f>
        <v>73.92</v>
      </c>
      <c r="H244" s="20">
        <f>IFERROR(Dati20_21[[#This Row],[Tot. punti]]/Dati20_21[[#This Row],[Quota]],0)</f>
        <v>8.2133333333333329</v>
      </c>
      <c r="I244" s="12">
        <f>IFERROR(VLOOKUP(Dati20_21[[#This Row],[Nome]]&amp;"*",Gazzetta20_21[],2,FALSE),0)</f>
        <v>9</v>
      </c>
      <c r="J244" t="s">
        <v>1086</v>
      </c>
      <c r="K244">
        <v>14</v>
      </c>
      <c r="L244">
        <v>5.44</v>
      </c>
      <c r="M244">
        <v>5.28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Y244" s="18" t="s">
        <v>1908</v>
      </c>
      <c r="Z244">
        <v>20</v>
      </c>
    </row>
    <row r="245" spans="1:26">
      <c r="A245">
        <v>2845</v>
      </c>
      <c r="B245" t="s">
        <v>28</v>
      </c>
      <c r="C245" t="s">
        <v>1190</v>
      </c>
      <c r="D245" s="17" t="str">
        <f>IFERROR(VLOOKUP(Dati20_21[[#This Row],[Nome]]&amp;"*",Gazzetta20_21[Giocatore],1,FALSE),0)</f>
        <v>Contini N.</v>
      </c>
      <c r="E245" s="13">
        <f>IFERROR(IF(Dati20_21[[#This Row],[Mf]]/Dati20_21[[#This Row],[Quota]]=0,0,Dati20_21[[#This Row],[Mf]]/Dati20_21[[#This Row],[Quota]]),0)</f>
        <v>0</v>
      </c>
      <c r="F245" s="13">
        <f>IFERROR(Dati20_21[[#This Row],[Mf/Quota]]*Dati20_21[[#This Row],[Pg]]/38,0)</f>
        <v>0</v>
      </c>
      <c r="G245" s="15">
        <f>IF(Dati20_21[[#This Row],[Mf]]*Dati20_21[[#This Row],[Pg]]=0,0,Dati20_21[[#This Row],[Mf]]*Dati20_21[[#This Row],[Pg]])</f>
        <v>0</v>
      </c>
      <c r="H245" s="20">
        <f>IFERROR(Dati20_21[[#This Row],[Tot. punti]]/Dati20_21[[#This Row],[Quota]],0)</f>
        <v>0</v>
      </c>
      <c r="I245" s="12">
        <f>IFERROR(VLOOKUP(Dati20_21[[#This Row],[Nome]]&amp;"*",Gazzetta20_21[],2,FALSE),0)</f>
        <v>2</v>
      </c>
      <c r="J245" t="s">
        <v>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 s="18" t="s">
        <v>2328</v>
      </c>
      <c r="Z245">
        <v>33</v>
      </c>
    </row>
    <row r="246" spans="1:26">
      <c r="A246">
        <v>1889</v>
      </c>
      <c r="B246" t="s">
        <v>28</v>
      </c>
      <c r="C246" t="s">
        <v>679</v>
      </c>
      <c r="D246" s="17" t="str">
        <f>IFERROR(VLOOKUP(Dati20_21[[#This Row],[Nome]]&amp;"*",Gazzetta20_21[Giocatore],1,FALSE),0)</f>
        <v>Cordaz A.</v>
      </c>
      <c r="E246" s="13">
        <f>IFERROR(IF(Dati20_21[[#This Row],[Mf]]/Dati20_21[[#This Row],[Quota]]=0,0,Dati20_21[[#This Row],[Mf]]/Dati20_21[[#This Row],[Quota]]),0)</f>
        <v>0.71399999999999997</v>
      </c>
      <c r="F246" s="13">
        <f>IFERROR(Dati20_21[[#This Row],[Mf/Quota]]*Dati20_21[[#This Row],[Pg]]/38,0)</f>
        <v>0.67642105263157892</v>
      </c>
      <c r="G246" s="15">
        <f>IF(Dati20_21[[#This Row],[Mf]]*Dati20_21[[#This Row],[Pg]]=0,0,Dati20_21[[#This Row],[Mf]]*Dati20_21[[#This Row],[Pg]])</f>
        <v>128.51999999999998</v>
      </c>
      <c r="H246" s="20">
        <f>IFERROR(Dati20_21[[#This Row],[Tot. punti]]/Dati20_21[[#This Row],[Quota]],0)</f>
        <v>25.703999999999997</v>
      </c>
      <c r="I246" s="12">
        <f>IFERROR(VLOOKUP(Dati20_21[[#This Row],[Nome]]&amp;"*",Gazzetta20_21[],2,FALSE),0)</f>
        <v>5</v>
      </c>
      <c r="J246" t="s">
        <v>656</v>
      </c>
      <c r="K246">
        <v>36</v>
      </c>
      <c r="L246">
        <v>6.11</v>
      </c>
      <c r="M246">
        <v>3.57</v>
      </c>
      <c r="N246">
        <v>0</v>
      </c>
      <c r="O246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Y246" s="18" t="s">
        <v>2862</v>
      </c>
      <c r="Z246">
        <v>15</v>
      </c>
    </row>
    <row r="247" spans="1:26">
      <c r="A247">
        <v>2163</v>
      </c>
      <c r="B247" t="s">
        <v>17</v>
      </c>
      <c r="C247" t="s">
        <v>784</v>
      </c>
      <c r="D247" s="17" t="str">
        <f>IFERROR(VLOOKUP(Dati20_21[[#This Row],[Nome]]&amp;"*",Gazzetta20_21[Giocatore],1,FALSE),0)</f>
        <v>Cornelius A.</v>
      </c>
      <c r="E247" s="13">
        <f>IFERROR(IF(Dati20_21[[#This Row],[Mf]]/Dati20_21[[#This Row],[Quota]]=0,0,Dati20_21[[#This Row],[Mf]]/Dati20_21[[#This Row],[Quota]]),0)</f>
        <v>0.38733333333333331</v>
      </c>
      <c r="F247" s="13">
        <f>IFERROR(Dati20_21[[#This Row],[Mf/Quota]]*Dati20_21[[#This Row],[Pg]]/38,0)</f>
        <v>0.29559649122807019</v>
      </c>
      <c r="G247" s="15">
        <f>IF(Dati20_21[[#This Row],[Mf]]*Dati20_21[[#This Row],[Pg]]=0,0,Dati20_21[[#This Row],[Mf]]*Dati20_21[[#This Row],[Pg]])</f>
        <v>168.48999999999998</v>
      </c>
      <c r="H247" s="20">
        <f>IFERROR(Dati20_21[[#This Row],[Tot. punti]]/Dati20_21[[#This Row],[Quota]],0)</f>
        <v>11.232666666666665</v>
      </c>
      <c r="I247" s="12">
        <f>IFERROR(VLOOKUP(Dati20_21[[#This Row],[Nome]]&amp;"*",Gazzetta20_21[],2,FALSE),0)</f>
        <v>15</v>
      </c>
      <c r="J247" t="s">
        <v>1086</v>
      </c>
      <c r="K247">
        <v>29</v>
      </c>
      <c r="L247">
        <v>5.64</v>
      </c>
      <c r="M247">
        <v>5.81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4</v>
      </c>
      <c r="V247">
        <v>0</v>
      </c>
      <c r="W247">
        <v>0</v>
      </c>
      <c r="Y247" s="18" t="s">
        <v>2707</v>
      </c>
      <c r="Z247">
        <v>6</v>
      </c>
    </row>
    <row r="248" spans="1:26">
      <c r="A248">
        <v>495</v>
      </c>
      <c r="B248" t="s">
        <v>17</v>
      </c>
      <c r="C248" t="s">
        <v>248</v>
      </c>
      <c r="D248" s="17" t="str">
        <f>IFERROR(VLOOKUP(Dati20_21[[#This Row],[Nome]]&amp;"*",Gazzetta20_21[Giocatore],1,FALSE),0)</f>
        <v>Correa C.</v>
      </c>
      <c r="E248" s="13">
        <f>IFERROR(IF(Dati20_21[[#This Row],[Mf]]/Dati20_21[[#This Row],[Quota]]=0,0,Dati20_21[[#This Row],[Mf]]/Dati20_21[[#This Row],[Quota]]),0)</f>
        <v>0.25259259259259259</v>
      </c>
      <c r="F248" s="13">
        <f>IFERROR(Dati20_21[[#This Row],[Mf/Quota]]*Dati20_21[[#This Row],[Pg]]/38,0)</f>
        <v>0.18612085769980505</v>
      </c>
      <c r="G248" s="15">
        <f>IF(Dati20_21[[#This Row],[Mf]]*Dati20_21[[#This Row],[Pg]]=0,0,Dati20_21[[#This Row],[Mf]]*Dati20_21[[#This Row],[Pg]])</f>
        <v>190.96</v>
      </c>
      <c r="H248" s="20">
        <f>IFERROR(Dati20_21[[#This Row],[Tot. punti]]/Dati20_21[[#This Row],[Quota]],0)</f>
        <v>7.072592592592593</v>
      </c>
      <c r="I248" s="12">
        <f>IFERROR(VLOOKUP(Dati20_21[[#This Row],[Nome]]&amp;"*",Gazzetta20_21[],2,FALSE),0)</f>
        <v>27</v>
      </c>
      <c r="J248" t="s">
        <v>74</v>
      </c>
      <c r="K248">
        <v>28</v>
      </c>
      <c r="L248">
        <v>5.91</v>
      </c>
      <c r="M248">
        <v>6.82</v>
      </c>
      <c r="N248">
        <v>7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3</v>
      </c>
      <c r="U248">
        <v>1</v>
      </c>
      <c r="V248">
        <v>1</v>
      </c>
      <c r="W248">
        <v>0</v>
      </c>
      <c r="Y248" s="18" t="s">
        <v>2998</v>
      </c>
      <c r="Z248">
        <v>14</v>
      </c>
    </row>
    <row r="249" spans="1:26">
      <c r="A249">
        <v>2178</v>
      </c>
      <c r="B249" t="s">
        <v>28</v>
      </c>
      <c r="C249" t="s">
        <v>799</v>
      </c>
      <c r="D249" s="17" t="str">
        <f>IFERROR(VLOOKUP(Dati20_21[[#This Row],[Nome]]&amp;"*",Gazzetta20_21[Giocatore],1,FALSE),0)</f>
        <v>Cragno A.</v>
      </c>
      <c r="E249" s="13">
        <f>IFERROR(IF(Dati20_21[[#This Row],[Mf]]/Dati20_21[[#This Row],[Quota]]=0,0,Dati20_21[[#This Row],[Mf]]/Dati20_21[[#This Row],[Quota]]),0)</f>
        <v>0.24199999999999999</v>
      </c>
      <c r="F249" s="13">
        <f>IFERROR(Dati20_21[[#This Row],[Mf/Quota]]*Dati20_21[[#This Row],[Pg]]/38,0)</f>
        <v>0.21652631578947368</v>
      </c>
      <c r="G249" s="15">
        <f>IF(Dati20_21[[#This Row],[Mf]]*Dati20_21[[#This Row],[Pg]]=0,0,Dati20_21[[#This Row],[Mf]]*Dati20_21[[#This Row],[Pg]])</f>
        <v>164.56</v>
      </c>
      <c r="H249" s="20">
        <f>IFERROR(Dati20_21[[#This Row],[Tot. punti]]/Dati20_21[[#This Row],[Quota]],0)</f>
        <v>8.2279999999999998</v>
      </c>
      <c r="I249" s="12">
        <f>IFERROR(VLOOKUP(Dati20_21[[#This Row],[Nome]]&amp;"*",Gazzetta20_21[],2,FALSE),0)</f>
        <v>20</v>
      </c>
      <c r="J249" t="s">
        <v>654</v>
      </c>
      <c r="K249">
        <v>34</v>
      </c>
      <c r="L249">
        <v>6.41</v>
      </c>
      <c r="M249">
        <v>4.84</v>
      </c>
      <c r="N249">
        <v>0</v>
      </c>
      <c r="O249">
        <v>53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Y249" s="18" t="s">
        <v>2539</v>
      </c>
      <c r="Z249">
        <v>19</v>
      </c>
    </row>
    <row r="250" spans="1:26">
      <c r="A250">
        <v>5289</v>
      </c>
      <c r="B250" t="s">
        <v>28</v>
      </c>
      <c r="C250" t="s">
        <v>1566</v>
      </c>
      <c r="D250" s="17" t="str">
        <f>IFERROR(VLOOKUP(Dati20_21[[#This Row],[Nome]]&amp;"*",Gazzetta20_21[Giocatore],1,FALSE),0)</f>
        <v>Crespi G.</v>
      </c>
      <c r="E250" s="13">
        <f>IFERROR(IF(Dati20_21[[#This Row],[Mf]]/Dati20_21[[#This Row],[Quota]]=0,0,Dati20_21[[#This Row],[Mf]]/Dati20_21[[#This Row],[Quota]]),0)</f>
        <v>2.1666666666666665</v>
      </c>
      <c r="F250" s="13">
        <f>IFERROR(Dati20_21[[#This Row],[Mf/Quota]]*Dati20_21[[#This Row],[Pg]]/38,0)</f>
        <v>5.701754385964912E-2</v>
      </c>
      <c r="G250" s="15">
        <f>IF(Dati20_21[[#This Row],[Mf]]*Dati20_21[[#This Row],[Pg]]=0,0,Dati20_21[[#This Row],[Mf]]*Dati20_21[[#This Row],[Pg]])</f>
        <v>6.5</v>
      </c>
      <c r="H250" s="20">
        <f>IFERROR(Dati20_21[[#This Row],[Tot. punti]]/Dati20_21[[#This Row],[Quota]],0)</f>
        <v>2.1666666666666665</v>
      </c>
      <c r="I250" s="12">
        <f>IFERROR(VLOOKUP(Dati20_21[[#This Row],[Nome]]&amp;"*",Gazzetta20_21[],2,FALSE),0)</f>
        <v>3</v>
      </c>
      <c r="J250" t="s">
        <v>656</v>
      </c>
      <c r="K250">
        <v>1</v>
      </c>
      <c r="L250">
        <v>6.5</v>
      </c>
      <c r="M250">
        <v>6.5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s="18" t="s">
        <v>2709</v>
      </c>
      <c r="Z250">
        <v>13</v>
      </c>
    </row>
    <row r="251" spans="1:26">
      <c r="A251">
        <v>2759</v>
      </c>
      <c r="B251" t="s">
        <v>31</v>
      </c>
      <c r="C251" t="s">
        <v>1118</v>
      </c>
      <c r="D251" s="17" t="str">
        <f>IFERROR(VLOOKUP(Dati20_21[[#This Row],[Nome]]&amp;"*",Gazzetta20_21[Giocatore],1,FALSE),0)</f>
        <v>Criscito D.</v>
      </c>
      <c r="E251" s="13">
        <f>IFERROR(IF(Dati20_21[[#This Row],[Mf]]/Dati20_21[[#This Row],[Quota]]=0,0,Dati20_21[[#This Row],[Mf]]/Dati20_21[[#This Row],[Quota]]),0)</f>
        <v>0.35823529411764704</v>
      </c>
      <c r="F251" s="13">
        <f>IFERROR(Dati20_21[[#This Row],[Mf/Quota]]*Dati20_21[[#This Row],[Pg]]/38,0)</f>
        <v>0.21682662538699687</v>
      </c>
      <c r="G251" s="15">
        <f>IF(Dati20_21[[#This Row],[Mf]]*Dati20_21[[#This Row],[Pg]]=0,0,Dati20_21[[#This Row],[Mf]]*Dati20_21[[#This Row],[Pg]])</f>
        <v>140.07</v>
      </c>
      <c r="H251" s="20">
        <f>IFERROR(Dati20_21[[#This Row],[Tot. punti]]/Dati20_21[[#This Row],[Quota]],0)</f>
        <v>8.2394117647058813</v>
      </c>
      <c r="I251" s="12">
        <f>IFERROR(VLOOKUP(Dati20_21[[#This Row],[Nome]]&amp;"*",Gazzetta20_21[],2,FALSE),0)</f>
        <v>17</v>
      </c>
      <c r="J251" t="s">
        <v>70</v>
      </c>
      <c r="K251">
        <v>23</v>
      </c>
      <c r="L251">
        <v>6.09</v>
      </c>
      <c r="M251">
        <v>6.09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>
        <v>0</v>
      </c>
      <c r="W251">
        <v>0</v>
      </c>
      <c r="Y251" s="18" t="s">
        <v>1916</v>
      </c>
      <c r="Z251">
        <v>15</v>
      </c>
    </row>
    <row r="252" spans="1:26">
      <c r="A252">
        <v>779</v>
      </c>
      <c r="B252" t="s">
        <v>22</v>
      </c>
      <c r="C252" t="s">
        <v>501</v>
      </c>
      <c r="D252" s="17" t="str">
        <f>IFERROR(VLOOKUP(Dati20_21[[#This Row],[Nome]]&amp;"*",Gazzetta20_21[Giocatore],1,FALSE),0)</f>
        <v>Cristante B.</v>
      </c>
      <c r="E252" s="13">
        <f>IFERROR(IF(Dati20_21[[#This Row],[Mf]]/Dati20_21[[#This Row],[Quota]]=0,0,Dati20_21[[#This Row],[Mf]]/Dati20_21[[#This Row],[Quota]]),0)</f>
        <v>0.41785714285714282</v>
      </c>
      <c r="F252" s="13">
        <f>IFERROR(Dati20_21[[#This Row],[Mf/Quota]]*Dati20_21[[#This Row],[Pg]]/38,0)</f>
        <v>0.3738721804511278</v>
      </c>
      <c r="G252" s="15">
        <f>IF(Dati20_21[[#This Row],[Mf]]*Dati20_21[[#This Row],[Pg]]=0,0,Dati20_21[[#This Row],[Mf]]*Dati20_21[[#This Row],[Pg]])</f>
        <v>198.89999999999998</v>
      </c>
      <c r="H252" s="20">
        <f>IFERROR(Dati20_21[[#This Row],[Tot. punti]]/Dati20_21[[#This Row],[Quota]],0)</f>
        <v>14.207142857142856</v>
      </c>
      <c r="I252" s="12">
        <f>IFERROR(VLOOKUP(Dati20_21[[#This Row],[Nome]]&amp;"*",Gazzetta20_21[],2,FALSE),0)</f>
        <v>14</v>
      </c>
      <c r="J252" t="s">
        <v>42</v>
      </c>
      <c r="K252">
        <v>34</v>
      </c>
      <c r="L252">
        <v>5.9</v>
      </c>
      <c r="M252">
        <v>5.85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8</v>
      </c>
      <c r="V252">
        <v>0</v>
      </c>
      <c r="W252">
        <v>1</v>
      </c>
      <c r="Y252" s="18" t="s">
        <v>2999</v>
      </c>
      <c r="Z252">
        <v>13</v>
      </c>
    </row>
    <row r="253" spans="1:26">
      <c r="A253">
        <v>697</v>
      </c>
      <c r="B253" t="s">
        <v>31</v>
      </c>
      <c r="C253" t="s">
        <v>196</v>
      </c>
      <c r="D253" s="17" t="str">
        <f>IFERROR(VLOOKUP(Dati20_21[[#This Row],[Nome]]&amp;"*",Gazzetta20_21[Giocatore],1,FALSE),0)</f>
        <v>Cuadrado J.</v>
      </c>
      <c r="E253" s="13">
        <f>IFERROR(IF(Dati20_21[[#This Row],[Mf]]/Dati20_21[[#This Row],[Quota]]=0,0,Dati20_21[[#This Row],[Mf]]/Dati20_21[[#This Row],[Quota]]),0)</f>
        <v>0.28956521739130436</v>
      </c>
      <c r="F253" s="13">
        <f>IFERROR(Dati20_21[[#This Row],[Mf/Quota]]*Dati20_21[[#This Row],[Pg]]/38,0)</f>
        <v>0.22860411899313501</v>
      </c>
      <c r="G253" s="15">
        <f>IF(Dati20_21[[#This Row],[Mf]]*Dati20_21[[#This Row],[Pg]]=0,0,Dati20_21[[#This Row],[Mf]]*Dati20_21[[#This Row],[Pg]])</f>
        <v>199.8</v>
      </c>
      <c r="H253" s="20">
        <f>IFERROR(Dati20_21[[#This Row],[Tot. punti]]/Dati20_21[[#This Row],[Quota]],0)</f>
        <v>8.6869565217391305</v>
      </c>
      <c r="I253" s="12">
        <f>IFERROR(VLOOKUP(Dati20_21[[#This Row],[Nome]]&amp;"*",Gazzetta20_21[],2,FALSE),0)</f>
        <v>23</v>
      </c>
      <c r="J253" t="s">
        <v>57</v>
      </c>
      <c r="K253">
        <v>30</v>
      </c>
      <c r="L253">
        <v>6.33</v>
      </c>
      <c r="M253">
        <v>6.66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9</v>
      </c>
      <c r="U253">
        <v>9</v>
      </c>
      <c r="V253">
        <v>1</v>
      </c>
      <c r="W253">
        <v>0</v>
      </c>
      <c r="Y253" s="18" t="s">
        <v>2330</v>
      </c>
      <c r="Z253">
        <v>1</v>
      </c>
    </row>
    <row r="254" spans="1:26">
      <c r="A254">
        <v>2143</v>
      </c>
      <c r="B254" t="s">
        <v>31</v>
      </c>
      <c r="C254" t="s">
        <v>1076</v>
      </c>
      <c r="D254" s="17" t="str">
        <f>IFERROR(VLOOKUP(Dati20_21[[#This Row],[Nome]]&amp;"*",Gazzetta20_21[Giocatore],1,FALSE),0)</f>
        <v>Cuomo G.</v>
      </c>
      <c r="E254" s="13">
        <f>IFERROR(IF(Dati20_21[[#This Row],[Mf]]/Dati20_21[[#This Row],[Quota]]=0,0,Dati20_21[[#This Row],[Mf]]/Dati20_21[[#This Row],[Quota]]),0)</f>
        <v>1.365</v>
      </c>
      <c r="F254" s="13">
        <f>IFERROR(Dati20_21[[#This Row],[Mf/Quota]]*Dati20_21[[#This Row],[Pg]]/38,0)</f>
        <v>0.46697368421052632</v>
      </c>
      <c r="G254" s="15">
        <f>IF(Dati20_21[[#This Row],[Mf]]*Dati20_21[[#This Row],[Pg]]=0,0,Dati20_21[[#This Row],[Mf]]*Dati20_21[[#This Row],[Pg]])</f>
        <v>70.98</v>
      </c>
      <c r="H254" s="20">
        <f>IFERROR(Dati20_21[[#This Row],[Tot. punti]]/Dati20_21[[#This Row],[Quota]],0)</f>
        <v>17.745000000000001</v>
      </c>
      <c r="I254" s="12">
        <f>IFERROR(VLOOKUP(Dati20_21[[#This Row],[Nome]]&amp;"*",Gazzetta20_21[],2,FALSE),0)</f>
        <v>4</v>
      </c>
      <c r="J254" t="s">
        <v>656</v>
      </c>
      <c r="K254">
        <v>13</v>
      </c>
      <c r="L254">
        <v>5.62</v>
      </c>
      <c r="M254">
        <v>5.46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Y254" s="18" t="s">
        <v>1922</v>
      </c>
      <c r="Z254">
        <v>11</v>
      </c>
    </row>
    <row r="255" spans="1:26">
      <c r="A255">
        <v>2357</v>
      </c>
      <c r="B255" t="s">
        <v>22</v>
      </c>
      <c r="C255" t="s">
        <v>1495</v>
      </c>
      <c r="D255" s="17" t="str">
        <f>IFERROR(VLOOKUP(Dati20_21[[#This Row],[Nome]]&amp;"*",Gazzetta20_21[Giocatore],1,FALSE),0)</f>
        <v>Cyprien W.</v>
      </c>
      <c r="E255" s="13">
        <f>IFERROR(IF(Dati20_21[[#This Row],[Mf]]/Dati20_21[[#This Row],[Quota]]=0,0,Dati20_21[[#This Row],[Mf]]/Dati20_21[[#This Row],[Quota]]),0)</f>
        <v>0.46666666666666662</v>
      </c>
      <c r="F255" s="13">
        <f>IFERROR(Dati20_21[[#This Row],[Mf/Quota]]*Dati20_21[[#This Row],[Pg]]/38,0)</f>
        <v>0.15964912280701754</v>
      </c>
      <c r="G255" s="15">
        <f>IF(Dati20_21[[#This Row],[Mf]]*Dati20_21[[#This Row],[Pg]]=0,0,Dati20_21[[#This Row],[Mf]]*Dati20_21[[#This Row],[Pg]])</f>
        <v>72.8</v>
      </c>
      <c r="H255" s="20">
        <f>IFERROR(Dati20_21[[#This Row],[Tot. punti]]/Dati20_21[[#This Row],[Quota]],0)</f>
        <v>6.0666666666666664</v>
      </c>
      <c r="I255" s="12">
        <f>IFERROR(VLOOKUP(Dati20_21[[#This Row],[Nome]]&amp;"*",Gazzetta20_21[],2,FALSE),0)</f>
        <v>12</v>
      </c>
      <c r="J255" t="s">
        <v>1086</v>
      </c>
      <c r="K255">
        <v>13</v>
      </c>
      <c r="L255">
        <v>5.7</v>
      </c>
      <c r="M255">
        <v>5.6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Y255" s="18" t="s">
        <v>1923</v>
      </c>
      <c r="Z255">
        <v>24</v>
      </c>
    </row>
    <row r="256" spans="1:26">
      <c r="A256">
        <v>4881</v>
      </c>
      <c r="B256" t="s">
        <v>31</v>
      </c>
      <c r="C256" t="s">
        <v>1441</v>
      </c>
      <c r="D256" s="17" t="str">
        <f>IFERROR(VLOOKUP(Dati20_21[[#This Row],[Nome]]&amp;"*",Gazzetta20_21[Giocatore],1,FALSE),0)</f>
        <v>Czyborra L.</v>
      </c>
      <c r="E256" s="13">
        <f>IFERROR(IF(Dati20_21[[#This Row],[Mf]]/Dati20_21[[#This Row],[Quota]]=0,0,Dati20_21[[#This Row],[Mf]]/Dati20_21[[#This Row],[Quota]]),0)</f>
        <v>0.65666666666666673</v>
      </c>
      <c r="F256" s="13">
        <f>IFERROR(Dati20_21[[#This Row],[Mf/Quota]]*Dati20_21[[#This Row],[Pg]]/38,0)</f>
        <v>0.29377192982456141</v>
      </c>
      <c r="G256" s="15">
        <f>IF(Dati20_21[[#This Row],[Mf]]*Dati20_21[[#This Row],[Pg]]=0,0,Dati20_21[[#This Row],[Mf]]*Dati20_21[[#This Row],[Pg]])</f>
        <v>100.47</v>
      </c>
      <c r="H256" s="20">
        <f>IFERROR(Dati20_21[[#This Row],[Tot. punti]]/Dati20_21[[#This Row],[Quota]],0)</f>
        <v>11.163333333333334</v>
      </c>
      <c r="I256" s="12">
        <f>IFERROR(VLOOKUP(Dati20_21[[#This Row],[Nome]]&amp;"*",Gazzetta20_21[],2,FALSE),0)</f>
        <v>9</v>
      </c>
      <c r="J256" t="s">
        <v>70</v>
      </c>
      <c r="K256">
        <v>17</v>
      </c>
      <c r="L256">
        <v>5.79</v>
      </c>
      <c r="M256">
        <v>5.91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 s="18" t="s">
        <v>2711</v>
      </c>
      <c r="Z256">
        <v>21</v>
      </c>
    </row>
    <row r="257" spans="1:26">
      <c r="A257">
        <v>40</v>
      </c>
      <c r="B257" t="s">
        <v>28</v>
      </c>
      <c r="C257" t="s">
        <v>473</v>
      </c>
      <c r="D257" s="17" t="str">
        <f>IFERROR(VLOOKUP(Dati20_21[[#This Row],[Nome]]&amp;"*",Gazzetta20_21[Giocatore],1,FALSE),0)</f>
        <v>Da Costa A.</v>
      </c>
      <c r="E257" s="13">
        <f>IFERROR(IF(Dati20_21[[#This Row],[Mf]]/Dati20_21[[#This Row],[Quota]]=0,0,Dati20_21[[#This Row],[Mf]]/Dati20_21[[#This Row],[Quota]]),0)</f>
        <v>1.2766666666666666</v>
      </c>
      <c r="F257" s="13">
        <f>IFERROR(Dati20_21[[#This Row],[Mf/Quota]]*Dati20_21[[#This Row],[Pg]]/38,0)</f>
        <v>0.20157894736842105</v>
      </c>
      <c r="G257" s="15">
        <f>IF(Dati20_21[[#This Row],[Mf]]*Dati20_21[[#This Row],[Pg]]=0,0,Dati20_21[[#This Row],[Mf]]*Dati20_21[[#This Row],[Pg]])</f>
        <v>22.98</v>
      </c>
      <c r="H257" s="20">
        <f>IFERROR(Dati20_21[[#This Row],[Tot. punti]]/Dati20_21[[#This Row],[Quota]],0)</f>
        <v>7.66</v>
      </c>
      <c r="I257" s="12">
        <f>IFERROR(VLOOKUP(Dati20_21[[#This Row],[Nome]]&amp;"*",Gazzetta20_21[],2,FALSE),0)</f>
        <v>3</v>
      </c>
      <c r="J257" t="s">
        <v>89</v>
      </c>
      <c r="K257">
        <v>6</v>
      </c>
      <c r="L257">
        <v>5.5</v>
      </c>
      <c r="M257">
        <v>3.83</v>
      </c>
      <c r="N257">
        <v>0</v>
      </c>
      <c r="O257">
        <v>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Y257" s="18" t="s">
        <v>2863</v>
      </c>
      <c r="Z257">
        <v>12</v>
      </c>
    </row>
    <row r="258" spans="1:26">
      <c r="A258">
        <v>2659</v>
      </c>
      <c r="B258" t="s">
        <v>22</v>
      </c>
      <c r="C258" t="s">
        <v>940</v>
      </c>
      <c r="D258" s="17" t="str">
        <f>IFERROR(VLOOKUP(Dati20_21[[#This Row],[Nome]]&amp;"*",Gazzetta20_21[Giocatore],1,FALSE),0)</f>
        <v>Dabo B.</v>
      </c>
      <c r="E258" s="13">
        <f>IFERROR(IF(Dati20_21[[#This Row],[Mf]]/Dati20_21[[#This Row],[Quota]]=0,0,Dati20_21[[#This Row],[Mf]]/Dati20_21[[#This Row],[Quota]]),0)</f>
        <v>0.63111111111111107</v>
      </c>
      <c r="F258" s="13">
        <f>IFERROR(Dati20_21[[#This Row],[Mf/Quota]]*Dati20_21[[#This Row],[Pg]]/38,0)</f>
        <v>0.41520467836257308</v>
      </c>
      <c r="G258" s="15">
        <f>IF(Dati20_21[[#This Row],[Mf]]*Dati20_21[[#This Row],[Pg]]=0,0,Dati20_21[[#This Row],[Mf]]*Dati20_21[[#This Row],[Pg]])</f>
        <v>142</v>
      </c>
      <c r="H258" s="20">
        <f>IFERROR(Dati20_21[[#This Row],[Tot. punti]]/Dati20_21[[#This Row],[Quota]],0)</f>
        <v>15.777777777777779</v>
      </c>
      <c r="I258" s="12">
        <f>IFERROR(VLOOKUP(Dati20_21[[#This Row],[Nome]]&amp;"*",Gazzetta20_21[],2,FALSE),0)</f>
        <v>9</v>
      </c>
      <c r="J258" t="s">
        <v>655</v>
      </c>
      <c r="K258">
        <v>25</v>
      </c>
      <c r="L258">
        <v>5.79</v>
      </c>
      <c r="M258">
        <v>5.68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0</v>
      </c>
      <c r="Y258" s="18" t="s">
        <v>1924</v>
      </c>
      <c r="Z258">
        <v>13</v>
      </c>
    </row>
    <row r="259" spans="1:26">
      <c r="A259">
        <v>4242</v>
      </c>
      <c r="B259" t="s">
        <v>31</v>
      </c>
      <c r="C259" t="s">
        <v>1499</v>
      </c>
      <c r="D259" s="17" t="str">
        <f>IFERROR(VLOOKUP(Dati20_21[[#This Row],[Nome]]&amp;"*",Gazzetta20_21[Giocatore],1,FALSE),0)</f>
        <v>Dalot D.</v>
      </c>
      <c r="E259" s="13">
        <f>IFERROR(IF(Dati20_21[[#This Row],[Mf]]/Dati20_21[[#This Row],[Quota]]=0,0,Dati20_21[[#This Row],[Mf]]/Dati20_21[[#This Row],[Quota]]),0)</f>
        <v>0.54545454545454541</v>
      </c>
      <c r="F259" s="13">
        <f>IFERROR(Dati20_21[[#This Row],[Mf/Quota]]*Dati20_21[[#This Row],[Pg]]/38,0)</f>
        <v>0.30143540669856456</v>
      </c>
      <c r="G259" s="15">
        <f>IF(Dati20_21[[#This Row],[Mf]]*Dati20_21[[#This Row],[Pg]]=0,0,Dati20_21[[#This Row],[Mf]]*Dati20_21[[#This Row],[Pg]])</f>
        <v>126</v>
      </c>
      <c r="H259" s="20">
        <f>IFERROR(Dati20_21[[#This Row],[Tot. punti]]/Dati20_21[[#This Row],[Quota]],0)</f>
        <v>11.454545454545455</v>
      </c>
      <c r="I259" s="12">
        <f>IFERROR(VLOOKUP(Dati20_21[[#This Row],[Nome]]&amp;"*",Gazzetta20_21[],2,FALSE),0)</f>
        <v>11</v>
      </c>
      <c r="J259" t="s">
        <v>21</v>
      </c>
      <c r="K259">
        <v>21</v>
      </c>
      <c r="L259">
        <v>5.88</v>
      </c>
      <c r="M259">
        <v>6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4</v>
      </c>
      <c r="V259">
        <v>0</v>
      </c>
      <c r="W259">
        <v>0</v>
      </c>
      <c r="Y259" s="18" t="s">
        <v>2864</v>
      </c>
      <c r="Z259">
        <v>11</v>
      </c>
    </row>
    <row r="260" spans="1:26">
      <c r="A260">
        <v>253</v>
      </c>
      <c r="B260" t="s">
        <v>31</v>
      </c>
      <c r="C260" t="s">
        <v>3083</v>
      </c>
      <c r="D260" s="17" t="str">
        <f>IFERROR(VLOOKUP(Dati20_21[[#This Row],[Nome]]&amp;"*",Gazzetta20_21[Giocatore],1,FALSE),0)</f>
        <v>Dambrosio D.</v>
      </c>
      <c r="E260" s="13">
        <f>IFERROR(IF(Dati20_21[[#This Row],[Mf]]/Dati20_21[[#This Row],[Quota]]=0,0,Dati20_21[[#This Row],[Mf]]/Dati20_21[[#This Row],[Quota]]),0)</f>
        <v>0.39222222222222219</v>
      </c>
      <c r="F260" s="13">
        <f>IFERROR(Dati20_21[[#This Row],[Mf/Quota]]*Dati20_21[[#This Row],[Pg]]/38,0)</f>
        <v>0.1961111111111111</v>
      </c>
      <c r="G260" s="15">
        <f>IF(Dati20_21[[#This Row],[Mf]]*Dati20_21[[#This Row],[Pg]]=0,0,Dati20_21[[#This Row],[Mf]]*Dati20_21[[#This Row],[Pg]])</f>
        <v>134.13999999999999</v>
      </c>
      <c r="H260" s="20">
        <f>IFERROR(Dati20_21[[#This Row],[Tot. punti]]/Dati20_21[[#This Row],[Quota]],0)</f>
        <v>7.4522222222222219</v>
      </c>
      <c r="I260" s="12">
        <f>IFERROR(VLOOKUP(Dati20_21[[#This Row],[Nome]]&amp;"*",Gazzetta20_21[],2,FALSE),0)</f>
        <v>18</v>
      </c>
      <c r="J260" t="s">
        <v>55</v>
      </c>
      <c r="K260">
        <v>19</v>
      </c>
      <c r="L260">
        <v>6</v>
      </c>
      <c r="M260">
        <v>7.06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 s="18" t="s">
        <v>1926</v>
      </c>
      <c r="Z260">
        <v>7</v>
      </c>
    </row>
    <row r="261" spans="1:26">
      <c r="A261">
        <v>4978</v>
      </c>
      <c r="B261" t="s">
        <v>22</v>
      </c>
      <c r="C261" t="s">
        <v>1527</v>
      </c>
      <c r="D261" s="17" t="str">
        <f>IFERROR(VLOOKUP(Dati20_21[[#This Row],[Nome]]&amp;"*",Gazzetta20_21[Giocatore],1,FALSE),0)</f>
        <v>Damsgaard M.</v>
      </c>
      <c r="E261" s="13">
        <f>IFERROR(IF(Dati20_21[[#This Row],[Mf]]/Dati20_21[[#This Row],[Quota]]=0,0,Dati20_21[[#This Row],[Mf]]/Dati20_21[[#This Row],[Quota]]),0)</f>
        <v>0.45357142857142857</v>
      </c>
      <c r="F261" s="13">
        <f>IFERROR(Dati20_21[[#This Row],[Mf/Quota]]*Dati20_21[[#This Row],[Pg]]/38,0)</f>
        <v>0.41776315789473684</v>
      </c>
      <c r="G261" s="15">
        <f>IF(Dati20_21[[#This Row],[Mf]]*Dati20_21[[#This Row],[Pg]]=0,0,Dati20_21[[#This Row],[Mf]]*Dati20_21[[#This Row],[Pg]])</f>
        <v>222.25</v>
      </c>
      <c r="H261" s="20">
        <f>IFERROR(Dati20_21[[#This Row],[Tot. punti]]/Dati20_21[[#This Row],[Quota]],0)</f>
        <v>15.875</v>
      </c>
      <c r="I261" s="12">
        <f>IFERROR(VLOOKUP(Dati20_21[[#This Row],[Nome]]&amp;"*",Gazzetta20_21[],2,FALSE),0)</f>
        <v>14</v>
      </c>
      <c r="J261" t="s">
        <v>44</v>
      </c>
      <c r="K261">
        <v>35</v>
      </c>
      <c r="L261">
        <v>6.07</v>
      </c>
      <c r="M261">
        <v>6.35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3</v>
      </c>
      <c r="V261">
        <v>0</v>
      </c>
      <c r="W261">
        <v>0</v>
      </c>
      <c r="Y261" s="18" t="s">
        <v>3000</v>
      </c>
      <c r="Z261">
        <v>16</v>
      </c>
    </row>
    <row r="262" spans="1:26">
      <c r="A262">
        <v>4237</v>
      </c>
      <c r="B262" t="s">
        <v>31</v>
      </c>
      <c r="C262" t="s">
        <v>1287</v>
      </c>
      <c r="D262" s="17" t="str">
        <f>IFERROR(VLOOKUP(Dati20_21[[#This Row],[Nome]]&amp;"*",Gazzetta20_21[Giocatore],1,FALSE),0)</f>
        <v>Danilo -.</v>
      </c>
      <c r="E262" s="13">
        <f>IFERROR(IF(Dati20_21[[#This Row],[Mf]]/Dati20_21[[#This Row],[Quota]]=0,0,Dati20_21[[#This Row],[Mf]]/Dati20_21[[#This Row],[Quota]]),0)</f>
        <v>0.45571428571428568</v>
      </c>
      <c r="F262" s="13">
        <f>IFERROR(Dati20_21[[#This Row],[Mf/Quota]]*Dati20_21[[#This Row],[Pg]]/38,0)</f>
        <v>0.40774436090225558</v>
      </c>
      <c r="G262" s="15">
        <f>IF(Dati20_21[[#This Row],[Mf]]*Dati20_21[[#This Row],[Pg]]=0,0,Dati20_21[[#This Row],[Mf]]*Dati20_21[[#This Row],[Pg]])</f>
        <v>216.92</v>
      </c>
      <c r="H262" s="20">
        <f>IFERROR(Dati20_21[[#This Row],[Tot. punti]]/Dati20_21[[#This Row],[Quota]],0)</f>
        <v>15.494285714285713</v>
      </c>
      <c r="I262" s="12">
        <f>IFERROR(VLOOKUP(Dati20_21[[#This Row],[Nome]]&amp;"*",Gazzetta20_21[],2,FALSE),0)</f>
        <v>14</v>
      </c>
      <c r="J262" t="s">
        <v>57</v>
      </c>
      <c r="K262">
        <v>34</v>
      </c>
      <c r="L262">
        <v>6.26</v>
      </c>
      <c r="M262">
        <v>6.38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6</v>
      </c>
      <c r="V262">
        <v>0</v>
      </c>
      <c r="W262">
        <v>0</v>
      </c>
      <c r="Y262" s="18" t="s">
        <v>2333</v>
      </c>
      <c r="Z262">
        <v>22</v>
      </c>
    </row>
    <row r="263" spans="1:26">
      <c r="A263">
        <v>578</v>
      </c>
      <c r="B263" t="s">
        <v>31</v>
      </c>
      <c r="C263" t="s">
        <v>2204</v>
      </c>
      <c r="D263" s="17" t="str">
        <f>IFERROR(VLOOKUP(Dati20_21[[#This Row],[Nome]]&amp;"*",Gazzetta20_21[Giocatore],1,FALSE),0)</f>
        <v>Danilo L.</v>
      </c>
      <c r="E263" s="13">
        <f>IFERROR(IF(Dati20_21[[#This Row],[Mf]]/Dati20_21[[#This Row],[Quota]]=0,0,Dati20_21[[#This Row],[Mf]]/Dati20_21[[#This Row],[Quota]]),0)</f>
        <v>0.62111111111111106</v>
      </c>
      <c r="F263" s="13">
        <f>IFERROR(Dati20_21[[#This Row],[Mf/Quota]]*Dati20_21[[#This Row],[Pg]]/38,0)</f>
        <v>0.57207602339181285</v>
      </c>
      <c r="G263" s="15">
        <f>IF(Dati20_21[[#This Row],[Mf]]*Dati20_21[[#This Row],[Pg]]=0,0,Dati20_21[[#This Row],[Mf]]*Dati20_21[[#This Row],[Pg]])</f>
        <v>195.65</v>
      </c>
      <c r="H263" s="20">
        <f>IFERROR(Dati20_21[[#This Row],[Tot. punti]]/Dati20_21[[#This Row],[Quota]],0)</f>
        <v>21.738888888888891</v>
      </c>
      <c r="I263" s="12">
        <f>IFERROR(VLOOKUP(Dati20_21[[#This Row],[Nome]]&amp;"*",Gazzetta20_21[],2,FALSE),0)</f>
        <v>9</v>
      </c>
      <c r="J263" t="s">
        <v>89</v>
      </c>
      <c r="K263">
        <v>35</v>
      </c>
      <c r="L263">
        <v>5.67</v>
      </c>
      <c r="M263">
        <v>5.59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8</v>
      </c>
      <c r="V263">
        <v>0</v>
      </c>
      <c r="W263">
        <v>0</v>
      </c>
      <c r="Y263" s="18" t="s">
        <v>2544</v>
      </c>
      <c r="Z263">
        <v>17</v>
      </c>
    </row>
    <row r="264" spans="1:26">
      <c r="A264">
        <v>5420</v>
      </c>
      <c r="B264" t="s">
        <v>22</v>
      </c>
      <c r="C264" t="s">
        <v>1631</v>
      </c>
      <c r="D264" s="17" t="str">
        <f>IFERROR(VLOOKUP(Dati20_21[[#This Row],[Nome]]&amp;"*",Gazzetta20_21[Giocatore],1,FALSE),0)</f>
        <v>Darboe E.</v>
      </c>
      <c r="E264" s="13">
        <f>IFERROR(IF(Dati20_21[[#This Row],[Mf]]/Dati20_21[[#This Row],[Quota]]=0,0,Dati20_21[[#This Row],[Mf]]/Dati20_21[[#This Row],[Quota]]),0)</f>
        <v>1.1499999999999999</v>
      </c>
      <c r="F264" s="13">
        <f>IFERROR(Dati20_21[[#This Row],[Mf/Quota]]*Dati20_21[[#This Row],[Pg]]/38,0)</f>
        <v>0.15131578947368421</v>
      </c>
      <c r="G264" s="15">
        <f>IF(Dati20_21[[#This Row],[Mf]]*Dati20_21[[#This Row],[Pg]]=0,0,Dati20_21[[#This Row],[Mf]]*Dati20_21[[#This Row],[Pg]])</f>
        <v>28.75</v>
      </c>
      <c r="H264" s="20">
        <f>IFERROR(Dati20_21[[#This Row],[Tot. punti]]/Dati20_21[[#This Row],[Quota]],0)</f>
        <v>5.75</v>
      </c>
      <c r="I264" s="12">
        <f>IFERROR(VLOOKUP(Dati20_21[[#This Row],[Nome]]&amp;"*",Gazzetta20_21[],2,FALSE),0)</f>
        <v>5</v>
      </c>
      <c r="J264" t="s">
        <v>42</v>
      </c>
      <c r="K264">
        <v>5</v>
      </c>
      <c r="L264">
        <v>6</v>
      </c>
      <c r="M264">
        <v>5.75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 s="18" t="s">
        <v>1929</v>
      </c>
      <c r="Z264">
        <v>15</v>
      </c>
    </row>
    <row r="265" spans="1:26">
      <c r="A265">
        <v>2525</v>
      </c>
      <c r="B265" t="s">
        <v>31</v>
      </c>
      <c r="C265" t="s">
        <v>1276</v>
      </c>
      <c r="D265" s="17" t="str">
        <f>IFERROR(VLOOKUP(Dati20_21[[#This Row],[Nome]]&amp;"*",Gazzetta20_21[Giocatore],1,FALSE),0)</f>
        <v>Darmian M.</v>
      </c>
      <c r="E265" s="13">
        <f>IFERROR(IF(Dati20_21[[#This Row],[Mf]]/Dati20_21[[#This Row],[Quota]]=0,0,Dati20_21[[#This Row],[Mf]]/Dati20_21[[#This Row],[Quota]]),0)</f>
        <v>0.34947368421052633</v>
      </c>
      <c r="F265" s="13">
        <f>IFERROR(Dati20_21[[#This Row],[Mf/Quota]]*Dati20_21[[#This Row],[Pg]]/38,0)</f>
        <v>0.26670360110803326</v>
      </c>
      <c r="G265" s="15">
        <f>IF(Dati20_21[[#This Row],[Mf]]*Dati20_21[[#This Row],[Pg]]=0,0,Dati20_21[[#This Row],[Mf]]*Dati20_21[[#This Row],[Pg]])</f>
        <v>192.56</v>
      </c>
      <c r="H265" s="20">
        <f>IFERROR(Dati20_21[[#This Row],[Tot. punti]]/Dati20_21[[#This Row],[Quota]],0)</f>
        <v>10.134736842105264</v>
      </c>
      <c r="I265" s="12">
        <f>IFERROR(VLOOKUP(Dati20_21[[#This Row],[Nome]]&amp;"*",Gazzetta20_21[],2,FALSE),0)</f>
        <v>19</v>
      </c>
      <c r="J265" t="s">
        <v>55</v>
      </c>
      <c r="K265">
        <v>29</v>
      </c>
      <c r="L265">
        <v>6.18</v>
      </c>
      <c r="M265">
        <v>6.64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5</v>
      </c>
      <c r="V265">
        <v>0</v>
      </c>
      <c r="W265">
        <v>0</v>
      </c>
      <c r="Y265" s="18" t="s">
        <v>1930</v>
      </c>
      <c r="Z265">
        <v>5</v>
      </c>
    </row>
    <row r="266" spans="1:26">
      <c r="A266">
        <v>4493</v>
      </c>
      <c r="B266" t="s">
        <v>31</v>
      </c>
      <c r="C266" t="s">
        <v>1394</v>
      </c>
      <c r="D266" s="17" t="str">
        <f>IFERROR(VLOOKUP(Dati20_21[[#This Row],[Nome]]&amp;"*",Gazzetta20_21[Giocatore],1,FALSE),0)</f>
        <v>Dawidowicz P.</v>
      </c>
      <c r="E266" s="13">
        <f>IFERROR(IF(Dati20_21[[#This Row],[Mf]]/Dati20_21[[#This Row],[Quota]]=0,0,Dati20_21[[#This Row],[Mf]]/Dati20_21[[#This Row],[Quota]]),0)</f>
        <v>0.81428571428571428</v>
      </c>
      <c r="F266" s="13">
        <f>IFERROR(Dati20_21[[#This Row],[Mf/Quota]]*Dati20_21[[#This Row],[Pg]]/38,0)</f>
        <v>0.64285714285714279</v>
      </c>
      <c r="G266" s="15">
        <f>IF(Dati20_21[[#This Row],[Mf]]*Dati20_21[[#This Row],[Pg]]=0,0,Dati20_21[[#This Row],[Mf]]*Dati20_21[[#This Row],[Pg]])</f>
        <v>171</v>
      </c>
      <c r="H266" s="20">
        <f>IFERROR(Dati20_21[[#This Row],[Tot. punti]]/Dati20_21[[#This Row],[Quota]],0)</f>
        <v>24.428571428571427</v>
      </c>
      <c r="I266" s="12">
        <f>IFERROR(VLOOKUP(Dati20_21[[#This Row],[Nome]]&amp;"*",Gazzetta20_21[],2,FALSE),0)</f>
        <v>7</v>
      </c>
      <c r="J266" t="s">
        <v>101</v>
      </c>
      <c r="K266">
        <v>30</v>
      </c>
      <c r="L266">
        <v>5.85</v>
      </c>
      <c r="M266">
        <v>5.7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Y266" s="18" t="s">
        <v>1933</v>
      </c>
      <c r="Z266">
        <v>20</v>
      </c>
    </row>
    <row r="267" spans="1:26">
      <c r="A267">
        <v>4428</v>
      </c>
      <c r="B267" t="s">
        <v>31</v>
      </c>
      <c r="C267" t="s">
        <v>1337</v>
      </c>
      <c r="D267" s="17" t="str">
        <f>IFERROR(VLOOKUP(Dati20_21[[#This Row],[Nome]]&amp;"*",Gazzetta20_21[Giocatore],1,FALSE),0)</f>
        <v>De Ligt M.</v>
      </c>
      <c r="E267" s="13">
        <f>IFERROR(IF(Dati20_21[[#This Row],[Mf]]/Dati20_21[[#This Row],[Quota]]=0,0,Dati20_21[[#This Row],[Mf]]/Dati20_21[[#This Row],[Quota]]),0)</f>
        <v>0.34777777777777774</v>
      </c>
      <c r="F267" s="13">
        <f>IFERROR(Dati20_21[[#This Row],[Mf/Quota]]*Dati20_21[[#This Row],[Pg]]/38,0)</f>
        <v>0.24710526315789472</v>
      </c>
      <c r="G267" s="15">
        <f>IF(Dati20_21[[#This Row],[Mf]]*Dati20_21[[#This Row],[Pg]]=0,0,Dati20_21[[#This Row],[Mf]]*Dati20_21[[#This Row],[Pg]])</f>
        <v>169.01999999999998</v>
      </c>
      <c r="H267" s="20">
        <f>IFERROR(Dati20_21[[#This Row],[Tot. punti]]/Dati20_21[[#This Row],[Quota]],0)</f>
        <v>9.3899999999999988</v>
      </c>
      <c r="I267" s="12">
        <f>IFERROR(VLOOKUP(Dati20_21[[#This Row],[Nome]]&amp;"*",Gazzetta20_21[],2,FALSE),0)</f>
        <v>18</v>
      </c>
      <c r="J267" t="s">
        <v>57</v>
      </c>
      <c r="K267">
        <v>27</v>
      </c>
      <c r="L267">
        <v>6.18</v>
      </c>
      <c r="M267">
        <v>6.26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4</v>
      </c>
      <c r="V267">
        <v>0</v>
      </c>
      <c r="W267">
        <v>0</v>
      </c>
      <c r="Y267" s="18" t="s">
        <v>2546</v>
      </c>
      <c r="Z267">
        <v>16</v>
      </c>
    </row>
    <row r="268" spans="1:26">
      <c r="A268">
        <v>224</v>
      </c>
      <c r="B268" t="s">
        <v>31</v>
      </c>
      <c r="C268" t="s">
        <v>186</v>
      </c>
      <c r="D268" s="17" t="str">
        <f>IFERROR(VLOOKUP(Dati20_21[[#This Row],[Nome]]&amp;"*",Gazzetta20_21[Giocatore],1,FALSE),0)</f>
        <v>De Maio S.</v>
      </c>
      <c r="E268" s="13">
        <f>IFERROR(IF(Dati20_21[[#This Row],[Mf]]/Dati20_21[[#This Row],[Quota]]=0,0,Dati20_21[[#This Row],[Mf]]/Dati20_21[[#This Row],[Quota]]),0)</f>
        <v>0.72750000000000004</v>
      </c>
      <c r="F268" s="13">
        <f>IFERROR(Dati20_21[[#This Row],[Mf/Quota]]*Dati20_21[[#This Row],[Pg]]/38,0)</f>
        <v>0.28717105263157899</v>
      </c>
      <c r="G268" s="15">
        <f>IF(Dati20_21[[#This Row],[Mf]]*Dati20_21[[#This Row],[Pg]]=0,0,Dati20_21[[#This Row],[Mf]]*Dati20_21[[#This Row],[Pg]])</f>
        <v>87.300000000000011</v>
      </c>
      <c r="H268" s="20">
        <f>IFERROR(Dati20_21[[#This Row],[Tot. punti]]/Dati20_21[[#This Row],[Quota]],0)</f>
        <v>10.912500000000001</v>
      </c>
      <c r="I268" s="12">
        <f>IFERROR(VLOOKUP(Dati20_21[[#This Row],[Nome]]&amp;"*",Gazzetta20_21[],2,FALSE),0)</f>
        <v>8</v>
      </c>
      <c r="J268" t="s">
        <v>30</v>
      </c>
      <c r="K268">
        <v>15</v>
      </c>
      <c r="L268">
        <v>5.82</v>
      </c>
      <c r="M268">
        <v>5.82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Y268" s="18" t="s">
        <v>2866</v>
      </c>
      <c r="Z268">
        <v>18</v>
      </c>
    </row>
    <row r="269" spans="1:26">
      <c r="A269">
        <v>1996</v>
      </c>
      <c r="B269" t="s">
        <v>22</v>
      </c>
      <c r="C269" t="s">
        <v>719</v>
      </c>
      <c r="D269" s="17" t="str">
        <f>IFERROR(VLOOKUP(Dati20_21[[#This Row],[Nome]]&amp;"*",Gazzetta20_21[Giocatore],1,FALSE),0)</f>
        <v>De Paul R.</v>
      </c>
      <c r="E269" s="13">
        <f>IFERROR(IF(Dati20_21[[#This Row],[Mf]]/Dati20_21[[#This Row],[Quota]]=0,0,Dati20_21[[#This Row],[Mf]]/Dati20_21[[#This Row],[Quota]]),0)</f>
        <v>0.231875</v>
      </c>
      <c r="F269" s="13">
        <f>IFERROR(Dati20_21[[#This Row],[Mf/Quota]]*Dati20_21[[#This Row],[Pg]]/38,0)</f>
        <v>0.21967105263157896</v>
      </c>
      <c r="G269" s="15">
        <f>IF(Dati20_21[[#This Row],[Mf]]*Dati20_21[[#This Row],[Pg]]=0,0,Dati20_21[[#This Row],[Mf]]*Dati20_21[[#This Row],[Pg]])</f>
        <v>267.12</v>
      </c>
      <c r="H269" s="20">
        <f>IFERROR(Dati20_21[[#This Row],[Tot. punti]]/Dati20_21[[#This Row],[Quota]],0)</f>
        <v>8.3475000000000001</v>
      </c>
      <c r="I269" s="12">
        <f>IFERROR(VLOOKUP(Dati20_21[[#This Row],[Nome]]&amp;"*",Gazzetta20_21[],2,FALSE),0)</f>
        <v>32</v>
      </c>
      <c r="J269" t="s">
        <v>30</v>
      </c>
      <c r="K269">
        <v>36</v>
      </c>
      <c r="L269">
        <v>6.49</v>
      </c>
      <c r="M269">
        <v>7.42</v>
      </c>
      <c r="N269">
        <v>6</v>
      </c>
      <c r="O269">
        <v>0</v>
      </c>
      <c r="P269">
        <v>0</v>
      </c>
      <c r="Q269">
        <v>3</v>
      </c>
      <c r="R269">
        <v>3</v>
      </c>
      <c r="S269">
        <v>0</v>
      </c>
      <c r="T269">
        <v>10</v>
      </c>
      <c r="U269">
        <v>3</v>
      </c>
      <c r="V269">
        <v>2</v>
      </c>
      <c r="W269">
        <v>0</v>
      </c>
      <c r="Y269" s="18" t="s">
        <v>2548</v>
      </c>
      <c r="Z269">
        <v>11</v>
      </c>
    </row>
    <row r="270" spans="1:26">
      <c r="A270">
        <v>22</v>
      </c>
      <c r="B270" t="s">
        <v>22</v>
      </c>
      <c r="C270" t="s">
        <v>50</v>
      </c>
      <c r="D270" s="17" t="str">
        <f>IFERROR(VLOOKUP(Dati20_21[[#This Row],[Nome]]&amp;"*",Gazzetta20_21[Giocatore],1,FALSE),0)</f>
        <v>De Roon M.</v>
      </c>
      <c r="E270" s="13">
        <f>IFERROR(IF(Dati20_21[[#This Row],[Mf]]/Dati20_21[[#This Row],[Quota]]=0,0,Dati20_21[[#This Row],[Mf]]/Dati20_21[[#This Row],[Quota]]),0)</f>
        <v>0.34388888888888891</v>
      </c>
      <c r="F270" s="13">
        <f>IFERROR(Dati20_21[[#This Row],[Mf/Quota]]*Dati20_21[[#This Row],[Pg]]/38,0)</f>
        <v>0.31673976608187138</v>
      </c>
      <c r="G270" s="15">
        <f>IF(Dati20_21[[#This Row],[Mf]]*Dati20_21[[#This Row],[Pg]]=0,0,Dati20_21[[#This Row],[Mf]]*Dati20_21[[#This Row],[Pg]])</f>
        <v>216.65</v>
      </c>
      <c r="H270" s="20">
        <f>IFERROR(Dati20_21[[#This Row],[Tot. punti]]/Dati20_21[[#This Row],[Quota]],0)</f>
        <v>12.036111111111111</v>
      </c>
      <c r="I270" s="12">
        <f>IFERROR(VLOOKUP(Dati20_21[[#This Row],[Nome]]&amp;"*",Gazzetta20_21[],2,FALSE),0)</f>
        <v>18</v>
      </c>
      <c r="J270" t="s">
        <v>49</v>
      </c>
      <c r="K270">
        <v>35</v>
      </c>
      <c r="L270">
        <v>6.2</v>
      </c>
      <c r="M270">
        <v>6.19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7</v>
      </c>
      <c r="V270">
        <v>1</v>
      </c>
      <c r="W270">
        <v>0</v>
      </c>
      <c r="Y270" s="18" t="s">
        <v>2550</v>
      </c>
      <c r="Z270">
        <v>8</v>
      </c>
    </row>
    <row r="271" spans="1:26">
      <c r="A271">
        <v>487</v>
      </c>
      <c r="B271" t="s">
        <v>31</v>
      </c>
      <c r="C271" t="s">
        <v>348</v>
      </c>
      <c r="D271" s="17" t="str">
        <f>IFERROR(VLOOKUP(Dati20_21[[#This Row],[Nome]]&amp;"*",Gazzetta20_21[Giocatore],1,FALSE),0)</f>
        <v>De Silvestri L.</v>
      </c>
      <c r="E271" s="13">
        <f>IFERROR(IF(Dati20_21[[#This Row],[Mf]]/Dati20_21[[#This Row],[Quota]]=0,0,Dati20_21[[#This Row],[Mf]]/Dati20_21[[#This Row],[Quota]]),0)</f>
        <v>0.48833333333333334</v>
      </c>
      <c r="F271" s="13">
        <f>IFERROR(Dati20_21[[#This Row],[Mf/Quota]]*Dati20_21[[#This Row],[Pg]]/38,0)</f>
        <v>0.37267543859649122</v>
      </c>
      <c r="G271" s="15">
        <f>IF(Dati20_21[[#This Row],[Mf]]*Dati20_21[[#This Row],[Pg]]=0,0,Dati20_21[[#This Row],[Mf]]*Dati20_21[[#This Row],[Pg]])</f>
        <v>169.94</v>
      </c>
      <c r="H271" s="20">
        <f>IFERROR(Dati20_21[[#This Row],[Tot. punti]]/Dati20_21[[#This Row],[Quota]],0)</f>
        <v>14.161666666666667</v>
      </c>
      <c r="I271" s="12">
        <f>IFERROR(VLOOKUP(Dati20_21[[#This Row],[Nome]]&amp;"*",Gazzetta20_21[],2,FALSE),0)</f>
        <v>12</v>
      </c>
      <c r="J271" t="s">
        <v>89</v>
      </c>
      <c r="K271">
        <v>29</v>
      </c>
      <c r="L271">
        <v>5.71</v>
      </c>
      <c r="M271">
        <v>5.86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Y271" s="18" t="s">
        <v>2867</v>
      </c>
      <c r="Z271">
        <v>3</v>
      </c>
    </row>
    <row r="272" spans="1:26">
      <c r="A272">
        <v>322</v>
      </c>
      <c r="B272" t="s">
        <v>31</v>
      </c>
      <c r="C272" t="s">
        <v>517</v>
      </c>
      <c r="D272" s="17" t="str">
        <f>IFERROR(VLOOKUP(Dati20_21[[#This Row],[Nome]]&amp;"*",Gazzetta20_21[Giocatore],1,FALSE),0)</f>
        <v>De Vrij S.</v>
      </c>
      <c r="E272" s="13">
        <f>IFERROR(IF(Dati20_21[[#This Row],[Mf]]/Dati20_21[[#This Row],[Quota]]=0,0,Dati20_21[[#This Row],[Mf]]/Dati20_21[[#This Row],[Quota]]),0)</f>
        <v>0.3155</v>
      </c>
      <c r="F272" s="13">
        <f>IFERROR(Dati20_21[[#This Row],[Mf/Quota]]*Dati20_21[[#This Row],[Pg]]/38,0)</f>
        <v>0.2656842105263158</v>
      </c>
      <c r="G272" s="15">
        <f>IF(Dati20_21[[#This Row],[Mf]]*Dati20_21[[#This Row],[Pg]]=0,0,Dati20_21[[#This Row],[Mf]]*Dati20_21[[#This Row],[Pg]])</f>
        <v>201.92</v>
      </c>
      <c r="H272" s="20">
        <f>IFERROR(Dati20_21[[#This Row],[Tot. punti]]/Dati20_21[[#This Row],[Quota]],0)</f>
        <v>10.096</v>
      </c>
      <c r="I272" s="12">
        <f>IFERROR(VLOOKUP(Dati20_21[[#This Row],[Nome]]&amp;"*",Gazzetta20_21[],2,FALSE),0)</f>
        <v>20</v>
      </c>
      <c r="J272" t="s">
        <v>55</v>
      </c>
      <c r="K272">
        <v>32</v>
      </c>
      <c r="L272">
        <v>6.25</v>
      </c>
      <c r="M272">
        <v>6.31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Y272" s="18" t="s">
        <v>1936</v>
      </c>
      <c r="Z272">
        <v>15</v>
      </c>
    </row>
    <row r="273" spans="1:26">
      <c r="A273">
        <v>643</v>
      </c>
      <c r="B273" t="s">
        <v>17</v>
      </c>
      <c r="C273" t="s">
        <v>124</v>
      </c>
      <c r="D273" s="17" t="str">
        <f>IFERROR(VLOOKUP(Dati20_21[[#This Row],[Nome]]&amp;"*",Gazzetta20_21[Giocatore],1,FALSE),0)</f>
        <v>Defrel G.</v>
      </c>
      <c r="E273" s="13">
        <f>IFERROR(IF(Dati20_21[[#This Row],[Mf]]/Dati20_21[[#This Row],[Quota]]=0,0,Dati20_21[[#This Row],[Mf]]/Dati20_21[[#This Row],[Quota]]),0)</f>
        <v>0.42133333333333334</v>
      </c>
      <c r="F273" s="13">
        <f>IFERROR(Dati20_21[[#This Row],[Mf/Quota]]*Dati20_21[[#This Row],[Pg]]/38,0)</f>
        <v>0.31045614035087721</v>
      </c>
      <c r="G273" s="15">
        <f>IF(Dati20_21[[#This Row],[Mf]]*Dati20_21[[#This Row],[Pg]]=0,0,Dati20_21[[#This Row],[Mf]]*Dati20_21[[#This Row],[Pg]])</f>
        <v>176.96</v>
      </c>
      <c r="H273" s="20">
        <f>IFERROR(Dati20_21[[#This Row],[Tot. punti]]/Dati20_21[[#This Row],[Quota]],0)</f>
        <v>11.797333333333334</v>
      </c>
      <c r="I273" s="12">
        <f>IFERROR(VLOOKUP(Dati20_21[[#This Row],[Nome]]&amp;"*",Gazzetta20_21[],2,FALSE),0)</f>
        <v>15</v>
      </c>
      <c r="J273" t="s">
        <v>46</v>
      </c>
      <c r="K273">
        <v>28</v>
      </c>
      <c r="L273">
        <v>5.95</v>
      </c>
      <c r="M273">
        <v>6.32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Y273" s="18" t="s">
        <v>2337</v>
      </c>
      <c r="Z273">
        <v>10</v>
      </c>
    </row>
    <row r="274" spans="1:26">
      <c r="A274">
        <v>1871</v>
      </c>
      <c r="B274" t="s">
        <v>22</v>
      </c>
      <c r="C274" t="s">
        <v>670</v>
      </c>
      <c r="D274" s="17" t="str">
        <f>IFERROR(VLOOKUP(Dati20_21[[#This Row],[Nome]]&amp;"*",Gazzetta20_21[Giocatore],1,FALSE),0)</f>
        <v>Deiola A.</v>
      </c>
      <c r="E274" s="13">
        <f>IFERROR(IF(Dati20_21[[#This Row],[Mf]]/Dati20_21[[#This Row],[Quota]]=0,0,Dati20_21[[#This Row],[Mf]]/Dati20_21[[#This Row],[Quota]]),0)</f>
        <v>0.70374999999999999</v>
      </c>
      <c r="F274" s="13">
        <f>IFERROR(Dati20_21[[#This Row],[Mf/Quota]]*Dati20_21[[#This Row],[Pg]]/38,0)</f>
        <v>0.44447368421052635</v>
      </c>
      <c r="G274" s="15">
        <f>IF(Dati20_21[[#This Row],[Mf]]*Dati20_21[[#This Row],[Pg]]=0,0,Dati20_21[[#This Row],[Mf]]*Dati20_21[[#This Row],[Pg]])</f>
        <v>135.12</v>
      </c>
      <c r="H274" s="20">
        <f>IFERROR(Dati20_21[[#This Row],[Tot. punti]]/Dati20_21[[#This Row],[Quota]],0)</f>
        <v>16.89</v>
      </c>
      <c r="I274" s="12">
        <f>IFERROR(VLOOKUP(Dati20_21[[#This Row],[Nome]]&amp;"*",Gazzetta20_21[],2,FALSE),0)</f>
        <v>8</v>
      </c>
      <c r="J274" t="s">
        <v>654</v>
      </c>
      <c r="K274">
        <v>24</v>
      </c>
      <c r="L274">
        <v>5.71</v>
      </c>
      <c r="M274">
        <v>5.63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Y274" s="18" t="s">
        <v>2868</v>
      </c>
      <c r="Z274">
        <v>12</v>
      </c>
    </row>
    <row r="275" spans="1:26">
      <c r="A275">
        <v>4332</v>
      </c>
      <c r="B275" t="s">
        <v>31</v>
      </c>
      <c r="C275" t="s">
        <v>1234</v>
      </c>
      <c r="D275" s="17" t="str">
        <f>IFERROR(VLOOKUP(Dati20_21[[#This Row],[Nome]]&amp;"*",Gazzetta20_21[Giocatore],1,FALSE),0)</f>
        <v>Demiral M.</v>
      </c>
      <c r="E275" s="13">
        <f>IFERROR(IF(Dati20_21[[#This Row],[Mf]]/Dati20_21[[#This Row],[Quota]]=0,0,Dati20_21[[#This Row],[Mf]]/Dati20_21[[#This Row],[Quota]]),0)</f>
        <v>0.50416666666666665</v>
      </c>
      <c r="F275" s="13">
        <f>IFERROR(Dati20_21[[#This Row],[Mf/Quota]]*Dati20_21[[#This Row],[Pg]]/38,0)</f>
        <v>0.19901315789473684</v>
      </c>
      <c r="G275" s="15">
        <f>IF(Dati20_21[[#This Row],[Mf]]*Dati20_21[[#This Row],[Pg]]=0,0,Dati20_21[[#This Row],[Mf]]*Dati20_21[[#This Row],[Pg]])</f>
        <v>90.75</v>
      </c>
      <c r="H275" s="20">
        <f>IFERROR(Dati20_21[[#This Row],[Tot. punti]]/Dati20_21[[#This Row],[Quota]],0)</f>
        <v>7.5625</v>
      </c>
      <c r="I275" s="12">
        <f>IFERROR(VLOOKUP(Dati20_21[[#This Row],[Nome]]&amp;"*",Gazzetta20_21[],2,FALSE),0)</f>
        <v>12</v>
      </c>
      <c r="J275" t="s">
        <v>57</v>
      </c>
      <c r="K275">
        <v>15</v>
      </c>
      <c r="L275">
        <v>6</v>
      </c>
      <c r="M275">
        <v>6.05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Y275" s="18" t="s">
        <v>2869</v>
      </c>
      <c r="Z275">
        <v>10</v>
      </c>
    </row>
    <row r="276" spans="1:26">
      <c r="A276">
        <v>4725</v>
      </c>
      <c r="B276" t="s">
        <v>22</v>
      </c>
      <c r="C276" t="s">
        <v>1430</v>
      </c>
      <c r="D276" s="17" t="str">
        <f>IFERROR(VLOOKUP(Dati20_21[[#This Row],[Nome]]&amp;"*",Gazzetta20_21[Giocatore],1,FALSE),0)</f>
        <v>Demme D.</v>
      </c>
      <c r="E276" s="13">
        <f>IFERROR(IF(Dati20_21[[#This Row],[Mf]]/Dati20_21[[#This Row],[Quota]]=0,0,Dati20_21[[#This Row],[Mf]]/Dati20_21[[#This Row],[Quota]]),0)</f>
        <v>0.38235294117647056</v>
      </c>
      <c r="F276" s="13">
        <f>IFERROR(Dati20_21[[#This Row],[Mf/Quota]]*Dati20_21[[#This Row],[Pg]]/38,0)</f>
        <v>0.24148606811145509</v>
      </c>
      <c r="G276" s="15">
        <f>IF(Dati20_21[[#This Row],[Mf]]*Dati20_21[[#This Row],[Pg]]=0,0,Dati20_21[[#This Row],[Mf]]*Dati20_21[[#This Row],[Pg]])</f>
        <v>156</v>
      </c>
      <c r="H276" s="20">
        <f>IFERROR(Dati20_21[[#This Row],[Tot. punti]]/Dati20_21[[#This Row],[Quota]],0)</f>
        <v>9.1764705882352935</v>
      </c>
      <c r="I276" s="12">
        <f>IFERROR(VLOOKUP(Dati20_21[[#This Row],[Nome]]&amp;"*",Gazzetta20_21[],2,FALSE),0)</f>
        <v>17</v>
      </c>
      <c r="J276" t="s">
        <v>24</v>
      </c>
      <c r="K276">
        <v>24</v>
      </c>
      <c r="L276">
        <v>6.26</v>
      </c>
      <c r="M276">
        <v>6.5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6</v>
      </c>
      <c r="V276">
        <v>0</v>
      </c>
      <c r="W276">
        <v>0</v>
      </c>
      <c r="Y276" s="18" t="s">
        <v>1943</v>
      </c>
      <c r="Z276">
        <v>21</v>
      </c>
    </row>
    <row r="277" spans="1:26">
      <c r="A277">
        <v>2141</v>
      </c>
      <c r="B277" t="s">
        <v>31</v>
      </c>
      <c r="C277" t="s">
        <v>777</v>
      </c>
      <c r="D277" s="17" t="str">
        <f>IFERROR(VLOOKUP(Dati20_21[[#This Row],[Nome]]&amp;"*",Gazzetta20_21[Giocatore],1,FALSE),0)</f>
        <v>Depaoli F.</v>
      </c>
      <c r="E277" s="13">
        <f>IFERROR(IF(Dati20_21[[#This Row],[Mf]]/Dati20_21[[#This Row],[Quota]]=0,0,Dati20_21[[#This Row],[Mf]]/Dati20_21[[#This Row],[Quota]]),0)</f>
        <v>0.76</v>
      </c>
      <c r="F277" s="13">
        <f>IFERROR(Dati20_21[[#This Row],[Mf/Quota]]*Dati20_21[[#This Row],[Pg]]/38,0)</f>
        <v>0.43999999999999995</v>
      </c>
      <c r="G277" s="15">
        <f>IF(Dati20_21[[#This Row],[Mf]]*Dati20_21[[#This Row],[Pg]]=0,0,Dati20_21[[#This Row],[Mf]]*Dati20_21[[#This Row],[Pg]])</f>
        <v>117.04</v>
      </c>
      <c r="H277" s="20">
        <f>IFERROR(Dati20_21[[#This Row],[Tot. punti]]/Dati20_21[[#This Row],[Quota]],0)</f>
        <v>16.720000000000002</v>
      </c>
      <c r="I277" s="12">
        <f>IFERROR(VLOOKUP(Dati20_21[[#This Row],[Nome]]&amp;"*",Gazzetta20_21[],2,FALSE),0)</f>
        <v>7</v>
      </c>
      <c r="J277" t="s">
        <v>655</v>
      </c>
      <c r="K277">
        <v>22</v>
      </c>
      <c r="L277">
        <v>5.48</v>
      </c>
      <c r="M277">
        <v>5.32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1</v>
      </c>
      <c r="Y277" s="18" t="s">
        <v>1949</v>
      </c>
      <c r="Z277">
        <v>14</v>
      </c>
    </row>
    <row r="278" spans="1:26">
      <c r="A278">
        <v>472</v>
      </c>
      <c r="B278" t="s">
        <v>17</v>
      </c>
      <c r="C278" t="s">
        <v>210</v>
      </c>
      <c r="D278" s="17" t="str">
        <f>IFERROR(VLOOKUP(Dati20_21[[#This Row],[Nome]]&amp;"*",Gazzetta20_21[Giocatore],1,FALSE),0)</f>
        <v>Destro M.</v>
      </c>
      <c r="E278" s="13">
        <f>IFERROR(IF(Dati20_21[[#This Row],[Mf]]/Dati20_21[[#This Row],[Quota]]=0,0,Dati20_21[[#This Row],[Mf]]/Dati20_21[[#This Row],[Quota]]),0)</f>
        <v>0.34666666666666668</v>
      </c>
      <c r="F278" s="13">
        <f>IFERROR(Dati20_21[[#This Row],[Mf/Quota]]*Dati20_21[[#This Row],[Pg]]/38,0)</f>
        <v>0.26456140350877194</v>
      </c>
      <c r="G278" s="15">
        <f>IF(Dati20_21[[#This Row],[Mf]]*Dati20_21[[#This Row],[Pg]]=0,0,Dati20_21[[#This Row],[Mf]]*Dati20_21[[#This Row],[Pg]])</f>
        <v>211.12</v>
      </c>
      <c r="H278" s="20">
        <f>IFERROR(Dati20_21[[#This Row],[Tot. punti]]/Dati20_21[[#This Row],[Quota]],0)</f>
        <v>10.053333333333333</v>
      </c>
      <c r="I278" s="12">
        <f>IFERROR(VLOOKUP(Dati20_21[[#This Row],[Nome]]&amp;"*",Gazzetta20_21[],2,FALSE),0)</f>
        <v>21</v>
      </c>
      <c r="J278" t="s">
        <v>70</v>
      </c>
      <c r="K278">
        <v>29</v>
      </c>
      <c r="L278">
        <v>6.02</v>
      </c>
      <c r="M278">
        <v>7.28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5</v>
      </c>
      <c r="V278">
        <v>0</v>
      </c>
      <c r="W278">
        <v>0</v>
      </c>
      <c r="Y278" s="18" t="s">
        <v>2870</v>
      </c>
      <c r="Z278">
        <v>17</v>
      </c>
    </row>
    <row r="279" spans="1:26">
      <c r="A279">
        <v>2119</v>
      </c>
      <c r="B279" t="s">
        <v>17</v>
      </c>
      <c r="C279" t="s">
        <v>1066</v>
      </c>
      <c r="D279" s="17" t="str">
        <f>IFERROR(VLOOKUP(Dati20_21[[#This Row],[Nome]]&amp;"*",Gazzetta20_21[Giocatore],1,FALSE),0)</f>
        <v>Deulofeu G.</v>
      </c>
      <c r="E279" s="13">
        <f>IFERROR(IF(Dati20_21[[#This Row],[Mf]]/Dati20_21[[#This Row],[Quota]]=0,0,Dati20_21[[#This Row],[Mf]]/Dati20_21[[#This Row],[Quota]]),0)</f>
        <v>0.31900000000000001</v>
      </c>
      <c r="F279" s="13">
        <f>IFERROR(Dati20_21[[#This Row],[Mf/Quota]]*Dati20_21[[#This Row],[Pg]]/38,0)</f>
        <v>0.10913157894736843</v>
      </c>
      <c r="G279" s="15">
        <f>IF(Dati20_21[[#This Row],[Mf]]*Dati20_21[[#This Row],[Pg]]=0,0,Dati20_21[[#This Row],[Mf]]*Dati20_21[[#This Row],[Pg]])</f>
        <v>82.94</v>
      </c>
      <c r="H279" s="20">
        <f>IFERROR(Dati20_21[[#This Row],[Tot. punti]]/Dati20_21[[#This Row],[Quota]],0)</f>
        <v>4.1470000000000002</v>
      </c>
      <c r="I279" s="12">
        <f>IFERROR(VLOOKUP(Dati20_21[[#This Row],[Nome]]&amp;"*",Gazzetta20_21[],2,FALSE),0)</f>
        <v>20</v>
      </c>
      <c r="J279" t="s">
        <v>30</v>
      </c>
      <c r="K279">
        <v>13</v>
      </c>
      <c r="L279">
        <v>6.04</v>
      </c>
      <c r="M279">
        <v>6.38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Y279" s="18" t="s">
        <v>2871</v>
      </c>
      <c r="Z279">
        <v>6</v>
      </c>
    </row>
    <row r="280" spans="1:26">
      <c r="A280">
        <v>4500</v>
      </c>
      <c r="B280" t="s">
        <v>17</v>
      </c>
      <c r="C280" t="s">
        <v>1400</v>
      </c>
      <c r="D280" s="17" t="str">
        <f>IFERROR(VLOOKUP(Dati20_21[[#This Row],[Nome]]&amp;"*",Gazzetta20_21[Giocatore],1,FALSE),0)</f>
        <v>Di Carmine S.</v>
      </c>
      <c r="E280" s="13">
        <f>IFERROR(IF(Dati20_21[[#This Row],[Mf]]/Dati20_21[[#This Row],[Quota]]=0,0,Dati20_21[[#This Row],[Mf]]/Dati20_21[[#This Row],[Quota]]),0)</f>
        <v>0.45833333333333331</v>
      </c>
      <c r="F280" s="13">
        <f>IFERROR(Dati20_21[[#This Row],[Mf/Quota]]*Dati20_21[[#This Row],[Pg]]/38,0)</f>
        <v>0.26535087719298245</v>
      </c>
      <c r="G280" s="15">
        <f>IF(Dati20_21[[#This Row],[Mf]]*Dati20_21[[#This Row],[Pg]]=0,0,Dati20_21[[#This Row],[Mf]]*Dati20_21[[#This Row],[Pg]])</f>
        <v>121</v>
      </c>
      <c r="H280" s="20">
        <f>IFERROR(Dati20_21[[#This Row],[Tot. punti]]/Dati20_21[[#This Row],[Quota]],0)</f>
        <v>10.083333333333334</v>
      </c>
      <c r="I280" s="12">
        <f>IFERROR(VLOOKUP(Dati20_21[[#This Row],[Nome]]&amp;"*",Gazzetta20_21[],2,FALSE),0)</f>
        <v>12</v>
      </c>
      <c r="J280" t="s">
        <v>656</v>
      </c>
      <c r="K280">
        <v>22</v>
      </c>
      <c r="L280">
        <v>5.56</v>
      </c>
      <c r="M280">
        <v>5.5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 s="18" t="s">
        <v>2872</v>
      </c>
      <c r="Z280">
        <v>26</v>
      </c>
    </row>
    <row r="281" spans="1:26">
      <c r="A281">
        <v>2816</v>
      </c>
      <c r="B281" t="s">
        <v>31</v>
      </c>
      <c r="C281" t="s">
        <v>1167</v>
      </c>
      <c r="D281" s="17" t="str">
        <f>IFERROR(VLOOKUP(Dati20_21[[#This Row],[Nome]]&amp;"*",Gazzetta20_21[Giocatore],1,FALSE),0)</f>
        <v>Di Lorenzo G.</v>
      </c>
      <c r="E281" s="13">
        <f>IFERROR(IF(Dati20_21[[#This Row],[Mf]]/Dati20_21[[#This Row],[Quota]]=0,0,Dati20_21[[#This Row],[Mf]]/Dati20_21[[#This Row],[Quota]]),0)</f>
        <v>0.32736842105263159</v>
      </c>
      <c r="F281" s="13">
        <f>IFERROR(Dati20_21[[#This Row],[Mf/Quota]]*Dati20_21[[#This Row],[Pg]]/38,0)</f>
        <v>0.31013850415512467</v>
      </c>
      <c r="G281" s="15">
        <f>IF(Dati20_21[[#This Row],[Mf]]*Dati20_21[[#This Row],[Pg]]=0,0,Dati20_21[[#This Row],[Mf]]*Dati20_21[[#This Row],[Pg]])</f>
        <v>223.92</v>
      </c>
      <c r="H281" s="20">
        <f>IFERROR(Dati20_21[[#This Row],[Tot. punti]]/Dati20_21[[#This Row],[Quota]],0)</f>
        <v>11.785263157894736</v>
      </c>
      <c r="I281" s="12">
        <f>IFERROR(VLOOKUP(Dati20_21[[#This Row],[Nome]]&amp;"*",Gazzetta20_21[],2,FALSE),0)</f>
        <v>19</v>
      </c>
      <c r="J281" t="s">
        <v>24</v>
      </c>
      <c r="K281">
        <v>36</v>
      </c>
      <c r="L281">
        <v>6.04</v>
      </c>
      <c r="M281">
        <v>6.22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11</v>
      </c>
      <c r="V281">
        <v>0</v>
      </c>
      <c r="W281">
        <v>0</v>
      </c>
      <c r="Y281" s="18" t="s">
        <v>3001</v>
      </c>
      <c r="Z281">
        <v>1</v>
      </c>
    </row>
    <row r="282" spans="1:26">
      <c r="A282">
        <v>5352</v>
      </c>
      <c r="B282" t="s">
        <v>17</v>
      </c>
      <c r="C282" t="s">
        <v>1599</v>
      </c>
      <c r="D282" s="17" t="str">
        <f>IFERROR(VLOOKUP(Dati20_21[[#This Row],[Nome]]&amp;"*",Gazzetta20_21[Giocatore],1,FALSE),0)</f>
        <v>Di Serio G.</v>
      </c>
      <c r="E282" s="13">
        <f>IFERROR(IF(Dati20_21[[#This Row],[Mf]]/Dati20_21[[#This Row],[Quota]]=0,0,Dati20_21[[#This Row],[Mf]]/Dati20_21[[#This Row],[Quota]]),0)</f>
        <v>5.75</v>
      </c>
      <c r="F282" s="13">
        <f>IFERROR(Dati20_21[[#This Row],[Mf/Quota]]*Dati20_21[[#This Row],[Pg]]/38,0)</f>
        <v>2.4210526315789473</v>
      </c>
      <c r="G282" s="15">
        <f>IF(Dati20_21[[#This Row],[Mf]]*Dati20_21[[#This Row],[Pg]]=0,0,Dati20_21[[#This Row],[Mf]]*Dati20_21[[#This Row],[Pg]])</f>
        <v>92</v>
      </c>
      <c r="H282" s="20">
        <f>IFERROR(Dati20_21[[#This Row],[Tot. punti]]/Dati20_21[[#This Row],[Quota]],0)</f>
        <v>92</v>
      </c>
      <c r="I282" s="12">
        <f>IFERROR(VLOOKUP(Dati20_21[[#This Row],[Nome]]&amp;"*",Gazzetta20_21[],2,FALSE),0)</f>
        <v>1</v>
      </c>
      <c r="J282" t="s">
        <v>655</v>
      </c>
      <c r="K282">
        <v>16</v>
      </c>
      <c r="L282">
        <v>5.75</v>
      </c>
      <c r="M282">
        <v>5.75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Y282" s="18" t="s">
        <v>2716</v>
      </c>
      <c r="Z282">
        <v>28</v>
      </c>
    </row>
    <row r="283" spans="1:26">
      <c r="A283">
        <v>58</v>
      </c>
      <c r="B283" t="s">
        <v>22</v>
      </c>
      <c r="C283" t="s">
        <v>88</v>
      </c>
      <c r="D283" s="17" t="str">
        <f>IFERROR(VLOOKUP(Dati20_21[[#This Row],[Nome]]&amp;"*",Gazzetta20_21[Giocatore],1,FALSE),0)</f>
        <v>Diawara A.</v>
      </c>
      <c r="E283" s="13">
        <f>IFERROR(IF(Dati20_21[[#This Row],[Mf]]/Dati20_21[[#This Row],[Quota]]=0,0,Dati20_21[[#This Row],[Mf]]/Dati20_21[[#This Row],[Quota]]),0)</f>
        <v>0.52727272727272723</v>
      </c>
      <c r="F283" s="13">
        <f>IFERROR(Dati20_21[[#This Row],[Mf/Quota]]*Dati20_21[[#This Row],[Pg]]/38,0)</f>
        <v>0.24976076555023921</v>
      </c>
      <c r="G283" s="15">
        <f>IF(Dati20_21[[#This Row],[Mf]]*Dati20_21[[#This Row],[Pg]]=0,0,Dati20_21[[#This Row],[Mf]]*Dati20_21[[#This Row],[Pg]])</f>
        <v>104.39999999999999</v>
      </c>
      <c r="H283" s="20">
        <f>IFERROR(Dati20_21[[#This Row],[Tot. punti]]/Dati20_21[[#This Row],[Quota]],0)</f>
        <v>9.4909090909090903</v>
      </c>
      <c r="I283" s="12">
        <f>IFERROR(VLOOKUP(Dati20_21[[#This Row],[Nome]]&amp;"*",Gazzetta20_21[],2,FALSE),0)</f>
        <v>11</v>
      </c>
      <c r="J283" t="s">
        <v>42</v>
      </c>
      <c r="K283">
        <v>18</v>
      </c>
      <c r="L283">
        <v>5.7</v>
      </c>
      <c r="M283">
        <v>5.8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1</v>
      </c>
      <c r="W283">
        <v>0</v>
      </c>
      <c r="Y283" s="18" t="s">
        <v>2553</v>
      </c>
      <c r="Z283">
        <v>9</v>
      </c>
    </row>
    <row r="284" spans="1:26">
      <c r="A284">
        <v>4825</v>
      </c>
      <c r="B284" t="s">
        <v>22</v>
      </c>
      <c r="C284" t="s">
        <v>1506</v>
      </c>
      <c r="D284" s="17" t="str">
        <f>IFERROR(VLOOKUP(Dati20_21[[#This Row],[Nome]]&amp;"*",Gazzetta20_21[Giocatore],1,FALSE),0)</f>
        <v>Diaz B.</v>
      </c>
      <c r="E284" s="13">
        <f>IFERROR(IF(Dati20_21[[#This Row],[Mf]]/Dati20_21[[#This Row],[Quota]]=0,0,Dati20_21[[#This Row],[Mf]]/Dati20_21[[#This Row],[Quota]]),0)</f>
        <v>0.33500000000000002</v>
      </c>
      <c r="F284" s="13">
        <f>IFERROR(Dati20_21[[#This Row],[Mf/Quota]]*Dati20_21[[#This Row],[Pg]]/38,0)</f>
        <v>0.23802631578947367</v>
      </c>
      <c r="G284" s="15">
        <f>IF(Dati20_21[[#This Row],[Mf]]*Dati20_21[[#This Row],[Pg]]=0,0,Dati20_21[[#This Row],[Mf]]*Dati20_21[[#This Row],[Pg]])</f>
        <v>180.9</v>
      </c>
      <c r="H284" s="20">
        <f>IFERROR(Dati20_21[[#This Row],[Tot. punti]]/Dati20_21[[#This Row],[Quota]],0)</f>
        <v>9.0449999999999999</v>
      </c>
      <c r="I284" s="12">
        <f>IFERROR(VLOOKUP(Dati20_21[[#This Row],[Nome]]&amp;"*",Gazzetta20_21[],2,FALSE),0)</f>
        <v>20</v>
      </c>
      <c r="J284" t="s">
        <v>21</v>
      </c>
      <c r="K284">
        <v>27</v>
      </c>
      <c r="L284">
        <v>6.14</v>
      </c>
      <c r="M284">
        <v>6.7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2</v>
      </c>
      <c r="V284">
        <v>0</v>
      </c>
      <c r="W284">
        <v>0</v>
      </c>
      <c r="Y284" s="18" t="s">
        <v>2874</v>
      </c>
      <c r="Z284">
        <v>47</v>
      </c>
    </row>
    <row r="285" spans="1:26">
      <c r="A285">
        <v>5381</v>
      </c>
      <c r="B285" t="s">
        <v>31</v>
      </c>
      <c r="C285" t="s">
        <v>1617</v>
      </c>
      <c r="D285" s="17" t="str">
        <f>IFERROR(VLOOKUP(Dati20_21[[#This Row],[Nome]]&amp;"*",Gazzetta20_21[Giocatore],1,FALSE),0)</f>
        <v>Dierckx D.</v>
      </c>
      <c r="E285" s="13">
        <f>IFERROR(IF(Dati20_21[[#This Row],[Mf]]/Dati20_21[[#This Row],[Quota]]=0,0,Dati20_21[[#This Row],[Mf]]/Dati20_21[[#This Row],[Quota]]),0)</f>
        <v>5.5</v>
      </c>
      <c r="F285" s="13">
        <f>IFERROR(Dati20_21[[#This Row],[Mf/Quota]]*Dati20_21[[#This Row],[Pg]]/38,0)</f>
        <v>1.013157894736842</v>
      </c>
      <c r="G285" s="15">
        <f>IF(Dati20_21[[#This Row],[Mf]]*Dati20_21[[#This Row],[Pg]]=0,0,Dati20_21[[#This Row],[Mf]]*Dati20_21[[#This Row],[Pg]])</f>
        <v>38.5</v>
      </c>
      <c r="H285" s="20">
        <f>IFERROR(Dati20_21[[#This Row],[Tot. punti]]/Dati20_21[[#This Row],[Quota]],0)</f>
        <v>38.5</v>
      </c>
      <c r="I285" s="12">
        <f>IFERROR(VLOOKUP(Dati20_21[[#This Row],[Nome]]&amp;"*",Gazzetta20_21[],2,FALSE),0)</f>
        <v>1</v>
      </c>
      <c r="J285" t="s">
        <v>1086</v>
      </c>
      <c r="K285">
        <v>7</v>
      </c>
      <c r="L285">
        <v>5.57</v>
      </c>
      <c r="M285">
        <v>5.5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Y285" s="18" t="s">
        <v>2342</v>
      </c>
      <c r="Z285">
        <v>10</v>
      </c>
    </row>
    <row r="286" spans="1:26">
      <c r="A286">
        <v>2746</v>
      </c>
      <c r="B286" t="s">
        <v>31</v>
      </c>
      <c r="C286" t="s">
        <v>1107</v>
      </c>
      <c r="D286" s="17" t="str">
        <f>IFERROR(VLOOKUP(Dati20_21[[#This Row],[Nome]]&amp;"*",Gazzetta20_21[Giocatore],1,FALSE),0)</f>
        <v>Dijks M.</v>
      </c>
      <c r="E286" s="13">
        <f>IFERROR(IF(Dati20_21[[#This Row],[Mf]]/Dati20_21[[#This Row],[Quota]]=0,0,Dati20_21[[#This Row],[Mf]]/Dati20_21[[#This Row],[Quota]]),0)</f>
        <v>0.79714285714285715</v>
      </c>
      <c r="F286" s="13">
        <f>IFERROR(Dati20_21[[#This Row],[Mf/Quota]]*Dati20_21[[#This Row],[Pg]]/38,0)</f>
        <v>0.41954887218045112</v>
      </c>
      <c r="G286" s="15">
        <f>IF(Dati20_21[[#This Row],[Mf]]*Dati20_21[[#This Row],[Pg]]=0,0,Dati20_21[[#This Row],[Mf]]*Dati20_21[[#This Row],[Pg]])</f>
        <v>111.6</v>
      </c>
      <c r="H286" s="20">
        <f>IFERROR(Dati20_21[[#This Row],[Tot. punti]]/Dati20_21[[#This Row],[Quota]],0)</f>
        <v>15.942857142857141</v>
      </c>
      <c r="I286" s="12">
        <f>IFERROR(VLOOKUP(Dati20_21[[#This Row],[Nome]]&amp;"*",Gazzetta20_21[],2,FALSE),0)</f>
        <v>7</v>
      </c>
      <c r="J286" t="s">
        <v>89</v>
      </c>
      <c r="K286">
        <v>20</v>
      </c>
      <c r="L286">
        <v>5.75</v>
      </c>
      <c r="M286">
        <v>5.58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1</v>
      </c>
      <c r="W286">
        <v>0</v>
      </c>
      <c r="Y286" s="18" t="s">
        <v>1951</v>
      </c>
      <c r="Z286">
        <v>11</v>
      </c>
    </row>
    <row r="287" spans="1:26">
      <c r="A287">
        <v>254</v>
      </c>
      <c r="B287" t="s">
        <v>31</v>
      </c>
      <c r="C287" t="s">
        <v>580</v>
      </c>
      <c r="D287" s="17" t="str">
        <f>IFERROR(VLOOKUP(Dati20_21[[#This Row],[Nome]]&amp;"*",Gazzetta20_21[Giocatore],1,FALSE),0)</f>
        <v>Dimarco F.</v>
      </c>
      <c r="E287" s="13">
        <f>IFERROR(IF(Dati20_21[[#This Row],[Mf]]/Dati20_21[[#This Row],[Quota]]=0,0,Dati20_21[[#This Row],[Mf]]/Dati20_21[[#This Row],[Quota]]),0)</f>
        <v>0.31619047619047619</v>
      </c>
      <c r="F287" s="13">
        <f>IFERROR(Dati20_21[[#This Row],[Mf/Quota]]*Dati20_21[[#This Row],[Pg]]/38,0)</f>
        <v>0.29122807017543861</v>
      </c>
      <c r="G287" s="15">
        <f>IF(Dati20_21[[#This Row],[Mf]]*Dati20_21[[#This Row],[Pg]]=0,0,Dati20_21[[#This Row],[Mf]]*Dati20_21[[#This Row],[Pg]])</f>
        <v>232.39999999999998</v>
      </c>
      <c r="H287" s="20">
        <f>IFERROR(Dati20_21[[#This Row],[Tot. punti]]/Dati20_21[[#This Row],[Quota]],0)</f>
        <v>11.066666666666666</v>
      </c>
      <c r="I287" s="12">
        <f>IFERROR(VLOOKUP(Dati20_21[[#This Row],[Nome]]&amp;"*",Gazzetta20_21[],2,FALSE),0)</f>
        <v>21</v>
      </c>
      <c r="J287" t="s">
        <v>101</v>
      </c>
      <c r="K287">
        <v>35</v>
      </c>
      <c r="L287">
        <v>6.21</v>
      </c>
      <c r="M287">
        <v>6.64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6</v>
      </c>
      <c r="V287">
        <v>0</v>
      </c>
      <c r="W287">
        <v>0</v>
      </c>
      <c r="Y287" s="18" t="s">
        <v>1952</v>
      </c>
      <c r="Z287">
        <v>4</v>
      </c>
    </row>
    <row r="288" spans="1:26">
      <c r="A288">
        <v>2869</v>
      </c>
      <c r="B288" t="s">
        <v>31</v>
      </c>
      <c r="C288" t="s">
        <v>1212</v>
      </c>
      <c r="D288" s="17" t="str">
        <f>IFERROR(VLOOKUP(Dati20_21[[#This Row],[Nome]]&amp;"*",Gazzetta20_21[Giocatore],1,FALSE),0)</f>
        <v>Djidji K.</v>
      </c>
      <c r="E288" s="13">
        <f>IFERROR(IF(Dati20_21[[#This Row],[Mf]]/Dati20_21[[#This Row],[Quota]]=0,0,Dati20_21[[#This Row],[Mf]]/Dati20_21[[#This Row],[Quota]]),0)</f>
        <v>0.71499999999999997</v>
      </c>
      <c r="F288" s="13">
        <f>IFERROR(Dati20_21[[#This Row],[Mf/Quota]]*Dati20_21[[#This Row],[Pg]]/38,0)</f>
        <v>0.37631578947368416</v>
      </c>
      <c r="G288" s="15">
        <f>IF(Dati20_21[[#This Row],[Mf]]*Dati20_21[[#This Row],[Pg]]=0,0,Dati20_21[[#This Row],[Mf]]*Dati20_21[[#This Row],[Pg]])</f>
        <v>114.39999999999999</v>
      </c>
      <c r="H288" s="20">
        <f>IFERROR(Dati20_21[[#This Row],[Tot. punti]]/Dati20_21[[#This Row],[Quota]],0)</f>
        <v>14.299999999999999</v>
      </c>
      <c r="I288" s="12">
        <f>IFERROR(VLOOKUP(Dati20_21[[#This Row],[Nome]]&amp;"*",Gazzetta20_21[],2,FALSE),0)</f>
        <v>8</v>
      </c>
      <c r="J288" t="s">
        <v>656</v>
      </c>
      <c r="K288">
        <v>20</v>
      </c>
      <c r="L288">
        <v>5.67</v>
      </c>
      <c r="M288">
        <v>5.72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Y288" s="18" t="s">
        <v>3002</v>
      </c>
      <c r="Z288">
        <v>1</v>
      </c>
    </row>
    <row r="289" spans="1:26">
      <c r="A289">
        <v>787</v>
      </c>
      <c r="B289" t="s">
        <v>31</v>
      </c>
      <c r="C289" t="s">
        <v>510</v>
      </c>
      <c r="D289" s="17" t="str">
        <f>IFERROR(VLOOKUP(Dati20_21[[#This Row],[Nome]]&amp;"*",Gazzetta20_21[Giocatore],1,FALSE),0)</f>
        <v>Djimsiti B.</v>
      </c>
      <c r="E289" s="13">
        <f>IFERROR(IF(Dati20_21[[#This Row],[Mf]]/Dati20_21[[#This Row],[Quota]]=0,0,Dati20_21[[#This Row],[Mf]]/Dati20_21[[#This Row],[Quota]]),0)</f>
        <v>0.38062499999999999</v>
      </c>
      <c r="F289" s="13">
        <f>IFERROR(Dati20_21[[#This Row],[Mf/Quota]]*Dati20_21[[#This Row],[Pg]]/38,0)</f>
        <v>0.33054276315789471</v>
      </c>
      <c r="G289" s="15">
        <f>IF(Dati20_21[[#This Row],[Mf]]*Dati20_21[[#This Row],[Pg]]=0,0,Dati20_21[[#This Row],[Mf]]*Dati20_21[[#This Row],[Pg]])</f>
        <v>200.97</v>
      </c>
      <c r="H289" s="20">
        <f>IFERROR(Dati20_21[[#This Row],[Tot. punti]]/Dati20_21[[#This Row],[Quota]],0)</f>
        <v>12.560625</v>
      </c>
      <c r="I289" s="12">
        <f>IFERROR(VLOOKUP(Dati20_21[[#This Row],[Nome]]&amp;"*",Gazzetta20_21[],2,FALSE),0)</f>
        <v>16</v>
      </c>
      <c r="J289" t="s">
        <v>49</v>
      </c>
      <c r="K289">
        <v>33</v>
      </c>
      <c r="L289">
        <v>6.15</v>
      </c>
      <c r="M289">
        <v>6.09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8</v>
      </c>
      <c r="V289">
        <v>0</v>
      </c>
      <c r="W289">
        <v>0</v>
      </c>
      <c r="Y289" s="18" t="s">
        <v>2717</v>
      </c>
      <c r="Z289">
        <v>5</v>
      </c>
    </row>
    <row r="290" spans="1:26">
      <c r="A290">
        <v>1995</v>
      </c>
      <c r="B290" t="s">
        <v>22</v>
      </c>
      <c r="C290" t="s">
        <v>718</v>
      </c>
      <c r="D290" s="17" t="str">
        <f>IFERROR(VLOOKUP(Dati20_21[[#This Row],[Nome]]&amp;"*",Gazzetta20_21[Giocatore],1,FALSE),0)</f>
        <v>Djuricic F.</v>
      </c>
      <c r="E290" s="13">
        <f>IFERROR(IF(Dati20_21[[#This Row],[Mf]]/Dati20_21[[#This Row],[Quota]]=0,0,Dati20_21[[#This Row],[Mf]]/Dati20_21[[#This Row],[Quota]]),0)</f>
        <v>0.34315789473684211</v>
      </c>
      <c r="F290" s="13">
        <f>IFERROR(Dati20_21[[#This Row],[Mf/Quota]]*Dati20_21[[#This Row],[Pg]]/38,0)</f>
        <v>0.28897506925207755</v>
      </c>
      <c r="G290" s="15">
        <f>IF(Dati20_21[[#This Row],[Mf]]*Dati20_21[[#This Row],[Pg]]=0,0,Dati20_21[[#This Row],[Mf]]*Dati20_21[[#This Row],[Pg]])</f>
        <v>208.64</v>
      </c>
      <c r="H290" s="20">
        <f>IFERROR(Dati20_21[[#This Row],[Tot. punti]]/Dati20_21[[#This Row],[Quota]],0)</f>
        <v>10.981052631578947</v>
      </c>
      <c r="I290" s="12">
        <f>IFERROR(VLOOKUP(Dati20_21[[#This Row],[Nome]]&amp;"*",Gazzetta20_21[],2,FALSE),0)</f>
        <v>19</v>
      </c>
      <c r="J290" t="s">
        <v>46</v>
      </c>
      <c r="K290">
        <v>32</v>
      </c>
      <c r="L290">
        <v>6</v>
      </c>
      <c r="M290">
        <v>6.52</v>
      </c>
      <c r="N290">
        <v>4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3</v>
      </c>
      <c r="U290">
        <v>5</v>
      </c>
      <c r="V290">
        <v>0</v>
      </c>
      <c r="W290">
        <v>0</v>
      </c>
      <c r="Y290" s="18" t="s">
        <v>2555</v>
      </c>
      <c r="Z290">
        <v>12</v>
      </c>
    </row>
    <row r="291" spans="1:26">
      <c r="A291">
        <v>4869</v>
      </c>
      <c r="B291" t="s">
        <v>22</v>
      </c>
      <c r="C291" t="s">
        <v>1436</v>
      </c>
      <c r="D291" s="17" t="str">
        <f>IFERROR(VLOOKUP(Dati20_21[[#This Row],[Nome]]&amp;"*",Gazzetta20_21[Giocatore],1,FALSE),0)</f>
        <v>Dominguez N.</v>
      </c>
      <c r="E291" s="13">
        <f>IFERROR(IF(Dati20_21[[#This Row],[Mf]]/Dati20_21[[#This Row],[Quota]]=0,0,Dati20_21[[#This Row],[Mf]]/Dati20_21[[#This Row],[Quota]]),0)</f>
        <v>0.58499999999999996</v>
      </c>
      <c r="F291" s="13">
        <f>IFERROR(Dati20_21[[#This Row],[Mf/Quota]]*Dati20_21[[#This Row],[Pg]]/38,0)</f>
        <v>0.43105263157894735</v>
      </c>
      <c r="G291" s="15">
        <f>IF(Dati20_21[[#This Row],[Mf]]*Dati20_21[[#This Row],[Pg]]=0,0,Dati20_21[[#This Row],[Mf]]*Dati20_21[[#This Row],[Pg]])</f>
        <v>163.79999999999998</v>
      </c>
      <c r="H291" s="20">
        <f>IFERROR(Dati20_21[[#This Row],[Tot. punti]]/Dati20_21[[#This Row],[Quota]],0)</f>
        <v>16.38</v>
      </c>
      <c r="I291" s="12">
        <f>IFERROR(VLOOKUP(Dati20_21[[#This Row],[Nome]]&amp;"*",Gazzetta20_21[],2,FALSE),0)</f>
        <v>10</v>
      </c>
      <c r="J291" t="s">
        <v>89</v>
      </c>
      <c r="K291">
        <v>28</v>
      </c>
      <c r="L291">
        <v>5.88</v>
      </c>
      <c r="M291">
        <v>5.85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0</v>
      </c>
      <c r="W291">
        <v>0</v>
      </c>
      <c r="Y291" s="18" t="s">
        <v>3003</v>
      </c>
      <c r="Z291">
        <v>12</v>
      </c>
    </row>
    <row r="292" spans="1:26">
      <c r="A292">
        <v>350</v>
      </c>
      <c r="B292" t="s">
        <v>28</v>
      </c>
      <c r="C292" t="s">
        <v>158</v>
      </c>
      <c r="D292" s="17" t="str">
        <f>IFERROR(VLOOKUP(Dati20_21[[#This Row],[Nome]]&amp;"*",Gazzetta20_21[Giocatore],1,FALSE),0)</f>
        <v>Donnarumma G.</v>
      </c>
      <c r="E292" s="13">
        <f>IFERROR(IF(Dati20_21[[#This Row],[Mf]]/Dati20_21[[#This Row],[Quota]]=0,0,Dati20_21[[#This Row],[Mf]]/Dati20_21[[#This Row],[Quota]]),0)</f>
        <v>0.22291666666666665</v>
      </c>
      <c r="F292" s="13">
        <f>IFERROR(Dati20_21[[#This Row],[Mf/Quota]]*Dati20_21[[#This Row],[Pg]]/38,0)</f>
        <v>0.21705043859649123</v>
      </c>
      <c r="G292" s="15">
        <f>IF(Dati20_21[[#This Row],[Mf]]*Dati20_21[[#This Row],[Pg]]=0,0,Dati20_21[[#This Row],[Mf]]*Dati20_21[[#This Row],[Pg]])</f>
        <v>197.95</v>
      </c>
      <c r="H292" s="20">
        <f>IFERROR(Dati20_21[[#This Row],[Tot. punti]]/Dati20_21[[#This Row],[Quota]],0)</f>
        <v>8.2479166666666668</v>
      </c>
      <c r="I292" s="12">
        <f>IFERROR(VLOOKUP(Dati20_21[[#This Row],[Nome]]&amp;"*",Gazzetta20_21[],2,FALSE),0)</f>
        <v>24</v>
      </c>
      <c r="J292" t="s">
        <v>21</v>
      </c>
      <c r="K292">
        <v>37</v>
      </c>
      <c r="L292">
        <v>6.31</v>
      </c>
      <c r="M292">
        <v>5.35</v>
      </c>
      <c r="N292">
        <v>0</v>
      </c>
      <c r="O292">
        <v>38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Y292" s="18" t="s">
        <v>3004</v>
      </c>
      <c r="Z292">
        <v>7</v>
      </c>
    </row>
    <row r="293" spans="1:26">
      <c r="A293">
        <v>1917</v>
      </c>
      <c r="B293" t="s">
        <v>28</v>
      </c>
      <c r="C293" t="s">
        <v>689</v>
      </c>
      <c r="D293" s="17" t="str">
        <f>IFERROR(VLOOKUP(Dati20_21[[#This Row],[Nome]]&amp;"*",Gazzetta20_21[Giocatore],1,FALSE),0)</f>
        <v>Dragowski B.</v>
      </c>
      <c r="E293" s="13">
        <f>IFERROR(IF(Dati20_21[[#This Row],[Mf]]/Dati20_21[[#This Row],[Quota]]=0,0,Dati20_21[[#This Row],[Mf]]/Dati20_21[[#This Row],[Quota]]),0)</f>
        <v>0.27</v>
      </c>
      <c r="F293" s="13">
        <f>IFERROR(Dati20_21[[#This Row],[Mf/Quota]]*Dati20_21[[#This Row],[Pg]]/38,0)</f>
        <v>0.25578947368421057</v>
      </c>
      <c r="G293" s="15">
        <f>IF(Dati20_21[[#This Row],[Mf]]*Dati20_21[[#This Row],[Pg]]=0,0,Dati20_21[[#This Row],[Mf]]*Dati20_21[[#This Row],[Pg]])</f>
        <v>174.96</v>
      </c>
      <c r="H293" s="20">
        <f>IFERROR(Dati20_21[[#This Row],[Tot. punti]]/Dati20_21[[#This Row],[Quota]],0)</f>
        <v>9.7200000000000006</v>
      </c>
      <c r="I293" s="12">
        <f>IFERROR(VLOOKUP(Dati20_21[[#This Row],[Nome]]&amp;"*",Gazzetta20_21[],2,FALSE),0)</f>
        <v>18</v>
      </c>
      <c r="J293" t="s">
        <v>35</v>
      </c>
      <c r="K293">
        <v>36</v>
      </c>
      <c r="L293">
        <v>6.22</v>
      </c>
      <c r="M293">
        <v>4.8600000000000003</v>
      </c>
      <c r="N293">
        <v>0</v>
      </c>
      <c r="O293">
        <v>55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s="18" t="s">
        <v>3005</v>
      </c>
      <c r="Z293">
        <v>18</v>
      </c>
    </row>
    <row r="294" spans="1:26">
      <c r="A294">
        <v>5011</v>
      </c>
      <c r="B294" t="s">
        <v>17</v>
      </c>
      <c r="C294" t="s">
        <v>1558</v>
      </c>
      <c r="D294" s="17" t="str">
        <f>IFERROR(VLOOKUP(Dati20_21[[#This Row],[Nome]]&amp;"*",Gazzetta20_21[Giocatore],1,FALSE),0)</f>
        <v>Dragus D.</v>
      </c>
      <c r="E294" s="13">
        <f>IFERROR(IF(Dati20_21[[#This Row],[Mf]]/Dati20_21[[#This Row],[Quota]]=0,0,Dati20_21[[#This Row],[Mf]]/Dati20_21[[#This Row],[Quota]]),0)</f>
        <v>1.06</v>
      </c>
      <c r="F294" s="13">
        <f>IFERROR(Dati20_21[[#This Row],[Mf/Quota]]*Dati20_21[[#This Row],[Pg]]/38,0)</f>
        <v>0.25105263157894742</v>
      </c>
      <c r="G294" s="15">
        <f>IF(Dati20_21[[#This Row],[Mf]]*Dati20_21[[#This Row],[Pg]]=0,0,Dati20_21[[#This Row],[Mf]]*Dati20_21[[#This Row],[Pg]])</f>
        <v>47.699999999999996</v>
      </c>
      <c r="H294" s="20">
        <f>IFERROR(Dati20_21[[#This Row],[Tot. punti]]/Dati20_21[[#This Row],[Quota]],0)</f>
        <v>9.5399999999999991</v>
      </c>
      <c r="I294" s="12">
        <f>IFERROR(VLOOKUP(Dati20_21[[#This Row],[Nome]]&amp;"*",Gazzetta20_21[],2,FALSE),0)</f>
        <v>5</v>
      </c>
      <c r="J294" t="s">
        <v>656</v>
      </c>
      <c r="K294">
        <v>9</v>
      </c>
      <c r="L294">
        <v>5.3</v>
      </c>
      <c r="M294">
        <v>5.3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Y294" s="18" t="s">
        <v>1955</v>
      </c>
      <c r="Z294">
        <v>6</v>
      </c>
    </row>
    <row r="295" spans="1:26">
      <c r="A295">
        <v>5365</v>
      </c>
      <c r="B295" t="s">
        <v>31</v>
      </c>
      <c r="C295" t="s">
        <v>1609</v>
      </c>
      <c r="D295" s="17" t="str">
        <f>IFERROR(VLOOKUP(Dati20_21[[#This Row],[Nome]]&amp;"*",Gazzetta20_21[Giocatore],1,FALSE),0)</f>
        <v>Dragusin R.</v>
      </c>
      <c r="E295" s="13">
        <f>IFERROR(IF(Dati20_21[[#This Row],[Mf]]/Dati20_21[[#This Row],[Quota]]=0,0,Dati20_21[[#This Row],[Mf]]/Dati20_21[[#This Row],[Quota]]),0)</f>
        <v>0</v>
      </c>
      <c r="F295" s="13">
        <f>IFERROR(Dati20_21[[#This Row],[Mf/Quota]]*Dati20_21[[#This Row],[Pg]]/38,0)</f>
        <v>0</v>
      </c>
      <c r="G295" s="15">
        <f>IF(Dati20_21[[#This Row],[Mf]]*Dati20_21[[#This Row],[Pg]]=0,0,Dati20_21[[#This Row],[Mf]]*Dati20_21[[#This Row],[Pg]])</f>
        <v>0</v>
      </c>
      <c r="H295" s="20">
        <f>IFERROR(Dati20_21[[#This Row],[Tot. punti]]/Dati20_21[[#This Row],[Quota]],0)</f>
        <v>0</v>
      </c>
      <c r="I295" s="12">
        <f>IFERROR(VLOOKUP(Dati20_21[[#This Row],[Nome]]&amp;"*",Gazzetta20_21[],2,FALSE),0)</f>
        <v>1</v>
      </c>
      <c r="J295" t="s">
        <v>57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 s="18" t="s">
        <v>2719</v>
      </c>
      <c r="Z295">
        <v>9</v>
      </c>
    </row>
    <row r="296" spans="1:26">
      <c r="A296">
        <v>526</v>
      </c>
      <c r="B296" t="s">
        <v>22</v>
      </c>
      <c r="C296" t="s">
        <v>119</v>
      </c>
      <c r="D296" s="17" t="str">
        <f>IFERROR(VLOOKUP(Dati20_21[[#This Row],[Nome]]&amp;"*",Gazzetta20_21[Giocatore],1,FALSE),0)</f>
        <v>Duncan A.</v>
      </c>
      <c r="E296" s="13">
        <f>IFERROR(IF(Dati20_21[[#This Row],[Mf]]/Dati20_21[[#This Row],[Quota]]=0,0,Dati20_21[[#This Row],[Mf]]/Dati20_21[[#This Row],[Quota]]),0)</f>
        <v>0.44999999999999996</v>
      </c>
      <c r="F296" s="13">
        <f>IFERROR(Dati20_21[[#This Row],[Mf/Quota]]*Dati20_21[[#This Row],[Pg]]/38,0)</f>
        <v>0.27236842105263159</v>
      </c>
      <c r="G296" s="15">
        <f>IF(Dati20_21[[#This Row],[Mf]]*Dati20_21[[#This Row],[Pg]]=0,0,Dati20_21[[#This Row],[Mf]]*Dati20_21[[#This Row],[Pg]])</f>
        <v>134.54999999999998</v>
      </c>
      <c r="H296" s="20">
        <f>IFERROR(Dati20_21[[#This Row],[Tot. punti]]/Dati20_21[[#This Row],[Quota]],0)</f>
        <v>10.349999999999998</v>
      </c>
      <c r="I296" s="12">
        <f>IFERROR(VLOOKUP(Dati20_21[[#This Row],[Nome]]&amp;"*",Gazzetta20_21[],2,FALSE),0)</f>
        <v>13</v>
      </c>
      <c r="J296" t="s">
        <v>654</v>
      </c>
      <c r="K296">
        <v>23</v>
      </c>
      <c r="L296">
        <v>5.82</v>
      </c>
      <c r="M296">
        <v>5.85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 s="18" t="s">
        <v>3006</v>
      </c>
      <c r="Z296">
        <v>8</v>
      </c>
    </row>
    <row r="297" spans="1:26">
      <c r="A297">
        <v>309</v>
      </c>
      <c r="B297" t="s">
        <v>17</v>
      </c>
      <c r="C297" t="s">
        <v>93</v>
      </c>
      <c r="D297" s="17" t="str">
        <f>IFERROR(VLOOKUP(Dati20_21[[#This Row],[Nome]]&amp;"*",Gazzetta20_21[Giocatore],1,FALSE),0)</f>
        <v>Dybala P.</v>
      </c>
      <c r="E297" s="13">
        <f>IFERROR(IF(Dati20_21[[#This Row],[Mf]]/Dati20_21[[#This Row],[Quota]]=0,0,Dati20_21[[#This Row],[Mf]]/Dati20_21[[#This Row],[Quota]]),0)</f>
        <v>0.24428571428571427</v>
      </c>
      <c r="F297" s="13">
        <f>IFERROR(Dati20_21[[#This Row],[Mf/Quota]]*Dati20_21[[#This Row],[Pg]]/38,0)</f>
        <v>0.12857142857142856</v>
      </c>
      <c r="G297" s="15">
        <f>IF(Dati20_21[[#This Row],[Mf]]*Dati20_21[[#This Row],[Pg]]=0,0,Dati20_21[[#This Row],[Mf]]*Dati20_21[[#This Row],[Pg]])</f>
        <v>136.80000000000001</v>
      </c>
      <c r="H297" s="20">
        <f>IFERROR(Dati20_21[[#This Row],[Tot. punti]]/Dati20_21[[#This Row],[Quota]],0)</f>
        <v>4.8857142857142861</v>
      </c>
      <c r="I297" s="12">
        <f>IFERROR(VLOOKUP(Dati20_21[[#This Row],[Nome]]&amp;"*",Gazzetta20_21[],2,FALSE),0)</f>
        <v>28</v>
      </c>
      <c r="J297" t="s">
        <v>57</v>
      </c>
      <c r="K297">
        <v>20</v>
      </c>
      <c r="L297">
        <v>6.05</v>
      </c>
      <c r="M297">
        <v>6.84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Y297" s="18" t="s">
        <v>1959</v>
      </c>
      <c r="Z297">
        <v>6</v>
      </c>
    </row>
    <row r="298" spans="1:26">
      <c r="A298">
        <v>647</v>
      </c>
      <c r="B298" t="s">
        <v>17</v>
      </c>
      <c r="C298" t="s">
        <v>149</v>
      </c>
      <c r="D298" s="17" t="str">
        <f>IFERROR(VLOOKUP(Dati20_21[[#This Row],[Nome]]&amp;"*",Gazzetta20_21[Giocatore],1,FALSE),0)</f>
        <v>Dzeko E.</v>
      </c>
      <c r="E298" s="13">
        <f>IFERROR(IF(Dati20_21[[#This Row],[Mf]]/Dati20_21[[#This Row],[Quota]]=0,0,Dati20_21[[#This Row],[Mf]]/Dati20_21[[#This Row],[Quota]]),0)</f>
        <v>0.27039999999999997</v>
      </c>
      <c r="F298" s="13">
        <f>IFERROR(Dati20_21[[#This Row],[Mf/Quota]]*Dati20_21[[#This Row],[Pg]]/38,0)</f>
        <v>0.19212631578947365</v>
      </c>
      <c r="G298" s="15">
        <f>IF(Dati20_21[[#This Row],[Mf]]*Dati20_21[[#This Row],[Pg]]=0,0,Dati20_21[[#This Row],[Mf]]*Dati20_21[[#This Row],[Pg]])</f>
        <v>182.51999999999998</v>
      </c>
      <c r="H298" s="20">
        <f>IFERROR(Dati20_21[[#This Row],[Tot. punti]]/Dati20_21[[#This Row],[Quota]],0)</f>
        <v>7.3007999999999988</v>
      </c>
      <c r="I298" s="12">
        <f>IFERROR(VLOOKUP(Dati20_21[[#This Row],[Nome]]&amp;"*",Gazzetta20_21[],2,FALSE),0)</f>
        <v>25</v>
      </c>
      <c r="J298" t="s">
        <v>42</v>
      </c>
      <c r="K298">
        <v>27</v>
      </c>
      <c r="L298">
        <v>5.96</v>
      </c>
      <c r="M298">
        <v>6.76</v>
      </c>
      <c r="N298">
        <v>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3</v>
      </c>
      <c r="U298">
        <v>2</v>
      </c>
      <c r="V298">
        <v>0</v>
      </c>
      <c r="W298">
        <v>0</v>
      </c>
      <c r="Y298" s="18" t="s">
        <v>2720</v>
      </c>
      <c r="Z298">
        <v>7</v>
      </c>
    </row>
    <row r="299" spans="1:26">
      <c r="A299">
        <v>2391</v>
      </c>
      <c r="B299" t="s">
        <v>22</v>
      </c>
      <c r="C299" t="s">
        <v>1090</v>
      </c>
      <c r="D299" s="17" t="str">
        <f>IFERROR(VLOOKUP(Dati20_21[[#This Row],[Nome]]&amp;"*",Gazzetta20_21[Giocatore],1,FALSE),0)</f>
        <v>Ekdal A.</v>
      </c>
      <c r="E299" s="13">
        <f>IFERROR(IF(Dati20_21[[#This Row],[Mf]]/Dati20_21[[#This Row],[Quota]]=0,0,Dati20_21[[#This Row],[Mf]]/Dati20_21[[#This Row],[Quota]]),0)</f>
        <v>0.46</v>
      </c>
      <c r="F299" s="13">
        <f>IFERROR(Dati20_21[[#This Row],[Mf/Quota]]*Dati20_21[[#This Row],[Pg]]/38,0)</f>
        <v>0.38736842105263158</v>
      </c>
      <c r="G299" s="15">
        <f>IF(Dati20_21[[#This Row],[Mf]]*Dati20_21[[#This Row],[Pg]]=0,0,Dati20_21[[#This Row],[Mf]]*Dati20_21[[#This Row],[Pg]])</f>
        <v>191.36</v>
      </c>
      <c r="H299" s="20">
        <f>IFERROR(Dati20_21[[#This Row],[Tot. punti]]/Dati20_21[[#This Row],[Quota]],0)</f>
        <v>14.72</v>
      </c>
      <c r="I299" s="12">
        <f>IFERROR(VLOOKUP(Dati20_21[[#This Row],[Nome]]&amp;"*",Gazzetta20_21[],2,FALSE),0)</f>
        <v>13</v>
      </c>
      <c r="J299" t="s">
        <v>44</v>
      </c>
      <c r="K299">
        <v>32</v>
      </c>
      <c r="L299">
        <v>5.9</v>
      </c>
      <c r="M299">
        <v>5.98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9</v>
      </c>
      <c r="V299">
        <v>0</v>
      </c>
      <c r="W299">
        <v>0</v>
      </c>
      <c r="Y299" s="18" t="s">
        <v>3007</v>
      </c>
      <c r="Z299">
        <v>1</v>
      </c>
    </row>
    <row r="300" spans="1:26">
      <c r="A300">
        <v>795</v>
      </c>
      <c r="B300" t="s">
        <v>17</v>
      </c>
      <c r="C300" t="s">
        <v>359</v>
      </c>
      <c r="D300" s="17" t="str">
        <f>IFERROR(VLOOKUP(Dati20_21[[#This Row],[Nome]]&amp;"*",Gazzetta20_21[Giocatore],1,FALSE),0)</f>
        <v>El Shaarawy S.</v>
      </c>
      <c r="E300" s="13">
        <f>IFERROR(IF(Dati20_21[[#This Row],[Mf]]/Dati20_21[[#This Row],[Quota]]=0,0,Dati20_21[[#This Row],[Mf]]/Dati20_21[[#This Row],[Quota]]),0)</f>
        <v>0.34941176470588237</v>
      </c>
      <c r="F300" s="13">
        <f>IFERROR(Dati20_21[[#This Row],[Mf/Quota]]*Dati20_21[[#This Row],[Pg]]/38,0)</f>
        <v>9.1950464396284834E-2</v>
      </c>
      <c r="G300" s="15">
        <f>IF(Dati20_21[[#This Row],[Mf]]*Dati20_21[[#This Row],[Pg]]=0,0,Dati20_21[[#This Row],[Mf]]*Dati20_21[[#This Row],[Pg]])</f>
        <v>59.400000000000006</v>
      </c>
      <c r="H300" s="20">
        <f>IFERROR(Dati20_21[[#This Row],[Tot. punti]]/Dati20_21[[#This Row],[Quota]],0)</f>
        <v>3.494117647058824</v>
      </c>
      <c r="I300" s="12">
        <f>IFERROR(VLOOKUP(Dati20_21[[#This Row],[Nome]]&amp;"*",Gazzetta20_21[],2,FALSE),0)</f>
        <v>17</v>
      </c>
      <c r="J300" t="s">
        <v>42</v>
      </c>
      <c r="K300">
        <v>10</v>
      </c>
      <c r="L300">
        <v>5.67</v>
      </c>
      <c r="M300">
        <v>5.94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Y300" s="18" t="s">
        <v>2876</v>
      </c>
      <c r="Z300">
        <v>34</v>
      </c>
    </row>
    <row r="301" spans="1:26">
      <c r="A301">
        <v>4479</v>
      </c>
      <c r="B301" t="s">
        <v>22</v>
      </c>
      <c r="C301" t="s">
        <v>1381</v>
      </c>
      <c r="D301" s="17" t="str">
        <f>IFERROR(VLOOKUP(Dati20_21[[#This Row],[Nome]]&amp;"*",Gazzetta20_21[Giocatore],1,FALSE),0)</f>
        <v>Elmas E.</v>
      </c>
      <c r="E301" s="13">
        <f>IFERROR(IF(Dati20_21[[#This Row],[Mf]]/Dati20_21[[#This Row],[Quota]]=0,0,Dati20_21[[#This Row],[Mf]]/Dati20_21[[#This Row],[Quota]]),0)</f>
        <v>0.47615384615384621</v>
      </c>
      <c r="F301" s="13">
        <f>IFERROR(Dati20_21[[#This Row],[Mf/Quota]]*Dati20_21[[#This Row],[Pg]]/38,0)</f>
        <v>0.41350202429149802</v>
      </c>
      <c r="G301" s="15">
        <f>IF(Dati20_21[[#This Row],[Mf]]*Dati20_21[[#This Row],[Pg]]=0,0,Dati20_21[[#This Row],[Mf]]*Dati20_21[[#This Row],[Pg]])</f>
        <v>204.27</v>
      </c>
      <c r="H301" s="20">
        <f>IFERROR(Dati20_21[[#This Row],[Tot. punti]]/Dati20_21[[#This Row],[Quota]],0)</f>
        <v>15.713076923076924</v>
      </c>
      <c r="I301" s="12">
        <f>IFERROR(VLOOKUP(Dati20_21[[#This Row],[Nome]]&amp;"*",Gazzetta20_21[],2,FALSE),0)</f>
        <v>13</v>
      </c>
      <c r="J301" t="s">
        <v>24</v>
      </c>
      <c r="K301">
        <v>33</v>
      </c>
      <c r="L301">
        <v>5.9</v>
      </c>
      <c r="M301">
        <v>6.19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Y301" s="18" t="s">
        <v>3008</v>
      </c>
      <c r="Z301">
        <v>15</v>
      </c>
    </row>
    <row r="302" spans="1:26">
      <c r="A302">
        <v>2556</v>
      </c>
      <c r="B302" t="s">
        <v>22</v>
      </c>
      <c r="C302" t="s">
        <v>1280</v>
      </c>
      <c r="D302" s="17" t="str">
        <f>IFERROR(VLOOKUP(Dati20_21[[#This Row],[Nome]]&amp;"*",Gazzetta20_21[Giocatore],1,FALSE),0)</f>
        <v>Eriksen C.</v>
      </c>
      <c r="E302" s="13">
        <f>IFERROR(IF(Dati20_21[[#This Row],[Mf]]/Dati20_21[[#This Row],[Quota]]=0,0,Dati20_21[[#This Row],[Mf]]/Dati20_21[[#This Row],[Quota]]),0)</f>
        <v>0.27166666666666667</v>
      </c>
      <c r="F302" s="13">
        <f>IFERROR(Dati20_21[[#This Row],[Mf/Quota]]*Dati20_21[[#This Row],[Pg]]/38,0)</f>
        <v>0.18587719298245614</v>
      </c>
      <c r="G302" s="15">
        <f>IF(Dati20_21[[#This Row],[Mf]]*Dati20_21[[#This Row],[Pg]]=0,0,Dati20_21[[#This Row],[Mf]]*Dati20_21[[#This Row],[Pg]])</f>
        <v>169.51999999999998</v>
      </c>
      <c r="H302" s="20">
        <f>IFERROR(Dati20_21[[#This Row],[Tot. punti]]/Dati20_21[[#This Row],[Quota]],0)</f>
        <v>7.0633333333333326</v>
      </c>
      <c r="I302" s="12">
        <f>IFERROR(VLOOKUP(Dati20_21[[#This Row],[Nome]]&amp;"*",Gazzetta20_21[],2,FALSE),0)</f>
        <v>24</v>
      </c>
      <c r="J302" t="s">
        <v>55</v>
      </c>
      <c r="K302">
        <v>26</v>
      </c>
      <c r="L302">
        <v>6.15</v>
      </c>
      <c r="M302">
        <v>6.52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Y302" s="18" t="s">
        <v>2557</v>
      </c>
      <c r="Z302">
        <v>18</v>
      </c>
    </row>
    <row r="303" spans="1:26">
      <c r="A303">
        <v>4982</v>
      </c>
      <c r="B303" t="s">
        <v>31</v>
      </c>
      <c r="C303" t="s">
        <v>1531</v>
      </c>
      <c r="D303" s="17" t="str">
        <f>IFERROR(VLOOKUP(Dati20_21[[#This Row],[Nome]]&amp;"*",Gazzetta20_21[Giocatore],1,FALSE),0)</f>
        <v>Erlic M.</v>
      </c>
      <c r="E303" s="13">
        <f>IFERROR(IF(Dati20_21[[#This Row],[Mf]]/Dati20_21[[#This Row],[Quota]]=0,0,Dati20_21[[#This Row],[Mf]]/Dati20_21[[#This Row],[Quota]]),0)</f>
        <v>0.41333333333333333</v>
      </c>
      <c r="F303" s="13">
        <f>IFERROR(Dati20_21[[#This Row],[Mf/Quota]]*Dati20_21[[#This Row],[Pg]]/38,0)</f>
        <v>0.29368421052631577</v>
      </c>
      <c r="G303" s="15">
        <f>IF(Dati20_21[[#This Row],[Mf]]*Dati20_21[[#This Row],[Pg]]=0,0,Dati20_21[[#This Row],[Mf]]*Dati20_21[[#This Row],[Pg]])</f>
        <v>167.4</v>
      </c>
      <c r="H303" s="20">
        <f>IFERROR(Dati20_21[[#This Row],[Tot. punti]]/Dati20_21[[#This Row],[Quota]],0)</f>
        <v>11.16</v>
      </c>
      <c r="I303" s="12">
        <f>IFERROR(VLOOKUP(Dati20_21[[#This Row],[Nome]]&amp;"*",Gazzetta20_21[],2,FALSE),0)</f>
        <v>15</v>
      </c>
      <c r="J303" t="s">
        <v>1494</v>
      </c>
      <c r="K303">
        <v>27</v>
      </c>
      <c r="L303">
        <v>5.89</v>
      </c>
      <c r="M303">
        <v>6.2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6</v>
      </c>
      <c r="V303">
        <v>0</v>
      </c>
      <c r="W303">
        <v>0</v>
      </c>
      <c r="Y303" s="18" t="s">
        <v>2344</v>
      </c>
      <c r="Z303">
        <v>16</v>
      </c>
    </row>
    <row r="304" spans="1:26">
      <c r="A304">
        <v>4975</v>
      </c>
      <c r="B304" t="s">
        <v>22</v>
      </c>
      <c r="C304" t="s">
        <v>1524</v>
      </c>
      <c r="D304" s="17" t="str">
        <f>IFERROR(VLOOKUP(Dati20_21[[#This Row],[Nome]]&amp;"*",Gazzetta20_21[Giocatore],1,FALSE),0)</f>
        <v>Escalante G.</v>
      </c>
      <c r="E304" s="13">
        <f>IFERROR(IF(Dati20_21[[#This Row],[Mf]]/Dati20_21[[#This Row],[Quota]]=0,0,Dati20_21[[#This Row],[Mf]]/Dati20_21[[#This Row],[Quota]]),0)</f>
        <v>0.71750000000000003</v>
      </c>
      <c r="F304" s="13">
        <f>IFERROR(Dati20_21[[#This Row],[Mf/Quota]]*Dati20_21[[#This Row],[Pg]]/38,0)</f>
        <v>0.45315789473684209</v>
      </c>
      <c r="G304" s="15">
        <f>IF(Dati20_21[[#This Row],[Mf]]*Dati20_21[[#This Row],[Pg]]=0,0,Dati20_21[[#This Row],[Mf]]*Dati20_21[[#This Row],[Pg]])</f>
        <v>137.76</v>
      </c>
      <c r="H304" s="20">
        <f>IFERROR(Dati20_21[[#This Row],[Tot. punti]]/Dati20_21[[#This Row],[Quota]],0)</f>
        <v>17.22</v>
      </c>
      <c r="I304" s="12">
        <f>IFERROR(VLOOKUP(Dati20_21[[#This Row],[Nome]]&amp;"*",Gazzetta20_21[],2,FALSE),0)</f>
        <v>8</v>
      </c>
      <c r="J304" t="s">
        <v>74</v>
      </c>
      <c r="K304">
        <v>24</v>
      </c>
      <c r="L304">
        <v>5.87</v>
      </c>
      <c r="M304">
        <v>5.74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Y304" s="18" t="s">
        <v>1962</v>
      </c>
      <c r="Z304">
        <v>14</v>
      </c>
    </row>
    <row r="305" spans="1:26">
      <c r="A305">
        <v>5290</v>
      </c>
      <c r="B305" t="s">
        <v>22</v>
      </c>
      <c r="C305" t="s">
        <v>1567</v>
      </c>
      <c r="D305" s="17" t="str">
        <f>IFERROR(VLOOKUP(Dati20_21[[#This Row],[Nome]]&amp;"*",Gazzetta20_21[Giocatore],1,FALSE),0)</f>
        <v>Estevez N.</v>
      </c>
      <c r="E305" s="13">
        <f>IFERROR(IF(Dati20_21[[#This Row],[Mf]]/Dati20_21[[#This Row],[Quota]]=0,0,Dati20_21[[#This Row],[Mf]]/Dati20_21[[#This Row],[Quota]]),0)</f>
        <v>0.58699999999999997</v>
      </c>
      <c r="F305" s="13">
        <f>IFERROR(Dati20_21[[#This Row],[Mf/Quota]]*Dati20_21[[#This Row],[Pg]]/38,0)</f>
        <v>0.41707894736842099</v>
      </c>
      <c r="G305" s="15">
        <f>IF(Dati20_21[[#This Row],[Mf]]*Dati20_21[[#This Row],[Pg]]=0,0,Dati20_21[[#This Row],[Mf]]*Dati20_21[[#This Row],[Pg]])</f>
        <v>158.49</v>
      </c>
      <c r="H305" s="20">
        <f>IFERROR(Dati20_21[[#This Row],[Tot. punti]]/Dati20_21[[#This Row],[Quota]],0)</f>
        <v>15.849</v>
      </c>
      <c r="I305" s="12">
        <f>IFERROR(VLOOKUP(Dati20_21[[#This Row],[Nome]]&amp;"*",Gazzetta20_21[],2,FALSE),0)</f>
        <v>10</v>
      </c>
      <c r="J305" t="s">
        <v>1494</v>
      </c>
      <c r="K305">
        <v>27</v>
      </c>
      <c r="L305">
        <v>5.89</v>
      </c>
      <c r="M305">
        <v>5.87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7</v>
      </c>
      <c r="V305">
        <v>0</v>
      </c>
      <c r="W305">
        <v>0</v>
      </c>
      <c r="Y305" s="18" t="s">
        <v>3009</v>
      </c>
      <c r="Z305">
        <v>1</v>
      </c>
    </row>
    <row r="306" spans="1:26">
      <c r="A306">
        <v>2290</v>
      </c>
      <c r="B306" t="s">
        <v>22</v>
      </c>
      <c r="C306" t="s">
        <v>879</v>
      </c>
      <c r="D306" s="17" t="str">
        <f>IFERROR(VLOOKUP(Dati20_21[[#This Row],[Nome]]&amp;"*",Gazzetta20_21[Giocatore],1,FALSE),0)</f>
        <v>Eysseric V.</v>
      </c>
      <c r="E306" s="13">
        <f>IFERROR(IF(Dati20_21[[#This Row],[Mf]]/Dati20_21[[#This Row],[Quota]]=0,0,Dati20_21[[#This Row],[Mf]]/Dati20_21[[#This Row],[Quota]]),0)</f>
        <v>0.621</v>
      </c>
      <c r="F306" s="13">
        <f>IFERROR(Dati20_21[[#This Row],[Mf/Quota]]*Dati20_21[[#This Row],[Pg]]/38,0)</f>
        <v>0.2614736842105263</v>
      </c>
      <c r="G306" s="15">
        <f>IF(Dati20_21[[#This Row],[Mf]]*Dati20_21[[#This Row],[Pg]]=0,0,Dati20_21[[#This Row],[Mf]]*Dati20_21[[#This Row],[Pg]])</f>
        <v>99.36</v>
      </c>
      <c r="H306" s="20">
        <f>IFERROR(Dati20_21[[#This Row],[Tot. punti]]/Dati20_21[[#This Row],[Quota]],0)</f>
        <v>9.9359999999999999</v>
      </c>
      <c r="I306" s="12">
        <f>IFERROR(VLOOKUP(Dati20_21[[#This Row],[Nome]]&amp;"*",Gazzetta20_21[],2,FALSE),0)</f>
        <v>10</v>
      </c>
      <c r="J306" t="s">
        <v>35</v>
      </c>
      <c r="K306">
        <v>16</v>
      </c>
      <c r="L306">
        <v>5.86</v>
      </c>
      <c r="M306">
        <v>6.21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Y306" s="18" t="s">
        <v>1963</v>
      </c>
      <c r="Z306">
        <v>14</v>
      </c>
    </row>
    <row r="307" spans="1:26">
      <c r="A307">
        <v>4465</v>
      </c>
      <c r="B307" t="s">
        <v>22</v>
      </c>
      <c r="C307" t="s">
        <v>1368</v>
      </c>
      <c r="D307" s="17" t="str">
        <f>IFERROR(VLOOKUP(Dati20_21[[#This Row],[Nome]]&amp;"*",Gazzetta20_21[Giocatore],1,FALSE),0)</f>
        <v>Fagioli N.</v>
      </c>
      <c r="E307" s="13">
        <f>IFERROR(IF(Dati20_21[[#This Row],[Mf]]/Dati20_21[[#This Row],[Quota]]=0,0,Dati20_21[[#This Row],[Mf]]/Dati20_21[[#This Row],[Quota]]),0)</f>
        <v>6</v>
      </c>
      <c r="F307" s="13">
        <f>IFERROR(Dati20_21[[#This Row],[Mf/Quota]]*Dati20_21[[#This Row],[Pg]]/38,0)</f>
        <v>0.15789473684210525</v>
      </c>
      <c r="G307" s="15">
        <f>IF(Dati20_21[[#This Row],[Mf]]*Dati20_21[[#This Row],[Pg]]=0,0,Dati20_21[[#This Row],[Mf]]*Dati20_21[[#This Row],[Pg]])</f>
        <v>6</v>
      </c>
      <c r="H307" s="20">
        <f>IFERROR(Dati20_21[[#This Row],[Tot. punti]]/Dati20_21[[#This Row],[Quota]],0)</f>
        <v>6</v>
      </c>
      <c r="I307" s="12">
        <f>IFERROR(VLOOKUP(Dati20_21[[#This Row],[Nome]]&amp;"*",Gazzetta20_21[],2,FALSE),0)</f>
        <v>1</v>
      </c>
      <c r="J307" t="s">
        <v>57</v>
      </c>
      <c r="K307">
        <v>1</v>
      </c>
      <c r="L307">
        <v>6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 s="18" t="s">
        <v>1965</v>
      </c>
      <c r="Z307">
        <v>2</v>
      </c>
    </row>
    <row r="308" spans="1:26">
      <c r="A308">
        <v>581</v>
      </c>
      <c r="B308" t="s">
        <v>31</v>
      </c>
      <c r="C308" t="s">
        <v>620</v>
      </c>
      <c r="D308" s="17" t="str">
        <f>IFERROR(VLOOKUP(Dati20_21[[#This Row],[Nome]]&amp;"*",Gazzetta20_21[Giocatore],1,FALSE),0)</f>
        <v>Faraoni D.</v>
      </c>
      <c r="E308" s="13">
        <f>IFERROR(IF(Dati20_21[[#This Row],[Mf]]/Dati20_21[[#This Row],[Quota]]=0,0,Dati20_21[[#This Row],[Mf]]/Dati20_21[[#This Row],[Quota]]),0)</f>
        <v>0.28086956521739131</v>
      </c>
      <c r="F308" s="13">
        <f>IFERROR(Dati20_21[[#This Row],[Mf/Quota]]*Dati20_21[[#This Row],[Pg]]/38,0)</f>
        <v>0.25130434782608696</v>
      </c>
      <c r="G308" s="15">
        <f>IF(Dati20_21[[#This Row],[Mf]]*Dati20_21[[#This Row],[Pg]]=0,0,Dati20_21[[#This Row],[Mf]]*Dati20_21[[#This Row],[Pg]])</f>
        <v>219.64</v>
      </c>
      <c r="H308" s="20">
        <f>IFERROR(Dati20_21[[#This Row],[Tot. punti]]/Dati20_21[[#This Row],[Quota]],0)</f>
        <v>9.5495652173913044</v>
      </c>
      <c r="I308" s="12">
        <f>IFERROR(VLOOKUP(Dati20_21[[#This Row],[Nome]]&amp;"*",Gazzetta20_21[],2,FALSE),0)</f>
        <v>23</v>
      </c>
      <c r="J308" t="s">
        <v>101</v>
      </c>
      <c r="K308">
        <v>34</v>
      </c>
      <c r="L308">
        <v>6.07</v>
      </c>
      <c r="M308">
        <v>6.46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8</v>
      </c>
      <c r="V308">
        <v>0</v>
      </c>
      <c r="W308">
        <v>0</v>
      </c>
      <c r="Y308" s="18" t="s">
        <v>2345</v>
      </c>
      <c r="Z308">
        <v>7</v>
      </c>
    </row>
    <row r="309" spans="1:26">
      <c r="A309">
        <v>5345</v>
      </c>
      <c r="B309" t="s">
        <v>28</v>
      </c>
      <c r="C309" t="s">
        <v>1597</v>
      </c>
      <c r="D309" s="17" t="str">
        <f>IFERROR(VLOOKUP(Dati20_21[[#This Row],[Nome]]&amp;"*",Gazzetta20_21[Giocatore],1,FALSE),0)</f>
        <v>Farelli S.</v>
      </c>
      <c r="E309" s="13">
        <f>IFERROR(IF(Dati20_21[[#This Row],[Mf]]/Dati20_21[[#This Row],[Quota]]=0,0,Dati20_21[[#This Row],[Mf]]/Dati20_21[[#This Row],[Quota]]),0)</f>
        <v>0</v>
      </c>
      <c r="F309" s="13">
        <f>IFERROR(Dati20_21[[#This Row],[Mf/Quota]]*Dati20_21[[#This Row],[Pg]]/38,0)</f>
        <v>0</v>
      </c>
      <c r="G309" s="15">
        <f>IF(Dati20_21[[#This Row],[Mf]]*Dati20_21[[#This Row],[Pg]]=0,0,Dati20_21[[#This Row],[Mf]]*Dati20_21[[#This Row],[Pg]])</f>
        <v>0</v>
      </c>
      <c r="H309" s="20">
        <f>IFERROR(Dati20_21[[#This Row],[Tot. punti]]/Dati20_21[[#This Row],[Quota]],0)</f>
        <v>0</v>
      </c>
      <c r="I309" s="12">
        <f>IFERROR(VLOOKUP(Dati20_21[[#This Row],[Nome]]&amp;"*",Gazzetta20_21[],2,FALSE),0)</f>
        <v>1</v>
      </c>
      <c r="J309" t="s">
        <v>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s="18" t="s">
        <v>3010</v>
      </c>
      <c r="Z309">
        <v>17</v>
      </c>
    </row>
    <row r="310" spans="1:26">
      <c r="A310">
        <v>633</v>
      </c>
      <c r="B310" t="s">
        <v>22</v>
      </c>
      <c r="C310" t="s">
        <v>414</v>
      </c>
      <c r="D310" s="17" t="str">
        <f>IFERROR(VLOOKUP(Dati20_21[[#This Row],[Nome]]&amp;"*",Gazzetta20_21[Giocatore],1,FALSE),0)</f>
        <v>Fares M.</v>
      </c>
      <c r="E310" s="13">
        <f>IFERROR(IF(Dati20_21[[#This Row],[Mf]]/Dati20_21[[#This Row],[Quota]]=0,0,Dati20_21[[#This Row],[Mf]]/Dati20_21[[#This Row],[Quota]]),0)</f>
        <v>0.93333333333333324</v>
      </c>
      <c r="F310" s="13">
        <f>IFERROR(Dati20_21[[#This Row],[Mf/Quota]]*Dati20_21[[#This Row],[Pg]]/38,0)</f>
        <v>0.51578947368421046</v>
      </c>
      <c r="G310" s="15">
        <f>IF(Dati20_21[[#This Row],[Mf]]*Dati20_21[[#This Row],[Pg]]=0,0,Dati20_21[[#This Row],[Mf]]*Dati20_21[[#This Row],[Pg]])</f>
        <v>117.6</v>
      </c>
      <c r="H310" s="20">
        <f>IFERROR(Dati20_21[[#This Row],[Tot. punti]]/Dati20_21[[#This Row],[Quota]],0)</f>
        <v>19.599999999999998</v>
      </c>
      <c r="I310" s="12">
        <f>IFERROR(VLOOKUP(Dati20_21[[#This Row],[Nome]]&amp;"*",Gazzetta20_21[],2,FALSE),0)</f>
        <v>6</v>
      </c>
      <c r="J310" t="s">
        <v>74</v>
      </c>
      <c r="K310">
        <v>21</v>
      </c>
      <c r="L310">
        <v>5.67</v>
      </c>
      <c r="M310">
        <v>5.6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5</v>
      </c>
      <c r="V310">
        <v>0</v>
      </c>
      <c r="W310">
        <v>0</v>
      </c>
      <c r="Y310" s="18" t="s">
        <v>2722</v>
      </c>
      <c r="Z310">
        <v>10</v>
      </c>
    </row>
    <row r="311" spans="1:26">
      <c r="A311">
        <v>1879</v>
      </c>
      <c r="B311" t="s">
        <v>17</v>
      </c>
      <c r="C311" t="s">
        <v>675</v>
      </c>
      <c r="D311" s="17" t="str">
        <f>IFERROR(VLOOKUP(Dati20_21[[#This Row],[Nome]]&amp;"*",Gazzetta20_21[Giocatore],1,FALSE),0)</f>
        <v>Farias D.</v>
      </c>
      <c r="E311" s="13">
        <f>IFERROR(IF(Dati20_21[[#This Row],[Mf]]/Dati20_21[[#This Row],[Quota]]=0,0,Dati20_21[[#This Row],[Mf]]/Dati20_21[[#This Row],[Quota]]),0)</f>
        <v>0.45214285714285712</v>
      </c>
      <c r="F311" s="13">
        <f>IFERROR(Dati20_21[[#This Row],[Mf/Quota]]*Dati20_21[[#This Row],[Pg]]/38,0)</f>
        <v>0.34505639097744362</v>
      </c>
      <c r="G311" s="15">
        <f>IF(Dati20_21[[#This Row],[Mf]]*Dati20_21[[#This Row],[Pg]]=0,0,Dati20_21[[#This Row],[Mf]]*Dati20_21[[#This Row],[Pg]])</f>
        <v>183.57</v>
      </c>
      <c r="H311" s="20">
        <f>IFERROR(Dati20_21[[#This Row],[Tot. punti]]/Dati20_21[[#This Row],[Quota]],0)</f>
        <v>13.112142857142857</v>
      </c>
      <c r="I311" s="12">
        <f>IFERROR(VLOOKUP(Dati20_21[[#This Row],[Nome]]&amp;"*",Gazzetta20_21[],2,FALSE),0)</f>
        <v>14</v>
      </c>
      <c r="J311" t="s">
        <v>1494</v>
      </c>
      <c r="K311">
        <v>29</v>
      </c>
      <c r="L311">
        <v>5.88</v>
      </c>
      <c r="M311">
        <v>6.33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5</v>
      </c>
      <c r="V311">
        <v>0</v>
      </c>
      <c r="W311">
        <v>0</v>
      </c>
      <c r="Y311" s="18" t="s">
        <v>2723</v>
      </c>
      <c r="Z311">
        <v>7</v>
      </c>
    </row>
    <row r="312" spans="1:26">
      <c r="A312">
        <v>819</v>
      </c>
      <c r="B312" t="s">
        <v>17</v>
      </c>
      <c r="C312" t="s">
        <v>549</v>
      </c>
      <c r="D312" s="17" t="str">
        <f>IFERROR(VLOOKUP(Dati20_21[[#This Row],[Nome]]&amp;"*",Gazzetta20_21[Giocatore],1,FALSE),0)</f>
        <v>Favilli A.</v>
      </c>
      <c r="E312" s="13">
        <f>IFERROR(IF(Dati20_21[[#This Row],[Mf]]/Dati20_21[[#This Row],[Quota]]=0,0,Dati20_21[[#This Row],[Mf]]/Dati20_21[[#This Row],[Quota]]),0)</f>
        <v>0.5</v>
      </c>
      <c r="F312" s="13">
        <f>IFERROR(Dati20_21[[#This Row],[Mf/Quota]]*Dati20_21[[#This Row],[Pg]]/38,0)</f>
        <v>0.14473684210526316</v>
      </c>
      <c r="G312" s="15">
        <f>IF(Dati20_21[[#This Row],[Mf]]*Dati20_21[[#This Row],[Pg]]=0,0,Dati20_21[[#This Row],[Mf]]*Dati20_21[[#This Row],[Pg]])</f>
        <v>71.5</v>
      </c>
      <c r="H312" s="20">
        <f>IFERROR(Dati20_21[[#This Row],[Tot. punti]]/Dati20_21[[#This Row],[Quota]],0)</f>
        <v>5.5</v>
      </c>
      <c r="I312" s="12">
        <f>IFERROR(VLOOKUP(Dati20_21[[#This Row],[Nome]]&amp;"*",Gazzetta20_21[],2,FALSE),0)</f>
        <v>13</v>
      </c>
      <c r="J312" t="s">
        <v>101</v>
      </c>
      <c r="K312">
        <v>11</v>
      </c>
      <c r="L312">
        <v>5.95</v>
      </c>
      <c r="M312">
        <v>6.5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Y312" s="18" t="s">
        <v>1970</v>
      </c>
      <c r="Z312">
        <v>5</v>
      </c>
    </row>
    <row r="313" spans="1:26">
      <c r="A313">
        <v>2016</v>
      </c>
      <c r="B313" t="s">
        <v>31</v>
      </c>
      <c r="C313" t="s">
        <v>734</v>
      </c>
      <c r="D313" s="17" t="str">
        <f>IFERROR(VLOOKUP(Dati20_21[[#This Row],[Nome]]&amp;"*",Gazzetta20_21[Giocatore],1,FALSE),0)</f>
        <v>Fazio F.</v>
      </c>
      <c r="E313" s="13">
        <f>IFERROR(IF(Dati20_21[[#This Row],[Mf]]/Dati20_21[[#This Row],[Quota]]=0,0,Dati20_21[[#This Row],[Mf]]/Dati20_21[[#This Row],[Quota]]),0)</f>
        <v>0.54545454545454541</v>
      </c>
      <c r="F313" s="13">
        <f>IFERROR(Dati20_21[[#This Row],[Mf/Quota]]*Dati20_21[[#This Row],[Pg]]/38,0)</f>
        <v>8.612440191387559E-2</v>
      </c>
      <c r="G313" s="15">
        <f>IF(Dati20_21[[#This Row],[Mf]]*Dati20_21[[#This Row],[Pg]]=0,0,Dati20_21[[#This Row],[Mf]]*Dati20_21[[#This Row],[Pg]])</f>
        <v>36</v>
      </c>
      <c r="H313" s="20">
        <f>IFERROR(Dati20_21[[#This Row],[Tot. punti]]/Dati20_21[[#This Row],[Quota]],0)</f>
        <v>3.2727272727272729</v>
      </c>
      <c r="I313" s="12">
        <f>IFERROR(VLOOKUP(Dati20_21[[#This Row],[Nome]]&amp;"*",Gazzetta20_21[],2,FALSE),0)</f>
        <v>11</v>
      </c>
      <c r="J313" t="s">
        <v>42</v>
      </c>
      <c r="K313">
        <v>6</v>
      </c>
      <c r="L313">
        <v>5.6</v>
      </c>
      <c r="M313">
        <v>6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Y313" s="18" t="s">
        <v>2724</v>
      </c>
      <c r="Z313">
        <v>33</v>
      </c>
    </row>
    <row r="314" spans="1:26">
      <c r="A314">
        <v>4487</v>
      </c>
      <c r="B314" t="s">
        <v>31</v>
      </c>
      <c r="C314" t="s">
        <v>1388</v>
      </c>
      <c r="D314" s="17" t="str">
        <f>IFERROR(VLOOKUP(Dati20_21[[#This Row],[Nome]]&amp;"*",Gazzetta20_21[Giocatore],1,FALSE),0)</f>
        <v>Ferigra E.</v>
      </c>
      <c r="E314" s="13">
        <f>IFERROR(IF(Dati20_21[[#This Row],[Mf]]/Dati20_21[[#This Row],[Quota]]=0,0,Dati20_21[[#This Row],[Mf]]/Dati20_21[[#This Row],[Quota]]),0)</f>
        <v>0</v>
      </c>
      <c r="F314" s="13">
        <f>IFERROR(Dati20_21[[#This Row],[Mf/Quota]]*Dati20_21[[#This Row],[Pg]]/38,0)</f>
        <v>0</v>
      </c>
      <c r="G314" s="15">
        <f>IF(Dati20_21[[#This Row],[Mf]]*Dati20_21[[#This Row],[Pg]]=0,0,Dati20_21[[#This Row],[Mf]]*Dati20_21[[#This Row],[Pg]])</f>
        <v>0</v>
      </c>
      <c r="H314" s="20">
        <f>IFERROR(Dati20_21[[#This Row],[Tot. punti]]/Dati20_21[[#This Row],[Quota]],0)</f>
        <v>0</v>
      </c>
      <c r="I314" s="12">
        <f>IFERROR(VLOOKUP(Dati20_21[[#This Row],[Nome]]&amp;"*",Gazzetta20_21[],2,FALSE),0)</f>
        <v>1</v>
      </c>
      <c r="J314" t="s">
        <v>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s="18" t="s">
        <v>3011</v>
      </c>
      <c r="Z314">
        <v>10</v>
      </c>
    </row>
    <row r="315" spans="1:26">
      <c r="A315">
        <v>45</v>
      </c>
      <c r="B315" t="s">
        <v>31</v>
      </c>
      <c r="C315" t="s">
        <v>296</v>
      </c>
      <c r="D315" s="17" t="str">
        <f>IFERROR(VLOOKUP(Dati20_21[[#This Row],[Nome]]&amp;"*",Gazzetta20_21[Giocatore],1,FALSE),0)</f>
        <v>Ferrari A.</v>
      </c>
      <c r="E315" s="13">
        <f>IFERROR(IF(Dati20_21[[#This Row],[Mf]]/Dati20_21[[#This Row],[Quota]]=0,0,Dati20_21[[#This Row],[Mf]]/Dati20_21[[#This Row],[Quota]]),0)</f>
        <v>1.1400000000000001</v>
      </c>
      <c r="F315" s="13">
        <f>IFERROR(Dati20_21[[#This Row],[Mf/Quota]]*Dati20_21[[#This Row],[Pg]]/38,0)</f>
        <v>0.36000000000000004</v>
      </c>
      <c r="G315" s="15">
        <f>IF(Dati20_21[[#This Row],[Mf]]*Dati20_21[[#This Row],[Pg]]=0,0,Dati20_21[[#This Row],[Mf]]*Dati20_21[[#This Row],[Pg]])</f>
        <v>68.400000000000006</v>
      </c>
      <c r="H315" s="20">
        <f>IFERROR(Dati20_21[[#This Row],[Tot. punti]]/Dati20_21[[#This Row],[Quota]],0)</f>
        <v>13.680000000000001</v>
      </c>
      <c r="I315" s="12">
        <f>IFERROR(VLOOKUP(Dati20_21[[#This Row],[Nome]]&amp;"*",Gazzetta20_21[],2,FALSE),0)</f>
        <v>5</v>
      </c>
      <c r="J315" t="s">
        <v>44</v>
      </c>
      <c r="K315">
        <v>12</v>
      </c>
      <c r="L315">
        <v>5.85</v>
      </c>
      <c r="M315">
        <v>5.7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Y315" s="18" t="s">
        <v>2559</v>
      </c>
      <c r="Z315">
        <v>12</v>
      </c>
    </row>
    <row r="316" spans="1:26">
      <c r="A316">
        <v>1895</v>
      </c>
      <c r="B316" t="s">
        <v>31</v>
      </c>
      <c r="C316" t="s">
        <v>683</v>
      </c>
      <c r="D316" s="17" t="str">
        <f>IFERROR(VLOOKUP(Dati20_21[[#This Row],[Nome]]&amp;"*",Gazzetta20_21[Giocatore],1,FALSE),0)</f>
        <v>Ferrari G.</v>
      </c>
      <c r="E316" s="13">
        <f>IFERROR(IF(Dati20_21[[#This Row],[Mf]]/Dati20_21[[#This Row],[Quota]]=0,0,Dati20_21[[#This Row],[Mf]]/Dati20_21[[#This Row],[Quota]]),0)</f>
        <v>0.46384615384615385</v>
      </c>
      <c r="F316" s="13">
        <f>IFERROR(Dati20_21[[#This Row],[Mf/Quota]]*Dati20_21[[#This Row],[Pg]]/38,0)</f>
        <v>0.41502024291497974</v>
      </c>
      <c r="G316" s="15">
        <f>IF(Dati20_21[[#This Row],[Mf]]*Dati20_21[[#This Row],[Pg]]=0,0,Dati20_21[[#This Row],[Mf]]*Dati20_21[[#This Row],[Pg]])</f>
        <v>205.02</v>
      </c>
      <c r="H316" s="20">
        <f>IFERROR(Dati20_21[[#This Row],[Tot. punti]]/Dati20_21[[#This Row],[Quota]],0)</f>
        <v>15.770769230769231</v>
      </c>
      <c r="I316" s="12">
        <f>IFERROR(VLOOKUP(Dati20_21[[#This Row],[Nome]]&amp;"*",Gazzetta20_21[],2,FALSE),0)</f>
        <v>13</v>
      </c>
      <c r="J316" t="s">
        <v>46</v>
      </c>
      <c r="K316">
        <v>34</v>
      </c>
      <c r="L316">
        <v>6.07</v>
      </c>
      <c r="M316">
        <v>6.03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7</v>
      </c>
      <c r="V316">
        <v>0</v>
      </c>
      <c r="W316">
        <v>0</v>
      </c>
      <c r="Y316" s="18" t="s">
        <v>1973</v>
      </c>
      <c r="Z316">
        <v>9</v>
      </c>
    </row>
    <row r="317" spans="1:26">
      <c r="A317">
        <v>4983</v>
      </c>
      <c r="B317" t="s">
        <v>31</v>
      </c>
      <c r="C317" t="s">
        <v>1532</v>
      </c>
      <c r="D317" s="17" t="str">
        <f>IFERROR(VLOOKUP(Dati20_21[[#This Row],[Nome]]&amp;"*",Gazzetta20_21[Giocatore],1,FALSE),0)</f>
        <v>Ferrer S.</v>
      </c>
      <c r="E317" s="13">
        <f>IFERROR(IF(Dati20_21[[#This Row],[Mf]]/Dati20_21[[#This Row],[Quota]]=0,0,Dati20_21[[#This Row],[Mf]]/Dati20_21[[#This Row],[Quota]]),0)</f>
        <v>0.96833333333333327</v>
      </c>
      <c r="F317" s="13">
        <f>IFERROR(Dati20_21[[#This Row],[Mf/Quota]]*Dati20_21[[#This Row],[Pg]]/38,0)</f>
        <v>0.45868421052631581</v>
      </c>
      <c r="G317" s="15">
        <f>IF(Dati20_21[[#This Row],[Mf]]*Dati20_21[[#This Row],[Pg]]=0,0,Dati20_21[[#This Row],[Mf]]*Dati20_21[[#This Row],[Pg]])</f>
        <v>104.58</v>
      </c>
      <c r="H317" s="20">
        <f>IFERROR(Dati20_21[[#This Row],[Tot. punti]]/Dati20_21[[#This Row],[Quota]],0)</f>
        <v>17.43</v>
      </c>
      <c r="I317" s="12">
        <f>IFERROR(VLOOKUP(Dati20_21[[#This Row],[Nome]]&amp;"*",Gazzetta20_21[],2,FALSE),0)</f>
        <v>6</v>
      </c>
      <c r="J317" t="s">
        <v>1494</v>
      </c>
      <c r="K317">
        <v>18</v>
      </c>
      <c r="L317">
        <v>5.88</v>
      </c>
      <c r="M317">
        <v>5.81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4</v>
      </c>
      <c r="V317">
        <v>0</v>
      </c>
      <c r="W317">
        <v>0</v>
      </c>
      <c r="Y317" s="18" t="s">
        <v>1978</v>
      </c>
      <c r="Z317">
        <v>6</v>
      </c>
    </row>
    <row r="318" spans="1:26">
      <c r="A318">
        <v>1890</v>
      </c>
      <c r="B318" t="s">
        <v>28</v>
      </c>
      <c r="C318" t="s">
        <v>680</v>
      </c>
      <c r="D318" s="17" t="str">
        <f>IFERROR(VLOOKUP(Dati20_21[[#This Row],[Nome]]&amp;"*",Gazzetta20_21[Giocatore],1,FALSE),0)</f>
        <v>Festa M.</v>
      </c>
      <c r="E318" s="13">
        <f>IFERROR(IF(Dati20_21[[#This Row],[Mf]]/Dati20_21[[#This Row],[Quota]]=0,0,Dati20_21[[#This Row],[Mf]]/Dati20_21[[#This Row],[Quota]]),0)</f>
        <v>3</v>
      </c>
      <c r="F318" s="13">
        <f>IFERROR(Dati20_21[[#This Row],[Mf/Quota]]*Dati20_21[[#This Row],[Pg]]/38,0)</f>
        <v>7.8947368421052627E-2</v>
      </c>
      <c r="G318" s="15">
        <f>IF(Dati20_21[[#This Row],[Mf]]*Dati20_21[[#This Row],[Pg]]=0,0,Dati20_21[[#This Row],[Mf]]*Dati20_21[[#This Row],[Pg]])</f>
        <v>6</v>
      </c>
      <c r="H318" s="20">
        <f>IFERROR(Dati20_21[[#This Row],[Tot. punti]]/Dati20_21[[#This Row],[Quota]],0)</f>
        <v>3</v>
      </c>
      <c r="I318" s="12">
        <f>IFERROR(VLOOKUP(Dati20_21[[#This Row],[Nome]]&amp;"*",Gazzetta20_21[],2,FALSE),0)</f>
        <v>2</v>
      </c>
      <c r="J318" t="s">
        <v>656</v>
      </c>
      <c r="K318">
        <v>1</v>
      </c>
      <c r="L318">
        <v>7</v>
      </c>
      <c r="M318">
        <v>6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 s="18" t="s">
        <v>3012</v>
      </c>
      <c r="Z318">
        <v>22</v>
      </c>
    </row>
    <row r="319" spans="1:26">
      <c r="A319">
        <v>5004</v>
      </c>
      <c r="B319" t="s">
        <v>17</v>
      </c>
      <c r="C319" t="s">
        <v>1552</v>
      </c>
      <c r="D319" s="17" t="str">
        <f>IFERROR(VLOOKUP(Dati20_21[[#This Row],[Nome]]&amp;"*",Gazzetta20_21[Giocatore],1,FALSE),0)</f>
        <v>Forestieri F.</v>
      </c>
      <c r="E319" s="13">
        <f>IFERROR(IF(Dati20_21[[#This Row],[Mf]]/Dati20_21[[#This Row],[Quota]]=0,0,Dati20_21[[#This Row],[Mf]]/Dati20_21[[#This Row],[Quota]]),0)</f>
        <v>0.54545454545454541</v>
      </c>
      <c r="F319" s="13">
        <f>IFERROR(Dati20_21[[#This Row],[Mf/Quota]]*Dati20_21[[#This Row],[Pg]]/38,0)</f>
        <v>0.27272727272727271</v>
      </c>
      <c r="G319" s="15">
        <f>IF(Dati20_21[[#This Row],[Mf]]*Dati20_21[[#This Row],[Pg]]=0,0,Dati20_21[[#This Row],[Mf]]*Dati20_21[[#This Row],[Pg]])</f>
        <v>114</v>
      </c>
      <c r="H319" s="20">
        <f>IFERROR(Dati20_21[[#This Row],[Tot. punti]]/Dati20_21[[#This Row],[Quota]],0)</f>
        <v>10.363636363636363</v>
      </c>
      <c r="I319" s="12">
        <f>IFERROR(VLOOKUP(Dati20_21[[#This Row],[Nome]]&amp;"*",Gazzetta20_21[],2,FALSE),0)</f>
        <v>11</v>
      </c>
      <c r="J319" t="s">
        <v>30</v>
      </c>
      <c r="K319">
        <v>19</v>
      </c>
      <c r="L319">
        <v>5.79</v>
      </c>
      <c r="M319">
        <v>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Y319" s="18" t="s">
        <v>3013</v>
      </c>
      <c r="Z319">
        <v>4</v>
      </c>
    </row>
    <row r="320" spans="1:26">
      <c r="A320">
        <v>4959</v>
      </c>
      <c r="B320" t="s">
        <v>31</v>
      </c>
      <c r="C320" t="s">
        <v>1510</v>
      </c>
      <c r="D320" s="17" t="str">
        <f>IFERROR(VLOOKUP(Dati20_21[[#This Row],[Nome]]&amp;"*",Gazzetta20_21[Giocatore],1,FALSE),0)</f>
        <v>Foulon D.</v>
      </c>
      <c r="E320" s="13">
        <f>IFERROR(IF(Dati20_21[[#This Row],[Mf]]/Dati20_21[[#This Row],[Quota]]=0,0,Dati20_21[[#This Row],[Mf]]/Dati20_21[[#This Row],[Quota]]),0)</f>
        <v>1.3625</v>
      </c>
      <c r="F320" s="13">
        <f>IFERROR(Dati20_21[[#This Row],[Mf/Quota]]*Dati20_21[[#This Row],[Pg]]/38,0)</f>
        <v>0.82467105263157903</v>
      </c>
      <c r="G320" s="15">
        <f>IF(Dati20_21[[#This Row],[Mf]]*Dati20_21[[#This Row],[Pg]]=0,0,Dati20_21[[#This Row],[Mf]]*Dati20_21[[#This Row],[Pg]])</f>
        <v>125.35000000000001</v>
      </c>
      <c r="H320" s="20">
        <f>IFERROR(Dati20_21[[#This Row],[Tot. punti]]/Dati20_21[[#This Row],[Quota]],0)</f>
        <v>31.337500000000002</v>
      </c>
      <c r="I320" s="12">
        <f>IFERROR(VLOOKUP(Dati20_21[[#This Row],[Nome]]&amp;"*",Gazzetta20_21[],2,FALSE),0)</f>
        <v>4</v>
      </c>
      <c r="J320" t="s">
        <v>655</v>
      </c>
      <c r="K320">
        <v>23</v>
      </c>
      <c r="L320">
        <v>5.66</v>
      </c>
      <c r="M320">
        <v>5.45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1</v>
      </c>
      <c r="Y320" s="18" t="s">
        <v>1983</v>
      </c>
      <c r="Z320">
        <v>8</v>
      </c>
    </row>
    <row r="321" spans="1:26">
      <c r="A321">
        <v>4946</v>
      </c>
      <c r="B321" t="s">
        <v>31</v>
      </c>
      <c r="C321" t="s">
        <v>1485</v>
      </c>
      <c r="D321" s="17" t="str">
        <f>IFERROR(VLOOKUP(Dati20_21[[#This Row],[Nome]]&amp;"*",Gazzetta20_21[Giocatore],1,FALSE),0)</f>
        <v>Frabotta G.</v>
      </c>
      <c r="E321" s="13">
        <f>IFERROR(IF(Dati20_21[[#This Row],[Mf]]/Dati20_21[[#This Row],[Quota]]=0,0,Dati20_21[[#This Row],[Mf]]/Dati20_21[[#This Row],[Quota]]),0)</f>
        <v>1.425</v>
      </c>
      <c r="F321" s="13">
        <f>IFERROR(Dati20_21[[#This Row],[Mf/Quota]]*Dati20_21[[#This Row],[Pg]]/38,0)</f>
        <v>0.5625</v>
      </c>
      <c r="G321" s="15">
        <f>IF(Dati20_21[[#This Row],[Mf]]*Dati20_21[[#This Row],[Pg]]=0,0,Dati20_21[[#This Row],[Mf]]*Dati20_21[[#This Row],[Pg]])</f>
        <v>85.5</v>
      </c>
      <c r="H321" s="20">
        <f>IFERROR(Dati20_21[[#This Row],[Tot. punti]]/Dati20_21[[#This Row],[Quota]],0)</f>
        <v>21.375</v>
      </c>
      <c r="I321" s="12">
        <f>IFERROR(VLOOKUP(Dati20_21[[#This Row],[Nome]]&amp;"*",Gazzetta20_21[],2,FALSE),0)</f>
        <v>4</v>
      </c>
      <c r="J321" t="s">
        <v>57</v>
      </c>
      <c r="K321">
        <v>15</v>
      </c>
      <c r="L321">
        <v>5.75</v>
      </c>
      <c r="M321">
        <v>5.7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5</v>
      </c>
      <c r="V321">
        <v>0</v>
      </c>
      <c r="W321">
        <v>0</v>
      </c>
      <c r="Y321" s="18" t="s">
        <v>3014</v>
      </c>
      <c r="Z321">
        <v>19</v>
      </c>
    </row>
    <row r="322" spans="1:26">
      <c r="A322">
        <v>788</v>
      </c>
      <c r="B322" t="s">
        <v>22</v>
      </c>
      <c r="C322" t="s">
        <v>471</v>
      </c>
      <c r="D322" s="17" t="str">
        <f>IFERROR(VLOOKUP(Dati20_21[[#This Row],[Nome]]&amp;"*",Gazzetta20_21[Giocatore],1,FALSE),0)</f>
        <v>Freuler R.</v>
      </c>
      <c r="E322" s="13">
        <f>IFERROR(IF(Dati20_21[[#This Row],[Mf]]/Dati20_21[[#This Row],[Quota]]=0,0,Dati20_21[[#This Row],[Mf]]/Dati20_21[[#This Row],[Quota]]),0)</f>
        <v>0.28652173913043477</v>
      </c>
      <c r="F322" s="13">
        <f>IFERROR(Dati20_21[[#This Row],[Mf/Quota]]*Dati20_21[[#This Row],[Pg]]/38,0)</f>
        <v>0.25636155606407324</v>
      </c>
      <c r="G322" s="15">
        <f>IF(Dati20_21[[#This Row],[Mf]]*Dati20_21[[#This Row],[Pg]]=0,0,Dati20_21[[#This Row],[Mf]]*Dati20_21[[#This Row],[Pg]])</f>
        <v>224.06</v>
      </c>
      <c r="H322" s="20">
        <f>IFERROR(Dati20_21[[#This Row],[Tot. punti]]/Dati20_21[[#This Row],[Quota]],0)</f>
        <v>9.741739130434782</v>
      </c>
      <c r="I322" s="12">
        <f>IFERROR(VLOOKUP(Dati20_21[[#This Row],[Nome]]&amp;"*",Gazzetta20_21[],2,FALSE),0)</f>
        <v>23</v>
      </c>
      <c r="J322" t="s">
        <v>49</v>
      </c>
      <c r="K322">
        <v>34</v>
      </c>
      <c r="L322">
        <v>6.38</v>
      </c>
      <c r="M322">
        <v>6.59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5</v>
      </c>
      <c r="V322">
        <v>0</v>
      </c>
      <c r="W322">
        <v>0</v>
      </c>
      <c r="Y322" s="18" t="s">
        <v>1985</v>
      </c>
      <c r="Z322">
        <v>9</v>
      </c>
    </row>
    <row r="323" spans="1:26">
      <c r="A323">
        <v>2781</v>
      </c>
      <c r="B323" t="s">
        <v>28</v>
      </c>
      <c r="C323" t="s">
        <v>1136</v>
      </c>
      <c r="D323" s="17" t="str">
        <f>IFERROR(VLOOKUP(Dati20_21[[#This Row],[Nome]]&amp;"*",Gazzetta20_21[Giocatore],1,FALSE),0)</f>
        <v>Fuzato D.</v>
      </c>
      <c r="E323" s="13">
        <f>IFERROR(IF(Dati20_21[[#This Row],[Mf]]/Dati20_21[[#This Row],[Quota]]=0,0,Dati20_21[[#This Row],[Mf]]/Dati20_21[[#This Row],[Quota]]),0)</f>
        <v>0.98000000000000009</v>
      </c>
      <c r="F323" s="13">
        <f>IFERROR(Dati20_21[[#This Row],[Mf/Quota]]*Dati20_21[[#This Row],[Pg]]/38,0)</f>
        <v>0.12894736842105264</v>
      </c>
      <c r="G323" s="15">
        <f>IF(Dati20_21[[#This Row],[Mf]]*Dati20_21[[#This Row],[Pg]]=0,0,Dati20_21[[#This Row],[Mf]]*Dati20_21[[#This Row],[Pg]])</f>
        <v>24.5</v>
      </c>
      <c r="H323" s="20">
        <f>IFERROR(Dati20_21[[#This Row],[Tot. punti]]/Dati20_21[[#This Row],[Quota]],0)</f>
        <v>4.9000000000000004</v>
      </c>
      <c r="I323" s="12">
        <f>IFERROR(VLOOKUP(Dati20_21[[#This Row],[Nome]]&amp;"*",Gazzetta20_21[],2,FALSE),0)</f>
        <v>5</v>
      </c>
      <c r="J323" t="s">
        <v>42</v>
      </c>
      <c r="K323">
        <v>5</v>
      </c>
      <c r="L323">
        <v>6.3</v>
      </c>
      <c r="M323">
        <v>4.9000000000000004</v>
      </c>
      <c r="N323">
        <v>0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2725</v>
      </c>
      <c r="Z323">
        <v>9</v>
      </c>
    </row>
    <row r="324" spans="1:26">
      <c r="A324">
        <v>4401</v>
      </c>
      <c r="B324" t="s">
        <v>31</v>
      </c>
      <c r="C324" t="s">
        <v>1315</v>
      </c>
      <c r="D324" s="17" t="str">
        <f>IFERROR(VLOOKUP(Dati20_21[[#This Row],[Nome]]&amp;"*",Gazzetta20_21[Giocatore],1,FALSE),0)</f>
        <v>Gabbia M.</v>
      </c>
      <c r="E324" s="13">
        <f>IFERROR(IF(Dati20_21[[#This Row],[Mf]]/Dati20_21[[#This Row],[Quota]]=0,0,Dati20_21[[#This Row],[Mf]]/Dati20_21[[#This Row],[Quota]]),0)</f>
        <v>1.1419999999999999</v>
      </c>
      <c r="F324" s="13">
        <f>IFERROR(Dati20_21[[#This Row],[Mf/Quota]]*Dati20_21[[#This Row],[Pg]]/38,0)</f>
        <v>0.24042105263157892</v>
      </c>
      <c r="G324" s="15">
        <f>IF(Dati20_21[[#This Row],[Mf]]*Dati20_21[[#This Row],[Pg]]=0,0,Dati20_21[[#This Row],[Mf]]*Dati20_21[[#This Row],[Pg]])</f>
        <v>45.68</v>
      </c>
      <c r="H324" s="20">
        <f>IFERROR(Dati20_21[[#This Row],[Tot. punti]]/Dati20_21[[#This Row],[Quota]],0)</f>
        <v>9.1359999999999992</v>
      </c>
      <c r="I324" s="12">
        <f>IFERROR(VLOOKUP(Dati20_21[[#This Row],[Nome]]&amp;"*",Gazzetta20_21[],2,FALSE),0)</f>
        <v>5</v>
      </c>
      <c r="J324" t="s">
        <v>21</v>
      </c>
      <c r="K324">
        <v>8</v>
      </c>
      <c r="L324">
        <v>5.86</v>
      </c>
      <c r="M324">
        <v>5.71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Y324" s="18" t="s">
        <v>2354</v>
      </c>
      <c r="Z324">
        <v>6</v>
      </c>
    </row>
    <row r="325" spans="1:26">
      <c r="A325">
        <v>407</v>
      </c>
      <c r="B325" t="s">
        <v>17</v>
      </c>
      <c r="C325" t="s">
        <v>276</v>
      </c>
      <c r="D325" s="17" t="str">
        <f>IFERROR(VLOOKUP(Dati20_21[[#This Row],[Nome]]&amp;"*",Gazzetta20_21[Giocatore],1,FALSE),0)</f>
        <v>Gabbiadini M.</v>
      </c>
      <c r="E325" s="13">
        <f>IFERROR(IF(Dati20_21[[#This Row],[Mf]]/Dati20_21[[#This Row],[Quota]]=0,0,Dati20_21[[#This Row],[Mf]]/Dati20_21[[#This Row],[Quota]]),0)</f>
        <v>0.29695652173913045</v>
      </c>
      <c r="F325" s="13">
        <f>IFERROR(Dati20_21[[#This Row],[Mf/Quota]]*Dati20_21[[#This Row],[Pg]]/38,0)</f>
        <v>0.12503432494279176</v>
      </c>
      <c r="G325" s="15">
        <f>IF(Dati20_21[[#This Row],[Mf]]*Dati20_21[[#This Row],[Pg]]=0,0,Dati20_21[[#This Row],[Mf]]*Dati20_21[[#This Row],[Pg]])</f>
        <v>109.28</v>
      </c>
      <c r="H325" s="20">
        <f>IFERROR(Dati20_21[[#This Row],[Tot. punti]]/Dati20_21[[#This Row],[Quota]],0)</f>
        <v>4.7513043478260872</v>
      </c>
      <c r="I325" s="12">
        <f>IFERROR(VLOOKUP(Dati20_21[[#This Row],[Nome]]&amp;"*",Gazzetta20_21[],2,FALSE),0)</f>
        <v>23</v>
      </c>
      <c r="J325" t="s">
        <v>44</v>
      </c>
      <c r="K325">
        <v>16</v>
      </c>
      <c r="L325">
        <v>6.13</v>
      </c>
      <c r="M325">
        <v>6.83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2</v>
      </c>
      <c r="U325">
        <v>1</v>
      </c>
      <c r="V325">
        <v>0</v>
      </c>
      <c r="W325">
        <v>0</v>
      </c>
      <c r="Y325" s="18" t="s">
        <v>1989</v>
      </c>
      <c r="Z325">
        <v>13</v>
      </c>
    </row>
    <row r="326" spans="1:26">
      <c r="A326">
        <v>801</v>
      </c>
      <c r="B326" t="s">
        <v>22</v>
      </c>
      <c r="C326" t="s">
        <v>546</v>
      </c>
      <c r="D326" s="17" t="str">
        <f>IFERROR(VLOOKUP(Dati20_21[[#This Row],[Nome]]&amp;"*",Gazzetta20_21[Giocatore],1,FALSE),0)</f>
        <v>Gagliardini R.</v>
      </c>
      <c r="E326" s="13">
        <f>IFERROR(IF(Dati20_21[[#This Row],[Mf]]/Dati20_21[[#This Row],[Quota]]=0,0,Dati20_21[[#This Row],[Mf]]/Dati20_21[[#This Row],[Quota]]),0)</f>
        <v>0.38352941176470584</v>
      </c>
      <c r="F326" s="13">
        <f>IFERROR(Dati20_21[[#This Row],[Mf/Quota]]*Dati20_21[[#This Row],[Pg]]/38,0)</f>
        <v>0.28260061919504642</v>
      </c>
      <c r="G326" s="15">
        <f>IF(Dati20_21[[#This Row],[Mf]]*Dati20_21[[#This Row],[Pg]]=0,0,Dati20_21[[#This Row],[Mf]]*Dati20_21[[#This Row],[Pg]])</f>
        <v>182.56</v>
      </c>
      <c r="H326" s="20">
        <f>IFERROR(Dati20_21[[#This Row],[Tot. punti]]/Dati20_21[[#This Row],[Quota]],0)</f>
        <v>10.738823529411764</v>
      </c>
      <c r="I326" s="12">
        <f>IFERROR(VLOOKUP(Dati20_21[[#This Row],[Nome]]&amp;"*",Gazzetta20_21[],2,FALSE),0)</f>
        <v>17</v>
      </c>
      <c r="J326" t="s">
        <v>55</v>
      </c>
      <c r="K326">
        <v>28</v>
      </c>
      <c r="L326">
        <v>6.07</v>
      </c>
      <c r="M326">
        <v>6.52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2</v>
      </c>
      <c r="V326">
        <v>0</v>
      </c>
      <c r="W326">
        <v>0</v>
      </c>
      <c r="Y326" s="18" t="s">
        <v>1991</v>
      </c>
      <c r="Z326">
        <v>28</v>
      </c>
    </row>
    <row r="327" spans="1:26">
      <c r="A327">
        <v>73</v>
      </c>
      <c r="B327" t="s">
        <v>31</v>
      </c>
      <c r="C327" t="s">
        <v>135</v>
      </c>
      <c r="D327" s="17" t="str">
        <f>IFERROR(VLOOKUP(Dati20_21[[#This Row],[Nome]]&amp;"*",Gazzetta20_21[Giocatore],1,FALSE),0)</f>
        <v>Gagliolo R.</v>
      </c>
      <c r="E327" s="13">
        <f>IFERROR(IF(Dati20_21[[#This Row],[Mf]]/Dati20_21[[#This Row],[Quota]]=0,0,Dati20_21[[#This Row],[Mf]]/Dati20_21[[#This Row],[Quota]]),0)</f>
        <v>0.4523076923076923</v>
      </c>
      <c r="F327" s="13">
        <f>IFERROR(Dati20_21[[#This Row],[Mf/Quota]]*Dati20_21[[#This Row],[Pg]]/38,0)</f>
        <v>0.33327935222672062</v>
      </c>
      <c r="G327" s="15">
        <f>IF(Dati20_21[[#This Row],[Mf]]*Dati20_21[[#This Row],[Pg]]=0,0,Dati20_21[[#This Row],[Mf]]*Dati20_21[[#This Row],[Pg]])</f>
        <v>164.64</v>
      </c>
      <c r="H327" s="20">
        <f>IFERROR(Dati20_21[[#This Row],[Tot. punti]]/Dati20_21[[#This Row],[Quota]],0)</f>
        <v>12.664615384615384</v>
      </c>
      <c r="I327" s="12">
        <f>IFERROR(VLOOKUP(Dati20_21[[#This Row],[Nome]]&amp;"*",Gazzetta20_21[],2,FALSE),0)</f>
        <v>13</v>
      </c>
      <c r="J327" t="s">
        <v>1086</v>
      </c>
      <c r="K327">
        <v>28</v>
      </c>
      <c r="L327">
        <v>5.77</v>
      </c>
      <c r="M327">
        <v>5.88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0</v>
      </c>
      <c r="W327">
        <v>0</v>
      </c>
      <c r="Y327" s="18" t="s">
        <v>3015</v>
      </c>
      <c r="Z327">
        <v>24</v>
      </c>
    </row>
    <row r="328" spans="1:26">
      <c r="A328">
        <v>5394</v>
      </c>
      <c r="B328" t="s">
        <v>17</v>
      </c>
      <c r="C328" t="s">
        <v>1621</v>
      </c>
      <c r="D328" s="17" t="str">
        <f>IFERROR(VLOOKUP(Dati20_21[[#This Row],[Nome]]&amp;"*",Gazzetta20_21[Giocatore],1,FALSE),0)</f>
        <v>Gaich A.</v>
      </c>
      <c r="E328" s="13">
        <f>IFERROR(IF(Dati20_21[[#This Row],[Mf]]/Dati20_21[[#This Row],[Quota]]=0,0,Dati20_21[[#This Row],[Mf]]/Dati20_21[[#This Row],[Quota]]),0)</f>
        <v>0.43642857142857144</v>
      </c>
      <c r="F328" s="13">
        <f>IFERROR(Dati20_21[[#This Row],[Mf/Quota]]*Dati20_21[[#This Row],[Pg]]/38,0)</f>
        <v>0.17227443609022558</v>
      </c>
      <c r="G328" s="15">
        <f>IF(Dati20_21[[#This Row],[Mf]]*Dati20_21[[#This Row],[Pg]]=0,0,Dati20_21[[#This Row],[Mf]]*Dati20_21[[#This Row],[Pg]])</f>
        <v>91.65</v>
      </c>
      <c r="H328" s="20">
        <f>IFERROR(Dati20_21[[#This Row],[Tot. punti]]/Dati20_21[[#This Row],[Quota]],0)</f>
        <v>6.5464285714285717</v>
      </c>
      <c r="I328" s="12">
        <f>IFERROR(VLOOKUP(Dati20_21[[#This Row],[Nome]]&amp;"*",Gazzetta20_21[],2,FALSE),0)</f>
        <v>14</v>
      </c>
      <c r="J328" t="s">
        <v>655</v>
      </c>
      <c r="K328">
        <v>15</v>
      </c>
      <c r="L328">
        <v>5.68</v>
      </c>
      <c r="M328">
        <v>6.11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 s="18" t="s">
        <v>2726</v>
      </c>
      <c r="Z328">
        <v>2</v>
      </c>
    </row>
    <row r="329" spans="1:26">
      <c r="A329">
        <v>2196</v>
      </c>
      <c r="B329" t="s">
        <v>17</v>
      </c>
      <c r="C329" t="s">
        <v>815</v>
      </c>
      <c r="D329" s="17" t="str">
        <f>IFERROR(VLOOKUP(Dati20_21[[#This Row],[Nome]]&amp;"*",Gazzetta20_21[Giocatore],1,FALSE),0)</f>
        <v>Galabinov A.</v>
      </c>
      <c r="E329" s="13">
        <f>IFERROR(IF(Dati20_21[[#This Row],[Mf]]/Dati20_21[[#This Row],[Quota]]=0,0,Dati20_21[[#This Row],[Mf]]/Dati20_21[[#This Row],[Quota]]),0)</f>
        <v>0.61363636363636365</v>
      </c>
      <c r="F329" s="13">
        <f>IFERROR(Dati20_21[[#This Row],[Mf/Quota]]*Dati20_21[[#This Row],[Pg]]/38,0)</f>
        <v>0.19377990430622008</v>
      </c>
      <c r="G329" s="15">
        <f>IF(Dati20_21[[#This Row],[Mf]]*Dati20_21[[#This Row],[Pg]]=0,0,Dati20_21[[#This Row],[Mf]]*Dati20_21[[#This Row],[Pg]])</f>
        <v>81</v>
      </c>
      <c r="H329" s="20">
        <f>IFERROR(Dati20_21[[#This Row],[Tot. punti]]/Dati20_21[[#This Row],[Quota]],0)</f>
        <v>7.3636363636363633</v>
      </c>
      <c r="I329" s="12">
        <f>IFERROR(VLOOKUP(Dati20_21[[#This Row],[Nome]]&amp;"*",Gazzetta20_21[],2,FALSE),0)</f>
        <v>11</v>
      </c>
      <c r="J329" t="s">
        <v>1494</v>
      </c>
      <c r="K329">
        <v>12</v>
      </c>
      <c r="L329">
        <v>6</v>
      </c>
      <c r="M329">
        <v>6.75</v>
      </c>
      <c r="N329">
        <v>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Y329" s="18" t="s">
        <v>3016</v>
      </c>
      <c r="Z329">
        <v>12</v>
      </c>
    </row>
    <row r="330" spans="1:26">
      <c r="A330">
        <v>5333</v>
      </c>
      <c r="B330" t="s">
        <v>28</v>
      </c>
      <c r="C330" t="s">
        <v>1593</v>
      </c>
      <c r="D330" s="17" t="str">
        <f>IFERROR(VLOOKUP(Dati20_21[[#This Row],[Nome]]&amp;"*",Gazzetta20_21[Giocatore],1,FALSE),0)</f>
        <v>Gasparini M.</v>
      </c>
      <c r="E330" s="13">
        <f>IFERROR(IF(Dati20_21[[#This Row],[Mf]]/Dati20_21[[#This Row],[Quota]]=0,0,Dati20_21[[#This Row],[Mf]]/Dati20_21[[#This Row],[Quota]]),0)</f>
        <v>0</v>
      </c>
      <c r="F330" s="13">
        <f>IFERROR(Dati20_21[[#This Row],[Mf/Quota]]*Dati20_21[[#This Row],[Pg]]/38,0)</f>
        <v>0</v>
      </c>
      <c r="G330" s="15">
        <f>IF(Dati20_21[[#This Row],[Mf]]*Dati20_21[[#This Row],[Pg]]=0,0,Dati20_21[[#This Row],[Mf]]*Dati20_21[[#This Row],[Pg]])</f>
        <v>0</v>
      </c>
      <c r="H330" s="20">
        <f>IFERROR(Dati20_21[[#This Row],[Tot. punti]]/Dati20_21[[#This Row],[Quota]],0)</f>
        <v>0</v>
      </c>
      <c r="I330" s="12">
        <f>IFERROR(VLOOKUP(Dati20_21[[#This Row],[Nome]]&amp;"*",Gazzetta20_21[],2,FALSE),0)</f>
        <v>1</v>
      </c>
      <c r="J330" t="s">
        <v>30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s="18" t="s">
        <v>2563</v>
      </c>
      <c r="Z330">
        <v>13</v>
      </c>
    </row>
    <row r="331" spans="1:26">
      <c r="A331">
        <v>474</v>
      </c>
      <c r="B331" t="s">
        <v>17</v>
      </c>
      <c r="C331" t="s">
        <v>384</v>
      </c>
      <c r="D331" s="17" t="str">
        <f>IFERROR(VLOOKUP(Dati20_21[[#This Row],[Nome]]&amp;"*",Gazzetta20_21[Giocatore],1,FALSE),0)</f>
        <v>Gervinho</v>
      </c>
      <c r="E331" s="13">
        <f>IFERROR(IF(Dati20_21[[#This Row],[Mf]]/Dati20_21[[#This Row],[Quota]]=0,0,Dati20_21[[#This Row],[Mf]]/Dati20_21[[#This Row],[Quota]]),0)</f>
        <v>0.36705882352941177</v>
      </c>
      <c r="F331" s="13">
        <f>IFERROR(Dati20_21[[#This Row],[Mf/Quota]]*Dati20_21[[#This Row],[Pg]]/38,0)</f>
        <v>0.26080495356037153</v>
      </c>
      <c r="G331" s="15">
        <f>IF(Dati20_21[[#This Row],[Mf]]*Dati20_21[[#This Row],[Pg]]=0,0,Dati20_21[[#This Row],[Mf]]*Dati20_21[[#This Row],[Pg]])</f>
        <v>168.48000000000002</v>
      </c>
      <c r="H331" s="20">
        <f>IFERROR(Dati20_21[[#This Row],[Tot. punti]]/Dati20_21[[#This Row],[Quota]],0)</f>
        <v>9.910588235294119</v>
      </c>
      <c r="I331" s="12">
        <f>IFERROR(VLOOKUP(Dati20_21[[#This Row],[Nome]]&amp;"*",Gazzetta20_21[],2,FALSE),0)</f>
        <v>17</v>
      </c>
      <c r="J331" t="s">
        <v>1086</v>
      </c>
      <c r="K331">
        <v>27</v>
      </c>
      <c r="L331">
        <v>5.65</v>
      </c>
      <c r="M331">
        <v>6.24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Y331" s="18" t="s">
        <v>1995</v>
      </c>
      <c r="Z331">
        <v>32</v>
      </c>
    </row>
    <row r="332" spans="1:26">
      <c r="A332">
        <v>244</v>
      </c>
      <c r="B332" t="s">
        <v>31</v>
      </c>
      <c r="C332" t="s">
        <v>576</v>
      </c>
      <c r="D332" s="17" t="str">
        <f>IFERROR(VLOOKUP(Dati20_21[[#This Row],[Nome]]&amp;"*",Gazzetta20_21[Giocatore],1,FALSE),0)</f>
        <v>Ghiglione P.</v>
      </c>
      <c r="E332" s="13">
        <f>IFERROR(IF(Dati20_21[[#This Row],[Mf]]/Dati20_21[[#This Row],[Quota]]=0,0,Dati20_21[[#This Row],[Mf]]/Dati20_21[[#This Row],[Quota]]),0)</f>
        <v>0.65444444444444438</v>
      </c>
      <c r="F332" s="13">
        <f>IFERROR(Dati20_21[[#This Row],[Mf/Quota]]*Dati20_21[[#This Row],[Pg]]/38,0)</f>
        <v>0.39611111111111108</v>
      </c>
      <c r="G332" s="15">
        <f>IF(Dati20_21[[#This Row],[Mf]]*Dati20_21[[#This Row],[Pg]]=0,0,Dati20_21[[#This Row],[Mf]]*Dati20_21[[#This Row],[Pg]])</f>
        <v>135.47</v>
      </c>
      <c r="H332" s="20">
        <f>IFERROR(Dati20_21[[#This Row],[Tot. punti]]/Dati20_21[[#This Row],[Quota]],0)</f>
        <v>15.052222222222222</v>
      </c>
      <c r="I332" s="12">
        <f>IFERROR(VLOOKUP(Dati20_21[[#This Row],[Nome]]&amp;"*",Gazzetta20_21[],2,FALSE),0)</f>
        <v>9</v>
      </c>
      <c r="J332" t="s">
        <v>70</v>
      </c>
      <c r="K332">
        <v>23</v>
      </c>
      <c r="L332">
        <v>5.8</v>
      </c>
      <c r="M332">
        <v>5.89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4</v>
      </c>
      <c r="V332">
        <v>0</v>
      </c>
      <c r="W332">
        <v>0</v>
      </c>
      <c r="Y332" s="18" t="s">
        <v>2564</v>
      </c>
      <c r="Z332">
        <v>4</v>
      </c>
    </row>
    <row r="333" spans="1:26">
      <c r="A333">
        <v>390</v>
      </c>
      <c r="B333" t="s">
        <v>31</v>
      </c>
      <c r="C333" t="s">
        <v>95</v>
      </c>
      <c r="D333" s="17" t="str">
        <f>IFERROR(VLOOKUP(Dati20_21[[#This Row],[Nome]]&amp;"*",Gazzetta20_21[Giocatore],1,FALSE),0)</f>
        <v>Ghoulam F.</v>
      </c>
      <c r="E333" s="13">
        <f>IFERROR(IF(Dati20_21[[#This Row],[Mf]]/Dati20_21[[#This Row],[Quota]]=0,0,Dati20_21[[#This Row],[Mf]]/Dati20_21[[#This Row],[Quota]]),0)</f>
        <v>0.5</v>
      </c>
      <c r="F333" s="13">
        <f>IFERROR(Dati20_21[[#This Row],[Mf/Quota]]*Dati20_21[[#This Row],[Pg]]/38,0)</f>
        <v>0.14473684210526316</v>
      </c>
      <c r="G333" s="15">
        <f>IF(Dati20_21[[#This Row],[Mf]]*Dati20_21[[#This Row],[Pg]]=0,0,Dati20_21[[#This Row],[Mf]]*Dati20_21[[#This Row],[Pg]])</f>
        <v>66</v>
      </c>
      <c r="H333" s="20">
        <f>IFERROR(Dati20_21[[#This Row],[Tot. punti]]/Dati20_21[[#This Row],[Quota]],0)</f>
        <v>5.5</v>
      </c>
      <c r="I333" s="12">
        <f>IFERROR(VLOOKUP(Dati20_21[[#This Row],[Nome]]&amp;"*",Gazzetta20_21[],2,FALSE),0)</f>
        <v>12</v>
      </c>
      <c r="J333" t="s">
        <v>24</v>
      </c>
      <c r="K333">
        <v>11</v>
      </c>
      <c r="L333">
        <v>6.06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3017</v>
      </c>
      <c r="Z333">
        <v>24</v>
      </c>
    </row>
    <row r="334" spans="1:26">
      <c r="A334">
        <v>548</v>
      </c>
      <c r="B334" t="s">
        <v>31</v>
      </c>
      <c r="C334" t="s">
        <v>120</v>
      </c>
      <c r="D334" s="17" t="str">
        <f>IFERROR(VLOOKUP(Dati20_21[[#This Row],[Nome]]&amp;"*",Gazzetta20_21[Giocatore],1,FALSE),0)</f>
        <v>Glik K.</v>
      </c>
      <c r="E334" s="13">
        <f>IFERROR(IF(Dati20_21[[#This Row],[Mf]]/Dati20_21[[#This Row],[Quota]]=0,0,Dati20_21[[#This Row],[Mf]]/Dati20_21[[#This Row],[Quota]]),0)</f>
        <v>0.48249999999999998</v>
      </c>
      <c r="F334" s="13">
        <f>IFERROR(Dati20_21[[#This Row],[Mf/Quota]]*Dati20_21[[#This Row],[Pg]]/38,0)</f>
        <v>0.45710526315789474</v>
      </c>
      <c r="G334" s="15">
        <f>IF(Dati20_21[[#This Row],[Mf]]*Dati20_21[[#This Row],[Pg]]=0,0,Dati20_21[[#This Row],[Mf]]*Dati20_21[[#This Row],[Pg]])</f>
        <v>208.44</v>
      </c>
      <c r="H334" s="20">
        <f>IFERROR(Dati20_21[[#This Row],[Tot. punti]]/Dati20_21[[#This Row],[Quota]],0)</f>
        <v>17.37</v>
      </c>
      <c r="I334" s="12">
        <f>IFERROR(VLOOKUP(Dati20_21[[#This Row],[Nome]]&amp;"*",Gazzetta20_21[],2,FALSE),0)</f>
        <v>12</v>
      </c>
      <c r="J334" t="s">
        <v>655</v>
      </c>
      <c r="K334">
        <v>36</v>
      </c>
      <c r="L334">
        <v>5.78</v>
      </c>
      <c r="M334">
        <v>5.79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7</v>
      </c>
      <c r="V334">
        <v>1</v>
      </c>
      <c r="W334">
        <v>1</v>
      </c>
      <c r="Y334" s="18" t="s">
        <v>1997</v>
      </c>
      <c r="Z334">
        <v>9</v>
      </c>
    </row>
    <row r="335" spans="1:26">
      <c r="A335">
        <v>2572</v>
      </c>
      <c r="B335" t="s">
        <v>31</v>
      </c>
      <c r="C335" t="s">
        <v>1281</v>
      </c>
      <c r="D335" s="17" t="str">
        <f>IFERROR(VLOOKUP(Dati20_21[[#This Row],[Nome]]&amp;"*",Gazzetta20_21[Giocatore],1,FALSE),0)</f>
        <v>Godin D.</v>
      </c>
      <c r="E335" s="13">
        <f>IFERROR(IF(Dati20_21[[#This Row],[Mf]]/Dati20_21[[#This Row],[Quota]]=0,0,Dati20_21[[#This Row],[Mf]]/Dati20_21[[#This Row],[Quota]]),0)</f>
        <v>0.42714285714285716</v>
      </c>
      <c r="F335" s="13">
        <f>IFERROR(Dati20_21[[#This Row],[Mf/Quota]]*Dati20_21[[#This Row],[Pg]]/38,0)</f>
        <v>0.3147368421052632</v>
      </c>
      <c r="G335" s="15">
        <f>IF(Dati20_21[[#This Row],[Mf]]*Dati20_21[[#This Row],[Pg]]=0,0,Dati20_21[[#This Row],[Mf]]*Dati20_21[[#This Row],[Pg]])</f>
        <v>167.44</v>
      </c>
      <c r="H335" s="20">
        <f>IFERROR(Dati20_21[[#This Row],[Tot. punti]]/Dati20_21[[#This Row],[Quota]],0)</f>
        <v>11.959999999999999</v>
      </c>
      <c r="I335" s="12">
        <f>IFERROR(VLOOKUP(Dati20_21[[#This Row],[Nome]]&amp;"*",Gazzetta20_21[],2,FALSE),0)</f>
        <v>14</v>
      </c>
      <c r="J335" t="s">
        <v>654</v>
      </c>
      <c r="K335">
        <v>28</v>
      </c>
      <c r="L335">
        <v>5.93</v>
      </c>
      <c r="M335">
        <v>5.98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Y335" s="18" t="s">
        <v>2881</v>
      </c>
      <c r="Z335">
        <v>36</v>
      </c>
    </row>
    <row r="336" spans="1:26">
      <c r="A336">
        <v>5328</v>
      </c>
      <c r="B336" t="s">
        <v>22</v>
      </c>
      <c r="C336" t="s">
        <v>1589</v>
      </c>
      <c r="D336" s="17" t="str">
        <f>IFERROR(VLOOKUP(Dati20_21[[#This Row],[Nome]]&amp;"*",Gazzetta20_21[Giocatore],1,FALSE),0)</f>
        <v>Gojak A.</v>
      </c>
      <c r="E336" s="13">
        <f>IFERROR(IF(Dati20_21[[#This Row],[Mf]]/Dati20_21[[#This Row],[Quota]]=0,0,Dati20_21[[#This Row],[Mf]]/Dati20_21[[#This Row],[Quota]]),0)</f>
        <v>0.54545454545454541</v>
      </c>
      <c r="F336" s="13">
        <f>IFERROR(Dati20_21[[#This Row],[Mf/Quota]]*Dati20_21[[#This Row],[Pg]]/38,0)</f>
        <v>0.21531100478468898</v>
      </c>
      <c r="G336" s="15">
        <f>IF(Dati20_21[[#This Row],[Mf]]*Dati20_21[[#This Row],[Pg]]=0,0,Dati20_21[[#This Row],[Mf]]*Dati20_21[[#This Row],[Pg]])</f>
        <v>90</v>
      </c>
      <c r="H336" s="20">
        <f>IFERROR(Dati20_21[[#This Row],[Tot. punti]]/Dati20_21[[#This Row],[Quota]],0)</f>
        <v>8.1818181818181817</v>
      </c>
      <c r="I336" s="12">
        <f>IFERROR(VLOOKUP(Dati20_21[[#This Row],[Nome]]&amp;"*",Gazzetta20_21[],2,FALSE),0)</f>
        <v>11</v>
      </c>
      <c r="J336" t="s">
        <v>81</v>
      </c>
      <c r="K336">
        <v>15</v>
      </c>
      <c r="L336">
        <v>5.68</v>
      </c>
      <c r="M336">
        <v>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Y336" s="18" t="s">
        <v>3018</v>
      </c>
      <c r="Z336">
        <v>13</v>
      </c>
    </row>
    <row r="337" spans="1:26">
      <c r="A337">
        <v>418</v>
      </c>
      <c r="B337" t="s">
        <v>31</v>
      </c>
      <c r="C337" t="s">
        <v>347</v>
      </c>
      <c r="D337" s="17" t="str">
        <f>IFERROR(VLOOKUP(Dati20_21[[#This Row],[Nome]]&amp;"*",Gazzetta20_21[Giocatore],1,FALSE),0)</f>
        <v>Goldaniga E.</v>
      </c>
      <c r="E337" s="13">
        <f>IFERROR(IF(Dati20_21[[#This Row],[Mf]]/Dati20_21[[#This Row],[Quota]]=0,0,Dati20_21[[#This Row],[Mf]]/Dati20_21[[#This Row],[Quota]]),0)</f>
        <v>0.63888888888888884</v>
      </c>
      <c r="F337" s="13">
        <f>IFERROR(Dati20_21[[#This Row],[Mf/Quota]]*Dati20_21[[#This Row],[Pg]]/38,0)</f>
        <v>0.42032163742690054</v>
      </c>
      <c r="G337" s="15">
        <f>IF(Dati20_21[[#This Row],[Mf]]*Dati20_21[[#This Row],[Pg]]=0,0,Dati20_21[[#This Row],[Mf]]*Dati20_21[[#This Row],[Pg]])</f>
        <v>143.75</v>
      </c>
      <c r="H337" s="20">
        <f>IFERROR(Dati20_21[[#This Row],[Tot. punti]]/Dati20_21[[#This Row],[Quota]],0)</f>
        <v>15.972222222222221</v>
      </c>
      <c r="I337" s="12">
        <f>IFERROR(VLOOKUP(Dati20_21[[#This Row],[Nome]]&amp;"*",Gazzetta20_21[],2,FALSE),0)</f>
        <v>9</v>
      </c>
      <c r="J337" t="s">
        <v>70</v>
      </c>
      <c r="K337">
        <v>25</v>
      </c>
      <c r="L337">
        <v>5.88</v>
      </c>
      <c r="M337">
        <v>5.75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8</v>
      </c>
      <c r="V337">
        <v>0</v>
      </c>
      <c r="W337">
        <v>0</v>
      </c>
      <c r="Y337" s="18" t="s">
        <v>2360</v>
      </c>
      <c r="Z337">
        <v>9</v>
      </c>
    </row>
    <row r="338" spans="1:26">
      <c r="A338">
        <v>4967</v>
      </c>
      <c r="B338" t="s">
        <v>31</v>
      </c>
      <c r="C338" t="s">
        <v>1518</v>
      </c>
      <c r="D338" s="17" t="str">
        <f>IFERROR(VLOOKUP(Dati20_21[[#This Row],[Nome]]&amp;"*",Gazzetta20_21[Giocatore],1,FALSE),0)</f>
        <v>Golemic V.</v>
      </c>
      <c r="E338" s="13">
        <f>IFERROR(IF(Dati20_21[[#This Row],[Mf]]/Dati20_21[[#This Row],[Quota]]=0,0,Dati20_21[[#This Row],[Mf]]/Dati20_21[[#This Row],[Quota]]),0)</f>
        <v>1.1039999999999999</v>
      </c>
      <c r="F338" s="13">
        <f>IFERROR(Dati20_21[[#This Row],[Mf/Quota]]*Dati20_21[[#This Row],[Pg]]/38,0)</f>
        <v>0.87157894736842101</v>
      </c>
      <c r="G338" s="15">
        <f>IF(Dati20_21[[#This Row],[Mf]]*Dati20_21[[#This Row],[Pg]]=0,0,Dati20_21[[#This Row],[Mf]]*Dati20_21[[#This Row],[Pg]])</f>
        <v>165.6</v>
      </c>
      <c r="H338" s="20">
        <f>IFERROR(Dati20_21[[#This Row],[Tot. punti]]/Dati20_21[[#This Row],[Quota]],0)</f>
        <v>33.119999999999997</v>
      </c>
      <c r="I338" s="12">
        <f>IFERROR(VLOOKUP(Dati20_21[[#This Row],[Nome]]&amp;"*",Gazzetta20_21[],2,FALSE),0)</f>
        <v>5</v>
      </c>
      <c r="J338" t="s">
        <v>656</v>
      </c>
      <c r="K338">
        <v>30</v>
      </c>
      <c r="L338">
        <v>5.41</v>
      </c>
      <c r="M338">
        <v>5.52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4</v>
      </c>
      <c r="V338">
        <v>1</v>
      </c>
      <c r="W338">
        <v>0</v>
      </c>
      <c r="Y338" s="18" t="s">
        <v>3019</v>
      </c>
      <c r="Z338">
        <v>11</v>
      </c>
    </row>
    <row r="339" spans="1:26">
      <c r="A339">
        <v>610</v>
      </c>
      <c r="B339" t="s">
        <v>28</v>
      </c>
      <c r="C339" t="s">
        <v>233</v>
      </c>
      <c r="D339" s="17" t="str">
        <f>IFERROR(VLOOKUP(Dati20_21[[#This Row],[Nome]]&amp;"*",Gazzetta20_21[Giocatore],1,FALSE),0)</f>
        <v>Gollini P.</v>
      </c>
      <c r="E339" s="13">
        <f>IFERROR(IF(Dati20_21[[#This Row],[Mf]]/Dati20_21[[#This Row],[Quota]]=0,0,Dati20_21[[#This Row],[Mf]]/Dati20_21[[#This Row],[Quota]]),0)</f>
        <v>0.26500000000000001</v>
      </c>
      <c r="F339" s="13">
        <f>IFERROR(Dati20_21[[#This Row],[Mf/Quota]]*Dati20_21[[#This Row],[Pg]]/38,0)</f>
        <v>0.17434210526315788</v>
      </c>
      <c r="G339" s="15">
        <f>IF(Dati20_21[[#This Row],[Mf]]*Dati20_21[[#This Row],[Pg]]=0,0,Dati20_21[[#This Row],[Mf]]*Dati20_21[[#This Row],[Pg]])</f>
        <v>132.5</v>
      </c>
      <c r="H339" s="20">
        <f>IFERROR(Dati20_21[[#This Row],[Tot. punti]]/Dati20_21[[#This Row],[Quota]],0)</f>
        <v>6.625</v>
      </c>
      <c r="I339" s="12">
        <f>IFERROR(VLOOKUP(Dati20_21[[#This Row],[Nome]]&amp;"*",Gazzetta20_21[],2,FALSE),0)</f>
        <v>20</v>
      </c>
      <c r="J339" t="s">
        <v>49</v>
      </c>
      <c r="K339">
        <v>25</v>
      </c>
      <c r="L339">
        <v>6.14</v>
      </c>
      <c r="M339">
        <v>5.3</v>
      </c>
      <c r="N339">
        <v>0</v>
      </c>
      <c r="O339">
        <v>26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Y339" s="18" t="s">
        <v>3020</v>
      </c>
      <c r="Z339">
        <v>1</v>
      </c>
    </row>
    <row r="340" spans="1:26">
      <c r="A340">
        <v>4955</v>
      </c>
      <c r="B340" t="s">
        <v>28</v>
      </c>
      <c r="C340" t="s">
        <v>1507</v>
      </c>
      <c r="D340" s="17" t="str">
        <f>IFERROR(VLOOKUP(Dati20_21[[#This Row],[Nome]]&amp;"*",Gazzetta20_21[Giocatore],1,FALSE),0)</f>
        <v>Gori P.</v>
      </c>
      <c r="E340" s="13">
        <f>IFERROR(IF(Dati20_21[[#This Row],[Mf]]/Dati20_21[[#This Row],[Quota]]=0,0,Dati20_21[[#This Row],[Mf]]/Dati20_21[[#This Row],[Quota]]),0)</f>
        <v>0</v>
      </c>
      <c r="F340" s="13">
        <f>IFERROR(Dati20_21[[#This Row],[Mf/Quota]]*Dati20_21[[#This Row],[Pg]]/38,0)</f>
        <v>0</v>
      </c>
      <c r="G340" s="15">
        <f>IF(Dati20_21[[#This Row],[Mf]]*Dati20_21[[#This Row],[Pg]]=0,0,Dati20_21[[#This Row],[Mf]]*Dati20_21[[#This Row],[Pg]])</f>
        <v>0</v>
      </c>
      <c r="H340" s="20">
        <f>IFERROR(Dati20_21[[#This Row],[Tot. punti]]/Dati20_21[[#This Row],[Quota]],0)</f>
        <v>0</v>
      </c>
      <c r="I340" s="12">
        <f>IFERROR(VLOOKUP(Dati20_21[[#This Row],[Nome]]&amp;"*",Gazzetta20_21[],2,FALSE),0)</f>
        <v>1</v>
      </c>
      <c r="J340" t="s">
        <v>655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s="18" t="s">
        <v>3021</v>
      </c>
      <c r="Z340">
        <v>10</v>
      </c>
    </row>
    <row r="341" spans="1:26">
      <c r="A341">
        <v>2160</v>
      </c>
      <c r="B341" t="s">
        <v>31</v>
      </c>
      <c r="C341" t="s">
        <v>781</v>
      </c>
      <c r="D341" s="17" t="str">
        <f>IFERROR(VLOOKUP(Dati20_21[[#This Row],[Nome]]&amp;"*",Gazzetta20_21[Giocatore],1,FALSE),0)</f>
        <v>Gosens R.</v>
      </c>
      <c r="E341" s="13">
        <f>IFERROR(IF(Dati20_21[[#This Row],[Mf]]/Dati20_21[[#This Row],[Quota]]=0,0,Dati20_21[[#This Row],[Mf]]/Dati20_21[[#This Row],[Quota]]),0)</f>
        <v>0.2290625</v>
      </c>
      <c r="F341" s="13">
        <f>IFERROR(Dati20_21[[#This Row],[Mf/Quota]]*Dati20_21[[#This Row],[Pg]]/38,0)</f>
        <v>0.19289473684210526</v>
      </c>
      <c r="G341" s="15">
        <f>IF(Dati20_21[[#This Row],[Mf]]*Dati20_21[[#This Row],[Pg]]=0,0,Dati20_21[[#This Row],[Mf]]*Dati20_21[[#This Row],[Pg]])</f>
        <v>234.56</v>
      </c>
      <c r="H341" s="20">
        <f>IFERROR(Dati20_21[[#This Row],[Tot. punti]]/Dati20_21[[#This Row],[Quota]],0)</f>
        <v>7.33</v>
      </c>
      <c r="I341" s="12">
        <f>IFERROR(VLOOKUP(Dati20_21[[#This Row],[Nome]]&amp;"*",Gazzetta20_21[],2,FALSE),0)</f>
        <v>32</v>
      </c>
      <c r="J341" t="s">
        <v>49</v>
      </c>
      <c r="K341">
        <v>32</v>
      </c>
      <c r="L341">
        <v>6.31</v>
      </c>
      <c r="M341">
        <v>7.33</v>
      </c>
      <c r="N341">
        <v>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7</v>
      </c>
      <c r="V341">
        <v>1</v>
      </c>
      <c r="W341">
        <v>1</v>
      </c>
      <c r="Y341" s="18" t="s">
        <v>2004</v>
      </c>
      <c r="Z341">
        <v>29</v>
      </c>
    </row>
    <row r="342" spans="1:26">
      <c r="A342">
        <v>27</v>
      </c>
      <c r="B342" t="s">
        <v>22</v>
      </c>
      <c r="C342" t="s">
        <v>389</v>
      </c>
      <c r="D342" s="17" t="str">
        <f>IFERROR(VLOOKUP(Dati20_21[[#This Row],[Nome]]&amp;"*",Gazzetta20_21[Giocatore],1,FALSE),0)</f>
        <v>Grassi A.</v>
      </c>
      <c r="E342" s="13">
        <f>IFERROR(IF(Dati20_21[[#This Row],[Mf]]/Dati20_21[[#This Row],[Quota]]=0,0,Dati20_21[[#This Row],[Mf]]/Dati20_21[[#This Row],[Quota]]),0)</f>
        <v>0.91666666666666663</v>
      </c>
      <c r="F342" s="13">
        <f>IFERROR(Dati20_21[[#This Row],[Mf/Quota]]*Dati20_21[[#This Row],[Pg]]/38,0)</f>
        <v>0.55482456140350878</v>
      </c>
      <c r="G342" s="15">
        <f>IF(Dati20_21[[#This Row],[Mf]]*Dati20_21[[#This Row],[Pg]]=0,0,Dati20_21[[#This Row],[Mf]]*Dati20_21[[#This Row],[Pg]])</f>
        <v>126.5</v>
      </c>
      <c r="H342" s="20">
        <f>IFERROR(Dati20_21[[#This Row],[Tot. punti]]/Dati20_21[[#This Row],[Quota]],0)</f>
        <v>21.083333333333332</v>
      </c>
      <c r="I342" s="12">
        <f>IFERROR(VLOOKUP(Dati20_21[[#This Row],[Nome]]&amp;"*",Gazzetta20_21[],2,FALSE),0)</f>
        <v>6</v>
      </c>
      <c r="J342" t="s">
        <v>1086</v>
      </c>
      <c r="K342">
        <v>23</v>
      </c>
      <c r="L342">
        <v>5.68</v>
      </c>
      <c r="M342">
        <v>5.5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1</v>
      </c>
      <c r="Y342" s="18" t="s">
        <v>3022</v>
      </c>
      <c r="Z342">
        <v>1</v>
      </c>
    </row>
    <row r="343" spans="1:26">
      <c r="A343">
        <v>2758</v>
      </c>
      <c r="B343" t="s">
        <v>31</v>
      </c>
      <c r="C343" t="s">
        <v>1117</v>
      </c>
      <c r="D343" s="17" t="str">
        <f>IFERROR(VLOOKUP(Dati20_21[[#This Row],[Nome]]&amp;"*",Gazzetta20_21[Giocatore],1,FALSE),0)</f>
        <v>Gunter K.</v>
      </c>
      <c r="E343" s="13">
        <f>IFERROR(IF(Dati20_21[[#This Row],[Mf]]/Dati20_21[[#This Row],[Quota]]=0,0,Dati20_21[[#This Row],[Mf]]/Dati20_21[[#This Row],[Quota]]),0)</f>
        <v>0.60199999999999998</v>
      </c>
      <c r="F343" s="13">
        <f>IFERROR(Dati20_21[[#This Row],[Mf/Quota]]*Dati20_21[[#This Row],[Pg]]/38,0)</f>
        <v>0.42773684210526308</v>
      </c>
      <c r="G343" s="15">
        <f>IF(Dati20_21[[#This Row],[Mf]]*Dati20_21[[#This Row],[Pg]]=0,0,Dati20_21[[#This Row],[Mf]]*Dati20_21[[#This Row],[Pg]])</f>
        <v>162.54</v>
      </c>
      <c r="H343" s="20">
        <f>IFERROR(Dati20_21[[#This Row],[Tot. punti]]/Dati20_21[[#This Row],[Quota]],0)</f>
        <v>16.253999999999998</v>
      </c>
      <c r="I343" s="12">
        <f>IFERROR(VLOOKUP(Dati20_21[[#This Row],[Nome]]&amp;"*",Gazzetta20_21[],2,FALSE),0)</f>
        <v>10</v>
      </c>
      <c r="J343" t="s">
        <v>101</v>
      </c>
      <c r="K343">
        <v>27</v>
      </c>
      <c r="L343">
        <v>6.02</v>
      </c>
      <c r="M343">
        <v>6.02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0</v>
      </c>
      <c r="Y343" s="18" t="s">
        <v>2883</v>
      </c>
      <c r="Z343">
        <v>10</v>
      </c>
    </row>
    <row r="344" spans="1:26">
      <c r="A344">
        <v>4992</v>
      </c>
      <c r="B344" t="s">
        <v>17</v>
      </c>
      <c r="C344" t="s">
        <v>1541</v>
      </c>
      <c r="D344" s="17" t="str">
        <f>IFERROR(VLOOKUP(Dati20_21[[#This Row],[Nome]]&amp;"*",Gazzetta20_21[Giocatore],1,FALSE),0)</f>
        <v>Gyasi E.</v>
      </c>
      <c r="E344" s="13">
        <f>IFERROR(IF(Dati20_21[[#This Row],[Mf]]/Dati20_21[[#This Row],[Quota]]=0,0,Dati20_21[[#This Row],[Mf]]/Dati20_21[[#This Row],[Quota]]),0)</f>
        <v>0.39874999999999999</v>
      </c>
      <c r="F344" s="13">
        <f>IFERROR(Dati20_21[[#This Row],[Mf/Quota]]*Dati20_21[[#This Row],[Pg]]/38,0)</f>
        <v>0.38825657894736842</v>
      </c>
      <c r="G344" s="15">
        <f>IF(Dati20_21[[#This Row],[Mf]]*Dati20_21[[#This Row],[Pg]]=0,0,Dati20_21[[#This Row],[Mf]]*Dati20_21[[#This Row],[Pg]])</f>
        <v>236.06</v>
      </c>
      <c r="H344" s="20">
        <f>IFERROR(Dati20_21[[#This Row],[Tot. punti]]/Dati20_21[[#This Row],[Quota]],0)</f>
        <v>14.75375</v>
      </c>
      <c r="I344" s="12">
        <f>IFERROR(VLOOKUP(Dati20_21[[#This Row],[Nome]]&amp;"*",Gazzetta20_21[],2,FALSE),0)</f>
        <v>16</v>
      </c>
      <c r="J344" t="s">
        <v>1494</v>
      </c>
      <c r="K344">
        <v>37</v>
      </c>
      <c r="L344">
        <v>5.93</v>
      </c>
      <c r="M344">
        <v>6.38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4</v>
      </c>
      <c r="V344">
        <v>0</v>
      </c>
      <c r="W344">
        <v>0</v>
      </c>
      <c r="Y344" s="18" t="s">
        <v>2012</v>
      </c>
      <c r="Z344">
        <v>41</v>
      </c>
    </row>
    <row r="345" spans="1:26">
      <c r="A345">
        <v>4160</v>
      </c>
      <c r="B345" t="s">
        <v>31</v>
      </c>
      <c r="C345" t="s">
        <v>1498</v>
      </c>
      <c r="D345" s="17" t="str">
        <f>IFERROR(VLOOKUP(Dati20_21[[#This Row],[Nome]]&amp;"*",Gazzetta20_21[Giocatore],1,FALSE),0)</f>
        <v>Hakimi A.</v>
      </c>
      <c r="E345" s="13">
        <f>IFERROR(IF(Dati20_21[[#This Row],[Mf]]/Dati20_21[[#This Row],[Quota]]=0,0,Dati20_21[[#This Row],[Mf]]/Dati20_21[[#This Row],[Quota]]),0)</f>
        <v>0.24689655172413794</v>
      </c>
      <c r="F345" s="13">
        <f>IFERROR(Dati20_21[[#This Row],[Mf/Quota]]*Dati20_21[[#This Row],[Pg]]/38,0)</f>
        <v>0.24039927404718694</v>
      </c>
      <c r="G345" s="15">
        <f>IF(Dati20_21[[#This Row],[Mf]]*Dati20_21[[#This Row],[Pg]]=0,0,Dati20_21[[#This Row],[Mf]]*Dati20_21[[#This Row],[Pg]])</f>
        <v>264.92</v>
      </c>
      <c r="H345" s="20">
        <f>IFERROR(Dati20_21[[#This Row],[Tot. punti]]/Dati20_21[[#This Row],[Quota]],0)</f>
        <v>9.1351724137931036</v>
      </c>
      <c r="I345" s="12">
        <f>IFERROR(VLOOKUP(Dati20_21[[#This Row],[Nome]]&amp;"*",Gazzetta20_21[],2,FALSE),0)</f>
        <v>29</v>
      </c>
      <c r="J345" t="s">
        <v>55</v>
      </c>
      <c r="K345">
        <v>37</v>
      </c>
      <c r="L345">
        <v>6.41</v>
      </c>
      <c r="M345">
        <v>7.16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6</v>
      </c>
      <c r="V345">
        <v>0</v>
      </c>
      <c r="W345">
        <v>0</v>
      </c>
      <c r="Y345" s="18" t="s">
        <v>3023</v>
      </c>
      <c r="Z345">
        <v>11</v>
      </c>
    </row>
    <row r="346" spans="1:26">
      <c r="A346">
        <v>250</v>
      </c>
      <c r="B346" t="s">
        <v>28</v>
      </c>
      <c r="C346" t="s">
        <v>54</v>
      </c>
      <c r="D346" s="17" t="str">
        <f>IFERROR(VLOOKUP(Dati20_21[[#This Row],[Nome]]&amp;"*",Gazzetta20_21[Giocatore],1,FALSE),0)</f>
        <v>Handanovic S.</v>
      </c>
      <c r="E346" s="13">
        <f>IFERROR(IF(Dati20_21[[#This Row],[Mf]]/Dati20_21[[#This Row],[Quota]]=0,0,Dati20_21[[#This Row],[Mf]]/Dati20_21[[#This Row],[Quota]]),0)</f>
        <v>0.22565217391304349</v>
      </c>
      <c r="F346" s="13">
        <f>IFERROR(Dati20_21[[#This Row],[Mf/Quota]]*Dati20_21[[#This Row],[Pg]]/38,0)</f>
        <v>0.21971395881006864</v>
      </c>
      <c r="G346" s="15">
        <f>IF(Dati20_21[[#This Row],[Mf]]*Dati20_21[[#This Row],[Pg]]=0,0,Dati20_21[[#This Row],[Mf]]*Dati20_21[[#This Row],[Pg]])</f>
        <v>192.03</v>
      </c>
      <c r="H346" s="20">
        <f>IFERROR(Dati20_21[[#This Row],[Tot. punti]]/Dati20_21[[#This Row],[Quota]],0)</f>
        <v>8.3491304347826087</v>
      </c>
      <c r="I346" s="12">
        <f>IFERROR(VLOOKUP(Dati20_21[[#This Row],[Nome]]&amp;"*",Gazzetta20_21[],2,FALSE),0)</f>
        <v>23</v>
      </c>
      <c r="J346" t="s">
        <v>55</v>
      </c>
      <c r="K346">
        <v>37</v>
      </c>
      <c r="L346">
        <v>5.99</v>
      </c>
      <c r="M346">
        <v>5.19</v>
      </c>
      <c r="N346">
        <v>0</v>
      </c>
      <c r="O346">
        <v>33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Y346" s="18" t="s">
        <v>2365</v>
      </c>
      <c r="Z346">
        <v>6</v>
      </c>
    </row>
    <row r="347" spans="1:26">
      <c r="A347">
        <v>4894</v>
      </c>
      <c r="B347" t="s">
        <v>17</v>
      </c>
      <c r="C347" t="s">
        <v>1453</v>
      </c>
      <c r="D347" s="17" t="str">
        <f>IFERROR(VLOOKUP(Dati20_21[[#This Row],[Nome]]&amp;"*",Gazzetta20_21[Giocatore],1,FALSE),0)</f>
        <v>Haraslin L.</v>
      </c>
      <c r="E347" s="13">
        <f>IFERROR(IF(Dati20_21[[#This Row],[Mf]]/Dati20_21[[#This Row],[Quota]]=0,0,Dati20_21[[#This Row],[Mf]]/Dati20_21[[#This Row],[Quota]]),0)</f>
        <v>0.70499999999999996</v>
      </c>
      <c r="F347" s="13">
        <f>IFERROR(Dati20_21[[#This Row],[Mf/Quota]]*Dati20_21[[#This Row],[Pg]]/38,0)</f>
        <v>0.25973684210526315</v>
      </c>
      <c r="G347" s="15">
        <f>IF(Dati20_21[[#This Row],[Mf]]*Dati20_21[[#This Row],[Pg]]=0,0,Dati20_21[[#This Row],[Mf]]*Dati20_21[[#This Row],[Pg]])</f>
        <v>78.959999999999994</v>
      </c>
      <c r="H347" s="20">
        <f>IFERROR(Dati20_21[[#This Row],[Tot. punti]]/Dati20_21[[#This Row],[Quota]],0)</f>
        <v>9.8699999999999992</v>
      </c>
      <c r="I347" s="12">
        <f>IFERROR(VLOOKUP(Dati20_21[[#This Row],[Nome]]&amp;"*",Gazzetta20_21[],2,FALSE),0)</f>
        <v>8</v>
      </c>
      <c r="J347" t="s">
        <v>46</v>
      </c>
      <c r="K347">
        <v>14</v>
      </c>
      <c r="L347">
        <v>5.77</v>
      </c>
      <c r="M347">
        <v>5.64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Y347" s="18" t="s">
        <v>2567</v>
      </c>
      <c r="Z347">
        <v>8</v>
      </c>
    </row>
    <row r="348" spans="1:26">
      <c r="A348">
        <v>2130</v>
      </c>
      <c r="B348" t="s">
        <v>31</v>
      </c>
      <c r="C348" t="s">
        <v>772</v>
      </c>
      <c r="D348" s="17" t="str">
        <f>IFERROR(VLOOKUP(Dati20_21[[#This Row],[Nome]]&amp;"*",Gazzetta20_21[Giocatore],1,FALSE),0)</f>
        <v>Hateboer H.</v>
      </c>
      <c r="E348" s="13">
        <f>IFERROR(IF(Dati20_21[[#This Row],[Mf]]/Dati20_21[[#This Row],[Quota]]=0,0,Dati20_21[[#This Row],[Mf]]/Dati20_21[[#This Row],[Quota]]),0)</f>
        <v>0.37705882352941178</v>
      </c>
      <c r="F348" s="13">
        <f>IFERROR(Dati20_21[[#This Row],[Mf/Quota]]*Dati20_21[[#This Row],[Pg]]/38,0)</f>
        <v>0.21829721362229101</v>
      </c>
      <c r="G348" s="15">
        <f>IF(Dati20_21[[#This Row],[Mf]]*Dati20_21[[#This Row],[Pg]]=0,0,Dati20_21[[#This Row],[Mf]]*Dati20_21[[#This Row],[Pg]])</f>
        <v>141.02000000000001</v>
      </c>
      <c r="H348" s="20">
        <f>IFERROR(Dati20_21[[#This Row],[Tot. punti]]/Dati20_21[[#This Row],[Quota]],0)</f>
        <v>8.2952941176470603</v>
      </c>
      <c r="I348" s="12">
        <f>IFERROR(VLOOKUP(Dati20_21[[#This Row],[Nome]]&amp;"*",Gazzetta20_21[],2,FALSE),0)</f>
        <v>17</v>
      </c>
      <c r="J348" t="s">
        <v>49</v>
      </c>
      <c r="K348">
        <v>22</v>
      </c>
      <c r="L348">
        <v>6.16</v>
      </c>
      <c r="M348">
        <v>6.41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3</v>
      </c>
      <c r="V348">
        <v>0</v>
      </c>
      <c r="W348">
        <v>0</v>
      </c>
      <c r="Y348" s="18" t="s">
        <v>2730</v>
      </c>
      <c r="Z348">
        <v>14</v>
      </c>
    </row>
    <row r="349" spans="1:26">
      <c r="A349">
        <v>5310</v>
      </c>
      <c r="B349" t="s">
        <v>17</v>
      </c>
      <c r="C349" t="s">
        <v>1577</v>
      </c>
      <c r="D349" s="17" t="str">
        <f>IFERROR(VLOOKUP(Dati20_21[[#This Row],[Nome]]&amp;"*",Gazzetta20_21[Giocatore],1,FALSE),0)</f>
        <v>Hauge J.</v>
      </c>
      <c r="E349" s="13">
        <f>IFERROR(IF(Dati20_21[[#This Row],[Mf]]/Dati20_21[[#This Row],[Quota]]=0,0,Dati20_21[[#This Row],[Mf]]/Dati20_21[[#This Row],[Quota]]),0)</f>
        <v>0.45571428571428568</v>
      </c>
      <c r="F349" s="13">
        <f>IFERROR(Dati20_21[[#This Row],[Mf/Quota]]*Dati20_21[[#This Row],[Pg]]/38,0)</f>
        <v>0.21586466165413534</v>
      </c>
      <c r="G349" s="15">
        <f>IF(Dati20_21[[#This Row],[Mf]]*Dati20_21[[#This Row],[Pg]]=0,0,Dati20_21[[#This Row],[Mf]]*Dati20_21[[#This Row],[Pg]])</f>
        <v>114.84</v>
      </c>
      <c r="H349" s="20">
        <f>IFERROR(Dati20_21[[#This Row],[Tot. punti]]/Dati20_21[[#This Row],[Quota]],0)</f>
        <v>8.2028571428571428</v>
      </c>
      <c r="I349" s="12">
        <f>IFERROR(VLOOKUP(Dati20_21[[#This Row],[Nome]]&amp;"*",Gazzetta20_21[],2,FALSE),0)</f>
        <v>14</v>
      </c>
      <c r="J349" t="s">
        <v>21</v>
      </c>
      <c r="K349">
        <v>18</v>
      </c>
      <c r="L349">
        <v>5.88</v>
      </c>
      <c r="M349">
        <v>6.38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s="18" t="s">
        <v>2015</v>
      </c>
      <c r="Z349">
        <v>19</v>
      </c>
    </row>
    <row r="350" spans="1:26">
      <c r="A350">
        <v>5008</v>
      </c>
      <c r="B350" t="s">
        <v>22</v>
      </c>
      <c r="C350" t="s">
        <v>3087</v>
      </c>
      <c r="D350" s="17" t="str">
        <f>IFERROR(VLOOKUP(Dati20_21[[#This Row],[Nome]]&amp;"*",Gazzetta20_21[Giocatore],1,FALSE),0)</f>
        <v>Henrique E.</v>
      </c>
      <c r="E350" s="13">
        <f>IFERROR(IF(Dati20_21[[#This Row],[Mf]]/Dati20_21[[#This Row],[Quota]]=0,0,Dati20_21[[#This Row],[Mf]]/Dati20_21[[#This Row],[Quota]]),0)</f>
        <v>0.94666666666666666</v>
      </c>
      <c r="F350" s="13">
        <f>IFERROR(Dati20_21[[#This Row],[Mf/Quota]]*Dati20_21[[#This Row],[Pg]]/38,0)</f>
        <v>0.44842105263157894</v>
      </c>
      <c r="G350" s="15">
        <f>IF(Dati20_21[[#This Row],[Mf]]*Dati20_21[[#This Row],[Pg]]=0,0,Dati20_21[[#This Row],[Mf]]*Dati20_21[[#This Row],[Pg]])</f>
        <v>102.24</v>
      </c>
      <c r="H350" s="20">
        <f>IFERROR(Dati20_21[[#This Row],[Tot. punti]]/Dati20_21[[#This Row],[Quota]],0)</f>
        <v>17.04</v>
      </c>
      <c r="I350" s="12">
        <f>IFERROR(VLOOKUP(Dati20_21[[#This Row],[Nome]]&amp;"*",Gazzetta20_21[],2,FALSE),0)</f>
        <v>6</v>
      </c>
      <c r="J350" t="s">
        <v>656</v>
      </c>
      <c r="K350">
        <v>18</v>
      </c>
      <c r="L350">
        <v>5.62</v>
      </c>
      <c r="M350">
        <v>5.68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0</v>
      </c>
      <c r="W350">
        <v>0</v>
      </c>
      <c r="Y350" s="18" t="s">
        <v>2884</v>
      </c>
      <c r="Z350">
        <v>18</v>
      </c>
    </row>
    <row r="351" spans="1:26">
      <c r="A351">
        <v>4292</v>
      </c>
      <c r="B351" t="s">
        <v>31</v>
      </c>
      <c r="C351" t="s">
        <v>1290</v>
      </c>
      <c r="D351" s="17" t="str">
        <f>IFERROR(VLOOKUP(Dati20_21[[#This Row],[Nome]]&amp;"*",Gazzetta20_21[Giocatore],1,FALSE),0)</f>
        <v>Hernandez T.</v>
      </c>
      <c r="E351" s="13">
        <f>IFERROR(IF(Dati20_21[[#This Row],[Mf]]/Dati20_21[[#This Row],[Quota]]=0,0,Dati20_21[[#This Row],[Mf]]/Dati20_21[[#This Row],[Quota]]),0)</f>
        <v>0.25296296296296295</v>
      </c>
      <c r="F351" s="13">
        <f>IFERROR(Dati20_21[[#This Row],[Mf/Quota]]*Dati20_21[[#This Row],[Pg]]/38,0)</f>
        <v>0.21967836257309939</v>
      </c>
      <c r="G351" s="15">
        <f>IF(Dati20_21[[#This Row],[Mf]]*Dati20_21[[#This Row],[Pg]]=0,0,Dati20_21[[#This Row],[Mf]]*Dati20_21[[#This Row],[Pg]])</f>
        <v>225.39000000000001</v>
      </c>
      <c r="H351" s="20">
        <f>IFERROR(Dati20_21[[#This Row],[Tot. punti]]/Dati20_21[[#This Row],[Quota]],0)</f>
        <v>8.3477777777777789</v>
      </c>
      <c r="I351" s="12">
        <f>IFERROR(VLOOKUP(Dati20_21[[#This Row],[Nome]]&amp;"*",Gazzetta20_21[],2,FALSE),0)</f>
        <v>27</v>
      </c>
      <c r="J351" t="s">
        <v>21</v>
      </c>
      <c r="K351">
        <v>33</v>
      </c>
      <c r="L351">
        <v>6.18</v>
      </c>
      <c r="M351">
        <v>6.83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9</v>
      </c>
      <c r="V351">
        <v>0</v>
      </c>
      <c r="W351">
        <v>0</v>
      </c>
      <c r="Y351" s="18" t="s">
        <v>2368</v>
      </c>
      <c r="Z351">
        <v>14</v>
      </c>
    </row>
    <row r="352" spans="1:26">
      <c r="A352">
        <v>4423</v>
      </c>
      <c r="B352" t="s">
        <v>22</v>
      </c>
      <c r="C352" t="s">
        <v>1332</v>
      </c>
      <c r="D352" s="17" t="str">
        <f>IFERROR(VLOOKUP(Dati20_21[[#This Row],[Nome]]&amp;"*",Gazzetta20_21[Giocatore],1,FALSE),0)</f>
        <v>Hernani A.</v>
      </c>
      <c r="E352" s="13">
        <f>IFERROR(IF(Dati20_21[[#This Row],[Mf]]/Dati20_21[[#This Row],[Quota]]=0,0,Dati20_21[[#This Row],[Mf]]/Dati20_21[[#This Row],[Quota]]),0)</f>
        <v>0.35777777777777781</v>
      </c>
      <c r="F352" s="13">
        <f>IFERROR(Dati20_21[[#This Row],[Mf/Quota]]*Dati20_21[[#This Row],[Pg]]/38,0)</f>
        <v>0.31070175438596498</v>
      </c>
      <c r="G352" s="15">
        <f>IF(Dati20_21[[#This Row],[Mf]]*Dati20_21[[#This Row],[Pg]]=0,0,Dati20_21[[#This Row],[Mf]]*Dati20_21[[#This Row],[Pg]])</f>
        <v>212.52</v>
      </c>
      <c r="H352" s="20">
        <f>IFERROR(Dati20_21[[#This Row],[Tot. punti]]/Dati20_21[[#This Row],[Quota]],0)</f>
        <v>11.806666666666667</v>
      </c>
      <c r="I352" s="12">
        <f>IFERROR(VLOOKUP(Dati20_21[[#This Row],[Nome]]&amp;"*",Gazzetta20_21[],2,FALSE),0)</f>
        <v>18</v>
      </c>
      <c r="J352" t="s">
        <v>1086</v>
      </c>
      <c r="K352">
        <v>33</v>
      </c>
      <c r="L352">
        <v>5.84</v>
      </c>
      <c r="M352">
        <v>6.44</v>
      </c>
      <c r="N352">
        <v>6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3</v>
      </c>
      <c r="U352">
        <v>11</v>
      </c>
      <c r="V352">
        <v>0</v>
      </c>
      <c r="W352">
        <v>0</v>
      </c>
      <c r="Y352" s="18" t="s">
        <v>2731</v>
      </c>
      <c r="Z352">
        <v>3</v>
      </c>
    </row>
    <row r="353" spans="1:26">
      <c r="A353">
        <v>115</v>
      </c>
      <c r="B353" t="s">
        <v>22</v>
      </c>
      <c r="C353" t="s">
        <v>178</v>
      </c>
      <c r="D353" s="17" t="str">
        <f>IFERROR(VLOOKUP(Dati20_21[[#This Row],[Nome]]&amp;"*",Gazzetta20_21[Giocatore],1,FALSE),0)</f>
        <v>Hetemaj P.</v>
      </c>
      <c r="E353" s="13">
        <f>IFERROR(IF(Dati20_21[[#This Row],[Mf]]/Dati20_21[[#This Row],[Quota]]=0,0,Dati20_21[[#This Row],[Mf]]/Dati20_21[[#This Row],[Quota]]),0)</f>
        <v>0.4916666666666667</v>
      </c>
      <c r="F353" s="13">
        <f>IFERROR(Dati20_21[[#This Row],[Mf/Quota]]*Dati20_21[[#This Row],[Pg]]/38,0)</f>
        <v>0.40109649122807017</v>
      </c>
      <c r="G353" s="15">
        <f>IF(Dati20_21[[#This Row],[Mf]]*Dati20_21[[#This Row],[Pg]]=0,0,Dati20_21[[#This Row],[Mf]]*Dati20_21[[#This Row],[Pg]])</f>
        <v>182.9</v>
      </c>
      <c r="H353" s="20">
        <f>IFERROR(Dati20_21[[#This Row],[Tot. punti]]/Dati20_21[[#This Row],[Quota]],0)</f>
        <v>15.241666666666667</v>
      </c>
      <c r="I353" s="12">
        <f>IFERROR(VLOOKUP(Dati20_21[[#This Row],[Nome]]&amp;"*",Gazzetta20_21[],2,FALSE),0)</f>
        <v>12</v>
      </c>
      <c r="J353" t="s">
        <v>655</v>
      </c>
      <c r="K353">
        <v>31</v>
      </c>
      <c r="L353">
        <v>5.91</v>
      </c>
      <c r="M353">
        <v>5.9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5</v>
      </c>
      <c r="V353">
        <v>0</v>
      </c>
      <c r="W353">
        <v>0</v>
      </c>
      <c r="Y353" s="18" t="s">
        <v>2571</v>
      </c>
      <c r="Z353">
        <v>14</v>
      </c>
    </row>
    <row r="354" spans="1:26">
      <c r="A354">
        <v>5300</v>
      </c>
      <c r="B354" t="s">
        <v>31</v>
      </c>
      <c r="C354" t="s">
        <v>1572</v>
      </c>
      <c r="D354" s="17" t="str">
        <f>IFERROR(VLOOKUP(Dati20_21[[#This Row],[Nome]]&amp;"*",Gazzetta20_21[Giocatore],1,FALSE),0)</f>
        <v>Hickey A.</v>
      </c>
      <c r="E354" s="13">
        <f>IFERROR(IF(Dati20_21[[#This Row],[Mf]]/Dati20_21[[#This Row],[Quota]]=0,0,Dati20_21[[#This Row],[Mf]]/Dati20_21[[#This Row],[Quota]]),0)</f>
        <v>1.1179999999999999</v>
      </c>
      <c r="F354" s="13">
        <f>IFERROR(Dati20_21[[#This Row],[Mf/Quota]]*Dati20_21[[#This Row],[Pg]]/38,0)</f>
        <v>0.32363157894736838</v>
      </c>
      <c r="G354" s="15">
        <f>IF(Dati20_21[[#This Row],[Mf]]*Dati20_21[[#This Row],[Pg]]=0,0,Dati20_21[[#This Row],[Mf]]*Dati20_21[[#This Row],[Pg]])</f>
        <v>61.489999999999995</v>
      </c>
      <c r="H354" s="20">
        <f>IFERROR(Dati20_21[[#This Row],[Tot. punti]]/Dati20_21[[#This Row],[Quota]],0)</f>
        <v>12.297999999999998</v>
      </c>
      <c r="I354" s="12">
        <f>IFERROR(VLOOKUP(Dati20_21[[#This Row],[Nome]]&amp;"*",Gazzetta20_21[],2,FALSE),0)</f>
        <v>5</v>
      </c>
      <c r="J354" t="s">
        <v>89</v>
      </c>
      <c r="K354">
        <v>11</v>
      </c>
      <c r="L354">
        <v>5.82</v>
      </c>
      <c r="M354">
        <v>5.59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1</v>
      </c>
      <c r="W354">
        <v>0</v>
      </c>
      <c r="Y354" s="18" t="s">
        <v>2572</v>
      </c>
      <c r="Z354">
        <v>15</v>
      </c>
    </row>
    <row r="355" spans="1:26">
      <c r="A355">
        <v>324</v>
      </c>
      <c r="B355" t="s">
        <v>31</v>
      </c>
      <c r="C355" t="s">
        <v>242</v>
      </c>
      <c r="D355" s="17" t="str">
        <f>IFERROR(VLOOKUP(Dati20_21[[#This Row],[Nome]]&amp;"*",Gazzetta20_21[Giocatore],1,FALSE),0)</f>
        <v>Hoedt W.</v>
      </c>
      <c r="E355" s="13">
        <f>IFERROR(IF(Dati20_21[[#This Row],[Mf]]/Dati20_21[[#This Row],[Quota]]=0,0,Dati20_21[[#This Row],[Mf]]/Dati20_21[[#This Row],[Quota]]),0)</f>
        <v>1.0760000000000001</v>
      </c>
      <c r="F355" s="13">
        <f>IFERROR(Dati20_21[[#This Row],[Mf/Quota]]*Dati20_21[[#This Row],[Pg]]/38,0)</f>
        <v>0.48136842105263161</v>
      </c>
      <c r="G355" s="15">
        <f>IF(Dati20_21[[#This Row],[Mf]]*Dati20_21[[#This Row],[Pg]]=0,0,Dati20_21[[#This Row],[Mf]]*Dati20_21[[#This Row],[Pg]])</f>
        <v>91.46</v>
      </c>
      <c r="H355" s="20">
        <f>IFERROR(Dati20_21[[#This Row],[Tot. punti]]/Dati20_21[[#This Row],[Quota]],0)</f>
        <v>18.291999999999998</v>
      </c>
      <c r="I355" s="12">
        <f>IFERROR(VLOOKUP(Dati20_21[[#This Row],[Nome]]&amp;"*",Gazzetta20_21[],2,FALSE),0)</f>
        <v>5</v>
      </c>
      <c r="J355" t="s">
        <v>74</v>
      </c>
      <c r="K355">
        <v>17</v>
      </c>
      <c r="L355">
        <v>5.62</v>
      </c>
      <c r="M355">
        <v>5.38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0</v>
      </c>
      <c r="W355">
        <v>0</v>
      </c>
      <c r="Y355" s="18" t="s">
        <v>3024</v>
      </c>
      <c r="Z355">
        <v>23</v>
      </c>
    </row>
    <row r="356" spans="1:26">
      <c r="A356">
        <v>140</v>
      </c>
      <c r="B356" t="s">
        <v>31</v>
      </c>
      <c r="C356" t="s">
        <v>32</v>
      </c>
      <c r="D356" s="17" t="str">
        <f>IFERROR(VLOOKUP(Dati20_21[[#This Row],[Nome]]&amp;"*",Gazzetta20_21[Giocatore],1,FALSE),0)</f>
        <v>Hysaj E.</v>
      </c>
      <c r="E356" s="13">
        <f>IFERROR(IF(Dati20_21[[#This Row],[Mf]]/Dati20_21[[#This Row],[Quota]]=0,0,Dati20_21[[#This Row],[Mf]]/Dati20_21[[#This Row],[Quota]]),0)</f>
        <v>0.59499999999999997</v>
      </c>
      <c r="F356" s="13">
        <f>IFERROR(Dati20_21[[#This Row],[Mf/Quota]]*Dati20_21[[#This Row],[Pg]]/38,0)</f>
        <v>0.37578947368421051</v>
      </c>
      <c r="G356" s="15">
        <f>IF(Dati20_21[[#This Row],[Mf]]*Dati20_21[[#This Row],[Pg]]=0,0,Dati20_21[[#This Row],[Mf]]*Dati20_21[[#This Row],[Pg]])</f>
        <v>142.80000000000001</v>
      </c>
      <c r="H356" s="20">
        <f>IFERROR(Dati20_21[[#This Row],[Tot. punti]]/Dati20_21[[#This Row],[Quota]],0)</f>
        <v>14.280000000000001</v>
      </c>
      <c r="I356" s="12">
        <f>IFERROR(VLOOKUP(Dati20_21[[#This Row],[Nome]]&amp;"*",Gazzetta20_21[],2,FALSE),0)</f>
        <v>10</v>
      </c>
      <c r="J356" t="s">
        <v>24</v>
      </c>
      <c r="K356">
        <v>24</v>
      </c>
      <c r="L356">
        <v>5.95</v>
      </c>
      <c r="M356">
        <v>5.95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Y356" s="18" t="s">
        <v>2886</v>
      </c>
      <c r="Z356">
        <v>9</v>
      </c>
    </row>
    <row r="357" spans="1:26">
      <c r="A357">
        <v>2801</v>
      </c>
      <c r="B357" t="s">
        <v>31</v>
      </c>
      <c r="C357" t="s">
        <v>1154</v>
      </c>
      <c r="D357" s="17" t="str">
        <f>IFERROR(VLOOKUP(Dati20_21[[#This Row],[Nome]]&amp;"*",Gazzetta20_21[Giocatore],1,FALSE),0)</f>
        <v>Iacoponi S.</v>
      </c>
      <c r="E357" s="13">
        <f>IFERROR(IF(Dati20_21[[#This Row],[Mf]]/Dati20_21[[#This Row],[Quota]]=0,0,Dati20_21[[#This Row],[Mf]]/Dati20_21[[#This Row],[Quota]]),0)</f>
        <v>0.73857142857142855</v>
      </c>
      <c r="F357" s="13">
        <f>IFERROR(Dati20_21[[#This Row],[Mf/Quota]]*Dati20_21[[#This Row],[Pg]]/38,0)</f>
        <v>0.31097744360902252</v>
      </c>
      <c r="G357" s="15">
        <f>IF(Dati20_21[[#This Row],[Mf]]*Dati20_21[[#This Row],[Pg]]=0,0,Dati20_21[[#This Row],[Mf]]*Dati20_21[[#This Row],[Pg]])</f>
        <v>82.72</v>
      </c>
      <c r="H357" s="20">
        <f>IFERROR(Dati20_21[[#This Row],[Tot. punti]]/Dati20_21[[#This Row],[Quota]],0)</f>
        <v>11.817142857142857</v>
      </c>
      <c r="I357" s="12">
        <f>IFERROR(VLOOKUP(Dati20_21[[#This Row],[Nome]]&amp;"*",Gazzetta20_21[],2,FALSE),0)</f>
        <v>7</v>
      </c>
      <c r="J357" t="s">
        <v>1086</v>
      </c>
      <c r="K357">
        <v>16</v>
      </c>
      <c r="L357">
        <v>5.6</v>
      </c>
      <c r="M357">
        <v>5.17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1</v>
      </c>
      <c r="W357">
        <v>2</v>
      </c>
      <c r="Y357" s="18" t="s">
        <v>3025</v>
      </c>
      <c r="Z357">
        <v>3</v>
      </c>
    </row>
    <row r="358" spans="1:26">
      <c r="A358">
        <v>4331</v>
      </c>
      <c r="B358" t="s">
        <v>31</v>
      </c>
      <c r="C358" t="s">
        <v>1233</v>
      </c>
      <c r="D358" s="17" t="str">
        <f>IFERROR(VLOOKUP(Dati20_21[[#This Row],[Nome]]&amp;"*",Gazzetta20_21[Giocatore],1,FALSE),0)</f>
        <v>Ibanez -.</v>
      </c>
      <c r="E358" s="13">
        <f>IFERROR(IF(Dati20_21[[#This Row],[Mf]]/Dati20_21[[#This Row],[Quota]]=0,0,Dati20_21[[#This Row],[Mf]]/Dati20_21[[#This Row],[Quota]]),0)</f>
        <v>0.8214285714285714</v>
      </c>
      <c r="F358" s="13">
        <f>IFERROR(Dati20_21[[#This Row],[Mf/Quota]]*Dati20_21[[#This Row],[Pg]]/38,0)</f>
        <v>0.64849624060150379</v>
      </c>
      <c r="G358" s="15">
        <f>IF(Dati20_21[[#This Row],[Mf]]*Dati20_21[[#This Row],[Pg]]=0,0,Dati20_21[[#This Row],[Mf]]*Dati20_21[[#This Row],[Pg]])</f>
        <v>172.5</v>
      </c>
      <c r="H358" s="20">
        <f>IFERROR(Dati20_21[[#This Row],[Tot. punti]]/Dati20_21[[#This Row],[Quota]],0)</f>
        <v>24.642857142857142</v>
      </c>
      <c r="I358" s="12">
        <f>IFERROR(VLOOKUP(Dati20_21[[#This Row],[Nome]]&amp;"*",Gazzetta20_21[],2,FALSE),0)</f>
        <v>7</v>
      </c>
      <c r="J358" t="s">
        <v>42</v>
      </c>
      <c r="K358">
        <v>30</v>
      </c>
      <c r="L358">
        <v>5.9</v>
      </c>
      <c r="M358">
        <v>5.75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5</v>
      </c>
      <c r="V358">
        <v>1</v>
      </c>
      <c r="W358">
        <v>1</v>
      </c>
      <c r="Y358" s="18" t="s">
        <v>2738</v>
      </c>
      <c r="Z358">
        <v>17</v>
      </c>
    </row>
    <row r="359" spans="1:26">
      <c r="A359">
        <v>2530</v>
      </c>
      <c r="B359" t="s">
        <v>17</v>
      </c>
      <c r="C359" t="s">
        <v>1278</v>
      </c>
      <c r="D359" s="17" t="str">
        <f>IFERROR(VLOOKUP(Dati20_21[[#This Row],[Nome]]&amp;"*",Gazzetta20_21[Giocatore],1,FALSE),0)</f>
        <v>Ibrahimovic Z.</v>
      </c>
      <c r="E359" s="13">
        <f>IFERROR(IF(Dati20_21[[#This Row],[Mf]]/Dati20_21[[#This Row],[Quota]]=0,0,Dati20_21[[#This Row],[Mf]]/Dati20_21[[#This Row],[Quota]]),0)</f>
        <v>0.21921052631578947</v>
      </c>
      <c r="F359" s="13">
        <f>IFERROR(Dati20_21[[#This Row],[Mf/Quota]]*Dati20_21[[#This Row],[Pg]]/38,0)</f>
        <v>0.10960526315789473</v>
      </c>
      <c r="G359" s="15">
        <f>IF(Dati20_21[[#This Row],[Mf]]*Dati20_21[[#This Row],[Pg]]=0,0,Dati20_21[[#This Row],[Mf]]*Dati20_21[[#This Row],[Pg]])</f>
        <v>158.27000000000001</v>
      </c>
      <c r="H359" s="20">
        <f>IFERROR(Dati20_21[[#This Row],[Tot. punti]]/Dati20_21[[#This Row],[Quota]],0)</f>
        <v>4.165</v>
      </c>
      <c r="I359" s="12">
        <f>IFERROR(VLOOKUP(Dati20_21[[#This Row],[Nome]]&amp;"*",Gazzetta20_21[],2,FALSE),0)</f>
        <v>38</v>
      </c>
      <c r="J359" t="s">
        <v>21</v>
      </c>
      <c r="K359">
        <v>19</v>
      </c>
      <c r="L359">
        <v>6.33</v>
      </c>
      <c r="M359">
        <v>8.33</v>
      </c>
      <c r="N359">
        <v>12</v>
      </c>
      <c r="O359">
        <v>0</v>
      </c>
      <c r="P359">
        <v>0</v>
      </c>
      <c r="Q359">
        <v>6</v>
      </c>
      <c r="R359">
        <v>3</v>
      </c>
      <c r="S359">
        <v>3</v>
      </c>
      <c r="T359">
        <v>2</v>
      </c>
      <c r="U359">
        <v>2</v>
      </c>
      <c r="V359">
        <v>1</v>
      </c>
      <c r="W359">
        <v>0</v>
      </c>
      <c r="Y359" s="18" t="s">
        <v>3026</v>
      </c>
      <c r="Z359">
        <v>9</v>
      </c>
    </row>
    <row r="360" spans="1:26">
      <c r="A360">
        <v>4407</v>
      </c>
      <c r="B360" t="s">
        <v>31</v>
      </c>
      <c r="C360" t="s">
        <v>1320</v>
      </c>
      <c r="D360" s="17" t="str">
        <f>IFERROR(VLOOKUP(Dati20_21[[#This Row],[Nome]]&amp;"*",Gazzetta20_21[Giocatore],1,FALSE),0)</f>
        <v>Igor Julio d.</v>
      </c>
      <c r="E360" s="13">
        <f>IFERROR(IF(Dati20_21[[#This Row],[Mf]]/Dati20_21[[#This Row],[Quota]]=0,0,Dati20_21[[#This Row],[Mf]]/Dati20_21[[#This Row],[Quota]]),0)</f>
        <v>0.70125000000000004</v>
      </c>
      <c r="F360" s="13">
        <f>IFERROR(Dati20_21[[#This Row],[Mf/Quota]]*Dati20_21[[#This Row],[Pg]]/38,0)</f>
        <v>0.3875328947368421</v>
      </c>
      <c r="G360" s="15">
        <f>IF(Dati20_21[[#This Row],[Mf]]*Dati20_21[[#This Row],[Pg]]=0,0,Dati20_21[[#This Row],[Mf]]*Dati20_21[[#This Row],[Pg]])</f>
        <v>117.81</v>
      </c>
      <c r="H360" s="20">
        <f>IFERROR(Dati20_21[[#This Row],[Tot. punti]]/Dati20_21[[#This Row],[Quota]],0)</f>
        <v>14.72625</v>
      </c>
      <c r="I360" s="12">
        <f>IFERROR(VLOOKUP(Dati20_21[[#This Row],[Nome]]&amp;"*",Gazzetta20_21[],2,FALSE),0)</f>
        <v>8</v>
      </c>
      <c r="J360" t="s">
        <v>35</v>
      </c>
      <c r="K360">
        <v>21</v>
      </c>
      <c r="L360">
        <v>5.75</v>
      </c>
      <c r="M360">
        <v>5.61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0</v>
      </c>
      <c r="Y360" s="18" t="s">
        <v>2574</v>
      </c>
      <c r="Z360">
        <v>23</v>
      </c>
    </row>
    <row r="361" spans="1:26">
      <c r="A361">
        <v>5007</v>
      </c>
      <c r="B361" t="s">
        <v>22</v>
      </c>
      <c r="C361" t="s">
        <v>1555</v>
      </c>
      <c r="D361" s="17" t="str">
        <f>IFERROR(VLOOKUP(Dati20_21[[#This Row],[Nome]]&amp;"*",Gazzetta20_21[Giocatore],1,FALSE),0)</f>
        <v>Ilic I.</v>
      </c>
      <c r="E361" s="13">
        <f>IFERROR(IF(Dati20_21[[#This Row],[Mf]]/Dati20_21[[#This Row],[Quota]]=0,0,Dati20_21[[#This Row],[Mf]]/Dati20_21[[#This Row],[Quota]]),0)</f>
        <v>0.56000000000000005</v>
      </c>
      <c r="F361" s="13">
        <f>IFERROR(Dati20_21[[#This Row],[Mf/Quota]]*Dati20_21[[#This Row],[Pg]]/38,0)</f>
        <v>0.42736842105263162</v>
      </c>
      <c r="G361" s="15">
        <f>IF(Dati20_21[[#This Row],[Mf]]*Dati20_21[[#This Row],[Pg]]=0,0,Dati20_21[[#This Row],[Mf]]*Dati20_21[[#This Row],[Pg]])</f>
        <v>178.64000000000001</v>
      </c>
      <c r="H361" s="20">
        <f>IFERROR(Dati20_21[[#This Row],[Tot. punti]]/Dati20_21[[#This Row],[Quota]],0)</f>
        <v>16.240000000000002</v>
      </c>
      <c r="I361" s="12">
        <f>IFERROR(VLOOKUP(Dati20_21[[#This Row],[Nome]]&amp;"*",Gazzetta20_21[],2,FALSE),0)</f>
        <v>11</v>
      </c>
      <c r="J361" t="s">
        <v>101</v>
      </c>
      <c r="K361">
        <v>29</v>
      </c>
      <c r="L361">
        <v>5.98</v>
      </c>
      <c r="M361">
        <v>6.16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Y361" s="18" t="s">
        <v>3027</v>
      </c>
      <c r="Z361">
        <v>33</v>
      </c>
    </row>
    <row r="362" spans="1:26">
      <c r="A362">
        <v>177</v>
      </c>
      <c r="B362" t="s">
        <v>17</v>
      </c>
      <c r="C362" t="s">
        <v>152</v>
      </c>
      <c r="D362" s="17" t="str">
        <f>IFERROR(VLOOKUP(Dati20_21[[#This Row],[Nome]]&amp;"*",Gazzetta20_21[Giocatore],1,FALSE),0)</f>
        <v>Ilicic J.</v>
      </c>
      <c r="E362" s="13">
        <f>IFERROR(IF(Dati20_21[[#This Row],[Mf]]/Dati20_21[[#This Row],[Quota]]=0,0,Dati20_21[[#This Row],[Mf]]/Dati20_21[[#This Row],[Quota]]),0)</f>
        <v>0.23933333333333331</v>
      </c>
      <c r="F362" s="13">
        <f>IFERROR(Dati20_21[[#This Row],[Mf/Quota]]*Dati20_21[[#This Row],[Pg]]/38,0)</f>
        <v>0.17635087719298242</v>
      </c>
      <c r="G362" s="15">
        <f>IF(Dati20_21[[#This Row],[Mf]]*Dati20_21[[#This Row],[Pg]]=0,0,Dati20_21[[#This Row],[Mf]]*Dati20_21[[#This Row],[Pg]])</f>
        <v>201.04</v>
      </c>
      <c r="H362" s="20">
        <f>IFERROR(Dati20_21[[#This Row],[Tot. punti]]/Dati20_21[[#This Row],[Quota]],0)</f>
        <v>6.7013333333333334</v>
      </c>
      <c r="I362" s="12">
        <f>IFERROR(VLOOKUP(Dati20_21[[#This Row],[Nome]]&amp;"*",Gazzetta20_21[],2,FALSE),0)</f>
        <v>30</v>
      </c>
      <c r="J362" t="s">
        <v>49</v>
      </c>
      <c r="K362">
        <v>28</v>
      </c>
      <c r="L362">
        <v>6.25</v>
      </c>
      <c r="M362">
        <v>7.18</v>
      </c>
      <c r="N362">
        <v>4</v>
      </c>
      <c r="O362">
        <v>0</v>
      </c>
      <c r="P362">
        <v>0</v>
      </c>
      <c r="Q362">
        <v>2</v>
      </c>
      <c r="R362">
        <v>2</v>
      </c>
      <c r="S362">
        <v>0</v>
      </c>
      <c r="T362">
        <v>9</v>
      </c>
      <c r="U362">
        <v>2</v>
      </c>
      <c r="V362">
        <v>0</v>
      </c>
      <c r="W362">
        <v>0</v>
      </c>
      <c r="Y362" s="18" t="s">
        <v>3028</v>
      </c>
      <c r="Z362">
        <v>8</v>
      </c>
    </row>
    <row r="363" spans="1:26">
      <c r="A363">
        <v>785</v>
      </c>
      <c r="B363" t="s">
        <v>17</v>
      </c>
      <c r="C363" t="s">
        <v>388</v>
      </c>
      <c r="D363" s="17" t="str">
        <f>IFERROR(VLOOKUP(Dati20_21[[#This Row],[Nome]]&amp;"*",Gazzetta20_21[Giocatore],1,FALSE),0)</f>
        <v>Immobile C.</v>
      </c>
      <c r="E363" s="13">
        <f>IFERROR(IF(Dati20_21[[#This Row],[Mf]]/Dati20_21[[#This Row],[Quota]]=0,0,Dati20_21[[#This Row],[Mf]]/Dati20_21[[#This Row],[Quota]]),0)</f>
        <v>0.19564102564102565</v>
      </c>
      <c r="F363" s="13">
        <f>IFERROR(Dati20_21[[#This Row],[Mf/Quota]]*Dati20_21[[#This Row],[Pg]]/38,0)</f>
        <v>0.180195681511471</v>
      </c>
      <c r="G363" s="15">
        <f>IF(Dati20_21[[#This Row],[Mf]]*Dati20_21[[#This Row],[Pg]]=0,0,Dati20_21[[#This Row],[Mf]]*Dati20_21[[#This Row],[Pg]])</f>
        <v>267.05</v>
      </c>
      <c r="H363" s="20">
        <f>IFERROR(Dati20_21[[#This Row],[Tot. punti]]/Dati20_21[[#This Row],[Quota]],0)</f>
        <v>6.847435897435898</v>
      </c>
      <c r="I363" s="12">
        <f>IFERROR(VLOOKUP(Dati20_21[[#This Row],[Nome]]&amp;"*",Gazzetta20_21[],2,FALSE),0)</f>
        <v>39</v>
      </c>
      <c r="J363" t="s">
        <v>74</v>
      </c>
      <c r="K363">
        <v>35</v>
      </c>
      <c r="L363">
        <v>6.16</v>
      </c>
      <c r="M363">
        <v>7.63</v>
      </c>
      <c r="N363">
        <v>16</v>
      </c>
      <c r="O363">
        <v>0</v>
      </c>
      <c r="P363">
        <v>0</v>
      </c>
      <c r="Q363">
        <v>8</v>
      </c>
      <c r="R363">
        <v>4</v>
      </c>
      <c r="S363">
        <v>4</v>
      </c>
      <c r="T363">
        <v>6</v>
      </c>
      <c r="U363">
        <v>3</v>
      </c>
      <c r="V363">
        <v>1</v>
      </c>
      <c r="W363">
        <v>0</v>
      </c>
      <c r="Y363" s="18" t="s">
        <v>2742</v>
      </c>
      <c r="Z363">
        <v>20</v>
      </c>
    </row>
    <row r="364" spans="1:26">
      <c r="A364">
        <v>4962</v>
      </c>
      <c r="B364" t="s">
        <v>17</v>
      </c>
      <c r="C364" t="s">
        <v>1513</v>
      </c>
      <c r="D364" s="17" t="str">
        <f>IFERROR(VLOOKUP(Dati20_21[[#This Row],[Nome]]&amp;"*",Gazzetta20_21[Giocatore],1,FALSE),0)</f>
        <v>Improta R.</v>
      </c>
      <c r="E364" s="13">
        <f>IFERROR(IF(Dati20_21[[#This Row],[Mf]]/Dati20_21[[#This Row],[Quota]]=0,0,Dati20_21[[#This Row],[Mf]]/Dati20_21[[#This Row],[Quota]]),0)</f>
        <v>0.63111111111111107</v>
      </c>
      <c r="F364" s="13">
        <f>IFERROR(Dati20_21[[#This Row],[Mf/Quota]]*Dati20_21[[#This Row],[Pg]]/38,0)</f>
        <v>0.56467836257309934</v>
      </c>
      <c r="G364" s="15">
        <f>IF(Dati20_21[[#This Row],[Mf]]*Dati20_21[[#This Row],[Pg]]=0,0,Dati20_21[[#This Row],[Mf]]*Dati20_21[[#This Row],[Pg]])</f>
        <v>193.12</v>
      </c>
      <c r="H364" s="20">
        <f>IFERROR(Dati20_21[[#This Row],[Tot. punti]]/Dati20_21[[#This Row],[Quota]],0)</f>
        <v>21.457777777777778</v>
      </c>
      <c r="I364" s="12">
        <f>IFERROR(VLOOKUP(Dati20_21[[#This Row],[Nome]]&amp;"*",Gazzetta20_21[],2,FALSE),0)</f>
        <v>9</v>
      </c>
      <c r="J364" t="s">
        <v>655</v>
      </c>
      <c r="K364">
        <v>34</v>
      </c>
      <c r="L364">
        <v>5.75</v>
      </c>
      <c r="M364">
        <v>5.68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1</v>
      </c>
      <c r="Y364" s="18" t="s">
        <v>2575</v>
      </c>
      <c r="Z364">
        <v>23</v>
      </c>
    </row>
    <row r="365" spans="1:26">
      <c r="A365">
        <v>123</v>
      </c>
      <c r="B365" t="s">
        <v>17</v>
      </c>
      <c r="C365" t="s">
        <v>222</v>
      </c>
      <c r="D365" s="17" t="str">
        <f>IFERROR(VLOOKUP(Dati20_21[[#This Row],[Nome]]&amp;"*",Gazzetta20_21[Giocatore],1,FALSE),0)</f>
        <v>Inglese R.</v>
      </c>
      <c r="E365" s="13">
        <f>IFERROR(IF(Dati20_21[[#This Row],[Mf]]/Dati20_21[[#This Row],[Quota]]=0,0,Dati20_21[[#This Row],[Mf]]/Dati20_21[[#This Row],[Quota]]),0)</f>
        <v>0.40642857142857147</v>
      </c>
      <c r="F365" s="13">
        <f>IFERROR(Dati20_21[[#This Row],[Mf/Quota]]*Dati20_21[[#This Row],[Pg]]/38,0)</f>
        <v>0.14973684210526317</v>
      </c>
      <c r="G365" s="15">
        <f>IF(Dati20_21[[#This Row],[Mf]]*Dati20_21[[#This Row],[Pg]]=0,0,Dati20_21[[#This Row],[Mf]]*Dati20_21[[#This Row],[Pg]])</f>
        <v>79.660000000000011</v>
      </c>
      <c r="H365" s="20">
        <f>IFERROR(Dati20_21[[#This Row],[Tot. punti]]/Dati20_21[[#This Row],[Quota]],0)</f>
        <v>5.69</v>
      </c>
      <c r="I365" s="12">
        <f>IFERROR(VLOOKUP(Dati20_21[[#This Row],[Nome]]&amp;"*",Gazzetta20_21[],2,FALSE),0)</f>
        <v>14</v>
      </c>
      <c r="J365" t="s">
        <v>1086</v>
      </c>
      <c r="K365">
        <v>14</v>
      </c>
      <c r="L365">
        <v>5.62</v>
      </c>
      <c r="M365">
        <v>5.69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Y365" s="18" t="s">
        <v>3029</v>
      </c>
      <c r="Z365">
        <v>8</v>
      </c>
    </row>
    <row r="366" spans="1:26">
      <c r="A366">
        <v>409</v>
      </c>
      <c r="B366" t="s">
        <v>17</v>
      </c>
      <c r="C366" t="s">
        <v>40</v>
      </c>
      <c r="D366" s="17" t="str">
        <f>IFERROR(VLOOKUP(Dati20_21[[#This Row],[Nome]]&amp;"*",Gazzetta20_21[Giocatore],1,FALSE),0)</f>
        <v>Insigne L.</v>
      </c>
      <c r="E366" s="13">
        <f>IFERROR(IF(Dati20_21[[#This Row],[Mf]]/Dati20_21[[#This Row],[Quota]]=0,0,Dati20_21[[#This Row],[Mf]]/Dati20_21[[#This Row],[Quota]]),0)</f>
        <v>0.20846153846153848</v>
      </c>
      <c r="F366" s="13">
        <f>IFERROR(Dati20_21[[#This Row],[Mf/Quota]]*Dati20_21[[#This Row],[Pg]]/38,0)</f>
        <v>0.19200404858299597</v>
      </c>
      <c r="G366" s="15">
        <f>IF(Dati20_21[[#This Row],[Mf]]*Dati20_21[[#This Row],[Pg]]=0,0,Dati20_21[[#This Row],[Mf]]*Dati20_21[[#This Row],[Pg]])</f>
        <v>284.55</v>
      </c>
      <c r="H366" s="20">
        <f>IFERROR(Dati20_21[[#This Row],[Tot. punti]]/Dati20_21[[#This Row],[Quota]],0)</f>
        <v>7.2961538461538469</v>
      </c>
      <c r="I366" s="12">
        <f>IFERROR(VLOOKUP(Dati20_21[[#This Row],[Nome]]&amp;"*",Gazzetta20_21[],2,FALSE),0)</f>
        <v>39</v>
      </c>
      <c r="J366" t="s">
        <v>24</v>
      </c>
      <c r="K366">
        <v>35</v>
      </c>
      <c r="L366">
        <v>6.44</v>
      </c>
      <c r="M366">
        <v>8.1300000000000008</v>
      </c>
      <c r="N366">
        <v>12</v>
      </c>
      <c r="O366">
        <v>0</v>
      </c>
      <c r="P366">
        <v>0</v>
      </c>
      <c r="Q366">
        <v>8</v>
      </c>
      <c r="R366">
        <v>7</v>
      </c>
      <c r="S366">
        <v>1</v>
      </c>
      <c r="T366">
        <v>7</v>
      </c>
      <c r="U366">
        <v>2</v>
      </c>
      <c r="V366">
        <v>1</v>
      </c>
      <c r="W366">
        <v>0</v>
      </c>
      <c r="Y366" s="18" t="s">
        <v>2024</v>
      </c>
      <c r="Z366">
        <v>2</v>
      </c>
    </row>
    <row r="367" spans="1:26">
      <c r="A367">
        <v>4963</v>
      </c>
      <c r="B367" t="s">
        <v>17</v>
      </c>
      <c r="C367" t="s">
        <v>1514</v>
      </c>
      <c r="D367" s="17" t="str">
        <f>IFERROR(VLOOKUP(Dati20_21[[#This Row],[Nome]]&amp;"*",Gazzetta20_21[Giocatore],1,FALSE),0)</f>
        <v>Insigne R.</v>
      </c>
      <c r="E367" s="13">
        <f>IFERROR(IF(Dati20_21[[#This Row],[Mf]]/Dati20_21[[#This Row],[Quota]]=0,0,Dati20_21[[#This Row],[Mf]]/Dati20_21[[#This Row],[Quota]]),0)</f>
        <v>0.51</v>
      </c>
      <c r="F367" s="13">
        <f>IFERROR(Dati20_21[[#This Row],[Mf/Quota]]*Dati20_21[[#This Row],[Pg]]/38,0)</f>
        <v>0.40263157894736845</v>
      </c>
      <c r="G367" s="15">
        <f>IF(Dati20_21[[#This Row],[Mf]]*Dati20_21[[#This Row],[Pg]]=0,0,Dati20_21[[#This Row],[Mf]]*Dati20_21[[#This Row],[Pg]])</f>
        <v>183.6</v>
      </c>
      <c r="H367" s="20">
        <f>IFERROR(Dati20_21[[#This Row],[Tot. punti]]/Dati20_21[[#This Row],[Quota]],0)</f>
        <v>15.299999999999999</v>
      </c>
      <c r="I367" s="12">
        <f>IFERROR(VLOOKUP(Dati20_21[[#This Row],[Nome]]&amp;"*",Gazzetta20_21[],2,FALSE),0)</f>
        <v>12</v>
      </c>
      <c r="J367" t="s">
        <v>655</v>
      </c>
      <c r="K367">
        <v>30</v>
      </c>
      <c r="L367">
        <v>5.8</v>
      </c>
      <c r="M367">
        <v>6.12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2</v>
      </c>
      <c r="V367">
        <v>0</v>
      </c>
      <c r="W367">
        <v>0</v>
      </c>
      <c r="Y367" s="18" t="s">
        <v>2027</v>
      </c>
      <c r="Z367">
        <v>23</v>
      </c>
    </row>
    <row r="368" spans="1:26">
      <c r="A368">
        <v>627</v>
      </c>
      <c r="B368" t="s">
        <v>22</v>
      </c>
      <c r="C368" t="s">
        <v>148</v>
      </c>
      <c r="D368" s="17" t="str">
        <f>IFERROR(VLOOKUP(Dati20_21[[#This Row],[Nome]]&amp;"*",Gazzetta20_21[Giocatore],1,FALSE),0)</f>
        <v>Ionita A.</v>
      </c>
      <c r="E368" s="13">
        <f>IFERROR(IF(Dati20_21[[#This Row],[Mf]]/Dati20_21[[#This Row],[Quota]]=0,0,Dati20_21[[#This Row],[Mf]]/Dati20_21[[#This Row],[Quota]]),0)</f>
        <v>0.44769230769230772</v>
      </c>
      <c r="F368" s="13">
        <f>IFERROR(Dati20_21[[#This Row],[Mf/Quota]]*Dati20_21[[#This Row],[Pg]]/38,0)</f>
        <v>0.42412955465587049</v>
      </c>
      <c r="G368" s="15">
        <f>IF(Dati20_21[[#This Row],[Mf]]*Dati20_21[[#This Row],[Pg]]=0,0,Dati20_21[[#This Row],[Mf]]*Dati20_21[[#This Row],[Pg]])</f>
        <v>209.52</v>
      </c>
      <c r="H368" s="20">
        <f>IFERROR(Dati20_21[[#This Row],[Tot. punti]]/Dati20_21[[#This Row],[Quota]],0)</f>
        <v>16.116923076923079</v>
      </c>
      <c r="I368" s="12">
        <f>IFERROR(VLOOKUP(Dati20_21[[#This Row],[Nome]]&amp;"*",Gazzetta20_21[],2,FALSE),0)</f>
        <v>13</v>
      </c>
      <c r="J368" t="s">
        <v>655</v>
      </c>
      <c r="K368">
        <v>36</v>
      </c>
      <c r="L368">
        <v>5.74</v>
      </c>
      <c r="M368">
        <v>5.82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</v>
      </c>
      <c r="V368">
        <v>0</v>
      </c>
      <c r="W368">
        <v>0</v>
      </c>
      <c r="Y368" s="18" t="s">
        <v>3030</v>
      </c>
      <c r="Z368">
        <v>3</v>
      </c>
    </row>
    <row r="369" spans="1:26">
      <c r="A369">
        <v>5010</v>
      </c>
      <c r="B369" t="s">
        <v>31</v>
      </c>
      <c r="C369" t="s">
        <v>1557</v>
      </c>
      <c r="D369" s="17" t="str">
        <f>IFERROR(VLOOKUP(Dati20_21[[#This Row],[Nome]]&amp;"*",Gazzetta20_21[Giocatore],1,FALSE),0)</f>
        <v>Ismajli A.</v>
      </c>
      <c r="E369" s="13">
        <f>IFERROR(IF(Dati20_21[[#This Row],[Mf]]/Dati20_21[[#This Row],[Quota]]=0,0,Dati20_21[[#This Row],[Mf]]/Dati20_21[[#This Row],[Quota]]),0)</f>
        <v>0.60899999999999999</v>
      </c>
      <c r="F369" s="13">
        <f>IFERROR(Dati20_21[[#This Row],[Mf/Quota]]*Dati20_21[[#This Row],[Pg]]/38,0)</f>
        <v>0.2724473684210526</v>
      </c>
      <c r="G369" s="15">
        <f>IF(Dati20_21[[#This Row],[Mf]]*Dati20_21[[#This Row],[Pg]]=0,0,Dati20_21[[#This Row],[Mf]]*Dati20_21[[#This Row],[Pg]])</f>
        <v>103.53</v>
      </c>
      <c r="H369" s="20">
        <f>IFERROR(Dati20_21[[#This Row],[Tot. punti]]/Dati20_21[[#This Row],[Quota]],0)</f>
        <v>10.353</v>
      </c>
      <c r="I369" s="12">
        <f>IFERROR(VLOOKUP(Dati20_21[[#This Row],[Nome]]&amp;"*",Gazzetta20_21[],2,FALSE),0)</f>
        <v>10</v>
      </c>
      <c r="J369" t="s">
        <v>1494</v>
      </c>
      <c r="K369">
        <v>17</v>
      </c>
      <c r="L369">
        <v>5.94</v>
      </c>
      <c r="M369">
        <v>6.09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Y369" s="18" t="s">
        <v>2576</v>
      </c>
      <c r="Z369">
        <v>18</v>
      </c>
    </row>
    <row r="370" spans="1:26">
      <c r="A370">
        <v>226</v>
      </c>
      <c r="B370" t="s">
        <v>31</v>
      </c>
      <c r="C370" t="s">
        <v>109</v>
      </c>
      <c r="D370" s="17" t="str">
        <f>IFERROR(VLOOKUP(Dati20_21[[#This Row],[Nome]]&amp;"*",Gazzetta20_21[Giocatore],1,FALSE),0)</f>
        <v>Izzo A.</v>
      </c>
      <c r="E370" s="13">
        <f>IFERROR(IF(Dati20_21[[#This Row],[Mf]]/Dati20_21[[#This Row],[Quota]]=0,0,Dati20_21[[#This Row],[Mf]]/Dati20_21[[#This Row],[Quota]]),0)</f>
        <v>0.34666666666666668</v>
      </c>
      <c r="F370" s="13">
        <f>IFERROR(Dati20_21[[#This Row],[Mf/Quota]]*Dati20_21[[#This Row],[Pg]]/38,0)</f>
        <v>0.22807017543859653</v>
      </c>
      <c r="G370" s="15">
        <f>IF(Dati20_21[[#This Row],[Mf]]*Dati20_21[[#This Row],[Pg]]=0,0,Dati20_21[[#This Row],[Mf]]*Dati20_21[[#This Row],[Pg]])</f>
        <v>156</v>
      </c>
      <c r="H370" s="20">
        <f>IFERROR(Dati20_21[[#This Row],[Tot. punti]]/Dati20_21[[#This Row],[Quota]],0)</f>
        <v>8.6666666666666661</v>
      </c>
      <c r="I370" s="12">
        <f>IFERROR(VLOOKUP(Dati20_21[[#This Row],[Nome]]&amp;"*",Gazzetta20_21[],2,FALSE),0)</f>
        <v>18</v>
      </c>
      <c r="J370" t="s">
        <v>81</v>
      </c>
      <c r="K370">
        <v>25</v>
      </c>
      <c r="L370">
        <v>6.06</v>
      </c>
      <c r="M370">
        <v>6.24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Y370" s="18" t="s">
        <v>3031</v>
      </c>
      <c r="Z370">
        <v>1</v>
      </c>
    </row>
    <row r="371" spans="1:26">
      <c r="A371">
        <v>434</v>
      </c>
      <c r="B371" t="s">
        <v>22</v>
      </c>
      <c r="C371" t="s">
        <v>189</v>
      </c>
      <c r="D371" s="17" t="str">
        <f>IFERROR(VLOOKUP(Dati20_21[[#This Row],[Nome]]&amp;"*",Gazzetta20_21[Giocatore],1,FALSE),0)</f>
        <v>Jajalo M.</v>
      </c>
      <c r="E371" s="13">
        <f>IFERROR(IF(Dati20_21[[#This Row],[Mf]]/Dati20_21[[#This Row],[Quota]]=0,0,Dati20_21[[#This Row],[Mf]]/Dati20_21[[#This Row],[Quota]]),0)</f>
        <v>0.7857142857142857</v>
      </c>
      <c r="F371" s="13">
        <f>IFERROR(Dati20_21[[#This Row],[Mf/Quota]]*Dati20_21[[#This Row],[Pg]]/38,0)</f>
        <v>2.0676691729323307E-2</v>
      </c>
      <c r="G371" s="15">
        <f>IF(Dati20_21[[#This Row],[Mf]]*Dati20_21[[#This Row],[Pg]]=0,0,Dati20_21[[#This Row],[Mf]]*Dati20_21[[#This Row],[Pg]])</f>
        <v>5.5</v>
      </c>
      <c r="H371" s="20">
        <f>IFERROR(Dati20_21[[#This Row],[Tot. punti]]/Dati20_21[[#This Row],[Quota]],0)</f>
        <v>0.7857142857142857</v>
      </c>
      <c r="I371" s="12">
        <f>IFERROR(VLOOKUP(Dati20_21[[#This Row],[Nome]]&amp;"*",Gazzetta20_21[],2,FALSE),0)</f>
        <v>7</v>
      </c>
      <c r="J371" t="s">
        <v>30</v>
      </c>
      <c r="K371">
        <v>1</v>
      </c>
      <c r="L371">
        <v>5.5</v>
      </c>
      <c r="M371">
        <v>5.5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s="18" t="s">
        <v>2030</v>
      </c>
      <c r="Z371">
        <v>22</v>
      </c>
    </row>
    <row r="372" spans="1:26">
      <c r="A372">
        <v>1987</v>
      </c>
      <c r="B372" t="s">
        <v>22</v>
      </c>
      <c r="C372" t="s">
        <v>714</v>
      </c>
      <c r="D372" s="17" t="str">
        <f>IFERROR(VLOOKUP(Dati20_21[[#This Row],[Nome]]&amp;"*",Gazzetta20_21[Giocatore],1,FALSE),0)</f>
        <v>Jankto J.</v>
      </c>
      <c r="E372" s="13">
        <f>IFERROR(IF(Dati20_21[[#This Row],[Mf]]/Dati20_21[[#This Row],[Quota]]=0,0,Dati20_21[[#This Row],[Mf]]/Dati20_21[[#This Row],[Quota]]),0)</f>
        <v>0.34105263157894739</v>
      </c>
      <c r="F372" s="13">
        <f>IFERROR(Dati20_21[[#This Row],[Mf/Quota]]*Dati20_21[[#This Row],[Pg]]/38,0)</f>
        <v>0.31412742382271469</v>
      </c>
      <c r="G372" s="15">
        <f>IF(Dati20_21[[#This Row],[Mf]]*Dati20_21[[#This Row],[Pg]]=0,0,Dati20_21[[#This Row],[Mf]]*Dati20_21[[#This Row],[Pg]])</f>
        <v>226.8</v>
      </c>
      <c r="H372" s="20">
        <f>IFERROR(Dati20_21[[#This Row],[Tot. punti]]/Dati20_21[[#This Row],[Quota]],0)</f>
        <v>11.936842105263159</v>
      </c>
      <c r="I372" s="12">
        <f>IFERROR(VLOOKUP(Dati20_21[[#This Row],[Nome]]&amp;"*",Gazzetta20_21[],2,FALSE),0)</f>
        <v>19</v>
      </c>
      <c r="J372" t="s">
        <v>44</v>
      </c>
      <c r="K372">
        <v>35</v>
      </c>
      <c r="L372">
        <v>5.92</v>
      </c>
      <c r="M372">
        <v>6.48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6</v>
      </c>
      <c r="V372">
        <v>0</v>
      </c>
      <c r="W372">
        <v>0</v>
      </c>
      <c r="Y372" s="18" t="s">
        <v>3032</v>
      </c>
      <c r="Z372">
        <v>4</v>
      </c>
    </row>
    <row r="373" spans="1:26">
      <c r="A373">
        <v>1874</v>
      </c>
      <c r="B373" t="s">
        <v>17</v>
      </c>
      <c r="C373" t="s">
        <v>673</v>
      </c>
      <c r="D373" s="17" t="str">
        <f>IFERROR(VLOOKUP(Dati20_21[[#This Row],[Nome]]&amp;"*",Gazzetta20_21[Giocatore],1,FALSE),0)</f>
        <v>Joao Pedro G.</v>
      </c>
      <c r="E373" s="13">
        <f>IFERROR(IF(Dati20_21[[#This Row],[Mf]]/Dati20_21[[#This Row],[Quota]]=0,0,Dati20_21[[#This Row],[Mf]]/Dati20_21[[#This Row],[Quota]]),0)</f>
        <v>0.23967741935483869</v>
      </c>
      <c r="F373" s="13">
        <f>IFERROR(Dati20_21[[#This Row],[Mf/Quota]]*Dati20_21[[#This Row],[Pg]]/38,0)</f>
        <v>0.23337011884550082</v>
      </c>
      <c r="G373" s="15">
        <f>IF(Dati20_21[[#This Row],[Mf]]*Dati20_21[[#This Row],[Pg]]=0,0,Dati20_21[[#This Row],[Mf]]*Dati20_21[[#This Row],[Pg]])</f>
        <v>274.90999999999997</v>
      </c>
      <c r="H373" s="20">
        <f>IFERROR(Dati20_21[[#This Row],[Tot. punti]]/Dati20_21[[#This Row],[Quota]],0)</f>
        <v>8.8680645161290315</v>
      </c>
      <c r="I373" s="12">
        <f>IFERROR(VLOOKUP(Dati20_21[[#This Row],[Nome]]&amp;"*",Gazzetta20_21[],2,FALSE),0)</f>
        <v>31</v>
      </c>
      <c r="J373" t="s">
        <v>654</v>
      </c>
      <c r="K373">
        <v>37</v>
      </c>
      <c r="L373">
        <v>6.19</v>
      </c>
      <c r="M373">
        <v>7.43</v>
      </c>
      <c r="N373">
        <v>12</v>
      </c>
      <c r="O373">
        <v>0</v>
      </c>
      <c r="P373">
        <v>0</v>
      </c>
      <c r="Q373">
        <v>5</v>
      </c>
      <c r="R373">
        <v>4</v>
      </c>
      <c r="S373">
        <v>1</v>
      </c>
      <c r="T373">
        <v>3</v>
      </c>
      <c r="U373">
        <v>4</v>
      </c>
      <c r="V373">
        <v>0</v>
      </c>
      <c r="W373">
        <v>0</v>
      </c>
      <c r="Y373" s="18" t="s">
        <v>2033</v>
      </c>
      <c r="Z373">
        <v>11</v>
      </c>
    </row>
    <row r="374" spans="1:26">
      <c r="A374">
        <v>256</v>
      </c>
      <c r="B374" t="s">
        <v>31</v>
      </c>
      <c r="C374" t="s">
        <v>324</v>
      </c>
      <c r="D374" s="17" t="str">
        <f>IFERROR(VLOOKUP(Dati20_21[[#This Row],[Nome]]&amp;"*",Gazzetta20_21[Giocatore],1,FALSE),0)</f>
        <v>Juan Jesus G.</v>
      </c>
      <c r="E374" s="13">
        <f>IFERROR(IF(Dati20_21[[#This Row],[Mf]]/Dati20_21[[#This Row],[Quota]]=0,0,Dati20_21[[#This Row],[Mf]]/Dati20_21[[#This Row],[Quota]]),0)</f>
        <v>1.4375</v>
      </c>
      <c r="F374" s="13">
        <f>IFERROR(Dati20_21[[#This Row],[Mf/Quota]]*Dati20_21[[#This Row],[Pg]]/38,0)</f>
        <v>0.18914473684210525</v>
      </c>
      <c r="G374" s="15">
        <f>IF(Dati20_21[[#This Row],[Mf]]*Dati20_21[[#This Row],[Pg]]=0,0,Dati20_21[[#This Row],[Mf]]*Dati20_21[[#This Row],[Pg]])</f>
        <v>28.75</v>
      </c>
      <c r="H374" s="20">
        <f>IFERROR(Dati20_21[[#This Row],[Tot. punti]]/Dati20_21[[#This Row],[Quota]],0)</f>
        <v>7.1875</v>
      </c>
      <c r="I374" s="12">
        <f>IFERROR(VLOOKUP(Dati20_21[[#This Row],[Nome]]&amp;"*",Gazzetta20_21[],2,FALSE),0)</f>
        <v>4</v>
      </c>
      <c r="J374" t="s">
        <v>42</v>
      </c>
      <c r="K374">
        <v>5</v>
      </c>
      <c r="L374">
        <v>5.75</v>
      </c>
      <c r="M374">
        <v>5.75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 s="18" t="s">
        <v>2377</v>
      </c>
      <c r="Z374">
        <v>28</v>
      </c>
    </row>
    <row r="375" spans="1:26">
      <c r="A375">
        <v>4368</v>
      </c>
      <c r="B375" t="s">
        <v>17</v>
      </c>
      <c r="C375" t="s">
        <v>1262</v>
      </c>
      <c r="D375" s="17" t="str">
        <f>IFERROR(VLOOKUP(Dati20_21[[#This Row],[Nome]]&amp;"*",Gazzetta20_21[Giocatore],1,FALSE),0)</f>
        <v>Juwara M.</v>
      </c>
      <c r="E375" s="13">
        <f>IFERROR(IF(Dati20_21[[#This Row],[Mf]]/Dati20_21[[#This Row],[Quota]]=0,0,Dati20_21[[#This Row],[Mf]]/Dati20_21[[#This Row],[Quota]]),0)</f>
        <v>1.2</v>
      </c>
      <c r="F375" s="13">
        <f>IFERROR(Dati20_21[[#This Row],[Mf/Quota]]*Dati20_21[[#This Row],[Pg]]/38,0)</f>
        <v>0.15789473684210525</v>
      </c>
      <c r="G375" s="15">
        <f>IF(Dati20_21[[#This Row],[Mf]]*Dati20_21[[#This Row],[Pg]]=0,0,Dati20_21[[#This Row],[Mf]]*Dati20_21[[#This Row],[Pg]])</f>
        <v>30</v>
      </c>
      <c r="H375" s="20">
        <f>IFERROR(Dati20_21[[#This Row],[Tot. punti]]/Dati20_21[[#This Row],[Quota]],0)</f>
        <v>6</v>
      </c>
      <c r="I375" s="12">
        <f>IFERROR(VLOOKUP(Dati20_21[[#This Row],[Nome]]&amp;"*",Gazzetta20_21[],2,FALSE),0)</f>
        <v>5</v>
      </c>
      <c r="J375" t="s">
        <v>89</v>
      </c>
      <c r="K375">
        <v>5</v>
      </c>
      <c r="L375">
        <v>6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Y375" s="18" t="s">
        <v>3033</v>
      </c>
      <c r="Z375">
        <v>2</v>
      </c>
    </row>
    <row r="376" spans="1:26">
      <c r="A376">
        <v>652</v>
      </c>
      <c r="B376" t="s">
        <v>17</v>
      </c>
      <c r="C376" t="s">
        <v>62</v>
      </c>
      <c r="D376" s="17" t="str">
        <f>IFERROR(VLOOKUP(Dati20_21[[#This Row],[Nome]]&amp;"*",Gazzetta20_21[Giocatore],1,FALSE),0)</f>
        <v>Kalinic N.</v>
      </c>
      <c r="E376" s="13">
        <f>IFERROR(IF(Dati20_21[[#This Row],[Mf]]/Dati20_21[[#This Row],[Quota]]=0,0,Dati20_21[[#This Row],[Mf]]/Dati20_21[[#This Row],[Quota]]),0)</f>
        <v>0.4</v>
      </c>
      <c r="F376" s="13">
        <f>IFERROR(Dati20_21[[#This Row],[Mf/Quota]]*Dati20_21[[#This Row],[Pg]]/38,0)</f>
        <v>0.2</v>
      </c>
      <c r="G376" s="15">
        <f>IF(Dati20_21[[#This Row],[Mf]]*Dati20_21[[#This Row],[Pg]]=0,0,Dati20_21[[#This Row],[Mf]]*Dati20_21[[#This Row],[Pg]])</f>
        <v>114</v>
      </c>
      <c r="H376" s="20">
        <f>IFERROR(Dati20_21[[#This Row],[Tot. punti]]/Dati20_21[[#This Row],[Quota]],0)</f>
        <v>7.6</v>
      </c>
      <c r="I376" s="12">
        <f>IFERROR(VLOOKUP(Dati20_21[[#This Row],[Nome]]&amp;"*",Gazzetta20_21[],2,FALSE),0)</f>
        <v>15</v>
      </c>
      <c r="J376" t="s">
        <v>101</v>
      </c>
      <c r="K376">
        <v>19</v>
      </c>
      <c r="L376">
        <v>5.71</v>
      </c>
      <c r="M376">
        <v>6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Y376" s="18" t="s">
        <v>2745</v>
      </c>
      <c r="Z376">
        <v>9</v>
      </c>
    </row>
    <row r="377" spans="1:26">
      <c r="A377">
        <v>4976</v>
      </c>
      <c r="B377" t="s">
        <v>31</v>
      </c>
      <c r="C377" t="s">
        <v>1525</v>
      </c>
      <c r="D377" s="17" t="str">
        <f>IFERROR(VLOOKUP(Dati20_21[[#This Row],[Nome]]&amp;"*",Gazzetta20_21[Giocatore],1,FALSE),0)</f>
        <v>Kalulu P.</v>
      </c>
      <c r="E377" s="13">
        <f>IFERROR(IF(Dati20_21[[#This Row],[Mf]]/Dati20_21[[#This Row],[Quota]]=0,0,Dati20_21[[#This Row],[Mf]]/Dati20_21[[#This Row],[Quota]]),0)</f>
        <v>1.0166666666666666</v>
      </c>
      <c r="F377" s="13">
        <f>IFERROR(Dati20_21[[#This Row],[Mf/Quota]]*Dati20_21[[#This Row],[Pg]]/38,0)</f>
        <v>0.34780701754385962</v>
      </c>
      <c r="G377" s="15">
        <f>IF(Dati20_21[[#This Row],[Mf]]*Dati20_21[[#This Row],[Pg]]=0,0,Dati20_21[[#This Row],[Mf]]*Dati20_21[[#This Row],[Pg]])</f>
        <v>79.3</v>
      </c>
      <c r="H377" s="20">
        <f>IFERROR(Dati20_21[[#This Row],[Tot. punti]]/Dati20_21[[#This Row],[Quota]],0)</f>
        <v>13.216666666666667</v>
      </c>
      <c r="I377" s="12">
        <f>IFERROR(VLOOKUP(Dati20_21[[#This Row],[Nome]]&amp;"*",Gazzetta20_21[],2,FALSE),0)</f>
        <v>6</v>
      </c>
      <c r="J377" t="s">
        <v>21</v>
      </c>
      <c r="K377">
        <v>13</v>
      </c>
      <c r="L377">
        <v>5.85</v>
      </c>
      <c r="M377">
        <v>6.1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Y377" s="18" t="s">
        <v>2746</v>
      </c>
      <c r="Z377">
        <v>6</v>
      </c>
    </row>
    <row r="378" spans="1:26">
      <c r="A378">
        <v>2325</v>
      </c>
      <c r="B378" t="s">
        <v>17</v>
      </c>
      <c r="C378" t="s">
        <v>911</v>
      </c>
      <c r="D378" s="17" t="str">
        <f>IFERROR(VLOOKUP(Dati20_21[[#This Row],[Nome]]&amp;"*",Gazzetta20_21[Giocatore],1,FALSE),0)</f>
        <v>Karamoh Y.</v>
      </c>
      <c r="E378" s="13">
        <f>IFERROR(IF(Dati20_21[[#This Row],[Mf]]/Dati20_21[[#This Row],[Quota]]=0,0,Dati20_21[[#This Row],[Mf]]/Dati20_21[[#This Row],[Quota]]),0)</f>
        <v>0.55181818181818187</v>
      </c>
      <c r="F378" s="13">
        <f>IFERROR(Dati20_21[[#This Row],[Mf/Quota]]*Dati20_21[[#This Row],[Pg]]/38,0)</f>
        <v>0.34851674641148334</v>
      </c>
      <c r="G378" s="15">
        <f>IF(Dati20_21[[#This Row],[Mf]]*Dati20_21[[#This Row],[Pg]]=0,0,Dati20_21[[#This Row],[Mf]]*Dati20_21[[#This Row],[Pg]])</f>
        <v>145.68</v>
      </c>
      <c r="H378" s="20">
        <f>IFERROR(Dati20_21[[#This Row],[Tot. punti]]/Dati20_21[[#This Row],[Quota]],0)</f>
        <v>13.243636363636364</v>
      </c>
      <c r="I378" s="12">
        <f>IFERROR(VLOOKUP(Dati20_21[[#This Row],[Nome]]&amp;"*",Gazzetta20_21[],2,FALSE),0)</f>
        <v>11</v>
      </c>
      <c r="J378" t="s">
        <v>1086</v>
      </c>
      <c r="K378">
        <v>24</v>
      </c>
      <c r="L378">
        <v>5.76</v>
      </c>
      <c r="M378">
        <v>6.07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3</v>
      </c>
      <c r="V378">
        <v>0</v>
      </c>
      <c r="W378">
        <v>0</v>
      </c>
      <c r="Y378" s="18" t="s">
        <v>2039</v>
      </c>
      <c r="Z378">
        <v>19</v>
      </c>
    </row>
    <row r="379" spans="1:26">
      <c r="A379">
        <v>2180</v>
      </c>
      <c r="B379" t="s">
        <v>31</v>
      </c>
      <c r="C379" t="s">
        <v>801</v>
      </c>
      <c r="D379" s="17" t="str">
        <f>IFERROR(VLOOKUP(Dati20_21[[#This Row],[Nome]]&amp;"*",Gazzetta20_21[Giocatore],1,FALSE),0)</f>
        <v>Karsdorp R.</v>
      </c>
      <c r="E379" s="13">
        <f>IFERROR(IF(Dati20_21[[#This Row],[Mf]]/Dati20_21[[#This Row],[Quota]]=0,0,Dati20_21[[#This Row],[Mf]]/Dati20_21[[#This Row],[Quota]]),0)</f>
        <v>0.47846153846153844</v>
      </c>
      <c r="F379" s="13">
        <f>IFERROR(Dati20_21[[#This Row],[Mf/Quota]]*Dati20_21[[#This Row],[Pg]]/38,0)</f>
        <v>0.42809716599190284</v>
      </c>
      <c r="G379" s="15">
        <f>IF(Dati20_21[[#This Row],[Mf]]*Dati20_21[[#This Row],[Pg]]=0,0,Dati20_21[[#This Row],[Mf]]*Dati20_21[[#This Row],[Pg]])</f>
        <v>211.48</v>
      </c>
      <c r="H379" s="20">
        <f>IFERROR(Dati20_21[[#This Row],[Tot. punti]]/Dati20_21[[#This Row],[Quota]],0)</f>
        <v>16.267692307692307</v>
      </c>
      <c r="I379" s="12">
        <f>IFERROR(VLOOKUP(Dati20_21[[#This Row],[Nome]]&amp;"*",Gazzetta20_21[],2,FALSE),0)</f>
        <v>13</v>
      </c>
      <c r="J379" t="s">
        <v>42</v>
      </c>
      <c r="K379">
        <v>34</v>
      </c>
      <c r="L379">
        <v>5.99</v>
      </c>
      <c r="M379">
        <v>6.22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2</v>
      </c>
      <c r="V379">
        <v>0</v>
      </c>
      <c r="W379">
        <v>0</v>
      </c>
      <c r="Y379" s="18" t="s">
        <v>3034</v>
      </c>
      <c r="Z379">
        <v>19</v>
      </c>
    </row>
    <row r="380" spans="1:26">
      <c r="A380">
        <v>345</v>
      </c>
      <c r="B380" t="s">
        <v>17</v>
      </c>
      <c r="C380" t="s">
        <v>142</v>
      </c>
      <c r="D380" s="17" t="str">
        <f>IFERROR(VLOOKUP(Dati20_21[[#This Row],[Nome]]&amp;"*",Gazzetta20_21[Giocatore],1,FALSE),0)</f>
        <v>Keita B.</v>
      </c>
      <c r="E380" s="13">
        <f>IFERROR(IF(Dati20_21[[#This Row],[Mf]]/Dati20_21[[#This Row],[Quota]]=0,0,Dati20_21[[#This Row],[Mf]]/Dati20_21[[#This Row],[Quota]]),0)</f>
        <v>0.34300000000000003</v>
      </c>
      <c r="F380" s="13">
        <f>IFERROR(Dati20_21[[#This Row],[Mf/Quota]]*Dati20_21[[#This Row],[Pg]]/38,0)</f>
        <v>0.22565789473684214</v>
      </c>
      <c r="G380" s="15">
        <f>IF(Dati20_21[[#This Row],[Mf]]*Dati20_21[[#This Row],[Pg]]=0,0,Dati20_21[[#This Row],[Mf]]*Dati20_21[[#This Row],[Pg]])</f>
        <v>171.5</v>
      </c>
      <c r="H380" s="20">
        <f>IFERROR(Dati20_21[[#This Row],[Tot. punti]]/Dati20_21[[#This Row],[Quota]],0)</f>
        <v>8.5749999999999993</v>
      </c>
      <c r="I380" s="12">
        <f>IFERROR(VLOOKUP(Dati20_21[[#This Row],[Nome]]&amp;"*",Gazzetta20_21[],2,FALSE),0)</f>
        <v>20</v>
      </c>
      <c r="J380" t="s">
        <v>44</v>
      </c>
      <c r="K380">
        <v>25</v>
      </c>
      <c r="L380">
        <v>6</v>
      </c>
      <c r="M380">
        <v>6.86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1</v>
      </c>
      <c r="W380">
        <v>0</v>
      </c>
      <c r="Y380" s="18" t="s">
        <v>2041</v>
      </c>
      <c r="Z380">
        <v>2</v>
      </c>
    </row>
    <row r="381" spans="1:26">
      <c r="A381">
        <v>1850</v>
      </c>
      <c r="B381" t="s">
        <v>22</v>
      </c>
      <c r="C381" t="s">
        <v>3072</v>
      </c>
      <c r="D381" s="17" t="str">
        <f>IFERROR(VLOOKUP(Dati20_21[[#This Row],[Nome]]&amp;"*",Gazzetta20_21[Giocatore],1,FALSE),0)</f>
        <v>Kessie F.</v>
      </c>
      <c r="E381" s="13">
        <f>IFERROR(IF(Dati20_21[[#This Row],[Mf]]/Dati20_21[[#This Row],[Quota]]=0,0,Dati20_21[[#This Row],[Mf]]/Dati20_21[[#This Row],[Quota]]),0)</f>
        <v>0.22272727272727272</v>
      </c>
      <c r="F381" s="13">
        <f>IFERROR(Dati20_21[[#This Row],[Mf/Quota]]*Dati20_21[[#This Row],[Pg]]/38,0)</f>
        <v>0.21686602870813396</v>
      </c>
      <c r="G381" s="15">
        <f>IF(Dati20_21[[#This Row],[Mf]]*Dati20_21[[#This Row],[Pg]]=0,0,Dati20_21[[#This Row],[Mf]]*Dati20_21[[#This Row],[Pg]])</f>
        <v>271.95</v>
      </c>
      <c r="H381" s="20">
        <f>IFERROR(Dati20_21[[#This Row],[Tot. punti]]/Dati20_21[[#This Row],[Quota]],0)</f>
        <v>8.2409090909090903</v>
      </c>
      <c r="I381" s="12">
        <f>IFERROR(VLOOKUP(Dati20_21[[#This Row],[Nome]]&amp;"*",Gazzetta20_21[],2,FALSE),0)</f>
        <v>33</v>
      </c>
      <c r="J381" t="s">
        <v>21</v>
      </c>
      <c r="K381">
        <v>37</v>
      </c>
      <c r="L381">
        <v>6.46</v>
      </c>
      <c r="M381">
        <v>7.35</v>
      </c>
      <c r="N381">
        <v>2</v>
      </c>
      <c r="O381">
        <v>0</v>
      </c>
      <c r="P381">
        <v>0</v>
      </c>
      <c r="Q381">
        <v>13</v>
      </c>
      <c r="R381">
        <v>11</v>
      </c>
      <c r="S381">
        <v>2</v>
      </c>
      <c r="T381">
        <v>4</v>
      </c>
      <c r="U381">
        <v>8</v>
      </c>
      <c r="V381">
        <v>0</v>
      </c>
      <c r="W381">
        <v>0</v>
      </c>
      <c r="Y381" s="18" t="s">
        <v>3035</v>
      </c>
      <c r="Z381">
        <v>16</v>
      </c>
    </row>
    <row r="382" spans="1:26">
      <c r="A382">
        <v>2633</v>
      </c>
      <c r="B382" t="s">
        <v>31</v>
      </c>
      <c r="C382" t="s">
        <v>1282</v>
      </c>
      <c r="D382" s="17" t="str">
        <f>IFERROR(VLOOKUP(Dati20_21[[#This Row],[Nome]]&amp;"*",Gazzetta20_21[Giocatore],1,FALSE),0)</f>
        <v>Kjaer S.</v>
      </c>
      <c r="E382" s="13">
        <f>IFERROR(IF(Dati20_21[[#This Row],[Mf]]/Dati20_21[[#This Row],[Quota]]=0,0,Dati20_21[[#This Row],[Mf]]/Dati20_21[[#This Row],[Quota]]),0)</f>
        <v>0.41799999999999998</v>
      </c>
      <c r="F382" s="13">
        <f>IFERROR(Dati20_21[[#This Row],[Mf/Quota]]*Dati20_21[[#This Row],[Pg]]/38,0)</f>
        <v>0.308</v>
      </c>
      <c r="G382" s="15">
        <f>IF(Dati20_21[[#This Row],[Mf]]*Dati20_21[[#This Row],[Pg]]=0,0,Dati20_21[[#This Row],[Mf]]*Dati20_21[[#This Row],[Pg]])</f>
        <v>175.56</v>
      </c>
      <c r="H382" s="20">
        <f>IFERROR(Dati20_21[[#This Row],[Tot. punti]]/Dati20_21[[#This Row],[Quota]],0)</f>
        <v>11.704000000000001</v>
      </c>
      <c r="I382" s="12">
        <f>IFERROR(VLOOKUP(Dati20_21[[#This Row],[Nome]]&amp;"*",Gazzetta20_21[],2,FALSE),0)</f>
        <v>15</v>
      </c>
      <c r="J382" t="s">
        <v>21</v>
      </c>
      <c r="K382">
        <v>28</v>
      </c>
      <c r="L382">
        <v>6.29</v>
      </c>
      <c r="M382">
        <v>6.27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3</v>
      </c>
      <c r="V382">
        <v>0</v>
      </c>
      <c r="W382">
        <v>0</v>
      </c>
      <c r="Y382" s="18" t="s">
        <v>2043</v>
      </c>
      <c r="Z382">
        <v>10</v>
      </c>
    </row>
    <row r="383" spans="1:26">
      <c r="A383">
        <v>2871</v>
      </c>
      <c r="B383" t="s">
        <v>31</v>
      </c>
      <c r="C383" t="s">
        <v>1214</v>
      </c>
      <c r="D383" s="17" t="str">
        <f>IFERROR(VLOOKUP(Dati20_21[[#This Row],[Nome]]&amp;"*",Gazzetta20_21[Giocatore],1,FALSE),0)</f>
        <v>Klavan R.</v>
      </c>
      <c r="E383" s="13">
        <f>IFERROR(IF(Dati20_21[[#This Row],[Mf]]/Dati20_21[[#This Row],[Quota]]=0,0,Dati20_21[[#This Row],[Mf]]/Dati20_21[[#This Row],[Quota]]),0)</f>
        <v>0.91666666666666663</v>
      </c>
      <c r="F383" s="13">
        <f>IFERROR(Dati20_21[[#This Row],[Mf/Quota]]*Dati20_21[[#This Row],[Pg]]/38,0)</f>
        <v>0.36184210526315791</v>
      </c>
      <c r="G383" s="15">
        <f>IF(Dati20_21[[#This Row],[Mf]]*Dati20_21[[#This Row],[Pg]]=0,0,Dati20_21[[#This Row],[Mf]]*Dati20_21[[#This Row],[Pg]])</f>
        <v>82.5</v>
      </c>
      <c r="H383" s="20">
        <f>IFERROR(Dati20_21[[#This Row],[Tot. punti]]/Dati20_21[[#This Row],[Quota]],0)</f>
        <v>13.75</v>
      </c>
      <c r="I383" s="12">
        <f>IFERROR(VLOOKUP(Dati20_21[[#This Row],[Nome]]&amp;"*",Gazzetta20_21[],2,FALSE),0)</f>
        <v>6</v>
      </c>
      <c r="J383" t="s">
        <v>654</v>
      </c>
      <c r="K383">
        <v>15</v>
      </c>
      <c r="L383">
        <v>5.55</v>
      </c>
      <c r="M383">
        <v>5.5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Y383" s="18" t="s">
        <v>2043</v>
      </c>
      <c r="Z383">
        <v>26</v>
      </c>
    </row>
    <row r="384" spans="1:26">
      <c r="A384">
        <v>5391</v>
      </c>
      <c r="B384" t="s">
        <v>17</v>
      </c>
      <c r="C384" t="s">
        <v>1619</v>
      </c>
      <c r="D384" s="17" t="str">
        <f>IFERROR(VLOOKUP(Dati20_21[[#This Row],[Nome]]&amp;"*",Gazzetta20_21[Giocatore],1,FALSE),0)</f>
        <v>Kokorin A.</v>
      </c>
      <c r="E384" s="13">
        <f>IFERROR(IF(Dati20_21[[#This Row],[Mf]]/Dati20_21[[#This Row],[Quota]]=0,0,Dati20_21[[#This Row],[Mf]]/Dati20_21[[#This Row],[Quota]]),0)</f>
        <v>0.40142857142857141</v>
      </c>
      <c r="F384" s="13">
        <f>IFERROR(Dati20_21[[#This Row],[Mf/Quota]]*Dati20_21[[#This Row],[Pg]]/38,0)</f>
        <v>4.2255639097744359E-2</v>
      </c>
      <c r="G384" s="15">
        <f>IF(Dati20_21[[#This Row],[Mf]]*Dati20_21[[#This Row],[Pg]]=0,0,Dati20_21[[#This Row],[Mf]]*Dati20_21[[#This Row],[Pg]])</f>
        <v>22.48</v>
      </c>
      <c r="H384" s="20">
        <f>IFERROR(Dati20_21[[#This Row],[Tot. punti]]/Dati20_21[[#This Row],[Quota]],0)</f>
        <v>1.6057142857142856</v>
      </c>
      <c r="I384" s="12">
        <f>IFERROR(VLOOKUP(Dati20_21[[#This Row],[Nome]]&amp;"*",Gazzetta20_21[],2,FALSE),0)</f>
        <v>14</v>
      </c>
      <c r="J384" t="s">
        <v>35</v>
      </c>
      <c r="K384">
        <v>4</v>
      </c>
      <c r="L384">
        <v>5.75</v>
      </c>
      <c r="M384">
        <v>5.62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Y384" s="18" t="s">
        <v>2045</v>
      </c>
      <c r="Z384">
        <v>3</v>
      </c>
    </row>
    <row r="385" spans="1:26">
      <c r="A385">
        <v>2214</v>
      </c>
      <c r="B385" t="s">
        <v>31</v>
      </c>
      <c r="C385" t="s">
        <v>833</v>
      </c>
      <c r="D385" s="17" t="str">
        <f>IFERROR(VLOOKUP(Dati20_21[[#This Row],[Nome]]&amp;"*",Gazzetta20_21[Giocatore],1,FALSE),0)</f>
        <v>Kolarov A.</v>
      </c>
      <c r="E385" s="13">
        <f>IFERROR(IF(Dati20_21[[#This Row],[Mf]]/Dati20_21[[#This Row],[Quota]]=0,0,Dati20_21[[#This Row],[Mf]]/Dati20_21[[#This Row],[Quota]]),0)</f>
        <v>0.28315789473684211</v>
      </c>
      <c r="F385" s="13">
        <f>IFERROR(Dati20_21[[#This Row],[Mf/Quota]]*Dati20_21[[#This Row],[Pg]]/38,0)</f>
        <v>5.2160664819944601E-2</v>
      </c>
      <c r="G385" s="15">
        <f>IF(Dati20_21[[#This Row],[Mf]]*Dati20_21[[#This Row],[Pg]]=0,0,Dati20_21[[#This Row],[Mf]]*Dati20_21[[#This Row],[Pg]])</f>
        <v>37.659999999999997</v>
      </c>
      <c r="H385" s="20">
        <f>IFERROR(Dati20_21[[#This Row],[Tot. punti]]/Dati20_21[[#This Row],[Quota]],0)</f>
        <v>1.9821052631578946</v>
      </c>
      <c r="I385" s="12">
        <f>IFERROR(VLOOKUP(Dati20_21[[#This Row],[Nome]]&amp;"*",Gazzetta20_21[],2,FALSE),0)</f>
        <v>19</v>
      </c>
      <c r="J385" t="s">
        <v>55</v>
      </c>
      <c r="K385">
        <v>7</v>
      </c>
      <c r="L385">
        <v>5.12</v>
      </c>
      <c r="M385">
        <v>5.38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Y385" s="18" t="s">
        <v>3036</v>
      </c>
      <c r="Z385">
        <v>10</v>
      </c>
    </row>
    <row r="386" spans="1:26">
      <c r="A386">
        <v>2762</v>
      </c>
      <c r="B386" t="s">
        <v>17</v>
      </c>
      <c r="C386" t="s">
        <v>3077</v>
      </c>
      <c r="D386" s="17" t="str">
        <f>IFERROR(VLOOKUP(Dati20_21[[#This Row],[Nome]]&amp;"*",Gazzetta20_21[Giocatore],1,FALSE),0)</f>
        <v>Kouame C.</v>
      </c>
      <c r="E386" s="13">
        <f>IFERROR(IF(Dati20_21[[#This Row],[Mf]]/Dati20_21[[#This Row],[Quota]]=0,0,Dati20_21[[#This Row],[Mf]]/Dati20_21[[#This Row],[Quota]]),0)</f>
        <v>0.44999999999999996</v>
      </c>
      <c r="F386" s="13">
        <f>IFERROR(Dati20_21[[#This Row],[Mf/Quota]]*Dati20_21[[#This Row],[Pg]]/38,0)</f>
        <v>0.39078947368421046</v>
      </c>
      <c r="G386" s="15">
        <f>IF(Dati20_21[[#This Row],[Mf]]*Dati20_21[[#This Row],[Pg]]=0,0,Dati20_21[[#This Row],[Mf]]*Dati20_21[[#This Row],[Pg]])</f>
        <v>193.04999999999998</v>
      </c>
      <c r="H386" s="20">
        <f>IFERROR(Dati20_21[[#This Row],[Tot. punti]]/Dati20_21[[#This Row],[Quota]],0)</f>
        <v>14.849999999999998</v>
      </c>
      <c r="I386" s="12">
        <f>IFERROR(VLOOKUP(Dati20_21[[#This Row],[Nome]]&amp;"*",Gazzetta20_21[],2,FALSE),0)</f>
        <v>13</v>
      </c>
      <c r="J386" t="s">
        <v>35</v>
      </c>
      <c r="K386">
        <v>33</v>
      </c>
      <c r="L386">
        <v>5.72</v>
      </c>
      <c r="M386">
        <v>5.85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4</v>
      </c>
      <c r="V386">
        <v>0</v>
      </c>
      <c r="W386">
        <v>0</v>
      </c>
      <c r="Y386" s="18" t="s">
        <v>2047</v>
      </c>
      <c r="Z386">
        <v>7</v>
      </c>
    </row>
    <row r="387" spans="1:26">
      <c r="A387">
        <v>392</v>
      </c>
      <c r="B387" t="s">
        <v>31</v>
      </c>
      <c r="C387" t="s">
        <v>113</v>
      </c>
      <c r="D387" s="17" t="str">
        <f>IFERROR(VLOOKUP(Dati20_21[[#This Row],[Nome]]&amp;"*",Gazzetta20_21[Giocatore],1,FALSE),0)</f>
        <v>Koulibaly K.</v>
      </c>
      <c r="E387" s="13">
        <f>IFERROR(IF(Dati20_21[[#This Row],[Mf]]/Dati20_21[[#This Row],[Quota]]=0,0,Dati20_21[[#This Row],[Mf]]/Dati20_21[[#This Row],[Quota]]),0)</f>
        <v>0.39600000000000002</v>
      </c>
      <c r="F387" s="13">
        <f>IFERROR(Dati20_21[[#This Row],[Mf/Quota]]*Dati20_21[[#This Row],[Pg]]/38,0)</f>
        <v>0.27094736842105266</v>
      </c>
      <c r="G387" s="15">
        <f>IF(Dati20_21[[#This Row],[Mf]]*Dati20_21[[#This Row],[Pg]]=0,0,Dati20_21[[#This Row],[Mf]]*Dati20_21[[#This Row],[Pg]])</f>
        <v>154.44</v>
      </c>
      <c r="H387" s="20">
        <f>IFERROR(Dati20_21[[#This Row],[Tot. punti]]/Dati20_21[[#This Row],[Quota]],0)</f>
        <v>10.295999999999999</v>
      </c>
      <c r="I387" s="12">
        <f>IFERROR(VLOOKUP(Dati20_21[[#This Row],[Nome]]&amp;"*",Gazzetta20_21[],2,FALSE),0)</f>
        <v>15</v>
      </c>
      <c r="J387" t="s">
        <v>24</v>
      </c>
      <c r="K387">
        <v>26</v>
      </c>
      <c r="L387">
        <v>6.13</v>
      </c>
      <c r="M387">
        <v>5.94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1</v>
      </c>
      <c r="W387">
        <v>0</v>
      </c>
      <c r="Y387" s="18" t="s">
        <v>2889</v>
      </c>
      <c r="Z387">
        <v>15</v>
      </c>
    </row>
    <row r="388" spans="1:26">
      <c r="A388">
        <v>5397</v>
      </c>
      <c r="B388" t="s">
        <v>22</v>
      </c>
      <c r="C388" t="s">
        <v>1623</v>
      </c>
      <c r="D388" s="17" t="str">
        <f>IFERROR(VLOOKUP(Dati20_21[[#This Row],[Nome]]&amp;"*",Gazzetta20_21[Giocatore],1,FALSE),0)</f>
        <v>Kovalenko V.</v>
      </c>
      <c r="E388" s="13">
        <f>IFERROR(IF(Dati20_21[[#This Row],[Mf]]/Dati20_21[[#This Row],[Quota]]=0,0,Dati20_21[[#This Row],[Mf]]/Dati20_21[[#This Row],[Quota]]),0)</f>
        <v>0</v>
      </c>
      <c r="F388" s="13">
        <f>IFERROR(Dati20_21[[#This Row],[Mf/Quota]]*Dati20_21[[#This Row],[Pg]]/38,0)</f>
        <v>0</v>
      </c>
      <c r="G388" s="15">
        <f>IF(Dati20_21[[#This Row],[Mf]]*Dati20_21[[#This Row],[Pg]]=0,0,Dati20_21[[#This Row],[Mf]]*Dati20_21[[#This Row],[Pg]])</f>
        <v>0</v>
      </c>
      <c r="H388" s="20">
        <f>IFERROR(Dati20_21[[#This Row],[Tot. punti]]/Dati20_21[[#This Row],[Quota]],0)</f>
        <v>0</v>
      </c>
      <c r="I388" s="12">
        <f>IFERROR(VLOOKUP(Dati20_21[[#This Row],[Nome]]&amp;"*",Gazzetta20_21[],2,FALSE),0)</f>
        <v>13</v>
      </c>
      <c r="J388" t="s">
        <v>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s="18" t="s">
        <v>2048</v>
      </c>
      <c r="Z388">
        <v>12</v>
      </c>
    </row>
    <row r="389" spans="1:26">
      <c r="A389">
        <v>4981</v>
      </c>
      <c r="B389" t="s">
        <v>28</v>
      </c>
      <c r="C389" t="s">
        <v>1530</v>
      </c>
      <c r="D389" s="17" t="str">
        <f>IFERROR(VLOOKUP(Dati20_21[[#This Row],[Nome]]&amp;"*",Gazzetta20_21[Giocatore],1,FALSE),0)</f>
        <v>Krapikas T.</v>
      </c>
      <c r="E389" s="13">
        <f>IFERROR(IF(Dati20_21[[#This Row],[Mf]]/Dati20_21[[#This Row],[Quota]]=0,0,Dati20_21[[#This Row],[Mf]]/Dati20_21[[#This Row],[Quota]]),0)</f>
        <v>0</v>
      </c>
      <c r="F389" s="13">
        <f>IFERROR(Dati20_21[[#This Row],[Mf/Quota]]*Dati20_21[[#This Row],[Pg]]/38,0)</f>
        <v>0</v>
      </c>
      <c r="G389" s="15">
        <f>IF(Dati20_21[[#This Row],[Mf]]*Dati20_21[[#This Row],[Pg]]=0,0,Dati20_21[[#This Row],[Mf]]*Dati20_21[[#This Row],[Pg]])</f>
        <v>0</v>
      </c>
      <c r="H389" s="20">
        <f>IFERROR(Dati20_21[[#This Row],[Tot. punti]]/Dati20_21[[#This Row],[Quota]],0)</f>
        <v>0</v>
      </c>
      <c r="I389" s="12">
        <f>IFERROR(VLOOKUP(Dati20_21[[#This Row],[Nome]]&amp;"*",Gazzetta20_21[],2,FALSE),0)</f>
        <v>1</v>
      </c>
      <c r="J389" t="s">
        <v>1494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Y389" s="18" t="s">
        <v>2049</v>
      </c>
      <c r="Z389">
        <v>20</v>
      </c>
    </row>
    <row r="390" spans="1:26">
      <c r="A390">
        <v>148</v>
      </c>
      <c r="B390" t="s">
        <v>22</v>
      </c>
      <c r="C390" t="s">
        <v>364</v>
      </c>
      <c r="D390" s="17" t="str">
        <f>IFERROR(VLOOKUP(Dati20_21[[#This Row],[Nome]]&amp;"*",Gazzetta20_21[Giocatore],1,FALSE),0)</f>
        <v>Krunic R.</v>
      </c>
      <c r="E390" s="13">
        <f>IFERROR(IF(Dati20_21[[#This Row],[Mf]]/Dati20_21[[#This Row],[Quota]]=0,0,Dati20_21[[#This Row],[Mf]]/Dati20_21[[#This Row],[Quota]]),0)</f>
        <v>0.5509090909090909</v>
      </c>
      <c r="F390" s="13">
        <f>IFERROR(Dati20_21[[#This Row],[Mf/Quota]]*Dati20_21[[#This Row],[Pg]]/38,0)</f>
        <v>0.36244019138755984</v>
      </c>
      <c r="G390" s="15">
        <f>IF(Dati20_21[[#This Row],[Mf]]*Dati20_21[[#This Row],[Pg]]=0,0,Dati20_21[[#This Row],[Mf]]*Dati20_21[[#This Row],[Pg]])</f>
        <v>151.5</v>
      </c>
      <c r="H390" s="20">
        <f>IFERROR(Dati20_21[[#This Row],[Tot. punti]]/Dati20_21[[#This Row],[Quota]],0)</f>
        <v>13.772727272727273</v>
      </c>
      <c r="I390" s="12">
        <f>IFERROR(VLOOKUP(Dati20_21[[#This Row],[Nome]]&amp;"*",Gazzetta20_21[],2,FALSE),0)</f>
        <v>11</v>
      </c>
      <c r="J390" t="s">
        <v>21</v>
      </c>
      <c r="K390">
        <v>25</v>
      </c>
      <c r="L390">
        <v>5.82</v>
      </c>
      <c r="M390">
        <v>6.06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3</v>
      </c>
      <c r="V390">
        <v>0</v>
      </c>
      <c r="W390">
        <v>0</v>
      </c>
      <c r="Y390" s="18" t="s">
        <v>2890</v>
      </c>
      <c r="Z390">
        <v>16</v>
      </c>
    </row>
    <row r="391" spans="1:26">
      <c r="A391">
        <v>234</v>
      </c>
      <c r="B391" t="s">
        <v>22</v>
      </c>
      <c r="C391" t="s">
        <v>154</v>
      </c>
      <c r="D391" s="17" t="str">
        <f>IFERROR(VLOOKUP(Dati20_21[[#This Row],[Nome]]&amp;"*",Gazzetta20_21[Giocatore],1,FALSE),0)</f>
        <v>Kucka J.</v>
      </c>
      <c r="E391" s="13">
        <f>IFERROR(IF(Dati20_21[[#This Row],[Mf]]/Dati20_21[[#This Row],[Quota]]=0,0,Dati20_21[[#This Row],[Mf]]/Dati20_21[[#This Row],[Quota]]),0)</f>
        <v>0.27958333333333335</v>
      </c>
      <c r="F391" s="13">
        <f>IFERROR(Dati20_21[[#This Row],[Mf/Quota]]*Dati20_21[[#This Row],[Pg]]/38,0)</f>
        <v>0.20600877192982459</v>
      </c>
      <c r="G391" s="15">
        <f>IF(Dati20_21[[#This Row],[Mf]]*Dati20_21[[#This Row],[Pg]]=0,0,Dati20_21[[#This Row],[Mf]]*Dati20_21[[#This Row],[Pg]])</f>
        <v>187.88</v>
      </c>
      <c r="H391" s="20">
        <f>IFERROR(Dati20_21[[#This Row],[Tot. punti]]/Dati20_21[[#This Row],[Quota]],0)</f>
        <v>7.8283333333333331</v>
      </c>
      <c r="I391" s="12">
        <f>IFERROR(VLOOKUP(Dati20_21[[#This Row],[Nome]]&amp;"*",Gazzetta20_21[],2,FALSE),0)</f>
        <v>24</v>
      </c>
      <c r="J391" t="s">
        <v>1086</v>
      </c>
      <c r="K391">
        <v>28</v>
      </c>
      <c r="L391">
        <v>6.04</v>
      </c>
      <c r="M391">
        <v>6.71</v>
      </c>
      <c r="N391">
        <v>3</v>
      </c>
      <c r="O391">
        <v>0</v>
      </c>
      <c r="P391">
        <v>0</v>
      </c>
      <c r="Q391">
        <v>4</v>
      </c>
      <c r="R391">
        <v>4</v>
      </c>
      <c r="S391">
        <v>0</v>
      </c>
      <c r="T391">
        <v>2</v>
      </c>
      <c r="U391">
        <v>8</v>
      </c>
      <c r="V391">
        <v>0</v>
      </c>
      <c r="W391">
        <v>0</v>
      </c>
      <c r="Y391" s="18" t="s">
        <v>2051</v>
      </c>
      <c r="Z391">
        <v>17</v>
      </c>
    </row>
    <row r="392" spans="1:26">
      <c r="A392">
        <v>2833</v>
      </c>
      <c r="B392" t="s">
        <v>22</v>
      </c>
      <c r="C392" t="s">
        <v>1179</v>
      </c>
      <c r="D392" s="17" t="str">
        <f>IFERROR(VLOOKUP(Dati20_21[[#This Row],[Nome]]&amp;"*",Gazzetta20_21[Giocatore],1,FALSE),0)</f>
        <v>Kulusevski D.</v>
      </c>
      <c r="E392" s="13">
        <f>IFERROR(IF(Dati20_21[[#This Row],[Mf]]/Dati20_21[[#This Row],[Quota]]=0,0,Dati20_21[[#This Row],[Mf]]/Dati20_21[[#This Row],[Quota]]),0)</f>
        <v>0.30523809523809525</v>
      </c>
      <c r="F392" s="13">
        <f>IFERROR(Dati20_21[[#This Row],[Mf/Quota]]*Dati20_21[[#This Row],[Pg]]/38,0)</f>
        <v>0.28114035087719297</v>
      </c>
      <c r="G392" s="15">
        <f>IF(Dati20_21[[#This Row],[Mf]]*Dati20_21[[#This Row],[Pg]]=0,0,Dati20_21[[#This Row],[Mf]]*Dati20_21[[#This Row],[Pg]])</f>
        <v>224.35</v>
      </c>
      <c r="H392" s="20">
        <f>IFERROR(Dati20_21[[#This Row],[Tot. punti]]/Dati20_21[[#This Row],[Quota]],0)</f>
        <v>10.683333333333334</v>
      </c>
      <c r="I392" s="12">
        <f>IFERROR(VLOOKUP(Dati20_21[[#This Row],[Nome]]&amp;"*",Gazzetta20_21[],2,FALSE),0)</f>
        <v>21</v>
      </c>
      <c r="J392" t="s">
        <v>57</v>
      </c>
      <c r="K392">
        <v>35</v>
      </c>
      <c r="L392">
        <v>6.07</v>
      </c>
      <c r="M392">
        <v>6.41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7</v>
      </c>
      <c r="V392">
        <v>0</v>
      </c>
      <c r="W392">
        <v>0</v>
      </c>
      <c r="Y392" s="18" t="s">
        <v>2053</v>
      </c>
      <c r="Z392">
        <v>19</v>
      </c>
    </row>
    <row r="393" spans="1:26">
      <c r="A393">
        <v>4495</v>
      </c>
      <c r="B393" t="s">
        <v>31</v>
      </c>
      <c r="C393" t="s">
        <v>1396</v>
      </c>
      <c r="D393" s="17" t="str">
        <f>IFERROR(VLOOKUP(Dati20_21[[#This Row],[Nome]]&amp;"*",Gazzetta20_21[Giocatore],1,FALSE),0)</f>
        <v>Kumbulla M.</v>
      </c>
      <c r="E393" s="13">
        <f>IFERROR(IF(Dati20_21[[#This Row],[Mf]]/Dati20_21[[#This Row],[Quota]]=0,0,Dati20_21[[#This Row],[Mf]]/Dati20_21[[#This Row],[Quota]]),0)</f>
        <v>0.48249999999999998</v>
      </c>
      <c r="F393" s="13">
        <f>IFERROR(Dati20_21[[#This Row],[Mf/Quota]]*Dati20_21[[#This Row],[Pg]]/38,0)</f>
        <v>0.26664473684210527</v>
      </c>
      <c r="G393" s="15">
        <f>IF(Dati20_21[[#This Row],[Mf]]*Dati20_21[[#This Row],[Pg]]=0,0,Dati20_21[[#This Row],[Mf]]*Dati20_21[[#This Row],[Pg]])</f>
        <v>121.59</v>
      </c>
      <c r="H393" s="20">
        <f>IFERROR(Dati20_21[[#This Row],[Tot. punti]]/Dati20_21[[#This Row],[Quota]],0)</f>
        <v>10.1325</v>
      </c>
      <c r="I393" s="12">
        <f>IFERROR(VLOOKUP(Dati20_21[[#This Row],[Nome]]&amp;"*",Gazzetta20_21[],2,FALSE),0)</f>
        <v>12</v>
      </c>
      <c r="J393" t="s">
        <v>42</v>
      </c>
      <c r="K393">
        <v>21</v>
      </c>
      <c r="L393">
        <v>5.82</v>
      </c>
      <c r="M393">
        <v>5.79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>
        <v>0</v>
      </c>
      <c r="W393">
        <v>0</v>
      </c>
      <c r="Y393" s="18" t="s">
        <v>2750</v>
      </c>
      <c r="Z393">
        <v>19</v>
      </c>
    </row>
    <row r="394" spans="1:26">
      <c r="A394">
        <v>28</v>
      </c>
      <c r="B394" t="s">
        <v>22</v>
      </c>
      <c r="C394" t="s">
        <v>127</v>
      </c>
      <c r="D394" s="17" t="str">
        <f>IFERROR(VLOOKUP(Dati20_21[[#This Row],[Nome]]&amp;"*",Gazzetta20_21[Giocatore],1,FALSE),0)</f>
        <v>Kurtic J.</v>
      </c>
      <c r="E394" s="13">
        <f>IFERROR(IF(Dati20_21[[#This Row],[Mf]]/Dati20_21[[#This Row],[Quota]]=0,0,Dati20_21[[#This Row],[Mf]]/Dati20_21[[#This Row],[Quota]]),0)</f>
        <v>0.46230769230769231</v>
      </c>
      <c r="F394" s="13">
        <f>IFERROR(Dati20_21[[#This Row],[Mf/Quota]]*Dati20_21[[#This Row],[Pg]]/38,0)</f>
        <v>0.41364372469635624</v>
      </c>
      <c r="G394" s="15">
        <f>IF(Dati20_21[[#This Row],[Mf]]*Dati20_21[[#This Row],[Pg]]=0,0,Dati20_21[[#This Row],[Mf]]*Dati20_21[[#This Row],[Pg]])</f>
        <v>204.34</v>
      </c>
      <c r="H394" s="20">
        <f>IFERROR(Dati20_21[[#This Row],[Tot. punti]]/Dati20_21[[#This Row],[Quota]],0)</f>
        <v>15.718461538461538</v>
      </c>
      <c r="I394" s="12">
        <f>IFERROR(VLOOKUP(Dati20_21[[#This Row],[Nome]]&amp;"*",Gazzetta20_21[],2,FALSE),0)</f>
        <v>13</v>
      </c>
      <c r="J394" t="s">
        <v>1086</v>
      </c>
      <c r="K394">
        <v>34</v>
      </c>
      <c r="L394">
        <v>5.74</v>
      </c>
      <c r="M394">
        <v>6.01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0</v>
      </c>
      <c r="Y394" s="18" t="s">
        <v>2381</v>
      </c>
      <c r="Z394">
        <v>20</v>
      </c>
    </row>
    <row r="395" spans="1:26">
      <c r="A395">
        <v>4530</v>
      </c>
      <c r="B395" t="s">
        <v>31</v>
      </c>
      <c r="C395" t="s">
        <v>1429</v>
      </c>
      <c r="D395" s="17" t="str">
        <f>IFERROR(VLOOKUP(Dati20_21[[#This Row],[Nome]]&amp;"*",Gazzetta20_21[Giocatore],1,FALSE),0)</f>
        <v>Kyriakopoulos G.</v>
      </c>
      <c r="E395" s="13">
        <f>IFERROR(IF(Dati20_21[[#This Row],[Mf]]/Dati20_21[[#This Row],[Quota]]=0,0,Dati20_21[[#This Row],[Mf]]/Dati20_21[[#This Row],[Quota]]),0)</f>
        <v>0.53454545454545455</v>
      </c>
      <c r="F395" s="13">
        <f>IFERROR(Dati20_21[[#This Row],[Mf/Quota]]*Dati20_21[[#This Row],[Pg]]/38,0)</f>
        <v>0.32354066985645935</v>
      </c>
      <c r="G395" s="15">
        <f>IF(Dati20_21[[#This Row],[Mf]]*Dati20_21[[#This Row],[Pg]]=0,0,Dati20_21[[#This Row],[Mf]]*Dati20_21[[#This Row],[Pg]])</f>
        <v>135.24</v>
      </c>
      <c r="H395" s="20">
        <f>IFERROR(Dati20_21[[#This Row],[Tot. punti]]/Dati20_21[[#This Row],[Quota]],0)</f>
        <v>12.294545454545455</v>
      </c>
      <c r="I395" s="12">
        <f>IFERROR(VLOOKUP(Dati20_21[[#This Row],[Nome]]&amp;"*",Gazzetta20_21[],2,FALSE),0)</f>
        <v>11</v>
      </c>
      <c r="J395" t="s">
        <v>46</v>
      </c>
      <c r="K395">
        <v>23</v>
      </c>
      <c r="L395">
        <v>5.81</v>
      </c>
      <c r="M395">
        <v>5.88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Y395" s="18" t="s">
        <v>2891</v>
      </c>
      <c r="Z395">
        <v>6</v>
      </c>
    </row>
    <row r="396" spans="1:26">
      <c r="A396">
        <v>447</v>
      </c>
      <c r="B396" t="s">
        <v>17</v>
      </c>
      <c r="C396" t="s">
        <v>506</v>
      </c>
      <c r="D396" s="17" t="str">
        <f>IFERROR(VLOOKUP(Dati20_21[[#This Row],[Nome]]&amp;"*",Gazzetta20_21[Giocatore],1,FALSE),0)</f>
        <v>La Gumina A.</v>
      </c>
      <c r="E396" s="13">
        <f>IFERROR(IF(Dati20_21[[#This Row],[Mf]]/Dati20_21[[#This Row],[Quota]]=0,0,Dati20_21[[#This Row],[Mf]]/Dati20_21[[#This Row],[Quota]]),0)</f>
        <v>0.79714285714285715</v>
      </c>
      <c r="F396" s="13">
        <f>IFERROR(Dati20_21[[#This Row],[Mf/Quota]]*Dati20_21[[#This Row],[Pg]]/38,0)</f>
        <v>0.18879699248120302</v>
      </c>
      <c r="G396" s="15">
        <f>IF(Dati20_21[[#This Row],[Mf]]*Dati20_21[[#This Row],[Pg]]=0,0,Dati20_21[[#This Row],[Mf]]*Dati20_21[[#This Row],[Pg]])</f>
        <v>50.22</v>
      </c>
      <c r="H396" s="20">
        <f>IFERROR(Dati20_21[[#This Row],[Tot. punti]]/Dati20_21[[#This Row],[Quota]],0)</f>
        <v>7.1742857142857144</v>
      </c>
      <c r="I396" s="12">
        <f>IFERROR(VLOOKUP(Dati20_21[[#This Row],[Nome]]&amp;"*",Gazzetta20_21[],2,FALSE),0)</f>
        <v>7</v>
      </c>
      <c r="J396" t="s">
        <v>44</v>
      </c>
      <c r="K396">
        <v>9</v>
      </c>
      <c r="L396">
        <v>5.58</v>
      </c>
      <c r="M396">
        <v>5.58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s="18" t="s">
        <v>2056</v>
      </c>
      <c r="Z396">
        <v>10</v>
      </c>
    </row>
    <row r="397" spans="1:26">
      <c r="A397">
        <v>5292</v>
      </c>
      <c r="B397" t="s">
        <v>17</v>
      </c>
      <c r="C397" t="s">
        <v>1568</v>
      </c>
      <c r="D397" s="17" t="str">
        <f>IFERROR(VLOOKUP(Dati20_21[[#This Row],[Nome]]&amp;"*",Gazzetta20_21[Giocatore],1,FALSE),0)</f>
        <v>Lammers S.</v>
      </c>
      <c r="E397" s="13">
        <f>IFERROR(IF(Dati20_21[[#This Row],[Mf]]/Dati20_21[[#This Row],[Quota]]=0,0,Dati20_21[[#This Row],[Mf]]/Dati20_21[[#This Row],[Quota]]),0)</f>
        <v>0.421875</v>
      </c>
      <c r="F397" s="13">
        <f>IFERROR(Dati20_21[[#This Row],[Mf/Quota]]*Dati20_21[[#This Row],[Pg]]/38,0)</f>
        <v>0.16652960526315788</v>
      </c>
      <c r="G397" s="15">
        <f>IF(Dati20_21[[#This Row],[Mf]]*Dati20_21[[#This Row],[Pg]]=0,0,Dati20_21[[#This Row],[Mf]]*Dati20_21[[#This Row],[Pg]])</f>
        <v>101.25</v>
      </c>
      <c r="H397" s="20">
        <f>IFERROR(Dati20_21[[#This Row],[Tot. punti]]/Dati20_21[[#This Row],[Quota]],0)</f>
        <v>6.328125</v>
      </c>
      <c r="I397" s="12">
        <f>IFERROR(VLOOKUP(Dati20_21[[#This Row],[Nome]]&amp;"*",Gazzetta20_21[],2,FALSE),0)</f>
        <v>16</v>
      </c>
      <c r="J397" t="s">
        <v>49</v>
      </c>
      <c r="K397">
        <v>15</v>
      </c>
      <c r="L397">
        <v>6</v>
      </c>
      <c r="M397">
        <v>6.75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s="18" t="s">
        <v>2056</v>
      </c>
      <c r="Z397">
        <v>11</v>
      </c>
    </row>
    <row r="398" spans="1:26">
      <c r="A398">
        <v>1939</v>
      </c>
      <c r="B398" t="s">
        <v>17</v>
      </c>
      <c r="C398" t="s">
        <v>696</v>
      </c>
      <c r="D398" s="17" t="str">
        <f>IFERROR(VLOOKUP(Dati20_21[[#This Row],[Nome]]&amp;"*",Gazzetta20_21[Giocatore],1,FALSE),0)</f>
        <v>Lapadula G.</v>
      </c>
      <c r="E398" s="13">
        <f>IFERROR(IF(Dati20_21[[#This Row],[Mf]]/Dati20_21[[#This Row],[Quota]]=0,0,Dati20_21[[#This Row],[Mf]]/Dati20_21[[#This Row],[Quota]]),0)</f>
        <v>0.29545454545454547</v>
      </c>
      <c r="F398" s="13">
        <f>IFERROR(Dati20_21[[#This Row],[Mf/Quota]]*Dati20_21[[#This Row],[Pg]]/38,0)</f>
        <v>0.28767942583732059</v>
      </c>
      <c r="G398" s="15">
        <f>IF(Dati20_21[[#This Row],[Mf]]*Dati20_21[[#This Row],[Pg]]=0,0,Dati20_21[[#This Row],[Mf]]*Dati20_21[[#This Row],[Pg]])</f>
        <v>240.5</v>
      </c>
      <c r="H398" s="20">
        <f>IFERROR(Dati20_21[[#This Row],[Tot. punti]]/Dati20_21[[#This Row],[Quota]],0)</f>
        <v>10.931818181818182</v>
      </c>
      <c r="I398" s="12">
        <f>IFERROR(VLOOKUP(Dati20_21[[#This Row],[Nome]]&amp;"*",Gazzetta20_21[],2,FALSE),0)</f>
        <v>22</v>
      </c>
      <c r="J398" t="s">
        <v>655</v>
      </c>
      <c r="K398">
        <v>37</v>
      </c>
      <c r="L398">
        <v>5.91</v>
      </c>
      <c r="M398">
        <v>6.5</v>
      </c>
      <c r="N398">
        <v>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2</v>
      </c>
      <c r="U398">
        <v>2</v>
      </c>
      <c r="V398">
        <v>0</v>
      </c>
      <c r="W398">
        <v>0</v>
      </c>
      <c r="Y398" s="18" t="s">
        <v>3037</v>
      </c>
      <c r="Z398">
        <v>1</v>
      </c>
    </row>
    <row r="399" spans="1:26">
      <c r="A399">
        <v>2315</v>
      </c>
      <c r="B399" t="s">
        <v>31</v>
      </c>
      <c r="C399" t="s">
        <v>3076</v>
      </c>
      <c r="D399" s="17" t="str">
        <f>IFERROR(VLOOKUP(Dati20_21[[#This Row],[Nome]]&amp;"*",Gazzetta20_21[Giocatore],1,FALSE),0)</f>
        <v>Larsen J.</v>
      </c>
      <c r="E399" s="13">
        <f>IFERROR(IF(Dati20_21[[#This Row],[Mf]]/Dati20_21[[#This Row],[Quota]]=0,0,Dati20_21[[#This Row],[Mf]]/Dati20_21[[#This Row],[Quota]]),0)</f>
        <v>0.35823529411764704</v>
      </c>
      <c r="F399" s="13">
        <f>IFERROR(Dati20_21[[#This Row],[Mf/Quota]]*Dati20_21[[#This Row],[Pg]]/38,0)</f>
        <v>0.3110990712074303</v>
      </c>
      <c r="G399" s="15">
        <f>IF(Dati20_21[[#This Row],[Mf]]*Dati20_21[[#This Row],[Pg]]=0,0,Dati20_21[[#This Row],[Mf]]*Dati20_21[[#This Row],[Pg]])</f>
        <v>200.97</v>
      </c>
      <c r="H399" s="20">
        <f>IFERROR(Dati20_21[[#This Row],[Tot. punti]]/Dati20_21[[#This Row],[Quota]],0)</f>
        <v>11.821764705882353</v>
      </c>
      <c r="I399" s="12">
        <f>IFERROR(VLOOKUP(Dati20_21[[#This Row],[Nome]]&amp;"*",Gazzetta20_21[],2,FALSE),0)</f>
        <v>17</v>
      </c>
      <c r="J399" t="s">
        <v>30</v>
      </c>
      <c r="K399">
        <v>33</v>
      </c>
      <c r="L399">
        <v>5.91</v>
      </c>
      <c r="M399">
        <v>6.09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 s="18" t="s">
        <v>2892</v>
      </c>
      <c r="Z399">
        <v>14</v>
      </c>
    </row>
    <row r="400" spans="1:26">
      <c r="A400">
        <v>90</v>
      </c>
      <c r="B400" t="s">
        <v>17</v>
      </c>
      <c r="C400" t="s">
        <v>51</v>
      </c>
      <c r="D400" s="17" t="str">
        <f>IFERROR(VLOOKUP(Dati20_21[[#This Row],[Nome]]&amp;"*",Gazzetta20_21[Giocatore],1,FALSE),0)</f>
        <v>Lasagna K.</v>
      </c>
      <c r="E400" s="13">
        <f>IFERROR(IF(Dati20_21[[#This Row],[Mf]]/Dati20_21[[#This Row],[Quota]]=0,0,Dati20_21[[#This Row],[Mf]]/Dati20_21[[#This Row],[Quota]]),0)</f>
        <v>0.39799999999999996</v>
      </c>
      <c r="F400" s="13">
        <f>IFERROR(Dati20_21[[#This Row],[Mf/Quota]]*Dati20_21[[#This Row],[Pg]]/38,0)</f>
        <v>0.37705263157894736</v>
      </c>
      <c r="G400" s="15">
        <f>IF(Dati20_21[[#This Row],[Mf]]*Dati20_21[[#This Row],[Pg]]=0,0,Dati20_21[[#This Row],[Mf]]*Dati20_21[[#This Row],[Pg]])</f>
        <v>214.92</v>
      </c>
      <c r="H400" s="20">
        <f>IFERROR(Dati20_21[[#This Row],[Tot. punti]]/Dati20_21[[#This Row],[Quota]],0)</f>
        <v>14.327999999999999</v>
      </c>
      <c r="I400" s="12">
        <f>IFERROR(VLOOKUP(Dati20_21[[#This Row],[Nome]]&amp;"*",Gazzetta20_21[],2,FALSE),0)</f>
        <v>15</v>
      </c>
      <c r="J400" t="s">
        <v>101</v>
      </c>
      <c r="K400">
        <v>36</v>
      </c>
      <c r="L400">
        <v>5.63</v>
      </c>
      <c r="M400">
        <v>5.97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Y400" s="18" t="s">
        <v>2385</v>
      </c>
      <c r="Z400">
        <v>13</v>
      </c>
    </row>
    <row r="401" spans="1:26">
      <c r="A401">
        <v>141</v>
      </c>
      <c r="B401" t="s">
        <v>31</v>
      </c>
      <c r="C401" t="s">
        <v>239</v>
      </c>
      <c r="D401" s="17" t="str">
        <f>IFERROR(VLOOKUP(Dati20_21[[#This Row],[Nome]]&amp;"*",Gazzetta20_21[Giocatore],1,FALSE),0)</f>
        <v>Laurini V.</v>
      </c>
      <c r="E401" s="13">
        <f>IFERROR(IF(Dati20_21[[#This Row],[Mf]]/Dati20_21[[#This Row],[Quota]]=0,0,Dati20_21[[#This Row],[Mf]]/Dati20_21[[#This Row],[Quota]]),0)</f>
        <v>1.1000000000000001</v>
      </c>
      <c r="F401" s="13">
        <f>IFERROR(Dati20_21[[#This Row],[Mf/Quota]]*Dati20_21[[#This Row],[Pg]]/38,0)</f>
        <v>0.40526315789473688</v>
      </c>
      <c r="G401" s="15">
        <f>IF(Dati20_21[[#This Row],[Mf]]*Dati20_21[[#This Row],[Pg]]=0,0,Dati20_21[[#This Row],[Mf]]*Dati20_21[[#This Row],[Pg]])</f>
        <v>77</v>
      </c>
      <c r="H401" s="20">
        <f>IFERROR(Dati20_21[[#This Row],[Tot. punti]]/Dati20_21[[#This Row],[Quota]],0)</f>
        <v>15.4</v>
      </c>
      <c r="I401" s="12">
        <f>IFERROR(VLOOKUP(Dati20_21[[#This Row],[Nome]]&amp;"*",Gazzetta20_21[],2,FALSE),0)</f>
        <v>5</v>
      </c>
      <c r="J401" t="s">
        <v>1086</v>
      </c>
      <c r="K401">
        <v>14</v>
      </c>
      <c r="L401">
        <v>5.54</v>
      </c>
      <c r="M401">
        <v>5.5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Y401" s="18" t="s">
        <v>2578</v>
      </c>
      <c r="Z401">
        <v>2</v>
      </c>
    </row>
    <row r="402" spans="1:26">
      <c r="A402">
        <v>236</v>
      </c>
      <c r="B402" t="s">
        <v>22</v>
      </c>
      <c r="C402" t="s">
        <v>365</v>
      </c>
      <c r="D402" s="17" t="str">
        <f>IFERROR(VLOOKUP(Dati20_21[[#This Row],[Nome]]&amp;"*",Gazzetta20_21[Giocatore],1,FALSE),0)</f>
        <v>Lazovic D.</v>
      </c>
      <c r="E402" s="13">
        <f>IFERROR(IF(Dati20_21[[#This Row],[Mf]]/Dati20_21[[#This Row],[Quota]]=0,0,Dati20_21[[#This Row],[Mf]]/Dati20_21[[#This Row],[Quota]]),0)</f>
        <v>0.32400000000000001</v>
      </c>
      <c r="F402" s="13">
        <f>IFERROR(Dati20_21[[#This Row],[Mf/Quota]]*Dati20_21[[#This Row],[Pg]]/38,0)</f>
        <v>0.27284210526315789</v>
      </c>
      <c r="G402" s="15">
        <f>IF(Dati20_21[[#This Row],[Mf]]*Dati20_21[[#This Row],[Pg]]=0,0,Dati20_21[[#This Row],[Mf]]*Dati20_21[[#This Row],[Pg]])</f>
        <v>207.36</v>
      </c>
      <c r="H402" s="20">
        <f>IFERROR(Dati20_21[[#This Row],[Tot. punti]]/Dati20_21[[#This Row],[Quota]],0)</f>
        <v>10.368</v>
      </c>
      <c r="I402" s="12">
        <f>IFERROR(VLOOKUP(Dati20_21[[#This Row],[Nome]]&amp;"*",Gazzetta20_21[],2,FALSE),0)</f>
        <v>20</v>
      </c>
      <c r="J402" t="s">
        <v>101</v>
      </c>
      <c r="K402">
        <v>32</v>
      </c>
      <c r="L402">
        <v>6.05</v>
      </c>
      <c r="M402">
        <v>6.48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3</v>
      </c>
      <c r="V402">
        <v>0</v>
      </c>
      <c r="W402">
        <v>0</v>
      </c>
      <c r="Y402" s="18" t="s">
        <v>2387</v>
      </c>
      <c r="Z402">
        <v>12</v>
      </c>
    </row>
    <row r="403" spans="1:26">
      <c r="A403">
        <v>2263</v>
      </c>
      <c r="B403" t="s">
        <v>22</v>
      </c>
      <c r="C403" t="s">
        <v>856</v>
      </c>
      <c r="D403" s="17" t="str">
        <f>IFERROR(VLOOKUP(Dati20_21[[#This Row],[Nome]]&amp;"*",Gazzetta20_21[Giocatore],1,FALSE),0)</f>
        <v>Lazzari M.</v>
      </c>
      <c r="E403" s="13">
        <f>IFERROR(IF(Dati20_21[[#This Row],[Mf]]/Dati20_21[[#This Row],[Quota]]=0,0,Dati20_21[[#This Row],[Mf]]/Dati20_21[[#This Row],[Quota]]),0)</f>
        <v>0.39374999999999999</v>
      </c>
      <c r="F403" s="13">
        <f>IFERROR(Dati20_21[[#This Row],[Mf/Quota]]*Dati20_21[[#This Row],[Pg]]/38,0)</f>
        <v>0.33157894736842103</v>
      </c>
      <c r="G403" s="15">
        <f>IF(Dati20_21[[#This Row],[Mf]]*Dati20_21[[#This Row],[Pg]]=0,0,Dati20_21[[#This Row],[Mf]]*Dati20_21[[#This Row],[Pg]])</f>
        <v>201.6</v>
      </c>
      <c r="H403" s="20">
        <f>IFERROR(Dati20_21[[#This Row],[Tot. punti]]/Dati20_21[[#This Row],[Quota]],0)</f>
        <v>12.6</v>
      </c>
      <c r="I403" s="12">
        <f>IFERROR(VLOOKUP(Dati20_21[[#This Row],[Nome]]&amp;"*",Gazzetta20_21[],2,FALSE),0)</f>
        <v>16</v>
      </c>
      <c r="J403" t="s">
        <v>74</v>
      </c>
      <c r="K403">
        <v>32</v>
      </c>
      <c r="L403">
        <v>6.08</v>
      </c>
      <c r="M403">
        <v>6.3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2</v>
      </c>
      <c r="V403">
        <v>1</v>
      </c>
      <c r="W403">
        <v>1</v>
      </c>
      <c r="Y403" s="18" t="s">
        <v>3038</v>
      </c>
      <c r="Z403">
        <v>18</v>
      </c>
    </row>
    <row r="404" spans="1:26">
      <c r="A404">
        <v>4510</v>
      </c>
      <c r="B404" t="s">
        <v>17</v>
      </c>
      <c r="C404" t="s">
        <v>3075</v>
      </c>
      <c r="D404" s="17" t="str">
        <f>IFERROR(VLOOKUP(Dati20_21[[#This Row],[Nome]]&amp;"*",Gazzetta20_21[Giocatore],1,FALSE),0)</f>
        <v>Leao R.</v>
      </c>
      <c r="E404" s="13">
        <f>IFERROR(IF(Dati20_21[[#This Row],[Mf]]/Dati20_21[[#This Row],[Quota]]=0,0,Dati20_21[[#This Row],[Mf]]/Dati20_21[[#This Row],[Quota]]),0)</f>
        <v>0.37333333333333329</v>
      </c>
      <c r="F404" s="13">
        <f>IFERROR(Dati20_21[[#This Row],[Mf/Quota]]*Dati20_21[[#This Row],[Pg]]/38,0)</f>
        <v>0.29473684210526313</v>
      </c>
      <c r="G404" s="15">
        <f>IF(Dati20_21[[#This Row],[Mf]]*Dati20_21[[#This Row],[Pg]]=0,0,Dati20_21[[#This Row],[Mf]]*Dati20_21[[#This Row],[Pg]])</f>
        <v>201.6</v>
      </c>
      <c r="H404" s="20">
        <f>IFERROR(Dati20_21[[#This Row],[Tot. punti]]/Dati20_21[[#This Row],[Quota]],0)</f>
        <v>11.2</v>
      </c>
      <c r="I404" s="12">
        <f>IFERROR(VLOOKUP(Dati20_21[[#This Row],[Nome]]&amp;"*",Gazzetta20_21[],2,FALSE),0)</f>
        <v>18</v>
      </c>
      <c r="J404" t="s">
        <v>21</v>
      </c>
      <c r="K404">
        <v>30</v>
      </c>
      <c r="L404">
        <v>5.97</v>
      </c>
      <c r="M404">
        <v>6.72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5</v>
      </c>
      <c r="V404">
        <v>0</v>
      </c>
      <c r="W404">
        <v>0</v>
      </c>
      <c r="Y404" s="18" t="s">
        <v>2065</v>
      </c>
      <c r="Z404">
        <v>13</v>
      </c>
    </row>
    <row r="405" spans="1:26">
      <c r="A405">
        <v>2209</v>
      </c>
      <c r="B405" t="s">
        <v>22</v>
      </c>
      <c r="C405" t="s">
        <v>3078</v>
      </c>
      <c r="D405" s="17" t="str">
        <f>IFERROR(VLOOKUP(Dati20_21[[#This Row],[Nome]]&amp;"*",Gazzetta20_21[Giocatore],1,FALSE),0)</f>
        <v>Leiva L.</v>
      </c>
      <c r="E405" s="13">
        <f>IFERROR(IF(Dati20_21[[#This Row],[Mf]]/Dati20_21[[#This Row],[Quota]]=0,0,Dati20_21[[#This Row],[Mf]]/Dati20_21[[#This Row],[Quota]]),0)</f>
        <v>0.51454545454545453</v>
      </c>
      <c r="F405" s="13">
        <f>IFERROR(Dati20_21[[#This Row],[Mf/Quota]]*Dati20_21[[#This Row],[Pg]]/38,0)</f>
        <v>0.43330143540669858</v>
      </c>
      <c r="G405" s="15">
        <f>IF(Dati20_21[[#This Row],[Mf]]*Dati20_21[[#This Row],[Pg]]=0,0,Dati20_21[[#This Row],[Mf]]*Dati20_21[[#This Row],[Pg]])</f>
        <v>181.12</v>
      </c>
      <c r="H405" s="20">
        <f>IFERROR(Dati20_21[[#This Row],[Tot. punti]]/Dati20_21[[#This Row],[Quota]],0)</f>
        <v>16.465454545454545</v>
      </c>
      <c r="I405" s="12">
        <f>IFERROR(VLOOKUP(Dati20_21[[#This Row],[Nome]]&amp;"*",Gazzetta20_21[],2,FALSE),0)</f>
        <v>11</v>
      </c>
      <c r="J405" t="s">
        <v>74</v>
      </c>
      <c r="K405">
        <v>32</v>
      </c>
      <c r="L405">
        <v>5.81</v>
      </c>
      <c r="M405">
        <v>5.66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</v>
      </c>
      <c r="V405">
        <v>0</v>
      </c>
      <c r="W405">
        <v>0</v>
      </c>
      <c r="Y405" s="18" t="s">
        <v>2067</v>
      </c>
      <c r="Z405">
        <v>24</v>
      </c>
    </row>
    <row r="406" spans="1:26">
      <c r="A406">
        <v>2334</v>
      </c>
      <c r="B406" t="s">
        <v>22</v>
      </c>
      <c r="C406" t="s">
        <v>920</v>
      </c>
      <c r="D406" s="17" t="str">
        <f>IFERROR(VLOOKUP(Dati20_21[[#This Row],[Nome]]&amp;"*",Gazzetta20_21[Giocatore],1,FALSE),0)</f>
        <v>Leris M.</v>
      </c>
      <c r="E406" s="13">
        <f>IFERROR(IF(Dati20_21[[#This Row],[Mf]]/Dati20_21[[#This Row],[Quota]]=0,0,Dati20_21[[#This Row],[Mf]]/Dati20_21[[#This Row],[Quota]]),0)</f>
        <v>0.73624999999999996</v>
      </c>
      <c r="F406" s="13">
        <f>IFERROR(Dati20_21[[#This Row],[Mf/Quota]]*Dati20_21[[#This Row],[Pg]]/38,0)</f>
        <v>0.38750000000000001</v>
      </c>
      <c r="G406" s="15">
        <f>IF(Dati20_21[[#This Row],[Mf]]*Dati20_21[[#This Row],[Pg]]=0,0,Dati20_21[[#This Row],[Mf]]*Dati20_21[[#This Row],[Pg]])</f>
        <v>117.8</v>
      </c>
      <c r="H406" s="20">
        <f>IFERROR(Dati20_21[[#This Row],[Tot. punti]]/Dati20_21[[#This Row],[Quota]],0)</f>
        <v>14.725</v>
      </c>
      <c r="I406" s="12">
        <f>IFERROR(VLOOKUP(Dati20_21[[#This Row],[Nome]]&amp;"*",Gazzetta20_21[],2,FALSE),0)</f>
        <v>8</v>
      </c>
      <c r="J406" t="s">
        <v>44</v>
      </c>
      <c r="K406">
        <v>20</v>
      </c>
      <c r="L406">
        <v>5.94</v>
      </c>
      <c r="M406">
        <v>5.89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Y406" s="18" t="s">
        <v>3039</v>
      </c>
      <c r="Z406">
        <v>4</v>
      </c>
    </row>
    <row r="407" spans="1:26">
      <c r="A407">
        <v>4520</v>
      </c>
      <c r="B407" t="s">
        <v>28</v>
      </c>
      <c r="C407" t="s">
        <v>1419</v>
      </c>
      <c r="D407" s="17" t="str">
        <f>IFERROR(VLOOKUP(Dati20_21[[#This Row],[Nome]]&amp;"*",Gazzetta20_21[Giocatore],1,FALSE),0)</f>
        <v>Letica K.</v>
      </c>
      <c r="E407" s="13">
        <f>IFERROR(IF(Dati20_21[[#This Row],[Mf]]/Dati20_21[[#This Row],[Quota]]=0,0,Dati20_21[[#This Row],[Mf]]/Dati20_21[[#This Row],[Quota]]),0)</f>
        <v>2.1666666666666665</v>
      </c>
      <c r="F407" s="13">
        <f>IFERROR(Dati20_21[[#This Row],[Mf/Quota]]*Dati20_21[[#This Row],[Pg]]/38,0)</f>
        <v>5.701754385964912E-2</v>
      </c>
      <c r="G407" s="15">
        <f>IF(Dati20_21[[#This Row],[Mf]]*Dati20_21[[#This Row],[Pg]]=0,0,Dati20_21[[#This Row],[Mf]]*Dati20_21[[#This Row],[Pg]])</f>
        <v>6.5</v>
      </c>
      <c r="H407" s="20">
        <f>IFERROR(Dati20_21[[#This Row],[Tot. punti]]/Dati20_21[[#This Row],[Quota]],0)</f>
        <v>2.1666666666666665</v>
      </c>
      <c r="I407" s="12">
        <f>IFERROR(VLOOKUP(Dati20_21[[#This Row],[Nome]]&amp;"*",Gazzetta20_21[],2,FALSE),0)</f>
        <v>3</v>
      </c>
      <c r="J407" t="s">
        <v>44</v>
      </c>
      <c r="K407">
        <v>1</v>
      </c>
      <c r="L407">
        <v>6.5</v>
      </c>
      <c r="M407">
        <v>6.5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2893</v>
      </c>
      <c r="Z407">
        <v>4</v>
      </c>
    </row>
    <row r="408" spans="1:26">
      <c r="A408">
        <v>74</v>
      </c>
      <c r="B408" t="s">
        <v>31</v>
      </c>
      <c r="C408" t="s">
        <v>63</v>
      </c>
      <c r="D408" s="17" t="str">
        <f>IFERROR(VLOOKUP(Dati20_21[[#This Row],[Nome]]&amp;"*",Gazzetta20_21[Giocatore],1,FALSE),0)</f>
        <v>Letizia G.</v>
      </c>
      <c r="E408" s="13">
        <f>IFERROR(IF(Dati20_21[[#This Row],[Mf]]/Dati20_21[[#This Row],[Quota]]=0,0,Dati20_21[[#This Row],[Mf]]/Dati20_21[[#This Row],[Quota]]),0)</f>
        <v>0.43333333333333335</v>
      </c>
      <c r="F408" s="13">
        <f>IFERROR(Dati20_21[[#This Row],[Mf/Quota]]*Dati20_21[[#This Row],[Pg]]/38,0)</f>
        <v>0.27368421052631581</v>
      </c>
      <c r="G408" s="15">
        <f>IF(Dati20_21[[#This Row],[Mf]]*Dati20_21[[#This Row],[Pg]]=0,0,Dati20_21[[#This Row],[Mf]]*Dati20_21[[#This Row],[Pg]])</f>
        <v>156</v>
      </c>
      <c r="H408" s="20">
        <f>IFERROR(Dati20_21[[#This Row],[Tot. punti]]/Dati20_21[[#This Row],[Quota]],0)</f>
        <v>10.4</v>
      </c>
      <c r="I408" s="12">
        <f>IFERROR(VLOOKUP(Dati20_21[[#This Row],[Nome]]&amp;"*",Gazzetta20_21[],2,FALSE),0)</f>
        <v>15</v>
      </c>
      <c r="J408" t="s">
        <v>655</v>
      </c>
      <c r="K408">
        <v>24</v>
      </c>
      <c r="L408">
        <v>6.09</v>
      </c>
      <c r="M408">
        <v>6.5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0</v>
      </c>
      <c r="W408">
        <v>0</v>
      </c>
      <c r="Y408" s="18" t="s">
        <v>2756</v>
      </c>
      <c r="Z408">
        <v>10</v>
      </c>
    </row>
    <row r="409" spans="1:26">
      <c r="A409">
        <v>2008</v>
      </c>
      <c r="B409" t="s">
        <v>22</v>
      </c>
      <c r="C409" t="s">
        <v>727</v>
      </c>
      <c r="D409" s="17" t="str">
        <f>IFERROR(VLOOKUP(Dati20_21[[#This Row],[Nome]]&amp;"*",Gazzetta20_21[Giocatore],1,FALSE),0)</f>
        <v>Linetty K.</v>
      </c>
      <c r="E409" s="13">
        <f>IFERROR(IF(Dati20_21[[#This Row],[Mf]]/Dati20_21[[#This Row],[Quota]]=0,0,Dati20_21[[#This Row],[Mf]]/Dati20_21[[#This Row],[Quota]]),0)</f>
        <v>0.55999999999999994</v>
      </c>
      <c r="F409" s="13">
        <f>IFERROR(Dati20_21[[#This Row],[Mf/Quota]]*Dati20_21[[#This Row],[Pg]]/38,0)</f>
        <v>0.39789473684210525</v>
      </c>
      <c r="G409" s="15">
        <f>IF(Dati20_21[[#This Row],[Mf]]*Dati20_21[[#This Row],[Pg]]=0,0,Dati20_21[[#This Row],[Mf]]*Dati20_21[[#This Row],[Pg]])</f>
        <v>151.19999999999999</v>
      </c>
      <c r="H409" s="20">
        <f>IFERROR(Dati20_21[[#This Row],[Tot. punti]]/Dati20_21[[#This Row],[Quota]],0)</f>
        <v>15.12</v>
      </c>
      <c r="I409" s="12">
        <f>IFERROR(VLOOKUP(Dati20_21[[#This Row],[Nome]]&amp;"*",Gazzetta20_21[],2,FALSE),0)</f>
        <v>10</v>
      </c>
      <c r="J409" t="s">
        <v>81</v>
      </c>
      <c r="K409">
        <v>27</v>
      </c>
      <c r="L409">
        <v>5.58</v>
      </c>
      <c r="M409">
        <v>5.6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Y409" s="18" t="s">
        <v>2078</v>
      </c>
      <c r="Z409">
        <v>14</v>
      </c>
    </row>
    <row r="410" spans="1:26">
      <c r="A410">
        <v>311</v>
      </c>
      <c r="B410" t="s">
        <v>17</v>
      </c>
      <c r="C410" t="s">
        <v>535</v>
      </c>
      <c r="D410" s="17" t="str">
        <f>IFERROR(VLOOKUP(Dati20_21[[#This Row],[Nome]]&amp;"*",Gazzetta20_21[Giocatore],1,FALSE),0)</f>
        <v>Llorente F.</v>
      </c>
      <c r="E410" s="13">
        <f>IFERROR(IF(Dati20_21[[#This Row],[Mf]]/Dati20_21[[#This Row],[Quota]]=0,0,Dati20_21[[#This Row],[Mf]]/Dati20_21[[#This Row],[Quota]]),0)</f>
        <v>0.48333333333333334</v>
      </c>
      <c r="F410" s="13">
        <f>IFERROR(Dati20_21[[#This Row],[Mf/Quota]]*Dati20_21[[#This Row],[Pg]]/38,0)</f>
        <v>0.2162280701754386</v>
      </c>
      <c r="G410" s="15">
        <f>IF(Dati20_21[[#This Row],[Mf]]*Dati20_21[[#This Row],[Pg]]=0,0,Dati20_21[[#This Row],[Mf]]*Dati20_21[[#This Row],[Pg]])</f>
        <v>98.6</v>
      </c>
      <c r="H410" s="20">
        <f>IFERROR(Dati20_21[[#This Row],[Tot. punti]]/Dati20_21[[#This Row],[Quota]],0)</f>
        <v>8.2166666666666668</v>
      </c>
      <c r="I410" s="12">
        <f>IFERROR(VLOOKUP(Dati20_21[[#This Row],[Nome]]&amp;"*",Gazzetta20_21[],2,FALSE),0)</f>
        <v>12</v>
      </c>
      <c r="J410" t="s">
        <v>30</v>
      </c>
      <c r="K410">
        <v>17</v>
      </c>
      <c r="L410">
        <v>5.67</v>
      </c>
      <c r="M410">
        <v>5.8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Y410" s="18" t="s">
        <v>2757</v>
      </c>
      <c r="Z410">
        <v>17</v>
      </c>
    </row>
    <row r="411" spans="1:26">
      <c r="A411">
        <v>4287</v>
      </c>
      <c r="B411" t="s">
        <v>22</v>
      </c>
      <c r="C411" t="s">
        <v>1289</v>
      </c>
      <c r="D411" s="17" t="str">
        <f>IFERROR(VLOOKUP(Dati20_21[[#This Row],[Nome]]&amp;"*",Gazzetta20_21[Giocatore],1,FALSE),0)</f>
        <v>Lobotka S.</v>
      </c>
      <c r="E411" s="13">
        <f>IFERROR(IF(Dati20_21[[#This Row],[Mf]]/Dati20_21[[#This Row],[Quota]]=0,0,Dati20_21[[#This Row],[Mf]]/Dati20_21[[#This Row],[Quota]]),0)</f>
        <v>0.58299999999999996</v>
      </c>
      <c r="F411" s="13">
        <f>IFERROR(Dati20_21[[#This Row],[Mf/Quota]]*Dati20_21[[#This Row],[Pg]]/38,0)</f>
        <v>0.23013157894736841</v>
      </c>
      <c r="G411" s="15">
        <f>IF(Dati20_21[[#This Row],[Mf]]*Dati20_21[[#This Row],[Pg]]=0,0,Dati20_21[[#This Row],[Mf]]*Dati20_21[[#This Row],[Pg]])</f>
        <v>87.45</v>
      </c>
      <c r="H411" s="20">
        <f>IFERROR(Dati20_21[[#This Row],[Tot. punti]]/Dati20_21[[#This Row],[Quota]],0)</f>
        <v>8.745000000000001</v>
      </c>
      <c r="I411" s="12">
        <f>IFERROR(VLOOKUP(Dati20_21[[#This Row],[Nome]]&amp;"*",Gazzetta20_21[],2,FALSE),0)</f>
        <v>10</v>
      </c>
      <c r="J411" t="s">
        <v>24</v>
      </c>
      <c r="K411">
        <v>15</v>
      </c>
      <c r="L411">
        <v>6</v>
      </c>
      <c r="M411">
        <v>5.83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Y411" s="18" t="s">
        <v>2079</v>
      </c>
      <c r="Z411">
        <v>29</v>
      </c>
    </row>
    <row r="412" spans="1:26">
      <c r="A412">
        <v>827</v>
      </c>
      <c r="B412" t="s">
        <v>22</v>
      </c>
      <c r="C412" t="s">
        <v>524</v>
      </c>
      <c r="D412" s="17" t="str">
        <f>IFERROR(VLOOKUP(Dati20_21[[#This Row],[Nome]]&amp;"*",Gazzetta20_21[Giocatore],1,FALSE),0)</f>
        <v>Locatelli M.</v>
      </c>
      <c r="E412" s="13">
        <f>IFERROR(IF(Dati20_21[[#This Row],[Mf]]/Dati20_21[[#This Row],[Quota]]=0,0,Dati20_21[[#This Row],[Mf]]/Dati20_21[[#This Row],[Quota]]),0)</f>
        <v>0.31095238095238098</v>
      </c>
      <c r="F412" s="13">
        <f>IFERROR(Dati20_21[[#This Row],[Mf/Quota]]*Dati20_21[[#This Row],[Pg]]/38,0)</f>
        <v>0.27822055137844615</v>
      </c>
      <c r="G412" s="15">
        <f>IF(Dati20_21[[#This Row],[Mf]]*Dati20_21[[#This Row],[Pg]]=0,0,Dati20_21[[#This Row],[Mf]]*Dati20_21[[#This Row],[Pg]])</f>
        <v>222.02</v>
      </c>
      <c r="H412" s="20">
        <f>IFERROR(Dati20_21[[#This Row],[Tot. punti]]/Dati20_21[[#This Row],[Quota]],0)</f>
        <v>10.572380952380954</v>
      </c>
      <c r="I412" s="12">
        <f>IFERROR(VLOOKUP(Dati20_21[[#This Row],[Nome]]&amp;"*",Gazzetta20_21[],2,FALSE),0)</f>
        <v>21</v>
      </c>
      <c r="J412" t="s">
        <v>46</v>
      </c>
      <c r="K412">
        <v>34</v>
      </c>
      <c r="L412">
        <v>6.28</v>
      </c>
      <c r="M412">
        <v>6.53</v>
      </c>
      <c r="N412">
        <v>2</v>
      </c>
      <c r="O412">
        <v>0</v>
      </c>
      <c r="P412">
        <v>0</v>
      </c>
      <c r="Q412">
        <v>2</v>
      </c>
      <c r="R412">
        <v>2</v>
      </c>
      <c r="S412">
        <v>0</v>
      </c>
      <c r="T412">
        <v>1</v>
      </c>
      <c r="U412">
        <v>9</v>
      </c>
      <c r="V412">
        <v>0</v>
      </c>
      <c r="W412">
        <v>0</v>
      </c>
      <c r="Y412" s="18" t="s">
        <v>3040</v>
      </c>
      <c r="Z412">
        <v>1</v>
      </c>
    </row>
    <row r="413" spans="1:26">
      <c r="A413">
        <v>4681</v>
      </c>
      <c r="B413" t="s">
        <v>22</v>
      </c>
      <c r="C413" t="s">
        <v>1504</v>
      </c>
      <c r="D413" s="17" t="str">
        <f>IFERROR(VLOOKUP(Dati20_21[[#This Row],[Nome]]&amp;"*",Gazzetta20_21[Giocatore],1,FALSE),0)</f>
        <v>Lopez M.</v>
      </c>
      <c r="E413" s="13">
        <f>IFERROR(IF(Dati20_21[[#This Row],[Mf]]/Dati20_21[[#This Row],[Quota]]=0,0,Dati20_21[[#This Row],[Mf]]/Dati20_21[[#This Row],[Quota]]),0)</f>
        <v>0.43142857142857144</v>
      </c>
      <c r="F413" s="13">
        <f>IFERROR(Dati20_21[[#This Row],[Mf/Quota]]*Dati20_21[[#This Row],[Pg]]/38,0)</f>
        <v>0.3292481203007519</v>
      </c>
      <c r="G413" s="15">
        <f>IF(Dati20_21[[#This Row],[Mf]]*Dati20_21[[#This Row],[Pg]]=0,0,Dati20_21[[#This Row],[Mf]]*Dati20_21[[#This Row],[Pg]])</f>
        <v>175.16</v>
      </c>
      <c r="H413" s="20">
        <f>IFERROR(Dati20_21[[#This Row],[Tot. punti]]/Dati20_21[[#This Row],[Quota]],0)</f>
        <v>12.511428571428571</v>
      </c>
      <c r="I413" s="12">
        <f>IFERROR(VLOOKUP(Dati20_21[[#This Row],[Nome]]&amp;"*",Gazzetta20_21[],2,FALSE),0)</f>
        <v>14</v>
      </c>
      <c r="J413" t="s">
        <v>46</v>
      </c>
      <c r="K413">
        <v>29</v>
      </c>
      <c r="L413">
        <v>5.95</v>
      </c>
      <c r="M413">
        <v>6.04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</v>
      </c>
      <c r="V413">
        <v>0</v>
      </c>
      <c r="W413">
        <v>0</v>
      </c>
      <c r="Y413" s="18" t="s">
        <v>2894</v>
      </c>
      <c r="Z413">
        <v>18</v>
      </c>
    </row>
    <row r="414" spans="1:26">
      <c r="A414">
        <v>4419</v>
      </c>
      <c r="B414" t="s">
        <v>28</v>
      </c>
      <c r="C414" t="s">
        <v>3088</v>
      </c>
      <c r="D414" s="17" t="str">
        <f>IFERROR(VLOOKUP(Dati20_21[[#This Row],[Nome]]&amp;"*",Gazzetta20_21[Giocatore],1,FALSE),0)</f>
        <v>Lopez M.</v>
      </c>
      <c r="E414" s="13">
        <f>IFERROR(IF(Dati20_21[[#This Row],[Mf]]/Dati20_21[[#This Row],[Quota]]=0,0,Dati20_21[[#This Row],[Mf]]/Dati20_21[[#This Row],[Quota]]),0)</f>
        <v>0.33500000000000002</v>
      </c>
      <c r="F414" s="13">
        <f>IFERROR(Dati20_21[[#This Row],[Mf/Quota]]*Dati20_21[[#This Row],[Pg]]/38,0)</f>
        <v>0.18513157894736842</v>
      </c>
      <c r="G414" s="15">
        <f>IF(Dati20_21[[#This Row],[Mf]]*Dati20_21[[#This Row],[Pg]]=0,0,Dati20_21[[#This Row],[Mf]]*Dati20_21[[#This Row],[Pg]])</f>
        <v>98.490000000000009</v>
      </c>
      <c r="H414" s="20">
        <f>IFERROR(Dati20_21[[#This Row],[Tot. punti]]/Dati20_21[[#This Row],[Quota]],0)</f>
        <v>7.035000000000001</v>
      </c>
      <c r="I414" s="12">
        <f>IFERROR(VLOOKUP(Dati20_21[[#This Row],[Nome]]&amp;"*",Gazzetta20_21[],2,FALSE),0)</f>
        <v>14</v>
      </c>
      <c r="J414" t="s">
        <v>42</v>
      </c>
      <c r="K414">
        <v>21</v>
      </c>
      <c r="L414">
        <v>6.07</v>
      </c>
      <c r="M414">
        <v>4.6900000000000004</v>
      </c>
      <c r="N414">
        <v>0</v>
      </c>
      <c r="O414">
        <v>29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s="18" t="s">
        <v>2081</v>
      </c>
      <c r="Z414">
        <v>7</v>
      </c>
    </row>
    <row r="415" spans="1:26">
      <c r="A415">
        <v>4934</v>
      </c>
      <c r="B415" t="s">
        <v>31</v>
      </c>
      <c r="C415" t="s">
        <v>1473</v>
      </c>
      <c r="D415" s="17" t="str">
        <f>IFERROR(VLOOKUP(Dati20_21[[#This Row],[Nome]]&amp;"*",Gazzetta20_21[Giocatore],1,FALSE),0)</f>
        <v>Lovato M.</v>
      </c>
      <c r="E415" s="13">
        <f>IFERROR(IF(Dati20_21[[#This Row],[Mf]]/Dati20_21[[#This Row],[Quota]]=0,0,Dati20_21[[#This Row],[Mf]]/Dati20_21[[#This Row],[Quota]]),0)</f>
        <v>0.97499999999999998</v>
      </c>
      <c r="F415" s="13">
        <f>IFERROR(Dati20_21[[#This Row],[Mf/Quota]]*Dati20_21[[#This Row],[Pg]]/38,0)</f>
        <v>0.61578947368421044</v>
      </c>
      <c r="G415" s="15">
        <f>IF(Dati20_21[[#This Row],[Mf]]*Dati20_21[[#This Row],[Pg]]=0,0,Dati20_21[[#This Row],[Mf]]*Dati20_21[[#This Row],[Pg]])</f>
        <v>140.39999999999998</v>
      </c>
      <c r="H415" s="20">
        <f>IFERROR(Dati20_21[[#This Row],[Tot. punti]]/Dati20_21[[#This Row],[Quota]],0)</f>
        <v>23.399999999999995</v>
      </c>
      <c r="I415" s="12">
        <f>IFERROR(VLOOKUP(Dati20_21[[#This Row],[Nome]]&amp;"*",Gazzetta20_21[],2,FALSE),0)</f>
        <v>6</v>
      </c>
      <c r="J415" t="s">
        <v>101</v>
      </c>
      <c r="K415">
        <v>24</v>
      </c>
      <c r="L415">
        <v>5.96</v>
      </c>
      <c r="M415">
        <v>5.85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Y415" s="18" t="s">
        <v>2391</v>
      </c>
      <c r="Z415">
        <v>3</v>
      </c>
    </row>
    <row r="416" spans="1:26">
      <c r="A416">
        <v>4517</v>
      </c>
      <c r="B416" t="s">
        <v>17</v>
      </c>
      <c r="C416" t="s">
        <v>1416</v>
      </c>
      <c r="D416" s="17" t="str">
        <f>IFERROR(VLOOKUP(Dati20_21[[#This Row],[Nome]]&amp;"*",Gazzetta20_21[Giocatore],1,FALSE),0)</f>
        <v>Lozano H.</v>
      </c>
      <c r="E416" s="13">
        <f>IFERROR(IF(Dati20_21[[#This Row],[Mf]]/Dati20_21[[#This Row],[Quota]]=0,0,Dati20_21[[#This Row],[Mf]]/Dati20_21[[#This Row],[Quota]]),0)</f>
        <v>0.28192307692307694</v>
      </c>
      <c r="F416" s="13">
        <f>IFERROR(Dati20_21[[#This Row],[Mf/Quota]]*Dati20_21[[#This Row],[Pg]]/38,0)</f>
        <v>0.23740890688259111</v>
      </c>
      <c r="G416" s="15">
        <f>IF(Dati20_21[[#This Row],[Mf]]*Dati20_21[[#This Row],[Pg]]=0,0,Dati20_21[[#This Row],[Mf]]*Dati20_21[[#This Row],[Pg]])</f>
        <v>234.56</v>
      </c>
      <c r="H416" s="20">
        <f>IFERROR(Dati20_21[[#This Row],[Tot. punti]]/Dati20_21[[#This Row],[Quota]],0)</f>
        <v>9.0215384615384622</v>
      </c>
      <c r="I416" s="12">
        <f>IFERROR(VLOOKUP(Dati20_21[[#This Row],[Nome]]&amp;"*",Gazzetta20_21[],2,FALSE),0)</f>
        <v>26</v>
      </c>
      <c r="J416" t="s">
        <v>24</v>
      </c>
      <c r="K416">
        <v>32</v>
      </c>
      <c r="L416">
        <v>6.3</v>
      </c>
      <c r="M416">
        <v>7.33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6</v>
      </c>
      <c r="V416">
        <v>0</v>
      </c>
      <c r="W416">
        <v>0</v>
      </c>
      <c r="Y416" s="18" t="s">
        <v>2082</v>
      </c>
      <c r="Z416">
        <v>11</v>
      </c>
    </row>
    <row r="417" spans="1:26">
      <c r="A417">
        <v>2085</v>
      </c>
      <c r="B417" t="s">
        <v>22</v>
      </c>
      <c r="C417" t="s">
        <v>756</v>
      </c>
      <c r="D417" s="17" t="str">
        <f>IFERROR(VLOOKUP(Dati20_21[[#This Row],[Nome]]&amp;"*",Gazzetta20_21[Giocatore],1,FALSE),0)</f>
        <v>Luis Alberto R.</v>
      </c>
      <c r="E417" s="13">
        <f>IFERROR(IF(Dati20_21[[#This Row],[Mf]]/Dati20_21[[#This Row],[Quota]]=0,0,Dati20_21[[#This Row],[Mf]]/Dati20_21[[#This Row],[Quota]]),0)</f>
        <v>0.24785714285714286</v>
      </c>
      <c r="F417" s="13">
        <f>IFERROR(Dati20_21[[#This Row],[Mf/Quota]]*Dati20_21[[#This Row],[Pg]]/38,0)</f>
        <v>0.22176691729323311</v>
      </c>
      <c r="G417" s="15">
        <f>IF(Dati20_21[[#This Row],[Mf]]*Dati20_21[[#This Row],[Pg]]=0,0,Dati20_21[[#This Row],[Mf]]*Dati20_21[[#This Row],[Pg]])</f>
        <v>235.96</v>
      </c>
      <c r="H417" s="20">
        <f>IFERROR(Dati20_21[[#This Row],[Tot. punti]]/Dati20_21[[#This Row],[Quota]],0)</f>
        <v>8.4271428571428579</v>
      </c>
      <c r="I417" s="12">
        <f>IFERROR(VLOOKUP(Dati20_21[[#This Row],[Nome]]&amp;"*",Gazzetta20_21[],2,FALSE),0)</f>
        <v>28</v>
      </c>
      <c r="J417" t="s">
        <v>74</v>
      </c>
      <c r="K417">
        <v>34</v>
      </c>
      <c r="L417">
        <v>6.22</v>
      </c>
      <c r="M417">
        <v>6.94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0</v>
      </c>
      <c r="W417">
        <v>0</v>
      </c>
      <c r="Y417" s="18" t="s">
        <v>2083</v>
      </c>
      <c r="Z417">
        <v>1</v>
      </c>
    </row>
    <row r="418" spans="1:26">
      <c r="A418">
        <v>2335</v>
      </c>
      <c r="B418" t="s">
        <v>31</v>
      </c>
      <c r="C418" t="s">
        <v>921</v>
      </c>
      <c r="D418" s="17" t="str">
        <f>IFERROR(VLOOKUP(Dati20_21[[#This Row],[Nome]]&amp;"*",Gazzetta20_21[Giocatore],1,FALSE),0)</f>
        <v>Luiz Felipe R.</v>
      </c>
      <c r="E418" s="13">
        <f>IFERROR(IF(Dati20_21[[#This Row],[Mf]]/Dati20_21[[#This Row],[Quota]]=0,0,Dati20_21[[#This Row],[Mf]]/Dati20_21[[#This Row],[Quota]]),0)</f>
        <v>0.62666666666666659</v>
      </c>
      <c r="F418" s="13">
        <f>IFERROR(Dati20_21[[#This Row],[Mf/Quota]]*Dati20_21[[#This Row],[Pg]]/38,0)</f>
        <v>0.2308771929824561</v>
      </c>
      <c r="G418" s="15">
        <f>IF(Dati20_21[[#This Row],[Mf]]*Dati20_21[[#This Row],[Pg]]=0,0,Dati20_21[[#This Row],[Mf]]*Dati20_21[[#This Row],[Pg]])</f>
        <v>78.959999999999994</v>
      </c>
      <c r="H418" s="20">
        <f>IFERROR(Dati20_21[[#This Row],[Tot. punti]]/Dati20_21[[#This Row],[Quota]],0)</f>
        <v>8.7733333333333334</v>
      </c>
      <c r="I418" s="12">
        <f>IFERROR(VLOOKUP(Dati20_21[[#This Row],[Nome]]&amp;"*",Gazzetta20_21[],2,FALSE),0)</f>
        <v>9</v>
      </c>
      <c r="J418" t="s">
        <v>74</v>
      </c>
      <c r="K418">
        <v>14</v>
      </c>
      <c r="L418">
        <v>5.82</v>
      </c>
      <c r="M418">
        <v>5.64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Y418" s="18" t="s">
        <v>2392</v>
      </c>
      <c r="Z418">
        <v>2</v>
      </c>
    </row>
    <row r="419" spans="1:26">
      <c r="A419">
        <v>2531</v>
      </c>
      <c r="B419" t="s">
        <v>17</v>
      </c>
      <c r="C419" t="s">
        <v>1279</v>
      </c>
      <c r="D419" s="17" t="str">
        <f>IFERROR(VLOOKUP(Dati20_21[[#This Row],[Nome]]&amp;"*",Gazzetta20_21[Giocatore],1,FALSE),0)</f>
        <v>Lukaku R.</v>
      </c>
      <c r="E419" s="13">
        <f>IFERROR(IF(Dati20_21[[#This Row],[Mf]]/Dati20_21[[#This Row],[Quota]]=0,0,Dati20_21[[#This Row],[Mf]]/Dati20_21[[#This Row],[Quota]]),0)</f>
        <v>0.18936170212765957</v>
      </c>
      <c r="F419" s="13">
        <f>IFERROR(Dati20_21[[#This Row],[Mf/Quota]]*Dati20_21[[#This Row],[Pg]]/38,0)</f>
        <v>0.17939529675251958</v>
      </c>
      <c r="G419" s="15">
        <f>IF(Dati20_21[[#This Row],[Mf]]*Dati20_21[[#This Row],[Pg]]=0,0,Dati20_21[[#This Row],[Mf]]*Dati20_21[[#This Row],[Pg]])</f>
        <v>320.40000000000003</v>
      </c>
      <c r="H419" s="20">
        <f>IFERROR(Dati20_21[[#This Row],[Tot. punti]]/Dati20_21[[#This Row],[Quota]],0)</f>
        <v>6.817021276595745</v>
      </c>
      <c r="I419" s="12">
        <f>IFERROR(VLOOKUP(Dati20_21[[#This Row],[Nome]]&amp;"*",Gazzetta20_21[],2,FALSE),0)</f>
        <v>47</v>
      </c>
      <c r="J419" t="s">
        <v>55</v>
      </c>
      <c r="K419">
        <v>36</v>
      </c>
      <c r="L419">
        <v>6.64</v>
      </c>
      <c r="M419">
        <v>8.9</v>
      </c>
      <c r="N419">
        <v>18</v>
      </c>
      <c r="O419">
        <v>0</v>
      </c>
      <c r="P419">
        <v>0</v>
      </c>
      <c r="Q419">
        <v>6</v>
      </c>
      <c r="R419">
        <v>6</v>
      </c>
      <c r="S419">
        <v>0</v>
      </c>
      <c r="T419">
        <v>9</v>
      </c>
      <c r="U419">
        <v>4</v>
      </c>
      <c r="V419">
        <v>0</v>
      </c>
      <c r="W419">
        <v>0</v>
      </c>
      <c r="Y419" s="18" t="s">
        <v>2581</v>
      </c>
      <c r="Z419">
        <v>13</v>
      </c>
    </row>
    <row r="420" spans="1:26">
      <c r="A420">
        <v>2009</v>
      </c>
      <c r="B420" t="s">
        <v>22</v>
      </c>
      <c r="C420" t="s">
        <v>728</v>
      </c>
      <c r="D420" s="17" t="str">
        <f>IFERROR(VLOOKUP(Dati20_21[[#This Row],[Nome]]&amp;"*",Gazzetta20_21[Giocatore],1,FALSE),0)</f>
        <v>Lukic S.</v>
      </c>
      <c r="E420" s="13">
        <f>IFERROR(IF(Dati20_21[[#This Row],[Mf]]/Dati20_21[[#This Row],[Quota]]=0,0,Dati20_21[[#This Row],[Mf]]/Dati20_21[[#This Row],[Quota]]),0)</f>
        <v>0.60299999999999998</v>
      </c>
      <c r="F420" s="13">
        <f>IFERROR(Dati20_21[[#This Row],[Mf/Quota]]*Dati20_21[[#This Row],[Pg]]/38,0)</f>
        <v>0.50778947368421046</v>
      </c>
      <c r="G420" s="15">
        <f>IF(Dati20_21[[#This Row],[Mf]]*Dati20_21[[#This Row],[Pg]]=0,0,Dati20_21[[#This Row],[Mf]]*Dati20_21[[#This Row],[Pg]])</f>
        <v>192.96</v>
      </c>
      <c r="H420" s="20">
        <f>IFERROR(Dati20_21[[#This Row],[Tot. punti]]/Dati20_21[[#This Row],[Quota]],0)</f>
        <v>19.295999999999999</v>
      </c>
      <c r="I420" s="12">
        <f>IFERROR(VLOOKUP(Dati20_21[[#This Row],[Nome]]&amp;"*",Gazzetta20_21[],2,FALSE),0)</f>
        <v>10</v>
      </c>
      <c r="J420" t="s">
        <v>81</v>
      </c>
      <c r="K420">
        <v>32</v>
      </c>
      <c r="L420">
        <v>5.81</v>
      </c>
      <c r="M420">
        <v>6.03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Y420" s="18" t="s">
        <v>3041</v>
      </c>
      <c r="Z420">
        <v>3</v>
      </c>
    </row>
    <row r="421" spans="1:26">
      <c r="A421">
        <v>338</v>
      </c>
      <c r="B421" t="s">
        <v>22</v>
      </c>
      <c r="C421" t="s">
        <v>157</v>
      </c>
      <c r="D421" s="17" t="str">
        <f>IFERROR(VLOOKUP(Dati20_21[[#This Row],[Nome]]&amp;"*",Gazzetta20_21[Giocatore],1,FALSE),0)</f>
        <v>Lulic S.</v>
      </c>
      <c r="E421" s="13">
        <f>IFERROR(IF(Dati20_21[[#This Row],[Mf]]/Dati20_21[[#This Row],[Quota]]=0,0,Dati20_21[[#This Row],[Mf]]/Dati20_21[[#This Row],[Quota]]),0)</f>
        <v>0.52272727272727271</v>
      </c>
      <c r="F421" s="13">
        <f>IFERROR(Dati20_21[[#This Row],[Mf/Quota]]*Dati20_21[[#This Row],[Pg]]/38,0)</f>
        <v>0.22009569377990429</v>
      </c>
      <c r="G421" s="15">
        <f>IF(Dati20_21[[#This Row],[Mf]]*Dati20_21[[#This Row],[Pg]]=0,0,Dati20_21[[#This Row],[Mf]]*Dati20_21[[#This Row],[Pg]])</f>
        <v>92</v>
      </c>
      <c r="H421" s="20">
        <f>IFERROR(Dati20_21[[#This Row],[Tot. punti]]/Dati20_21[[#This Row],[Quota]],0)</f>
        <v>8.3636363636363633</v>
      </c>
      <c r="I421" s="12">
        <f>IFERROR(VLOOKUP(Dati20_21[[#This Row],[Nome]]&amp;"*",Gazzetta20_21[],2,FALSE),0)</f>
        <v>11</v>
      </c>
      <c r="J421" t="s">
        <v>74</v>
      </c>
      <c r="K421">
        <v>16</v>
      </c>
      <c r="L421">
        <v>5.78</v>
      </c>
      <c r="M421">
        <v>5.75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Y421" s="18" t="s">
        <v>2896</v>
      </c>
      <c r="Z421">
        <v>18</v>
      </c>
    </row>
    <row r="422" spans="1:26">
      <c r="A422">
        <v>393</v>
      </c>
      <c r="B422" t="s">
        <v>31</v>
      </c>
      <c r="C422" t="s">
        <v>598</v>
      </c>
      <c r="D422" s="17" t="str">
        <f>IFERROR(VLOOKUP(Dati20_21[[#This Row],[Nome]]&amp;"*",Gazzetta20_21[Giocatore],1,FALSE),0)</f>
        <v>Luperto S.</v>
      </c>
      <c r="E422" s="13">
        <f>IFERROR(IF(Dati20_21[[#This Row],[Mf]]/Dati20_21[[#This Row],[Quota]]=0,0,Dati20_21[[#This Row],[Mf]]/Dati20_21[[#This Row],[Quota]]),0)</f>
        <v>1.325</v>
      </c>
      <c r="F422" s="13">
        <f>IFERROR(Dati20_21[[#This Row],[Mf/Quota]]*Dati20_21[[#This Row],[Pg]]/38,0)</f>
        <v>0.80197368421052628</v>
      </c>
      <c r="G422" s="15">
        <f>IF(Dati20_21[[#This Row],[Mf]]*Dati20_21[[#This Row],[Pg]]=0,0,Dati20_21[[#This Row],[Mf]]*Dati20_21[[#This Row],[Pg]])</f>
        <v>121.89999999999999</v>
      </c>
      <c r="H422" s="20">
        <f>IFERROR(Dati20_21[[#This Row],[Tot. punti]]/Dati20_21[[#This Row],[Quota]],0)</f>
        <v>30.474999999999998</v>
      </c>
      <c r="I422" s="12">
        <f>IFERROR(VLOOKUP(Dati20_21[[#This Row],[Nome]]&amp;"*",Gazzetta20_21[],2,FALSE),0)</f>
        <v>4</v>
      </c>
      <c r="J422" t="s">
        <v>656</v>
      </c>
      <c r="K422">
        <v>23</v>
      </c>
      <c r="L422">
        <v>5.41</v>
      </c>
      <c r="M422">
        <v>5.3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</v>
      </c>
      <c r="W422">
        <v>0</v>
      </c>
      <c r="Y422" s="18" t="s">
        <v>2086</v>
      </c>
      <c r="Z422">
        <v>9</v>
      </c>
    </row>
    <row r="423" spans="1:26">
      <c r="A423">
        <v>5297</v>
      </c>
      <c r="B423" t="s">
        <v>17</v>
      </c>
      <c r="C423" t="s">
        <v>1570</v>
      </c>
      <c r="D423" s="17" t="str">
        <f>IFERROR(VLOOKUP(Dati20_21[[#This Row],[Nome]]&amp;"*",Gazzetta20_21[Giocatore],1,FALSE),0)</f>
        <v>Luvumbo Z.</v>
      </c>
      <c r="E423" s="13">
        <f>IFERROR(IF(Dati20_21[[#This Row],[Mf]]/Dati20_21[[#This Row],[Quota]]=0,0,Dati20_21[[#This Row],[Mf]]/Dati20_21[[#This Row],[Quota]]),0)</f>
        <v>0</v>
      </c>
      <c r="F423" s="13">
        <f>IFERROR(Dati20_21[[#This Row],[Mf/Quota]]*Dati20_21[[#This Row],[Pg]]/38,0)</f>
        <v>0</v>
      </c>
      <c r="G423" s="15">
        <f>IF(Dati20_21[[#This Row],[Mf]]*Dati20_21[[#This Row],[Pg]]=0,0,Dati20_21[[#This Row],[Mf]]*Dati20_21[[#This Row],[Pg]])</f>
        <v>0</v>
      </c>
      <c r="H423" s="20">
        <f>IFERROR(Dati20_21[[#This Row],[Tot. punti]]/Dati20_21[[#This Row],[Quota]],0)</f>
        <v>0</v>
      </c>
      <c r="I423" s="12">
        <f>IFERROR(VLOOKUP(Dati20_21[[#This Row],[Nome]]&amp;"*",Gazzetta20_21[],2,FALSE),0)</f>
        <v>1</v>
      </c>
      <c r="J423" t="s">
        <v>654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 s="18" t="s">
        <v>2760</v>
      </c>
      <c r="Z423">
        <v>22</v>
      </c>
    </row>
    <row r="424" spans="1:26">
      <c r="A424">
        <v>2171</v>
      </c>
      <c r="B424" t="s">
        <v>31</v>
      </c>
      <c r="C424" t="s">
        <v>792</v>
      </c>
      <c r="D424" s="17" t="str">
        <f>IFERROR(VLOOKUP(Dati20_21[[#This Row],[Nome]]&amp;"*",Gazzetta20_21[Giocatore],1,FALSE),0)</f>
        <v>Lyanco S.</v>
      </c>
      <c r="E424" s="13">
        <f>IFERROR(IF(Dati20_21[[#This Row],[Mf]]/Dati20_21[[#This Row],[Quota]]=0,0,Dati20_21[[#This Row],[Mf]]/Dati20_21[[#This Row],[Quota]]),0)</f>
        <v>1.0859999999999999</v>
      </c>
      <c r="F424" s="13">
        <f>IFERROR(Dati20_21[[#This Row],[Mf/Quota]]*Dati20_21[[#This Row],[Pg]]/38,0)</f>
        <v>0.65731578947368419</v>
      </c>
      <c r="G424" s="15">
        <f>IF(Dati20_21[[#This Row],[Mf]]*Dati20_21[[#This Row],[Pg]]=0,0,Dati20_21[[#This Row],[Mf]]*Dati20_21[[#This Row],[Pg]])</f>
        <v>124.88999999999999</v>
      </c>
      <c r="H424" s="20">
        <f>IFERROR(Dati20_21[[#This Row],[Tot. punti]]/Dati20_21[[#This Row],[Quota]],0)</f>
        <v>24.977999999999998</v>
      </c>
      <c r="I424" s="12">
        <f>IFERROR(VLOOKUP(Dati20_21[[#This Row],[Nome]]&amp;"*",Gazzetta20_21[],2,FALSE),0)</f>
        <v>5</v>
      </c>
      <c r="J424" t="s">
        <v>81</v>
      </c>
      <c r="K424">
        <v>23</v>
      </c>
      <c r="L424">
        <v>5.61</v>
      </c>
      <c r="M424">
        <v>5.43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</v>
      </c>
      <c r="V424">
        <v>0</v>
      </c>
      <c r="W424">
        <v>0</v>
      </c>
      <c r="Y424" s="18" t="s">
        <v>2583</v>
      </c>
      <c r="Z424">
        <v>2</v>
      </c>
    </row>
    <row r="425" spans="1:26">
      <c r="A425">
        <v>2653</v>
      </c>
      <c r="B425" t="s">
        <v>31</v>
      </c>
      <c r="C425" t="s">
        <v>934</v>
      </c>
      <c r="D425" s="17" t="str">
        <f>IFERROR(VLOOKUP(Dati20_21[[#This Row],[Nome]]&amp;"*",Gazzetta20_21[Giocatore],1,FALSE),0)</f>
        <v>Lykogiannis C.</v>
      </c>
      <c r="E425" s="13">
        <f>IFERROR(IF(Dati20_21[[#This Row],[Mf]]/Dati20_21[[#This Row],[Quota]]=0,0,Dati20_21[[#This Row],[Mf]]/Dati20_21[[#This Row],[Quota]]),0)</f>
        <v>0.50583333333333336</v>
      </c>
      <c r="F425" s="13">
        <f>IFERROR(Dati20_21[[#This Row],[Mf/Quota]]*Dati20_21[[#This Row],[Pg]]/38,0)</f>
        <v>0.41265350877192986</v>
      </c>
      <c r="G425" s="15">
        <f>IF(Dati20_21[[#This Row],[Mf]]*Dati20_21[[#This Row],[Pg]]=0,0,Dati20_21[[#This Row],[Mf]]*Dati20_21[[#This Row],[Pg]])</f>
        <v>188.17000000000002</v>
      </c>
      <c r="H425" s="20">
        <f>IFERROR(Dati20_21[[#This Row],[Tot. punti]]/Dati20_21[[#This Row],[Quota]],0)</f>
        <v>15.680833333333334</v>
      </c>
      <c r="I425" s="12">
        <f>IFERROR(VLOOKUP(Dati20_21[[#This Row],[Nome]]&amp;"*",Gazzetta20_21[],2,FALSE),0)</f>
        <v>12</v>
      </c>
      <c r="J425" t="s">
        <v>654</v>
      </c>
      <c r="K425">
        <v>31</v>
      </c>
      <c r="L425">
        <v>5.77</v>
      </c>
      <c r="M425">
        <v>6.07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6</v>
      </c>
      <c r="V425">
        <v>2</v>
      </c>
      <c r="W425">
        <v>0</v>
      </c>
      <c r="Y425" s="18" t="s">
        <v>3042</v>
      </c>
      <c r="Z425">
        <v>1</v>
      </c>
    </row>
    <row r="426" spans="1:26">
      <c r="A426">
        <v>5375</v>
      </c>
      <c r="B426" t="s">
        <v>31</v>
      </c>
      <c r="C426" t="s">
        <v>1611</v>
      </c>
      <c r="D426" s="17" t="str">
        <f>IFERROR(VLOOKUP(Dati20_21[[#This Row],[Nome]]&amp;"*",Gazzetta20_21[Giocatore],1,FALSE),0)</f>
        <v>Maehle J.</v>
      </c>
      <c r="E426" s="13">
        <f>IFERROR(IF(Dati20_21[[#This Row],[Mf]]/Dati20_21[[#This Row],[Quota]]=0,0,Dati20_21[[#This Row],[Mf]]/Dati20_21[[#This Row],[Quota]]),0)</f>
        <v>0.50666666666666671</v>
      </c>
      <c r="F426" s="13">
        <f>IFERROR(Dati20_21[[#This Row],[Mf/Quota]]*Dati20_21[[#This Row],[Pg]]/38,0)</f>
        <v>0.26666666666666672</v>
      </c>
      <c r="G426" s="15">
        <f>IF(Dati20_21[[#This Row],[Mf]]*Dati20_21[[#This Row],[Pg]]=0,0,Dati20_21[[#This Row],[Mf]]*Dati20_21[[#This Row],[Pg]])</f>
        <v>121.6</v>
      </c>
      <c r="H426" s="20">
        <f>IFERROR(Dati20_21[[#This Row],[Tot. punti]]/Dati20_21[[#This Row],[Quota]],0)</f>
        <v>10.133333333333333</v>
      </c>
      <c r="I426" s="12">
        <f>IFERROR(VLOOKUP(Dati20_21[[#This Row],[Nome]]&amp;"*",Gazzetta20_21[],2,FALSE),0)</f>
        <v>12</v>
      </c>
      <c r="J426" t="s">
        <v>49</v>
      </c>
      <c r="K426">
        <v>20</v>
      </c>
      <c r="L426">
        <v>5.97</v>
      </c>
      <c r="M426">
        <v>6.08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Y426" s="18" t="s">
        <v>2087</v>
      </c>
      <c r="Z426">
        <v>35</v>
      </c>
    </row>
    <row r="427" spans="1:26">
      <c r="A427">
        <v>5000</v>
      </c>
      <c r="B427" t="s">
        <v>31</v>
      </c>
      <c r="C427" t="s">
        <v>1548</v>
      </c>
      <c r="D427" s="17" t="str">
        <f>IFERROR(VLOOKUP(Dati20_21[[#This Row],[Nome]]&amp;"*",Gazzetta20_21[Giocatore],1,FALSE),0)</f>
        <v>Magallan L.</v>
      </c>
      <c r="E427" s="13">
        <f>IFERROR(IF(Dati20_21[[#This Row],[Mf]]/Dati20_21[[#This Row],[Quota]]=0,0,Dati20_21[[#This Row],[Mf]]/Dati20_21[[#This Row],[Quota]]),0)</f>
        <v>0.7857142857142857</v>
      </c>
      <c r="F427" s="13">
        <f>IFERROR(Dati20_21[[#This Row],[Mf/Quota]]*Dati20_21[[#This Row],[Pg]]/38,0)</f>
        <v>0.57894736842105265</v>
      </c>
      <c r="G427" s="15">
        <f>IF(Dati20_21[[#This Row],[Mf]]*Dati20_21[[#This Row],[Pg]]=0,0,Dati20_21[[#This Row],[Mf]]*Dati20_21[[#This Row],[Pg]])</f>
        <v>154</v>
      </c>
      <c r="H427" s="20">
        <f>IFERROR(Dati20_21[[#This Row],[Tot. punti]]/Dati20_21[[#This Row],[Quota]],0)</f>
        <v>22</v>
      </c>
      <c r="I427" s="12">
        <f>IFERROR(VLOOKUP(Dati20_21[[#This Row],[Nome]]&amp;"*",Gazzetta20_21[],2,FALSE),0)</f>
        <v>7</v>
      </c>
      <c r="J427" t="s">
        <v>656</v>
      </c>
      <c r="K427">
        <v>28</v>
      </c>
      <c r="L427">
        <v>5.54</v>
      </c>
      <c r="M427">
        <v>5.5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10</v>
      </c>
      <c r="V427">
        <v>0</v>
      </c>
      <c r="W427">
        <v>0</v>
      </c>
      <c r="Y427" s="18" t="s">
        <v>2761</v>
      </c>
      <c r="Z427">
        <v>13</v>
      </c>
    </row>
    <row r="428" spans="1:26">
      <c r="A428">
        <v>4988</v>
      </c>
      <c r="B428" t="s">
        <v>22</v>
      </c>
      <c r="C428" t="s">
        <v>1537</v>
      </c>
      <c r="D428" s="17" t="str">
        <f>IFERROR(VLOOKUP(Dati20_21[[#This Row],[Nome]]&amp;"*",Gazzetta20_21[Giocatore],1,FALSE),0)</f>
        <v>Maggiore G.</v>
      </c>
      <c r="E428" s="13">
        <f>IFERROR(IF(Dati20_21[[#This Row],[Mf]]/Dati20_21[[#This Row],[Quota]]=0,0,Dati20_21[[#This Row],[Mf]]/Dati20_21[[#This Row],[Quota]]),0)</f>
        <v>0.35222222222222221</v>
      </c>
      <c r="F428" s="13">
        <f>IFERROR(Dati20_21[[#This Row],[Mf/Quota]]*Dati20_21[[#This Row],[Pg]]/38,0)</f>
        <v>0.30587719298245614</v>
      </c>
      <c r="G428" s="15">
        <f>IF(Dati20_21[[#This Row],[Mf]]*Dati20_21[[#This Row],[Pg]]=0,0,Dati20_21[[#This Row],[Mf]]*Dati20_21[[#This Row],[Pg]])</f>
        <v>209.22</v>
      </c>
      <c r="H428" s="20">
        <f>IFERROR(Dati20_21[[#This Row],[Tot. punti]]/Dati20_21[[#This Row],[Quota]],0)</f>
        <v>11.623333333333333</v>
      </c>
      <c r="I428" s="12">
        <f>IFERROR(VLOOKUP(Dati20_21[[#This Row],[Nome]]&amp;"*",Gazzetta20_21[],2,FALSE),0)</f>
        <v>18</v>
      </c>
      <c r="J428" t="s">
        <v>1494</v>
      </c>
      <c r="K428">
        <v>33</v>
      </c>
      <c r="L428">
        <v>6.08</v>
      </c>
      <c r="M428">
        <v>6.34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3</v>
      </c>
      <c r="V428">
        <v>0</v>
      </c>
      <c r="W428">
        <v>0</v>
      </c>
      <c r="Y428" s="18" t="s">
        <v>2088</v>
      </c>
      <c r="Z428">
        <v>3</v>
      </c>
    </row>
    <row r="429" spans="1:26">
      <c r="A429">
        <v>394</v>
      </c>
      <c r="B429" t="s">
        <v>31</v>
      </c>
      <c r="C429" t="s">
        <v>444</v>
      </c>
      <c r="D429" s="17" t="str">
        <f>IFERROR(VLOOKUP(Dati20_21[[#This Row],[Nome]]&amp;"*",Gazzetta20_21[Giocatore],1,FALSE),0)</f>
        <v>Maggiore G.</v>
      </c>
      <c r="E429" s="13">
        <f>IFERROR(IF(Dati20_21[[#This Row],[Mf]]/Dati20_21[[#This Row],[Quota]]=0,0,Dati20_21[[#This Row],[Mf]]/Dati20_21[[#This Row],[Quota]]),0)</f>
        <v>0.28222222222222221</v>
      </c>
      <c r="F429" s="13">
        <f>IFERROR(Dati20_21[[#This Row],[Mf/Quota]]*Dati20_21[[#This Row],[Pg]]/38,0)</f>
        <v>5.9415204678362567E-2</v>
      </c>
      <c r="G429" s="15">
        <f>IF(Dati20_21[[#This Row],[Mf]]*Dati20_21[[#This Row],[Pg]]=0,0,Dati20_21[[#This Row],[Mf]]*Dati20_21[[#This Row],[Pg]])</f>
        <v>40.64</v>
      </c>
      <c r="H429" s="20">
        <f>IFERROR(Dati20_21[[#This Row],[Tot. punti]]/Dati20_21[[#This Row],[Quota]],0)</f>
        <v>2.2577777777777777</v>
      </c>
      <c r="I429" s="12">
        <f>IFERROR(VLOOKUP(Dati20_21[[#This Row],[Nome]]&amp;"*",Gazzetta20_21[],2,FALSE),0)</f>
        <v>18</v>
      </c>
      <c r="J429" t="s">
        <v>655</v>
      </c>
      <c r="K429">
        <v>8</v>
      </c>
      <c r="L429">
        <v>5.25</v>
      </c>
      <c r="M429">
        <v>5.08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Y429" s="18" t="s">
        <v>2396</v>
      </c>
      <c r="Z429">
        <v>11</v>
      </c>
    </row>
    <row r="430" spans="1:26">
      <c r="A430">
        <v>528</v>
      </c>
      <c r="B430" t="s">
        <v>22</v>
      </c>
      <c r="C430" t="s">
        <v>99</v>
      </c>
      <c r="D430" s="17" t="str">
        <f>IFERROR(VLOOKUP(Dati20_21[[#This Row],[Nome]]&amp;"*",Gazzetta20_21[Giocatore],1,FALSE),0)</f>
        <v>Magnanelli F.</v>
      </c>
      <c r="E430" s="13">
        <f>IFERROR(IF(Dati20_21[[#This Row],[Mf]]/Dati20_21[[#This Row],[Quota]]=0,0,Dati20_21[[#This Row],[Mf]]/Dati20_21[[#This Row],[Quota]]),0)</f>
        <v>0.94</v>
      </c>
      <c r="F430" s="13">
        <f>IFERROR(Dati20_21[[#This Row],[Mf/Quota]]*Dati20_21[[#This Row],[Pg]]/38,0)</f>
        <v>0.24736842105263154</v>
      </c>
      <c r="G430" s="15">
        <f>IF(Dati20_21[[#This Row],[Mf]]*Dati20_21[[#This Row],[Pg]]=0,0,Dati20_21[[#This Row],[Mf]]*Dati20_21[[#This Row],[Pg]])</f>
        <v>56.4</v>
      </c>
      <c r="H430" s="20">
        <f>IFERROR(Dati20_21[[#This Row],[Tot. punti]]/Dati20_21[[#This Row],[Quota]],0)</f>
        <v>9.4</v>
      </c>
      <c r="I430" s="12">
        <f>IFERROR(VLOOKUP(Dati20_21[[#This Row],[Nome]]&amp;"*",Gazzetta20_21[],2,FALSE),0)</f>
        <v>6</v>
      </c>
      <c r="J430" t="s">
        <v>46</v>
      </c>
      <c r="K430">
        <v>10</v>
      </c>
      <c r="L430">
        <v>5.79</v>
      </c>
      <c r="M430">
        <v>5.64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 s="18" t="s">
        <v>3043</v>
      </c>
      <c r="Z430">
        <v>7</v>
      </c>
    </row>
    <row r="431" spans="1:26">
      <c r="A431">
        <v>2769</v>
      </c>
      <c r="B431" t="s">
        <v>31</v>
      </c>
      <c r="C431" t="s">
        <v>1125</v>
      </c>
      <c r="D431" s="17" t="str">
        <f>IFERROR(VLOOKUP(Dati20_21[[#This Row],[Nome]]&amp;"*",Gazzetta20_21[Giocatore],1,FALSE),0)</f>
        <v>Magnani G.</v>
      </c>
      <c r="E431" s="13">
        <f>IFERROR(IF(Dati20_21[[#This Row],[Mf]]/Dati20_21[[#This Row],[Quota]]=0,0,Dati20_21[[#This Row],[Mf]]/Dati20_21[[#This Row],[Quota]]),0)</f>
        <v>0.64222222222222225</v>
      </c>
      <c r="F431" s="13">
        <f>IFERROR(Dati20_21[[#This Row],[Mf/Quota]]*Dati20_21[[#This Row],[Pg]]/38,0)</f>
        <v>0.42251461988304095</v>
      </c>
      <c r="G431" s="15">
        <f>IF(Dati20_21[[#This Row],[Mf]]*Dati20_21[[#This Row],[Pg]]=0,0,Dati20_21[[#This Row],[Mf]]*Dati20_21[[#This Row],[Pg]])</f>
        <v>144.5</v>
      </c>
      <c r="H431" s="20">
        <f>IFERROR(Dati20_21[[#This Row],[Tot. punti]]/Dati20_21[[#This Row],[Quota]],0)</f>
        <v>16.055555555555557</v>
      </c>
      <c r="I431" s="12">
        <f>IFERROR(VLOOKUP(Dati20_21[[#This Row],[Nome]]&amp;"*",Gazzetta20_21[],2,FALSE),0)</f>
        <v>9</v>
      </c>
      <c r="J431" t="s">
        <v>101</v>
      </c>
      <c r="K431">
        <v>25</v>
      </c>
      <c r="L431">
        <v>6.04</v>
      </c>
      <c r="M431">
        <v>5.78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</v>
      </c>
      <c r="V431">
        <v>0</v>
      </c>
      <c r="W431">
        <v>1</v>
      </c>
      <c r="Y431" s="18" t="s">
        <v>2897</v>
      </c>
      <c r="Z431">
        <v>21</v>
      </c>
    </row>
    <row r="432" spans="1:26">
      <c r="A432">
        <v>5329</v>
      </c>
      <c r="B432" t="s">
        <v>22</v>
      </c>
      <c r="C432" t="s">
        <v>1590</v>
      </c>
      <c r="D432" s="17" t="str">
        <f>IFERROR(VLOOKUP(Dati20_21[[#This Row],[Nome]]&amp;"*",Gazzetta20_21[Giocatore],1,FALSE),0)</f>
        <v>Makengo J.</v>
      </c>
      <c r="E432" s="13">
        <f>IFERROR(IF(Dati20_21[[#This Row],[Mf]]/Dati20_21[[#This Row],[Quota]]=0,0,Dati20_21[[#This Row],[Mf]]/Dati20_21[[#This Row],[Quota]]),0)</f>
        <v>0.72124999999999995</v>
      </c>
      <c r="F432" s="13">
        <f>IFERROR(Dati20_21[[#This Row],[Mf/Quota]]*Dati20_21[[#This Row],[Pg]]/38,0)</f>
        <v>0.32266447368421047</v>
      </c>
      <c r="G432" s="15">
        <f>IF(Dati20_21[[#This Row],[Mf]]*Dati20_21[[#This Row],[Pg]]=0,0,Dati20_21[[#This Row],[Mf]]*Dati20_21[[#This Row],[Pg]])</f>
        <v>98.089999999999989</v>
      </c>
      <c r="H432" s="20">
        <f>IFERROR(Dati20_21[[#This Row],[Tot. punti]]/Dati20_21[[#This Row],[Quota]],0)</f>
        <v>12.261249999999999</v>
      </c>
      <c r="I432" s="12">
        <f>IFERROR(VLOOKUP(Dati20_21[[#This Row],[Nome]]&amp;"*",Gazzetta20_21[],2,FALSE),0)</f>
        <v>8</v>
      </c>
      <c r="J432" t="s">
        <v>30</v>
      </c>
      <c r="K432">
        <v>17</v>
      </c>
      <c r="L432">
        <v>5.81</v>
      </c>
      <c r="M432">
        <v>5.77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 s="18" t="s">
        <v>3044</v>
      </c>
      <c r="Z432">
        <v>10</v>
      </c>
    </row>
    <row r="433" spans="1:26">
      <c r="A433">
        <v>550</v>
      </c>
      <c r="B433" t="s">
        <v>31</v>
      </c>
      <c r="C433" t="s">
        <v>354</v>
      </c>
      <c r="D433" s="17" t="str">
        <f>IFERROR(VLOOKUP(Dati20_21[[#This Row],[Nome]]&amp;"*",Gazzetta20_21[Giocatore],1,FALSE),0)</f>
        <v>Maksimovic N.</v>
      </c>
      <c r="E433" s="13">
        <f>IFERROR(IF(Dati20_21[[#This Row],[Mf]]/Dati20_21[[#This Row],[Quota]]=0,0,Dati20_21[[#This Row],[Mf]]/Dati20_21[[#This Row],[Quota]]),0)</f>
        <v>0.88166666666666671</v>
      </c>
      <c r="F433" s="13">
        <f>IFERROR(Dati20_21[[#This Row],[Mf/Quota]]*Dati20_21[[#This Row],[Pg]]/38,0)</f>
        <v>0.39442982456140352</v>
      </c>
      <c r="G433" s="15">
        <f>IF(Dati20_21[[#This Row],[Mf]]*Dati20_21[[#This Row],[Pg]]=0,0,Dati20_21[[#This Row],[Mf]]*Dati20_21[[#This Row],[Pg]])</f>
        <v>89.93</v>
      </c>
      <c r="H433" s="20">
        <f>IFERROR(Dati20_21[[#This Row],[Tot. punti]]/Dati20_21[[#This Row],[Quota]],0)</f>
        <v>14.988333333333335</v>
      </c>
      <c r="I433" s="12">
        <f>IFERROR(VLOOKUP(Dati20_21[[#This Row],[Nome]]&amp;"*",Gazzetta20_21[],2,FALSE),0)</f>
        <v>6</v>
      </c>
      <c r="J433" t="s">
        <v>24</v>
      </c>
      <c r="K433">
        <v>17</v>
      </c>
      <c r="L433">
        <v>5.46</v>
      </c>
      <c r="M433">
        <v>5.29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Y433" s="18" t="s">
        <v>3045</v>
      </c>
      <c r="Z433">
        <v>1</v>
      </c>
    </row>
    <row r="434" spans="1:26">
      <c r="A434">
        <v>2860</v>
      </c>
      <c r="B434" t="s">
        <v>31</v>
      </c>
      <c r="C434" t="s">
        <v>1204</v>
      </c>
      <c r="D434" s="17" t="str">
        <f>IFERROR(VLOOKUP(Dati20_21[[#This Row],[Nome]]&amp;"*",Gazzetta20_21[Giocatore],1,FALSE),0)</f>
        <v>Malcuit K.</v>
      </c>
      <c r="E434" s="13">
        <f>IFERROR(IF(Dati20_21[[#This Row],[Mf]]/Dati20_21[[#This Row],[Quota]]=0,0,Dati20_21[[#This Row],[Mf]]/Dati20_21[[#This Row],[Quota]]),0)</f>
        <v>0.80999999999999994</v>
      </c>
      <c r="F434" s="13">
        <f>IFERROR(Dati20_21[[#This Row],[Mf/Quota]]*Dati20_21[[#This Row],[Pg]]/38,0)</f>
        <v>0.14921052631578946</v>
      </c>
      <c r="G434" s="15">
        <f>IF(Dati20_21[[#This Row],[Mf]]*Dati20_21[[#This Row],[Pg]]=0,0,Dati20_21[[#This Row],[Mf]]*Dati20_21[[#This Row],[Pg]])</f>
        <v>39.69</v>
      </c>
      <c r="H434" s="20">
        <f>IFERROR(Dati20_21[[#This Row],[Tot. punti]]/Dati20_21[[#This Row],[Quota]],0)</f>
        <v>5.67</v>
      </c>
      <c r="I434" s="12">
        <f>IFERROR(VLOOKUP(Dati20_21[[#This Row],[Nome]]&amp;"*",Gazzetta20_21[],2,FALSE),0)</f>
        <v>7</v>
      </c>
      <c r="J434" t="s">
        <v>35</v>
      </c>
      <c r="K434">
        <v>7</v>
      </c>
      <c r="L434">
        <v>5.67</v>
      </c>
      <c r="M434">
        <v>5.67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2092</v>
      </c>
      <c r="Z434">
        <v>11</v>
      </c>
    </row>
    <row r="435" spans="1:26">
      <c r="A435">
        <v>4896</v>
      </c>
      <c r="B435" t="s">
        <v>22</v>
      </c>
      <c r="C435" t="s">
        <v>1455</v>
      </c>
      <c r="D435" s="17" t="str">
        <f>IFERROR(VLOOKUP(Dati20_21[[#This Row],[Nome]]&amp;"*",Gazzetta20_21[Giocatore],1,FALSE),0)</f>
        <v>Maldini D.</v>
      </c>
      <c r="E435" s="13">
        <f>IFERROR(IF(Dati20_21[[#This Row],[Mf]]/Dati20_21[[#This Row],[Quota]]=0,0,Dati20_21[[#This Row],[Mf]]/Dati20_21[[#This Row],[Quota]]),0)</f>
        <v>0</v>
      </c>
      <c r="F435" s="13">
        <f>IFERROR(Dati20_21[[#This Row],[Mf/Quota]]*Dati20_21[[#This Row],[Pg]]/38,0)</f>
        <v>0</v>
      </c>
      <c r="G435" s="15">
        <f>IF(Dati20_21[[#This Row],[Mf]]*Dati20_21[[#This Row],[Pg]]=0,0,Dati20_21[[#This Row],[Mf]]*Dati20_21[[#This Row],[Pg]])</f>
        <v>0</v>
      </c>
      <c r="H435" s="20">
        <f>IFERROR(Dati20_21[[#This Row],[Tot. punti]]/Dati20_21[[#This Row],[Quota]],0)</f>
        <v>0</v>
      </c>
      <c r="I435" s="12">
        <f>IFERROR(VLOOKUP(Dati20_21[[#This Row],[Nome]]&amp;"*",Gazzetta20_21[],2,FALSE),0)</f>
        <v>1</v>
      </c>
      <c r="J435" t="s">
        <v>21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2093</v>
      </c>
      <c r="Z435">
        <v>6</v>
      </c>
    </row>
    <row r="436" spans="1:26">
      <c r="A436">
        <v>4427</v>
      </c>
      <c r="B436" t="s">
        <v>22</v>
      </c>
      <c r="C436" t="s">
        <v>3092</v>
      </c>
      <c r="D436" s="17" t="str">
        <f>IFERROR(VLOOKUP(Dati20_21[[#This Row],[Nome]]&amp;"*",Gazzetta20_21[Giocatore],1,FALSE),0)</f>
        <v>Malinovskiy R.</v>
      </c>
      <c r="E436" s="13">
        <f>IFERROR(IF(Dati20_21[[#This Row],[Mf]]/Dati20_21[[#This Row],[Quota]]=0,0,Dati20_21[[#This Row],[Mf]]/Dati20_21[[#This Row],[Quota]]),0)</f>
        <v>0.21735294117647058</v>
      </c>
      <c r="F436" s="13">
        <f>IFERROR(Dati20_21[[#This Row],[Mf/Quota]]*Dati20_21[[#This Row],[Pg]]/38,0)</f>
        <v>0.20591331269349844</v>
      </c>
      <c r="G436" s="15">
        <f>IF(Dati20_21[[#This Row],[Mf]]*Dati20_21[[#This Row],[Pg]]=0,0,Dati20_21[[#This Row],[Mf]]*Dati20_21[[#This Row],[Pg]])</f>
        <v>266.03999999999996</v>
      </c>
      <c r="H436" s="20">
        <f>IFERROR(Dati20_21[[#This Row],[Tot. punti]]/Dati20_21[[#This Row],[Quota]],0)</f>
        <v>7.8247058823529398</v>
      </c>
      <c r="I436" s="12">
        <f>IFERROR(VLOOKUP(Dati20_21[[#This Row],[Nome]]&amp;"*",Gazzetta20_21[],2,FALSE),0)</f>
        <v>34</v>
      </c>
      <c r="J436" t="s">
        <v>49</v>
      </c>
      <c r="K436">
        <v>36</v>
      </c>
      <c r="L436">
        <v>6.34</v>
      </c>
      <c r="M436">
        <v>7.39</v>
      </c>
      <c r="N436">
        <v>7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11</v>
      </c>
      <c r="U436">
        <v>3</v>
      </c>
      <c r="V436">
        <v>0</v>
      </c>
      <c r="W436">
        <v>0</v>
      </c>
      <c r="Y436" s="18" t="s">
        <v>3046</v>
      </c>
      <c r="Z436">
        <v>11</v>
      </c>
    </row>
    <row r="437" spans="1:26">
      <c r="A437">
        <v>5393</v>
      </c>
      <c r="B437" t="s">
        <v>17</v>
      </c>
      <c r="C437" t="s">
        <v>1620</v>
      </c>
      <c r="D437" s="17" t="str">
        <f>IFERROR(VLOOKUP(Dati20_21[[#This Row],[Nome]]&amp;"*",Gazzetta20_21[Giocatore],1,FALSE),0)</f>
        <v>Man D.</v>
      </c>
      <c r="E437" s="13">
        <f>IFERROR(IF(Dati20_21[[#This Row],[Mf]]/Dati20_21[[#This Row],[Quota]]=0,0,Dati20_21[[#This Row],[Mf]]/Dati20_21[[#This Row],[Quota]]),0)</f>
        <v>0.4393333333333333</v>
      </c>
      <c r="F437" s="13">
        <f>IFERROR(Dati20_21[[#This Row],[Mf/Quota]]*Dati20_21[[#This Row],[Pg]]/38,0)</f>
        <v>0.16185964912280701</v>
      </c>
      <c r="G437" s="15">
        <f>IF(Dati20_21[[#This Row],[Mf]]*Dati20_21[[#This Row],[Pg]]=0,0,Dati20_21[[#This Row],[Mf]]*Dati20_21[[#This Row],[Pg]])</f>
        <v>92.259999999999991</v>
      </c>
      <c r="H437" s="20">
        <f>IFERROR(Dati20_21[[#This Row],[Tot. punti]]/Dati20_21[[#This Row],[Quota]],0)</f>
        <v>6.1506666666666661</v>
      </c>
      <c r="I437" s="12">
        <f>IFERROR(VLOOKUP(Dati20_21[[#This Row],[Nome]]&amp;"*",Gazzetta20_21[],2,FALSE),0)</f>
        <v>15</v>
      </c>
      <c r="J437" t="s">
        <v>1086</v>
      </c>
      <c r="K437">
        <v>14</v>
      </c>
      <c r="L437">
        <v>6</v>
      </c>
      <c r="M437">
        <v>6.59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Y437" s="18" t="s">
        <v>3047</v>
      </c>
      <c r="Z437">
        <v>1</v>
      </c>
    </row>
    <row r="438" spans="1:26">
      <c r="A438">
        <v>2296</v>
      </c>
      <c r="B438" t="s">
        <v>31</v>
      </c>
      <c r="C438" t="s">
        <v>885</v>
      </c>
      <c r="D438" s="17" t="str">
        <f>IFERROR(VLOOKUP(Dati20_21[[#This Row],[Nome]]&amp;"*",Gazzetta20_21[Giocatore],1,FALSE),0)</f>
        <v>Mancini G.</v>
      </c>
      <c r="E438" s="13">
        <f>IFERROR(IF(Dati20_21[[#This Row],[Mf]]/Dati20_21[[#This Row],[Quota]]=0,0,Dati20_21[[#This Row],[Mf]]/Dati20_21[[#This Row],[Quota]]),0)</f>
        <v>0.35444444444444445</v>
      </c>
      <c r="F438" s="13">
        <f>IFERROR(Dati20_21[[#This Row],[Mf/Quota]]*Dati20_21[[#This Row],[Pg]]/38,0)</f>
        <v>0.30780701754385964</v>
      </c>
      <c r="G438" s="15">
        <f>IF(Dati20_21[[#This Row],[Mf]]*Dati20_21[[#This Row],[Pg]]=0,0,Dati20_21[[#This Row],[Mf]]*Dati20_21[[#This Row],[Pg]])</f>
        <v>210.54</v>
      </c>
      <c r="H438" s="20">
        <f>IFERROR(Dati20_21[[#This Row],[Tot. punti]]/Dati20_21[[#This Row],[Quota]],0)</f>
        <v>11.696666666666665</v>
      </c>
      <c r="I438" s="12">
        <f>IFERROR(VLOOKUP(Dati20_21[[#This Row],[Nome]]&amp;"*",Gazzetta20_21[],2,FALSE),0)</f>
        <v>18</v>
      </c>
      <c r="J438" t="s">
        <v>42</v>
      </c>
      <c r="K438">
        <v>33</v>
      </c>
      <c r="L438">
        <v>6.11</v>
      </c>
      <c r="M438">
        <v>6.38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10</v>
      </c>
      <c r="V438">
        <v>0</v>
      </c>
      <c r="W438">
        <v>0</v>
      </c>
      <c r="Y438" s="18" t="s">
        <v>2898</v>
      </c>
      <c r="Z438">
        <v>11</v>
      </c>
    </row>
    <row r="439" spans="1:26">
      <c r="A439">
        <v>1933</v>
      </c>
      <c r="B439" t="s">
        <v>22</v>
      </c>
      <c r="C439" t="s">
        <v>693</v>
      </c>
      <c r="D439" s="17" t="str">
        <f>IFERROR(VLOOKUP(Dati20_21[[#This Row],[Nome]]&amp;"*",Gazzetta20_21[Giocatore],1,FALSE),0)</f>
        <v>Mandragora R.</v>
      </c>
      <c r="E439" s="13">
        <f>IFERROR(IF(Dati20_21[[#This Row],[Mf]]/Dati20_21[[#This Row],[Quota]]=0,0,Dati20_21[[#This Row],[Mf]]/Dati20_21[[#This Row],[Quota]]),0)</f>
        <v>0.39</v>
      </c>
      <c r="F439" s="13">
        <f>IFERROR(Dati20_21[[#This Row],[Mf/Quota]]*Dati20_21[[#This Row],[Pg]]/38,0)</f>
        <v>0.27710526315789474</v>
      </c>
      <c r="G439" s="15">
        <f>IF(Dati20_21[[#This Row],[Mf]]*Dati20_21[[#This Row],[Pg]]=0,0,Dati20_21[[#This Row],[Mf]]*Dati20_21[[#This Row],[Pg]])</f>
        <v>168.48000000000002</v>
      </c>
      <c r="H439" s="20">
        <f>IFERROR(Dati20_21[[#This Row],[Tot. punti]]/Dati20_21[[#This Row],[Quota]],0)</f>
        <v>10.530000000000001</v>
      </c>
      <c r="I439" s="12">
        <f>IFERROR(VLOOKUP(Dati20_21[[#This Row],[Nome]]&amp;"*",Gazzetta20_21[],2,FALSE),0)</f>
        <v>16</v>
      </c>
      <c r="J439" t="s">
        <v>81</v>
      </c>
      <c r="K439">
        <v>27</v>
      </c>
      <c r="L439">
        <v>5.96</v>
      </c>
      <c r="M439">
        <v>6.24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</v>
      </c>
      <c r="V439">
        <v>1</v>
      </c>
      <c r="W439">
        <v>0</v>
      </c>
      <c r="Y439" s="18" t="s">
        <v>2584</v>
      </c>
      <c r="Z439">
        <v>8</v>
      </c>
    </row>
    <row r="440" spans="1:26">
      <c r="A440">
        <v>312</v>
      </c>
      <c r="B440" t="s">
        <v>17</v>
      </c>
      <c r="C440" t="s">
        <v>203</v>
      </c>
      <c r="D440" s="17" t="str">
        <f>IFERROR(VLOOKUP(Dati20_21[[#This Row],[Nome]]&amp;"*",Gazzetta20_21[Giocatore],1,FALSE),0)</f>
        <v>Mandzukic M.</v>
      </c>
      <c r="E440" s="13">
        <f>IFERROR(IF(Dati20_21[[#This Row],[Mf]]/Dati20_21[[#This Row],[Quota]]=0,0,Dati20_21[[#This Row],[Mf]]/Dati20_21[[#This Row],[Quota]]),0)</f>
        <v>0.40499999999999997</v>
      </c>
      <c r="F440" s="13">
        <f>IFERROR(Dati20_21[[#This Row],[Mf/Quota]]*Dati20_21[[#This Row],[Pg]]/38,0)</f>
        <v>0.10657894736842105</v>
      </c>
      <c r="G440" s="15">
        <f>IF(Dati20_21[[#This Row],[Mf]]*Dati20_21[[#This Row],[Pg]]=0,0,Dati20_21[[#This Row],[Mf]]*Dati20_21[[#This Row],[Pg]])</f>
        <v>56.7</v>
      </c>
      <c r="H440" s="20">
        <f>IFERROR(Dati20_21[[#This Row],[Tot. punti]]/Dati20_21[[#This Row],[Quota]],0)</f>
        <v>4.05</v>
      </c>
      <c r="I440" s="12">
        <f>IFERROR(VLOOKUP(Dati20_21[[#This Row],[Nome]]&amp;"*",Gazzetta20_21[],2,FALSE),0)</f>
        <v>14</v>
      </c>
      <c r="J440" t="s">
        <v>21</v>
      </c>
      <c r="K440">
        <v>10</v>
      </c>
      <c r="L440">
        <v>5.67</v>
      </c>
      <c r="M440">
        <v>5.67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Y440" s="18" t="s">
        <v>2400</v>
      </c>
      <c r="Z440">
        <v>13</v>
      </c>
    </row>
    <row r="441" spans="1:26">
      <c r="A441">
        <v>4956</v>
      </c>
      <c r="B441" t="s">
        <v>28</v>
      </c>
      <c r="C441" t="s">
        <v>1508</v>
      </c>
      <c r="D441" s="17" t="str">
        <f>IFERROR(VLOOKUP(Dati20_21[[#This Row],[Nome]]&amp;"*",Gazzetta20_21[Giocatore],1,FALSE),0)</f>
        <v>Manfredini N.</v>
      </c>
      <c r="E441" s="13">
        <f>IFERROR(IF(Dati20_21[[#This Row],[Mf]]/Dati20_21[[#This Row],[Quota]]=0,0,Dati20_21[[#This Row],[Mf]]/Dati20_21[[#This Row],[Quota]]),0)</f>
        <v>4</v>
      </c>
      <c r="F441" s="13">
        <f>IFERROR(Dati20_21[[#This Row],[Mf/Quota]]*Dati20_21[[#This Row],[Pg]]/38,0)</f>
        <v>0.10526315789473684</v>
      </c>
      <c r="G441" s="15">
        <f>IF(Dati20_21[[#This Row],[Mf]]*Dati20_21[[#This Row],[Pg]]=0,0,Dati20_21[[#This Row],[Mf]]*Dati20_21[[#This Row],[Pg]])</f>
        <v>4</v>
      </c>
      <c r="H441" s="20">
        <f>IFERROR(Dati20_21[[#This Row],[Tot. punti]]/Dati20_21[[#This Row],[Quota]],0)</f>
        <v>4</v>
      </c>
      <c r="I441" s="12">
        <f>IFERROR(VLOOKUP(Dati20_21[[#This Row],[Nome]]&amp;"*",Gazzetta20_21[],2,FALSE),0)</f>
        <v>1</v>
      </c>
      <c r="J441" t="s">
        <v>655</v>
      </c>
      <c r="K441">
        <v>1</v>
      </c>
      <c r="L441">
        <v>5</v>
      </c>
      <c r="M441">
        <v>4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s="18" t="s">
        <v>2585</v>
      </c>
      <c r="Z441">
        <v>9</v>
      </c>
    </row>
    <row r="442" spans="1:26">
      <c r="A442">
        <v>459</v>
      </c>
      <c r="B442" t="s">
        <v>31</v>
      </c>
      <c r="C442" t="s">
        <v>41</v>
      </c>
      <c r="D442" s="17" t="str">
        <f>IFERROR(VLOOKUP(Dati20_21[[#This Row],[Nome]]&amp;"*",Gazzetta20_21[Giocatore],1,FALSE),0)</f>
        <v>Manolas K.</v>
      </c>
      <c r="E442" s="13">
        <f>IFERROR(IF(Dati20_21[[#This Row],[Mf]]/Dati20_21[[#This Row],[Quota]]=0,0,Dati20_21[[#This Row],[Mf]]/Dati20_21[[#This Row],[Quota]]),0)</f>
        <v>0.41857142857142859</v>
      </c>
      <c r="F442" s="13">
        <f>IFERROR(Dati20_21[[#This Row],[Mf/Quota]]*Dati20_21[[#This Row],[Pg]]/38,0)</f>
        <v>0.33045112781954888</v>
      </c>
      <c r="G442" s="15">
        <f>IF(Dati20_21[[#This Row],[Mf]]*Dati20_21[[#This Row],[Pg]]=0,0,Dati20_21[[#This Row],[Mf]]*Dati20_21[[#This Row],[Pg]])</f>
        <v>175.8</v>
      </c>
      <c r="H442" s="20">
        <f>IFERROR(Dati20_21[[#This Row],[Tot. punti]]/Dati20_21[[#This Row],[Quota]],0)</f>
        <v>12.557142857142859</v>
      </c>
      <c r="I442" s="12">
        <f>IFERROR(VLOOKUP(Dati20_21[[#This Row],[Nome]]&amp;"*",Gazzetta20_21[],2,FALSE),0)</f>
        <v>14</v>
      </c>
      <c r="J442" t="s">
        <v>24</v>
      </c>
      <c r="K442">
        <v>30</v>
      </c>
      <c r="L442">
        <v>5.95</v>
      </c>
      <c r="M442">
        <v>5.86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0</v>
      </c>
      <c r="W442">
        <v>0</v>
      </c>
      <c r="Y442" s="18" t="s">
        <v>3048</v>
      </c>
      <c r="Z442">
        <v>1</v>
      </c>
    </row>
    <row r="443" spans="1:26">
      <c r="A443">
        <v>318</v>
      </c>
      <c r="B443" t="s">
        <v>28</v>
      </c>
      <c r="C443" t="s">
        <v>174</v>
      </c>
      <c r="D443" s="17" t="str">
        <f>IFERROR(VLOOKUP(Dati20_21[[#This Row],[Nome]]&amp;"*",Gazzetta20_21[Giocatore],1,FALSE),0)</f>
        <v>Marchetti F.</v>
      </c>
      <c r="E443" s="13">
        <f>IFERROR(IF(Dati20_21[[#This Row],[Mf]]/Dati20_21[[#This Row],[Quota]]=0,0,Dati20_21[[#This Row],[Mf]]/Dati20_21[[#This Row],[Quota]]),0)</f>
        <v>1.56</v>
      </c>
      <c r="F443" s="13">
        <f>IFERROR(Dati20_21[[#This Row],[Mf/Quota]]*Dati20_21[[#This Row],[Pg]]/38,0)</f>
        <v>0.16421052631578947</v>
      </c>
      <c r="G443" s="15">
        <f>IF(Dati20_21[[#This Row],[Mf]]*Dati20_21[[#This Row],[Pg]]=0,0,Dati20_21[[#This Row],[Mf]]*Dati20_21[[#This Row],[Pg]])</f>
        <v>12.48</v>
      </c>
      <c r="H443" s="20">
        <f>IFERROR(Dati20_21[[#This Row],[Tot. punti]]/Dati20_21[[#This Row],[Quota]],0)</f>
        <v>6.24</v>
      </c>
      <c r="I443" s="12">
        <f>IFERROR(VLOOKUP(Dati20_21[[#This Row],[Nome]]&amp;"*",Gazzetta20_21[],2,FALSE),0)</f>
        <v>2</v>
      </c>
      <c r="J443" t="s">
        <v>70</v>
      </c>
      <c r="K443">
        <v>4</v>
      </c>
      <c r="L443">
        <v>5.88</v>
      </c>
      <c r="M443">
        <v>3.12</v>
      </c>
      <c r="N443">
        <v>0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2586</v>
      </c>
      <c r="Z443">
        <v>5</v>
      </c>
    </row>
    <row r="444" spans="1:26">
      <c r="A444">
        <v>2252</v>
      </c>
      <c r="B444" t="s">
        <v>31</v>
      </c>
      <c r="C444" t="s">
        <v>848</v>
      </c>
      <c r="D444" s="17" t="str">
        <f>IFERROR(VLOOKUP(Dati20_21[[#This Row],[Nome]]&amp;"*",Gazzetta20_21[Giocatore],1,FALSE),0)</f>
        <v>Marchizza R.</v>
      </c>
      <c r="E444" s="13">
        <f>IFERROR(IF(Dati20_21[[#This Row],[Mf]]/Dati20_21[[#This Row],[Quota]]=0,0,Dati20_21[[#This Row],[Mf]]/Dati20_21[[#This Row],[Quota]]),0)</f>
        <v>0.82428571428571418</v>
      </c>
      <c r="F444" s="13">
        <f>IFERROR(Dati20_21[[#This Row],[Mf/Quota]]*Dati20_21[[#This Row],[Pg]]/38,0)</f>
        <v>0.5206015037593984</v>
      </c>
      <c r="G444" s="15">
        <f>IF(Dati20_21[[#This Row],[Mf]]*Dati20_21[[#This Row],[Pg]]=0,0,Dati20_21[[#This Row],[Mf]]*Dati20_21[[#This Row],[Pg]])</f>
        <v>138.47999999999999</v>
      </c>
      <c r="H444" s="20">
        <f>IFERROR(Dati20_21[[#This Row],[Tot. punti]]/Dati20_21[[#This Row],[Quota]],0)</f>
        <v>19.782857142857143</v>
      </c>
      <c r="I444" s="12">
        <f>IFERROR(VLOOKUP(Dati20_21[[#This Row],[Nome]]&amp;"*",Gazzetta20_21[],2,FALSE),0)</f>
        <v>7</v>
      </c>
      <c r="J444" t="s">
        <v>1494</v>
      </c>
      <c r="K444">
        <v>24</v>
      </c>
      <c r="L444">
        <v>5.77</v>
      </c>
      <c r="M444">
        <v>5.77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4</v>
      </c>
      <c r="V444">
        <v>0</v>
      </c>
      <c r="W444">
        <v>0</v>
      </c>
      <c r="Y444" s="18" t="s">
        <v>2097</v>
      </c>
      <c r="Z444">
        <v>14</v>
      </c>
    </row>
    <row r="445" spans="1:26">
      <c r="A445">
        <v>4965</v>
      </c>
      <c r="B445" t="s">
        <v>22</v>
      </c>
      <c r="C445" t="s">
        <v>1516</v>
      </c>
      <c r="D445" s="17" t="str">
        <f>IFERROR(VLOOKUP(Dati20_21[[#This Row],[Nome]]&amp;"*",Gazzetta20_21[Giocatore],1,FALSE),0)</f>
        <v>Marin R.</v>
      </c>
      <c r="E445" s="13">
        <f>IFERROR(IF(Dati20_21[[#This Row],[Mf]]/Dati20_21[[#This Row],[Quota]]=0,0,Dati20_21[[#This Row],[Mf]]/Dati20_21[[#This Row],[Quota]]),0)</f>
        <v>0.36823529411764705</v>
      </c>
      <c r="F445" s="13">
        <f>IFERROR(Dati20_21[[#This Row],[Mf/Quota]]*Dati20_21[[#This Row],[Pg]]/38,0)</f>
        <v>0.35854489164086689</v>
      </c>
      <c r="G445" s="15">
        <f>IF(Dati20_21[[#This Row],[Mf]]*Dati20_21[[#This Row],[Pg]]=0,0,Dati20_21[[#This Row],[Mf]]*Dati20_21[[#This Row],[Pg]])</f>
        <v>231.62</v>
      </c>
      <c r="H445" s="20">
        <f>IFERROR(Dati20_21[[#This Row],[Tot. punti]]/Dati20_21[[#This Row],[Quota]],0)</f>
        <v>13.624705882352941</v>
      </c>
      <c r="I445" s="12">
        <f>IFERROR(VLOOKUP(Dati20_21[[#This Row],[Nome]]&amp;"*",Gazzetta20_21[],2,FALSE),0)</f>
        <v>17</v>
      </c>
      <c r="J445" t="s">
        <v>654</v>
      </c>
      <c r="K445">
        <v>37</v>
      </c>
      <c r="L445">
        <v>5.96</v>
      </c>
      <c r="M445">
        <v>6.26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6</v>
      </c>
      <c r="V445">
        <v>0</v>
      </c>
      <c r="W445">
        <v>0</v>
      </c>
      <c r="Y445" s="18" t="s">
        <v>2764</v>
      </c>
      <c r="Z445">
        <v>17</v>
      </c>
    </row>
    <row r="446" spans="1:26">
      <c r="A446">
        <v>142</v>
      </c>
      <c r="B446" t="s">
        <v>31</v>
      </c>
      <c r="C446" t="s">
        <v>53</v>
      </c>
      <c r="D446" s="17" t="str">
        <f>IFERROR(VLOOKUP(Dati20_21[[#This Row],[Nome]]&amp;"*",Gazzetta20_21[Giocatore],1,FALSE),0)</f>
        <v>Mario Rui S.</v>
      </c>
      <c r="E446" s="13">
        <f>IFERROR(IF(Dati20_21[[#This Row],[Mf]]/Dati20_21[[#This Row],[Quota]]=0,0,Dati20_21[[#This Row],[Mf]]/Dati20_21[[#This Row],[Quota]]),0)</f>
        <v>0.59199999999999997</v>
      </c>
      <c r="F446" s="13">
        <f>IFERROR(Dati20_21[[#This Row],[Mf/Quota]]*Dati20_21[[#This Row],[Pg]]/38,0)</f>
        <v>0.42063157894736841</v>
      </c>
      <c r="G446" s="15">
        <f>IF(Dati20_21[[#This Row],[Mf]]*Dati20_21[[#This Row],[Pg]]=0,0,Dati20_21[[#This Row],[Mf]]*Dati20_21[[#This Row],[Pg]])</f>
        <v>159.84</v>
      </c>
      <c r="H446" s="20">
        <f>IFERROR(Dati20_21[[#This Row],[Tot. punti]]/Dati20_21[[#This Row],[Quota]],0)</f>
        <v>15.984</v>
      </c>
      <c r="I446" s="12">
        <f>IFERROR(VLOOKUP(Dati20_21[[#This Row],[Nome]]&amp;"*",Gazzetta20_21[],2,FALSE),0)</f>
        <v>10</v>
      </c>
      <c r="J446" t="s">
        <v>24</v>
      </c>
      <c r="K446">
        <v>27</v>
      </c>
      <c r="L446">
        <v>5.94</v>
      </c>
      <c r="M446">
        <v>5.92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4</v>
      </c>
      <c r="V446">
        <v>0</v>
      </c>
      <c r="W446">
        <v>0</v>
      </c>
      <c r="Y446" s="18" t="s">
        <v>2766</v>
      </c>
      <c r="Z446">
        <v>47</v>
      </c>
    </row>
    <row r="447" spans="1:26">
      <c r="A447">
        <v>2355</v>
      </c>
      <c r="B447" t="s">
        <v>31</v>
      </c>
      <c r="C447" t="s">
        <v>1087</v>
      </c>
      <c r="D447" s="17" t="str">
        <f>IFERROR(VLOOKUP(Dati20_21[[#This Row],[Nome]]&amp;"*",Gazzetta20_21[Giocatore],1,FALSE),0)</f>
        <v>Marlon -.</v>
      </c>
      <c r="E447" s="13">
        <f>IFERROR(IF(Dati20_21[[#This Row],[Mf]]/Dati20_21[[#This Row],[Quota]]=0,0,Dati20_21[[#This Row],[Mf]]/Dati20_21[[#This Row],[Quota]]),0)</f>
        <v>0.79999999999999993</v>
      </c>
      <c r="F447" s="13">
        <f>IFERROR(Dati20_21[[#This Row],[Mf/Quota]]*Dati20_21[[#This Row],[Pg]]/38,0)</f>
        <v>0.50526315789473686</v>
      </c>
      <c r="G447" s="15">
        <f>IF(Dati20_21[[#This Row],[Mf]]*Dati20_21[[#This Row],[Pg]]=0,0,Dati20_21[[#This Row],[Mf]]*Dati20_21[[#This Row],[Pg]])</f>
        <v>134.39999999999998</v>
      </c>
      <c r="H447" s="20">
        <f>IFERROR(Dati20_21[[#This Row],[Tot. punti]]/Dati20_21[[#This Row],[Quota]],0)</f>
        <v>19.199999999999996</v>
      </c>
      <c r="I447" s="12">
        <f>IFERROR(VLOOKUP(Dati20_21[[#This Row],[Nome]]&amp;"*",Gazzetta20_21[],2,FALSE),0)</f>
        <v>7</v>
      </c>
      <c r="J447" t="s">
        <v>46</v>
      </c>
      <c r="K447">
        <v>24</v>
      </c>
      <c r="L447">
        <v>5.71</v>
      </c>
      <c r="M447">
        <v>5.6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1</v>
      </c>
      <c r="W447">
        <v>0</v>
      </c>
      <c r="Y447" s="18" t="s">
        <v>2767</v>
      </c>
      <c r="Z447">
        <v>1</v>
      </c>
    </row>
    <row r="448" spans="1:26">
      <c r="A448">
        <v>84</v>
      </c>
      <c r="B448" t="s">
        <v>31</v>
      </c>
      <c r="C448" t="s">
        <v>298</v>
      </c>
      <c r="D448" s="17" t="str">
        <f>IFERROR(VLOOKUP(Dati20_21[[#This Row],[Nome]]&amp;"*",Gazzetta20_21[Giocatore],1,FALSE),0)</f>
        <v>Marrone L.</v>
      </c>
      <c r="E448" s="13">
        <f>IFERROR(IF(Dati20_21[[#This Row],[Mf]]/Dati20_21[[#This Row],[Quota]]=0,0,Dati20_21[[#This Row],[Mf]]/Dati20_21[[#This Row],[Quota]]),0)</f>
        <v>1.016</v>
      </c>
      <c r="F448" s="13">
        <f>IFERROR(Dati20_21[[#This Row],[Mf/Quota]]*Dati20_21[[#This Row],[Pg]]/38,0)</f>
        <v>0.56147368421052624</v>
      </c>
      <c r="G448" s="15">
        <f>IF(Dati20_21[[#This Row],[Mf]]*Dati20_21[[#This Row],[Pg]]=0,0,Dati20_21[[#This Row],[Mf]]*Dati20_21[[#This Row],[Pg]])</f>
        <v>106.68</v>
      </c>
      <c r="H448" s="20">
        <f>IFERROR(Dati20_21[[#This Row],[Tot. punti]]/Dati20_21[[#This Row],[Quota]],0)</f>
        <v>21.336000000000002</v>
      </c>
      <c r="I448" s="12">
        <f>IFERROR(VLOOKUP(Dati20_21[[#This Row],[Nome]]&amp;"*",Gazzetta20_21[],2,FALSE),0)</f>
        <v>5</v>
      </c>
      <c r="J448" t="s">
        <v>656</v>
      </c>
      <c r="K448">
        <v>21</v>
      </c>
      <c r="L448">
        <v>5.39</v>
      </c>
      <c r="M448">
        <v>5.08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0</v>
      </c>
      <c r="W448">
        <v>1</v>
      </c>
      <c r="Y448" s="18" t="s">
        <v>2588</v>
      </c>
      <c r="Z448">
        <v>1</v>
      </c>
    </row>
    <row r="449" spans="1:26">
      <c r="A449">
        <v>2764</v>
      </c>
      <c r="B449" t="s">
        <v>17</v>
      </c>
      <c r="C449" t="s">
        <v>1122</v>
      </c>
      <c r="D449" s="17" t="str">
        <f>IFERROR(VLOOKUP(Dati20_21[[#This Row],[Nome]]&amp;"*",Gazzetta20_21[Giocatore],1,FALSE),0)</f>
        <v>Martinez L.</v>
      </c>
      <c r="E449" s="13">
        <f>IFERROR(IF(Dati20_21[[#This Row],[Mf]]/Dati20_21[[#This Row],[Quota]]=0,0,Dati20_21[[#This Row],[Mf]]/Dati20_21[[#This Row],[Quota]]),0)</f>
        <v>0.23818181818181819</v>
      </c>
      <c r="F449" s="13">
        <f>IFERROR(Dati20_21[[#This Row],[Mf/Quota]]*Dati20_21[[#This Row],[Pg]]/38,0)</f>
        <v>0.23818181818181819</v>
      </c>
      <c r="G449" s="15">
        <f>IF(Dati20_21[[#This Row],[Mf]]*Dati20_21[[#This Row],[Pg]]=0,0,Dati20_21[[#This Row],[Mf]]*Dati20_21[[#This Row],[Pg]])</f>
        <v>298.68</v>
      </c>
      <c r="H449" s="20">
        <f>IFERROR(Dati20_21[[#This Row],[Tot. punti]]/Dati20_21[[#This Row],[Quota]],0)</f>
        <v>9.0509090909090908</v>
      </c>
      <c r="I449" s="12">
        <f>IFERROR(VLOOKUP(Dati20_21[[#This Row],[Nome]]&amp;"*",Gazzetta20_21[],2,FALSE),0)</f>
        <v>33</v>
      </c>
      <c r="J449" t="s">
        <v>55</v>
      </c>
      <c r="K449">
        <v>38</v>
      </c>
      <c r="L449">
        <v>6.45</v>
      </c>
      <c r="M449">
        <v>7.86</v>
      </c>
      <c r="N449">
        <v>15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5</v>
      </c>
      <c r="U449">
        <v>5</v>
      </c>
      <c r="V449">
        <v>0</v>
      </c>
      <c r="W449">
        <v>0</v>
      </c>
      <c r="Y449" s="18" t="s">
        <v>3049</v>
      </c>
      <c r="Z449">
        <v>7</v>
      </c>
    </row>
    <row r="450" spans="1:26">
      <c r="A450">
        <v>5323</v>
      </c>
      <c r="B450" t="s">
        <v>31</v>
      </c>
      <c r="C450" t="s">
        <v>1586</v>
      </c>
      <c r="D450" s="17" t="str">
        <f>IFERROR(VLOOKUP(Dati20_21[[#This Row],[Nome]]&amp;"*",Gazzetta20_21[Giocatore],1,FALSE),0)</f>
        <v>Martinez Quarta L.</v>
      </c>
      <c r="E450" s="13">
        <f>IFERROR(IF(Dati20_21[[#This Row],[Mf]]/Dati20_21[[#This Row],[Quota]]=0,0,Dati20_21[[#This Row],[Mf]]/Dati20_21[[#This Row],[Quota]]),0)</f>
        <v>0.58899999999999997</v>
      </c>
      <c r="F450" s="13">
        <f>IFERROR(Dati20_21[[#This Row],[Mf/Quota]]*Dati20_21[[#This Row],[Pg]]/38,0)</f>
        <v>0.32550000000000001</v>
      </c>
      <c r="G450" s="15">
        <f>IF(Dati20_21[[#This Row],[Mf]]*Dati20_21[[#This Row],[Pg]]=0,0,Dati20_21[[#This Row],[Mf]]*Dati20_21[[#This Row],[Pg]])</f>
        <v>123.69</v>
      </c>
      <c r="H450" s="20">
        <f>IFERROR(Dati20_21[[#This Row],[Tot. punti]]/Dati20_21[[#This Row],[Quota]],0)</f>
        <v>12.369</v>
      </c>
      <c r="I450" s="12">
        <f>IFERROR(VLOOKUP(Dati20_21[[#This Row],[Nome]]&amp;"*",Gazzetta20_21[],2,FALSE),0)</f>
        <v>10</v>
      </c>
      <c r="J450" t="s">
        <v>35</v>
      </c>
      <c r="K450">
        <v>21</v>
      </c>
      <c r="L450">
        <v>5.89</v>
      </c>
      <c r="M450">
        <v>5.89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1</v>
      </c>
      <c r="W450">
        <v>0</v>
      </c>
      <c r="Y450" s="18" t="s">
        <v>2899</v>
      </c>
      <c r="Z450">
        <v>14</v>
      </c>
    </row>
    <row r="451" spans="1:26">
      <c r="A451">
        <v>2188</v>
      </c>
      <c r="B451" t="s">
        <v>22</v>
      </c>
      <c r="C451" t="s">
        <v>808</v>
      </c>
      <c r="D451" s="17" t="str">
        <f>IFERROR(VLOOKUP(Dati20_21[[#This Row],[Nome]]&amp;"*",Gazzetta20_21[Giocatore],1,FALSE),0)</f>
        <v>Marusic A.</v>
      </c>
      <c r="E451" s="13">
        <f>IFERROR(IF(Dati20_21[[#This Row],[Mf]]/Dati20_21[[#This Row],[Quota]]=0,0,Dati20_21[[#This Row],[Mf]]/Dati20_21[[#This Row],[Quota]]),0)</f>
        <v>0.4991666666666667</v>
      </c>
      <c r="F451" s="13">
        <f>IFERROR(Dati20_21[[#This Row],[Mf/Quota]]*Dati20_21[[#This Row],[Pg]]/38,0)</f>
        <v>0.47289473684210531</v>
      </c>
      <c r="G451" s="15">
        <f>IF(Dati20_21[[#This Row],[Mf]]*Dati20_21[[#This Row],[Pg]]=0,0,Dati20_21[[#This Row],[Mf]]*Dati20_21[[#This Row],[Pg]])</f>
        <v>215.64000000000001</v>
      </c>
      <c r="H451" s="20">
        <f>IFERROR(Dati20_21[[#This Row],[Tot. punti]]/Dati20_21[[#This Row],[Quota]],0)</f>
        <v>17.970000000000002</v>
      </c>
      <c r="I451" s="12">
        <f>IFERROR(VLOOKUP(Dati20_21[[#This Row],[Nome]]&amp;"*",Gazzetta20_21[],2,FALSE),0)</f>
        <v>12</v>
      </c>
      <c r="J451" t="s">
        <v>74</v>
      </c>
      <c r="K451">
        <v>36</v>
      </c>
      <c r="L451">
        <v>5.83</v>
      </c>
      <c r="M451">
        <v>5.99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  <c r="V451">
        <v>0</v>
      </c>
      <c r="W451">
        <v>1</v>
      </c>
      <c r="Y451" s="18" t="s">
        <v>3050</v>
      </c>
      <c r="Z451">
        <v>7</v>
      </c>
    </row>
    <row r="452" spans="1:26">
      <c r="A452">
        <v>15</v>
      </c>
      <c r="B452" t="s">
        <v>31</v>
      </c>
      <c r="C452" t="s">
        <v>167</v>
      </c>
      <c r="D452" s="17" t="str">
        <f>IFERROR(VLOOKUP(Dati20_21[[#This Row],[Nome]]&amp;"*",Gazzetta20_21[Giocatore],1,FALSE),0)</f>
        <v>Masiello A.</v>
      </c>
      <c r="E452" s="13">
        <f>IFERROR(IF(Dati20_21[[#This Row],[Mf]]/Dati20_21[[#This Row],[Quota]]=0,0,Dati20_21[[#This Row],[Mf]]/Dati20_21[[#This Row],[Quota]]),0)</f>
        <v>0.62777777777777777</v>
      </c>
      <c r="F452" s="13">
        <f>IFERROR(Dati20_21[[#This Row],[Mf/Quota]]*Dati20_21[[#This Row],[Pg]]/38,0)</f>
        <v>0.49561403508771928</v>
      </c>
      <c r="G452" s="15">
        <f>IF(Dati20_21[[#This Row],[Mf]]*Dati20_21[[#This Row],[Pg]]=0,0,Dati20_21[[#This Row],[Mf]]*Dati20_21[[#This Row],[Pg]])</f>
        <v>169.5</v>
      </c>
      <c r="H452" s="20">
        <f>IFERROR(Dati20_21[[#This Row],[Tot. punti]]/Dati20_21[[#This Row],[Quota]],0)</f>
        <v>18.833333333333332</v>
      </c>
      <c r="I452" s="12">
        <f>IFERROR(VLOOKUP(Dati20_21[[#This Row],[Nome]]&amp;"*",Gazzetta20_21[],2,FALSE),0)</f>
        <v>9</v>
      </c>
      <c r="J452" t="s">
        <v>70</v>
      </c>
      <c r="K452">
        <v>30</v>
      </c>
      <c r="L452">
        <v>5.75</v>
      </c>
      <c r="M452">
        <v>5.65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Y452" s="18" t="s">
        <v>2106</v>
      </c>
      <c r="Z452">
        <v>12</v>
      </c>
    </row>
    <row r="453" spans="1:26">
      <c r="A453">
        <v>106</v>
      </c>
      <c r="B453" t="s">
        <v>31</v>
      </c>
      <c r="C453" t="s">
        <v>529</v>
      </c>
      <c r="D453" s="17" t="str">
        <f>IFERROR(VLOOKUP(Dati20_21[[#This Row],[Nome]]&amp;"*",Gazzetta20_21[Giocatore],1,FALSE),0)</f>
        <v>Mattiello F.</v>
      </c>
      <c r="E453" s="13">
        <f>IFERROR(IF(Dati20_21[[#This Row],[Mf]]/Dati20_21[[#This Row],[Quota]]=0,0,Dati20_21[[#This Row],[Mf]]/Dati20_21[[#This Row],[Quota]]),0)</f>
        <v>1</v>
      </c>
      <c r="F453" s="13">
        <f>IFERROR(Dati20_21[[#This Row],[Mf/Quota]]*Dati20_21[[#This Row],[Pg]]/38,0)</f>
        <v>2.6315789473684209E-2</v>
      </c>
      <c r="G453" s="15">
        <f>IF(Dati20_21[[#This Row],[Mf]]*Dati20_21[[#This Row],[Pg]]=0,0,Dati20_21[[#This Row],[Mf]]*Dati20_21[[#This Row],[Pg]])</f>
        <v>6</v>
      </c>
      <c r="H453" s="20">
        <f>IFERROR(Dati20_21[[#This Row],[Tot. punti]]/Dati20_21[[#This Row],[Quota]],0)</f>
        <v>1</v>
      </c>
      <c r="I453" s="12">
        <f>IFERROR(VLOOKUP(Dati20_21[[#This Row],[Nome]]&amp;"*",Gazzetta20_21[],2,FALSE),0)</f>
        <v>6</v>
      </c>
      <c r="J453" t="s">
        <v>1494</v>
      </c>
      <c r="K453">
        <v>1</v>
      </c>
      <c r="L453">
        <v>6</v>
      </c>
      <c r="M453">
        <v>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s="18" t="s">
        <v>3051</v>
      </c>
      <c r="Z453">
        <v>2</v>
      </c>
    </row>
    <row r="454" spans="1:26">
      <c r="A454">
        <v>5233</v>
      </c>
      <c r="B454" t="s">
        <v>17</v>
      </c>
      <c r="C454" t="s">
        <v>1563</v>
      </c>
      <c r="D454" s="17" t="str">
        <f>IFERROR(VLOOKUP(Dati20_21[[#This Row],[Nome]]&amp;"*",Gazzetta20_21[Giocatore],1,FALSE),0)</f>
        <v>Mayoral B.</v>
      </c>
      <c r="E454" s="13">
        <f>IFERROR(IF(Dati20_21[[#This Row],[Mf]]/Dati20_21[[#This Row],[Quota]]=0,0,Dati20_21[[#This Row],[Mf]]/Dati20_21[[#This Row],[Quota]]),0)</f>
        <v>0.33500000000000002</v>
      </c>
      <c r="F454" s="13">
        <f>IFERROR(Dati20_21[[#This Row],[Mf/Quota]]*Dati20_21[[#This Row],[Pg]]/38,0)</f>
        <v>0.27328947368421053</v>
      </c>
      <c r="G454" s="15">
        <f>IF(Dati20_21[[#This Row],[Mf]]*Dati20_21[[#This Row],[Pg]]=0,0,Dati20_21[[#This Row],[Mf]]*Dati20_21[[#This Row],[Pg]])</f>
        <v>228.47</v>
      </c>
      <c r="H454" s="20">
        <f>IFERROR(Dati20_21[[#This Row],[Tot. punti]]/Dati20_21[[#This Row],[Quota]],0)</f>
        <v>10.385</v>
      </c>
      <c r="I454" s="12">
        <f>IFERROR(VLOOKUP(Dati20_21[[#This Row],[Nome]]&amp;"*",Gazzetta20_21[],2,FALSE),0)</f>
        <v>22</v>
      </c>
      <c r="J454" t="s">
        <v>42</v>
      </c>
      <c r="K454">
        <v>31</v>
      </c>
      <c r="L454">
        <v>5.96</v>
      </c>
      <c r="M454">
        <v>7.37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1</v>
      </c>
      <c r="V454">
        <v>0</v>
      </c>
      <c r="W454">
        <v>0</v>
      </c>
      <c r="Y454" s="18" t="s">
        <v>2768</v>
      </c>
      <c r="Z454">
        <v>20</v>
      </c>
    </row>
    <row r="455" spans="1:26">
      <c r="A455">
        <v>1950</v>
      </c>
      <c r="B455" t="s">
        <v>31</v>
      </c>
      <c r="C455" t="s">
        <v>999</v>
      </c>
      <c r="D455" s="17" t="str">
        <f>IFERROR(VLOOKUP(Dati20_21[[#This Row],[Nome]]&amp;"*",Gazzetta20_21[Giocatore],1,FALSE),0)</f>
        <v>Mazzotta A.</v>
      </c>
      <c r="E455" s="13">
        <f>IFERROR(IF(Dati20_21[[#This Row],[Mf]]/Dati20_21[[#This Row],[Quota]]=0,0,Dati20_21[[#This Row],[Mf]]/Dati20_21[[#This Row],[Quota]]),0)</f>
        <v>1</v>
      </c>
      <c r="F455" s="13">
        <f>IFERROR(Dati20_21[[#This Row],[Mf/Quota]]*Dati20_21[[#This Row],[Pg]]/38,0)</f>
        <v>5.2631578947368418E-2</v>
      </c>
      <c r="G455" s="15">
        <f>IF(Dati20_21[[#This Row],[Mf]]*Dati20_21[[#This Row],[Pg]]=0,0,Dati20_21[[#This Row],[Mf]]*Dati20_21[[#This Row],[Pg]])</f>
        <v>8</v>
      </c>
      <c r="H455" s="20">
        <f>IFERROR(Dati20_21[[#This Row],[Tot. punti]]/Dati20_21[[#This Row],[Quota]],0)</f>
        <v>2</v>
      </c>
      <c r="I455" s="12">
        <f>IFERROR(VLOOKUP(Dati20_21[[#This Row],[Nome]]&amp;"*",Gazzetta20_21[],2,FALSE),0)</f>
        <v>4</v>
      </c>
      <c r="J455" t="s">
        <v>656</v>
      </c>
      <c r="K455">
        <v>2</v>
      </c>
      <c r="L455">
        <v>4.5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Y455" s="18" t="s">
        <v>2900</v>
      </c>
      <c r="Z455">
        <v>14</v>
      </c>
    </row>
    <row r="456" spans="1:26">
      <c r="A456">
        <v>50</v>
      </c>
      <c r="B456" t="s">
        <v>31</v>
      </c>
      <c r="C456" t="s">
        <v>362</v>
      </c>
      <c r="D456" s="17" t="str">
        <f>IFERROR(VLOOKUP(Dati20_21[[#This Row],[Nome]]&amp;"*",Gazzetta20_21[Giocatore],1,FALSE),0)</f>
        <v>Mbaye I.</v>
      </c>
      <c r="E456" s="13">
        <f>IFERROR(IF(Dati20_21[[#This Row],[Mf]]/Dati20_21[[#This Row],[Quota]]=0,0,Dati20_21[[#This Row],[Mf]]/Dati20_21[[#This Row],[Quota]]),0)</f>
        <v>0.73250000000000004</v>
      </c>
      <c r="F456" s="13">
        <f>IFERROR(Dati20_21[[#This Row],[Mf/Quota]]*Dati20_21[[#This Row],[Pg]]/38,0)</f>
        <v>0.15421052631578949</v>
      </c>
      <c r="G456" s="15">
        <f>IF(Dati20_21[[#This Row],[Mf]]*Dati20_21[[#This Row],[Pg]]=0,0,Dati20_21[[#This Row],[Mf]]*Dati20_21[[#This Row],[Pg]])</f>
        <v>46.88</v>
      </c>
      <c r="H456" s="20">
        <f>IFERROR(Dati20_21[[#This Row],[Tot. punti]]/Dati20_21[[#This Row],[Quota]],0)</f>
        <v>5.86</v>
      </c>
      <c r="I456" s="12">
        <f>IFERROR(VLOOKUP(Dati20_21[[#This Row],[Nome]]&amp;"*",Gazzetta20_21[],2,FALSE),0)</f>
        <v>8</v>
      </c>
      <c r="J456" t="s">
        <v>89</v>
      </c>
      <c r="K456">
        <v>8</v>
      </c>
      <c r="L456">
        <v>5.57</v>
      </c>
      <c r="M456">
        <v>5.86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Y456" s="18" t="s">
        <v>2110</v>
      </c>
      <c r="Z456">
        <v>4</v>
      </c>
    </row>
    <row r="457" spans="1:26">
      <c r="A457">
        <v>4973</v>
      </c>
      <c r="B457" t="s">
        <v>22</v>
      </c>
      <c r="C457" t="s">
        <v>1523</v>
      </c>
      <c r="D457" s="17" t="str">
        <f>IFERROR(VLOOKUP(Dati20_21[[#This Row],[Nome]]&amp;"*",Gazzetta20_21[Giocatore],1,FALSE),0)</f>
        <v>Mckennie W.</v>
      </c>
      <c r="E457" s="13">
        <f>IFERROR(IF(Dati20_21[[#This Row],[Mf]]/Dati20_21[[#This Row],[Quota]]=0,0,Dati20_21[[#This Row],[Mf]]/Dati20_21[[#This Row],[Quota]]),0)</f>
        <v>0.34631578947368419</v>
      </c>
      <c r="F457" s="13">
        <f>IFERROR(Dati20_21[[#This Row],[Mf/Quota]]*Dati20_21[[#This Row],[Pg]]/38,0)</f>
        <v>0.30986149584487532</v>
      </c>
      <c r="G457" s="15">
        <f>IF(Dati20_21[[#This Row],[Mf]]*Dati20_21[[#This Row],[Pg]]=0,0,Dati20_21[[#This Row],[Mf]]*Dati20_21[[#This Row],[Pg]])</f>
        <v>223.72</v>
      </c>
      <c r="H457" s="20">
        <f>IFERROR(Dati20_21[[#This Row],[Tot. punti]]/Dati20_21[[#This Row],[Quota]],0)</f>
        <v>11.774736842105263</v>
      </c>
      <c r="I457" s="12">
        <f>IFERROR(VLOOKUP(Dati20_21[[#This Row],[Nome]]&amp;"*",Gazzetta20_21[],2,FALSE),0)</f>
        <v>19</v>
      </c>
      <c r="J457" t="s">
        <v>57</v>
      </c>
      <c r="K457">
        <v>34</v>
      </c>
      <c r="L457">
        <v>6.14</v>
      </c>
      <c r="M457">
        <v>6.58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5</v>
      </c>
      <c r="V457">
        <v>0</v>
      </c>
      <c r="W457">
        <v>0</v>
      </c>
      <c r="Y457" s="18" t="s">
        <v>2591</v>
      </c>
      <c r="Z457">
        <v>14</v>
      </c>
    </row>
    <row r="458" spans="1:26">
      <c r="A458">
        <v>272</v>
      </c>
      <c r="B458" t="s">
        <v>22</v>
      </c>
      <c r="C458" t="s">
        <v>155</v>
      </c>
      <c r="D458" s="17" t="str">
        <f>IFERROR(VLOOKUP(Dati20_21[[#This Row],[Nome]]&amp;"*",Gazzetta20_21[Giocatore],1,FALSE),0)</f>
        <v>Medel G.</v>
      </c>
      <c r="E458" s="13">
        <f>IFERROR(IF(Dati20_21[[#This Row],[Mf]]/Dati20_21[[#This Row],[Quota]]=0,0,Dati20_21[[#This Row],[Mf]]/Dati20_21[[#This Row],[Quota]]),0)</f>
        <v>0.65666666666666673</v>
      </c>
      <c r="F458" s="13">
        <f>IFERROR(Dati20_21[[#This Row],[Mf/Quota]]*Dati20_21[[#This Row],[Pg]]/38,0)</f>
        <v>0.19008771929824564</v>
      </c>
      <c r="G458" s="15">
        <f>IF(Dati20_21[[#This Row],[Mf]]*Dati20_21[[#This Row],[Pg]]=0,0,Dati20_21[[#This Row],[Mf]]*Dati20_21[[#This Row],[Pg]])</f>
        <v>65.010000000000005</v>
      </c>
      <c r="H458" s="20">
        <f>IFERROR(Dati20_21[[#This Row],[Tot. punti]]/Dati20_21[[#This Row],[Quota]],0)</f>
        <v>7.2233333333333336</v>
      </c>
      <c r="I458" s="12">
        <f>IFERROR(VLOOKUP(Dati20_21[[#This Row],[Nome]]&amp;"*",Gazzetta20_21[],2,FALSE),0)</f>
        <v>9</v>
      </c>
      <c r="J458" t="s">
        <v>89</v>
      </c>
      <c r="K458">
        <v>11</v>
      </c>
      <c r="L458">
        <v>5.86</v>
      </c>
      <c r="M458">
        <v>5.91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Y458" s="18" t="s">
        <v>2770</v>
      </c>
      <c r="Z458">
        <v>11</v>
      </c>
    </row>
    <row r="459" spans="1:26">
      <c r="A459">
        <v>2789</v>
      </c>
      <c r="B459" t="s">
        <v>22</v>
      </c>
      <c r="C459" t="s">
        <v>3079</v>
      </c>
      <c r="D459" s="17" t="str">
        <f>IFERROR(VLOOKUP(Dati20_21[[#This Row],[Nome]]&amp;"*",Gazzetta20_21[Giocatore],1,FALSE),0)</f>
        <v>Meite S.</v>
      </c>
      <c r="E459" s="13">
        <f>IFERROR(IF(Dati20_21[[#This Row],[Mf]]/Dati20_21[[#This Row],[Quota]]=0,0,Dati20_21[[#This Row],[Mf]]/Dati20_21[[#This Row],[Quota]]),0)</f>
        <v>0.66888888888888887</v>
      </c>
      <c r="F459" s="13">
        <f>IFERROR(Dati20_21[[#This Row],[Mf/Quota]]*Dati20_21[[#This Row],[Pg]]/38,0)</f>
        <v>0.52807017543859647</v>
      </c>
      <c r="G459" s="15">
        <f>IF(Dati20_21[[#This Row],[Mf]]*Dati20_21[[#This Row],[Pg]]=0,0,Dati20_21[[#This Row],[Mf]]*Dati20_21[[#This Row],[Pg]])</f>
        <v>180.6</v>
      </c>
      <c r="H459" s="20">
        <f>IFERROR(Dati20_21[[#This Row],[Tot. punti]]/Dati20_21[[#This Row],[Quota]],0)</f>
        <v>20.066666666666666</v>
      </c>
      <c r="I459" s="12">
        <f>IFERROR(VLOOKUP(Dati20_21[[#This Row],[Nome]]&amp;"*",Gazzetta20_21[],2,FALSE),0)</f>
        <v>9</v>
      </c>
      <c r="J459" t="s">
        <v>21</v>
      </c>
      <c r="K459">
        <v>30</v>
      </c>
      <c r="L459">
        <v>5.88</v>
      </c>
      <c r="M459">
        <v>6.02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Y459" s="18" t="s">
        <v>2771</v>
      </c>
      <c r="Z459">
        <v>18</v>
      </c>
    </row>
    <row r="460" spans="1:26">
      <c r="A460">
        <v>2121</v>
      </c>
      <c r="B460" t="s">
        <v>22</v>
      </c>
      <c r="C460" t="s">
        <v>769</v>
      </c>
      <c r="D460" s="17" t="str">
        <f>IFERROR(VLOOKUP(Dati20_21[[#This Row],[Nome]]&amp;"*",Gazzetta20_21[Giocatore],1,FALSE),0)</f>
        <v>Melegoni F.</v>
      </c>
      <c r="E460" s="13">
        <f>IFERROR(IF(Dati20_21[[#This Row],[Mf]]/Dati20_21[[#This Row],[Quota]]=0,0,Dati20_21[[#This Row],[Mf]]/Dati20_21[[#This Row],[Quota]]),0)</f>
        <v>0.9900000000000001</v>
      </c>
      <c r="F460" s="13">
        <f>IFERROR(Dati20_21[[#This Row],[Mf/Quota]]*Dati20_21[[#This Row],[Pg]]/38,0)</f>
        <v>0.36473684210526319</v>
      </c>
      <c r="G460" s="15">
        <f>IF(Dati20_21[[#This Row],[Mf]]*Dati20_21[[#This Row],[Pg]]=0,0,Dati20_21[[#This Row],[Mf]]*Dati20_21[[#This Row],[Pg]])</f>
        <v>83.160000000000011</v>
      </c>
      <c r="H460" s="20">
        <f>IFERROR(Dati20_21[[#This Row],[Tot. punti]]/Dati20_21[[#This Row],[Quota]],0)</f>
        <v>13.860000000000001</v>
      </c>
      <c r="I460" s="12">
        <f>IFERROR(VLOOKUP(Dati20_21[[#This Row],[Nome]]&amp;"*",Gazzetta20_21[],2,FALSE),0)</f>
        <v>6</v>
      </c>
      <c r="J460" t="s">
        <v>70</v>
      </c>
      <c r="K460">
        <v>14</v>
      </c>
      <c r="L460">
        <v>6</v>
      </c>
      <c r="M460">
        <v>5.94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Y460" s="18" t="s">
        <v>2901</v>
      </c>
      <c r="Z460">
        <v>25</v>
      </c>
    </row>
    <row r="461" spans="1:26">
      <c r="A461">
        <v>572</v>
      </c>
      <c r="B461" t="s">
        <v>28</v>
      </c>
      <c r="C461" t="s">
        <v>617</v>
      </c>
      <c r="D461" s="17" t="str">
        <f>IFERROR(VLOOKUP(Dati20_21[[#This Row],[Nome]]&amp;"*",Gazzetta20_21[Giocatore],1,FALSE),0)</f>
        <v>Meret A.</v>
      </c>
      <c r="E461" s="13">
        <f>IFERROR(IF(Dati20_21[[#This Row],[Mf]]/Dati20_21[[#This Row],[Quota]]=0,0,Dati20_21[[#This Row],[Mf]]/Dati20_21[[#This Row],[Quota]]),0)</f>
        <v>0.37230769230769228</v>
      </c>
      <c r="F461" s="13">
        <f>IFERROR(Dati20_21[[#This Row],[Mf/Quota]]*Dati20_21[[#This Row],[Pg]]/38,0)</f>
        <v>0.21554655870445344</v>
      </c>
      <c r="G461" s="15">
        <f>IF(Dati20_21[[#This Row],[Mf]]*Dati20_21[[#This Row],[Pg]]=0,0,Dati20_21[[#This Row],[Mf]]*Dati20_21[[#This Row],[Pg]])</f>
        <v>106.47999999999999</v>
      </c>
      <c r="H461" s="20">
        <f>IFERROR(Dati20_21[[#This Row],[Tot. punti]]/Dati20_21[[#This Row],[Quota]],0)</f>
        <v>8.1907692307692308</v>
      </c>
      <c r="I461" s="12">
        <f>IFERROR(VLOOKUP(Dati20_21[[#This Row],[Nome]]&amp;"*",Gazzetta20_21[],2,FALSE),0)</f>
        <v>13</v>
      </c>
      <c r="J461" t="s">
        <v>24</v>
      </c>
      <c r="K461">
        <v>22</v>
      </c>
      <c r="L461">
        <v>6.16</v>
      </c>
      <c r="M461">
        <v>4.84</v>
      </c>
      <c r="N461">
        <v>0</v>
      </c>
      <c r="O461">
        <v>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2114</v>
      </c>
      <c r="Z461">
        <v>15</v>
      </c>
    </row>
    <row r="462" spans="1:26">
      <c r="A462">
        <v>410</v>
      </c>
      <c r="B462" t="s">
        <v>17</v>
      </c>
      <c r="C462" t="s">
        <v>114</v>
      </c>
      <c r="D462" s="17" t="str">
        <f>IFERROR(VLOOKUP(Dati20_21[[#This Row],[Nome]]&amp;"*",Gazzetta20_21[Giocatore],1,FALSE),0)</f>
        <v>Mertens D.</v>
      </c>
      <c r="E462" s="13">
        <f>IFERROR(IF(Dati20_21[[#This Row],[Mf]]/Dati20_21[[#This Row],[Quota]]=0,0,Dati20_21[[#This Row],[Mf]]/Dati20_21[[#This Row],[Quota]]),0)</f>
        <v>0.26178571428571429</v>
      </c>
      <c r="F462" s="13">
        <f>IFERROR(Dati20_21[[#This Row],[Mf/Quota]]*Dati20_21[[#This Row],[Pg]]/38,0)</f>
        <v>0.19978383458646617</v>
      </c>
      <c r="G462" s="15">
        <f>IF(Dati20_21[[#This Row],[Mf]]*Dati20_21[[#This Row],[Pg]]=0,0,Dati20_21[[#This Row],[Mf]]*Dati20_21[[#This Row],[Pg]])</f>
        <v>212.57</v>
      </c>
      <c r="H462" s="20">
        <f>IFERROR(Dati20_21[[#This Row],[Tot. punti]]/Dati20_21[[#This Row],[Quota]],0)</f>
        <v>7.5917857142857139</v>
      </c>
      <c r="I462" s="12">
        <f>IFERROR(VLOOKUP(Dati20_21[[#This Row],[Nome]]&amp;"*",Gazzetta20_21[],2,FALSE),0)</f>
        <v>28</v>
      </c>
      <c r="J462" t="s">
        <v>24</v>
      </c>
      <c r="K462">
        <v>29</v>
      </c>
      <c r="L462">
        <v>6.11</v>
      </c>
      <c r="M462">
        <v>7.33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2</v>
      </c>
      <c r="V462">
        <v>0</v>
      </c>
      <c r="W462">
        <v>0</v>
      </c>
      <c r="Y462" s="18" t="s">
        <v>2772</v>
      </c>
      <c r="Z462">
        <v>10</v>
      </c>
    </row>
    <row r="463" spans="1:26">
      <c r="A463">
        <v>4970</v>
      </c>
      <c r="B463" t="s">
        <v>17</v>
      </c>
      <c r="C463" t="s">
        <v>1521</v>
      </c>
      <c r="D463" s="17" t="str">
        <f>IFERROR(VLOOKUP(Dati20_21[[#This Row],[Nome]]&amp;"*",Gazzetta20_21[Giocatore],1,FALSE),0)</f>
        <v>Messias J.</v>
      </c>
      <c r="E463" s="13">
        <f>IFERROR(IF(Dati20_21[[#This Row],[Mf]]/Dati20_21[[#This Row],[Quota]]=0,0,Dati20_21[[#This Row],[Mf]]/Dati20_21[[#This Row],[Quota]]),0)</f>
        <v>0.29208333333333331</v>
      </c>
      <c r="F463" s="13">
        <f>IFERROR(Dati20_21[[#This Row],[Mf/Quota]]*Dati20_21[[#This Row],[Pg]]/38,0)</f>
        <v>0.27671052631578946</v>
      </c>
      <c r="G463" s="15">
        <f>IF(Dati20_21[[#This Row],[Mf]]*Dati20_21[[#This Row],[Pg]]=0,0,Dati20_21[[#This Row],[Mf]]*Dati20_21[[#This Row],[Pg]])</f>
        <v>252.35999999999999</v>
      </c>
      <c r="H463" s="20">
        <f>IFERROR(Dati20_21[[#This Row],[Tot. punti]]/Dati20_21[[#This Row],[Quota]],0)</f>
        <v>10.514999999999999</v>
      </c>
      <c r="I463" s="12">
        <f>IFERROR(VLOOKUP(Dati20_21[[#This Row],[Nome]]&amp;"*",Gazzetta20_21[],2,FALSE),0)</f>
        <v>24</v>
      </c>
      <c r="J463" t="s">
        <v>656</v>
      </c>
      <c r="K463">
        <v>36</v>
      </c>
      <c r="L463">
        <v>6.26</v>
      </c>
      <c r="M463">
        <v>7.01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6</v>
      </c>
      <c r="V463">
        <v>0</v>
      </c>
      <c r="W463">
        <v>0</v>
      </c>
      <c r="Y463" s="18" t="s">
        <v>2115</v>
      </c>
      <c r="Z463">
        <v>5</v>
      </c>
    </row>
    <row r="464" spans="1:26">
      <c r="A464">
        <v>2794</v>
      </c>
      <c r="B464" t="s">
        <v>17</v>
      </c>
      <c r="C464" t="s">
        <v>1148</v>
      </c>
      <c r="D464" s="17" t="str">
        <f>IFERROR(VLOOKUP(Dati20_21[[#This Row],[Nome]]&amp;"*",Gazzetta20_21[Giocatore],1,FALSE),0)</f>
        <v>Micin P.</v>
      </c>
      <c r="E464" s="13">
        <f>IFERROR(IF(Dati20_21[[#This Row],[Mf]]/Dati20_21[[#This Row],[Quota]]=0,0,Dati20_21[[#This Row],[Mf]]/Dati20_21[[#This Row],[Quota]]),0)</f>
        <v>2.75</v>
      </c>
      <c r="F464" s="13">
        <f>IFERROR(Dati20_21[[#This Row],[Mf/Quota]]*Dati20_21[[#This Row],[Pg]]/38,0)</f>
        <v>7.2368421052631582E-2</v>
      </c>
      <c r="G464" s="15">
        <f>IF(Dati20_21[[#This Row],[Mf]]*Dati20_21[[#This Row],[Pg]]=0,0,Dati20_21[[#This Row],[Mf]]*Dati20_21[[#This Row],[Pg]])</f>
        <v>5.5</v>
      </c>
      <c r="H464" s="20">
        <f>IFERROR(Dati20_21[[#This Row],[Tot. punti]]/Dati20_21[[#This Row],[Quota]],0)</f>
        <v>2.75</v>
      </c>
      <c r="I464" s="12">
        <f>IFERROR(VLOOKUP(Dati20_21[[#This Row],[Nome]]&amp;"*",Gazzetta20_21[],2,FALSE),0)</f>
        <v>2</v>
      </c>
      <c r="J464" t="s">
        <v>30</v>
      </c>
      <c r="K464">
        <v>1</v>
      </c>
      <c r="L464">
        <v>5.5</v>
      </c>
      <c r="M464">
        <v>5.5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 s="18" t="s">
        <v>2116</v>
      </c>
      <c r="Z464">
        <v>16</v>
      </c>
    </row>
    <row r="465" spans="1:26">
      <c r="A465">
        <v>5322</v>
      </c>
      <c r="B465" t="s">
        <v>17</v>
      </c>
      <c r="C465" t="s">
        <v>1585</v>
      </c>
      <c r="D465" s="17" t="str">
        <f>IFERROR(VLOOKUP(Dati20_21[[#This Row],[Nome]]&amp;"*",Gazzetta20_21[Giocatore],1,FALSE),0)</f>
        <v>Mihaila V.</v>
      </c>
      <c r="E465" s="13">
        <f>IFERROR(IF(Dati20_21[[#This Row],[Mf]]/Dati20_21[[#This Row],[Quota]]=0,0,Dati20_21[[#This Row],[Mf]]/Dati20_21[[#This Row],[Quota]]),0)</f>
        <v>0.55833333333333335</v>
      </c>
      <c r="F465" s="13">
        <f>IFERROR(Dati20_21[[#This Row],[Mf/Quota]]*Dati20_21[[#This Row],[Pg]]/38,0)</f>
        <v>0.23508771929824562</v>
      </c>
      <c r="G465" s="15">
        <f>IF(Dati20_21[[#This Row],[Mf]]*Dati20_21[[#This Row],[Pg]]=0,0,Dati20_21[[#This Row],[Mf]]*Dati20_21[[#This Row],[Pg]])</f>
        <v>107.2</v>
      </c>
      <c r="H465" s="20">
        <f>IFERROR(Dati20_21[[#This Row],[Tot. punti]]/Dati20_21[[#This Row],[Quota]],0)</f>
        <v>8.9333333333333336</v>
      </c>
      <c r="I465" s="12">
        <f>IFERROR(VLOOKUP(Dati20_21[[#This Row],[Nome]]&amp;"*",Gazzetta20_21[],2,FALSE),0)</f>
        <v>12</v>
      </c>
      <c r="J465" t="s">
        <v>1086</v>
      </c>
      <c r="K465">
        <v>16</v>
      </c>
      <c r="L465">
        <v>6.1</v>
      </c>
      <c r="M465">
        <v>6.7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0</v>
      </c>
      <c r="Y465" s="18" t="s">
        <v>2411</v>
      </c>
      <c r="Z465">
        <v>17</v>
      </c>
    </row>
    <row r="466" spans="1:26">
      <c r="A466">
        <v>2164</v>
      </c>
      <c r="B466" t="s">
        <v>31</v>
      </c>
      <c r="C466" t="s">
        <v>785</v>
      </c>
      <c r="D466" s="17" t="str">
        <f>IFERROR(VLOOKUP(Dati20_21[[#This Row],[Nome]]&amp;"*",Gazzetta20_21[Giocatore],1,FALSE),0)</f>
        <v>Milenkovic N.</v>
      </c>
      <c r="E466" s="13">
        <f>IFERROR(IF(Dati20_21[[#This Row],[Mf]]/Dati20_21[[#This Row],[Quota]]=0,0,Dati20_21[[#This Row],[Mf]]/Dati20_21[[#This Row],[Quota]]),0)</f>
        <v>0.46076923076923076</v>
      </c>
      <c r="F466" s="13">
        <f>IFERROR(Dati20_21[[#This Row],[Mf/Quota]]*Dati20_21[[#This Row],[Pg]]/38,0)</f>
        <v>0.41226720647773279</v>
      </c>
      <c r="G466" s="15">
        <f>IF(Dati20_21[[#This Row],[Mf]]*Dati20_21[[#This Row],[Pg]]=0,0,Dati20_21[[#This Row],[Mf]]*Dati20_21[[#This Row],[Pg]])</f>
        <v>203.66</v>
      </c>
      <c r="H466" s="20">
        <f>IFERROR(Dati20_21[[#This Row],[Tot. punti]]/Dati20_21[[#This Row],[Quota]],0)</f>
        <v>15.666153846153845</v>
      </c>
      <c r="I466" s="12">
        <f>IFERROR(VLOOKUP(Dati20_21[[#This Row],[Nome]]&amp;"*",Gazzetta20_21[],2,FALSE),0)</f>
        <v>13</v>
      </c>
      <c r="J466" t="s">
        <v>35</v>
      </c>
      <c r="K466">
        <v>34</v>
      </c>
      <c r="L466">
        <v>5.85</v>
      </c>
      <c r="M466">
        <v>5.99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1</v>
      </c>
      <c r="W466">
        <v>0</v>
      </c>
      <c r="Y466" s="18" t="s">
        <v>2412</v>
      </c>
      <c r="Z466">
        <v>22</v>
      </c>
    </row>
    <row r="467" spans="1:26">
      <c r="A467">
        <v>645</v>
      </c>
      <c r="B467" t="s">
        <v>22</v>
      </c>
      <c r="C467" t="s">
        <v>3073</v>
      </c>
      <c r="D467" s="17" t="str">
        <f>IFERROR(VLOOKUP(Dati20_21[[#This Row],[Nome]]&amp;"*",Gazzetta20_21[Giocatore],1,FALSE),0)</f>
        <v>Milinkovic S.</v>
      </c>
      <c r="E467" s="13">
        <f>IFERROR(IF(Dati20_21[[#This Row],[Mf]]/Dati20_21[[#This Row],[Quota]]=0,0,Dati20_21[[#This Row],[Mf]]/Dati20_21[[#This Row],[Quota]]),0)</f>
        <v>0.22500000000000001</v>
      </c>
      <c r="F467" s="13">
        <f>IFERROR(Dati20_21[[#This Row],[Mf/Quota]]*Dati20_21[[#This Row],[Pg]]/38,0)</f>
        <v>0.18947368421052632</v>
      </c>
      <c r="G467" s="15">
        <f>IF(Dati20_21[[#This Row],[Mf]]*Dati20_21[[#This Row],[Pg]]=0,0,Dati20_21[[#This Row],[Mf]]*Dati20_21[[#This Row],[Pg]])</f>
        <v>230.4</v>
      </c>
      <c r="H467" s="20">
        <f>IFERROR(Dati20_21[[#This Row],[Tot. punti]]/Dati20_21[[#This Row],[Quota]],0)</f>
        <v>7.2</v>
      </c>
      <c r="I467" s="12">
        <f>IFERROR(VLOOKUP(Dati20_21[[#This Row],[Nome]]&amp;"*",Gazzetta20_21[],2,FALSE),0)</f>
        <v>32</v>
      </c>
      <c r="J467" t="s">
        <v>74</v>
      </c>
      <c r="K467">
        <v>32</v>
      </c>
      <c r="L467">
        <v>6.27</v>
      </c>
      <c r="M467">
        <v>7.2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4</v>
      </c>
      <c r="V467">
        <v>0</v>
      </c>
      <c r="W467">
        <v>0</v>
      </c>
      <c r="Y467" s="18" t="s">
        <v>2776</v>
      </c>
      <c r="Z467">
        <v>4</v>
      </c>
    </row>
    <row r="468" spans="1:26">
      <c r="A468">
        <v>2170</v>
      </c>
      <c r="B468" t="s">
        <v>28</v>
      </c>
      <c r="C468" t="s">
        <v>3091</v>
      </c>
      <c r="D468" s="17" t="str">
        <f>IFERROR(VLOOKUP(Dati20_21[[#This Row],[Nome]]&amp;"*",Gazzetta20_21[Giocatore],1,FALSE),0)</f>
        <v>Milinkovic V.</v>
      </c>
      <c r="E468" s="13">
        <f>IFERROR(IF(Dati20_21[[#This Row],[Mf]]/Dati20_21[[#This Row],[Quota]]=0,0,Dati20_21[[#This Row],[Mf]]/Dati20_21[[#This Row],[Quota]]),0)</f>
        <v>1.1499999999999999</v>
      </c>
      <c r="F468" s="13">
        <f>IFERROR(Dati20_21[[#This Row],[Mf/Quota]]*Dati20_21[[#This Row],[Pg]]/38,0)</f>
        <v>0.15131578947368421</v>
      </c>
      <c r="G468" s="15">
        <f>IF(Dati20_21[[#This Row],[Mf]]*Dati20_21[[#This Row],[Pg]]=0,0,Dati20_21[[#This Row],[Mf]]*Dati20_21[[#This Row],[Pg]])</f>
        <v>23</v>
      </c>
      <c r="H468" s="20">
        <f>IFERROR(Dati20_21[[#This Row],[Tot. punti]]/Dati20_21[[#This Row],[Quota]],0)</f>
        <v>5.75</v>
      </c>
      <c r="I468" s="12">
        <f>IFERROR(VLOOKUP(Dati20_21[[#This Row],[Nome]]&amp;"*",Gazzetta20_21[],2,FALSE),0)</f>
        <v>4</v>
      </c>
      <c r="J468" t="s">
        <v>81</v>
      </c>
      <c r="K468">
        <v>5</v>
      </c>
      <c r="L468">
        <v>5.8</v>
      </c>
      <c r="M468">
        <v>4.5999999999999996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2594</v>
      </c>
      <c r="Z468">
        <v>10</v>
      </c>
    </row>
    <row r="469" spans="1:26">
      <c r="A469">
        <v>5001</v>
      </c>
      <c r="B469" t="s">
        <v>22</v>
      </c>
      <c r="C469" t="s">
        <v>1549</v>
      </c>
      <c r="D469" s="17" t="str">
        <f>IFERROR(VLOOKUP(Dati20_21[[#This Row],[Nome]]&amp;"*",Gazzetta20_21[Giocatore],1,FALSE),0)</f>
        <v>Miranchuk A.</v>
      </c>
      <c r="E469" s="13">
        <f>IFERROR(IF(Dati20_21[[#This Row],[Mf]]/Dati20_21[[#This Row],[Quota]]=0,0,Dati20_21[[#This Row],[Mf]]/Dati20_21[[#This Row],[Quota]]),0)</f>
        <v>0.29041666666666666</v>
      </c>
      <c r="F469" s="13">
        <f>IFERROR(Dati20_21[[#This Row],[Mf/Quota]]*Dati20_21[[#This Row],[Pg]]/38,0)</f>
        <v>0.19106359649122806</v>
      </c>
      <c r="G469" s="15">
        <f>IF(Dati20_21[[#This Row],[Mf]]*Dati20_21[[#This Row],[Pg]]=0,0,Dati20_21[[#This Row],[Mf]]*Dati20_21[[#This Row],[Pg]])</f>
        <v>174.25</v>
      </c>
      <c r="H469" s="20">
        <f>IFERROR(Dati20_21[[#This Row],[Tot. punti]]/Dati20_21[[#This Row],[Quota]],0)</f>
        <v>7.260416666666667</v>
      </c>
      <c r="I469" s="12">
        <f>IFERROR(VLOOKUP(Dati20_21[[#This Row],[Nome]]&amp;"*",Gazzetta20_21[],2,FALSE),0)</f>
        <v>24</v>
      </c>
      <c r="J469" t="s">
        <v>49</v>
      </c>
      <c r="K469">
        <v>25</v>
      </c>
      <c r="L469">
        <v>6.16</v>
      </c>
      <c r="M469">
        <v>6.97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Y469" s="18" t="s">
        <v>2903</v>
      </c>
      <c r="Z469">
        <v>11</v>
      </c>
    </row>
    <row r="470" spans="1:26">
      <c r="A470">
        <v>41</v>
      </c>
      <c r="B470" t="s">
        <v>28</v>
      </c>
      <c r="C470" t="s">
        <v>104</v>
      </c>
      <c r="D470" s="17" t="str">
        <f>IFERROR(VLOOKUP(Dati20_21[[#This Row],[Nome]]&amp;"*",Gazzetta20_21[Giocatore],1,FALSE),0)</f>
        <v>Mirante A.</v>
      </c>
      <c r="E470" s="13">
        <f>IFERROR(IF(Dati20_21[[#This Row],[Mf]]/Dati20_21[[#This Row],[Quota]]=0,0,Dati20_21[[#This Row],[Mf]]/Dati20_21[[#This Row],[Quota]]),0)</f>
        <v>0.52999999999999992</v>
      </c>
      <c r="F470" s="13">
        <f>IFERROR(Dati20_21[[#This Row],[Mf/Quota]]*Dati20_21[[#This Row],[Pg]]/38,0)</f>
        <v>0.18131578947368418</v>
      </c>
      <c r="G470" s="15">
        <f>IF(Dati20_21[[#This Row],[Mf]]*Dati20_21[[#This Row],[Pg]]=0,0,Dati20_21[[#This Row],[Mf]]*Dati20_21[[#This Row],[Pg]])</f>
        <v>62.009999999999991</v>
      </c>
      <c r="H470" s="20">
        <f>IFERROR(Dati20_21[[#This Row],[Tot. punti]]/Dati20_21[[#This Row],[Quota]],0)</f>
        <v>6.8899999999999988</v>
      </c>
      <c r="I470" s="12">
        <f>IFERROR(VLOOKUP(Dati20_21[[#This Row],[Nome]]&amp;"*",Gazzetta20_21[],2,FALSE),0)</f>
        <v>9</v>
      </c>
      <c r="J470" t="s">
        <v>42</v>
      </c>
      <c r="K470">
        <v>13</v>
      </c>
      <c r="L470">
        <v>6.08</v>
      </c>
      <c r="M470">
        <v>4.7699999999999996</v>
      </c>
      <c r="N470">
        <v>0</v>
      </c>
      <c r="O470">
        <v>19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Y470" s="18" t="s">
        <v>2414</v>
      </c>
      <c r="Z470">
        <v>1</v>
      </c>
    </row>
    <row r="471" spans="1:26">
      <c r="A471">
        <v>2529</v>
      </c>
      <c r="B471" t="s">
        <v>22</v>
      </c>
      <c r="C471" t="s">
        <v>1277</v>
      </c>
      <c r="D471" s="17" t="str">
        <f>IFERROR(VLOOKUP(Dati20_21[[#This Row],[Nome]]&amp;"*",Gazzetta20_21[Giocatore],1,FALSE),0)</f>
        <v>Mkhitaryan H.</v>
      </c>
      <c r="E471" s="13">
        <f>IFERROR(IF(Dati20_21[[#This Row],[Mf]]/Dati20_21[[#This Row],[Quota]]=0,0,Dati20_21[[#This Row],[Mf]]/Dati20_21[[#This Row],[Quota]]),0)</f>
        <v>0.21416666666666667</v>
      </c>
      <c r="F471" s="13">
        <f>IFERROR(Dati20_21[[#This Row],[Mf/Quota]]*Dati20_21[[#This Row],[Pg]]/38,0)</f>
        <v>0.19162280701754386</v>
      </c>
      <c r="G471" s="15">
        <f>IF(Dati20_21[[#This Row],[Mf]]*Dati20_21[[#This Row],[Pg]]=0,0,Dati20_21[[#This Row],[Mf]]*Dati20_21[[#This Row],[Pg]])</f>
        <v>262.14</v>
      </c>
      <c r="H471" s="20">
        <f>IFERROR(Dati20_21[[#This Row],[Tot. punti]]/Dati20_21[[#This Row],[Quota]],0)</f>
        <v>7.2816666666666663</v>
      </c>
      <c r="I471" s="12">
        <f>IFERROR(VLOOKUP(Dati20_21[[#This Row],[Nome]]&amp;"*",Gazzetta20_21[],2,FALSE),0)</f>
        <v>36</v>
      </c>
      <c r="J471" t="s">
        <v>42</v>
      </c>
      <c r="K471">
        <v>34</v>
      </c>
      <c r="L471">
        <v>6.29</v>
      </c>
      <c r="M471">
        <v>7.71</v>
      </c>
      <c r="N471">
        <v>12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10</v>
      </c>
      <c r="U471">
        <v>2</v>
      </c>
      <c r="V471">
        <v>0</v>
      </c>
      <c r="W471">
        <v>0</v>
      </c>
      <c r="Y471" s="18" t="s">
        <v>3052</v>
      </c>
      <c r="Z471">
        <v>7</v>
      </c>
    </row>
    <row r="472" spans="1:26">
      <c r="A472">
        <v>4998</v>
      </c>
      <c r="B472" t="s">
        <v>31</v>
      </c>
      <c r="C472" t="s">
        <v>1546</v>
      </c>
      <c r="D472" s="17" t="str">
        <f>IFERROR(VLOOKUP(Dati20_21[[#This Row],[Nome]]&amp;"*",Gazzetta20_21[Giocatore],1,FALSE),0)</f>
        <v>Molina N.</v>
      </c>
      <c r="E472" s="13">
        <f>IFERROR(IF(Dati20_21[[#This Row],[Mf]]/Dati20_21[[#This Row],[Quota]]=0,0,Dati20_21[[#This Row],[Mf]]/Dati20_21[[#This Row],[Quota]]),0)</f>
        <v>0.48461538461538461</v>
      </c>
      <c r="F472" s="13">
        <f>IFERROR(Dati20_21[[#This Row],[Mf/Quota]]*Dati20_21[[#This Row],[Pg]]/38,0)</f>
        <v>0.36983805668016195</v>
      </c>
      <c r="G472" s="15">
        <f>IF(Dati20_21[[#This Row],[Mf]]*Dati20_21[[#This Row],[Pg]]=0,0,Dati20_21[[#This Row],[Mf]]*Dati20_21[[#This Row],[Pg]])</f>
        <v>182.7</v>
      </c>
      <c r="H472" s="20">
        <f>IFERROR(Dati20_21[[#This Row],[Tot. punti]]/Dati20_21[[#This Row],[Quota]],0)</f>
        <v>14.053846153846154</v>
      </c>
      <c r="I472" s="12">
        <f>IFERROR(VLOOKUP(Dati20_21[[#This Row],[Nome]]&amp;"*",Gazzetta20_21[],2,FALSE),0)</f>
        <v>13</v>
      </c>
      <c r="J472" t="s">
        <v>30</v>
      </c>
      <c r="K472">
        <v>29</v>
      </c>
      <c r="L472">
        <v>5.88</v>
      </c>
      <c r="M472">
        <v>6.3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1</v>
      </c>
      <c r="V472">
        <v>0</v>
      </c>
      <c r="W472">
        <v>0</v>
      </c>
      <c r="Y472" s="18" t="s">
        <v>2415</v>
      </c>
      <c r="Z472">
        <v>14</v>
      </c>
    </row>
    <row r="473" spans="1:26">
      <c r="A473">
        <v>1851</v>
      </c>
      <c r="B473" t="s">
        <v>22</v>
      </c>
      <c r="C473" t="s">
        <v>963</v>
      </c>
      <c r="D473" s="17" t="str">
        <f>IFERROR(VLOOKUP(Dati20_21[[#This Row],[Nome]]&amp;"*",Gazzetta20_21[Giocatore],1,FALSE),0)</f>
        <v>Molina S.</v>
      </c>
      <c r="E473" s="13">
        <f>IFERROR(IF(Dati20_21[[#This Row],[Mf]]/Dati20_21[[#This Row],[Quota]]=0,0,Dati20_21[[#This Row],[Mf]]/Dati20_21[[#This Row],[Quota]]),0)</f>
        <v>0.65555555555555556</v>
      </c>
      <c r="F473" s="13">
        <f>IFERROR(Dati20_21[[#This Row],[Mf/Quota]]*Dati20_21[[#This Row],[Pg]]/38,0)</f>
        <v>0.50029239766081879</v>
      </c>
      <c r="G473" s="15">
        <f>IF(Dati20_21[[#This Row],[Mf]]*Dati20_21[[#This Row],[Pg]]=0,0,Dati20_21[[#This Row],[Mf]]*Dati20_21[[#This Row],[Pg]])</f>
        <v>171.10000000000002</v>
      </c>
      <c r="H473" s="20">
        <f>IFERROR(Dati20_21[[#This Row],[Tot. punti]]/Dati20_21[[#This Row],[Quota]],0)</f>
        <v>19.011111111111113</v>
      </c>
      <c r="I473" s="12">
        <f>IFERROR(VLOOKUP(Dati20_21[[#This Row],[Nome]]&amp;"*",Gazzetta20_21[],2,FALSE),0)</f>
        <v>9</v>
      </c>
      <c r="J473" t="s">
        <v>656</v>
      </c>
      <c r="K473">
        <v>29</v>
      </c>
      <c r="L473">
        <v>5.81</v>
      </c>
      <c r="M473">
        <v>5.9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Y473" s="18" t="s">
        <v>2120</v>
      </c>
      <c r="Z473">
        <v>8</v>
      </c>
    </row>
    <row r="474" spans="1:26">
      <c r="A474">
        <v>2853</v>
      </c>
      <c r="B474" t="s">
        <v>17</v>
      </c>
      <c r="C474" t="s">
        <v>1197</v>
      </c>
      <c r="D474" s="17" t="str">
        <f>IFERROR(VLOOKUP(Dati20_21[[#This Row],[Nome]]&amp;"*",Gazzetta20_21[Giocatore],1,FALSE),0)</f>
        <v>Moncini G.</v>
      </c>
      <c r="E474" s="13">
        <f>IFERROR(IF(Dati20_21[[#This Row],[Mf]]/Dati20_21[[#This Row],[Quota]]=0,0,Dati20_21[[#This Row],[Mf]]/Dati20_21[[#This Row],[Quota]]),0)</f>
        <v>0.5281818181818182</v>
      </c>
      <c r="F474" s="13">
        <f>IFERROR(Dati20_21[[#This Row],[Mf/Quota]]*Dati20_21[[#This Row],[Pg]]/38,0)</f>
        <v>0.13899521531100478</v>
      </c>
      <c r="G474" s="15">
        <f>IF(Dati20_21[[#This Row],[Mf]]*Dati20_21[[#This Row],[Pg]]=0,0,Dati20_21[[#This Row],[Mf]]*Dati20_21[[#This Row],[Pg]])</f>
        <v>58.099999999999994</v>
      </c>
      <c r="H474" s="20">
        <f>IFERROR(Dati20_21[[#This Row],[Tot. punti]]/Dati20_21[[#This Row],[Quota]],0)</f>
        <v>5.2818181818181813</v>
      </c>
      <c r="I474" s="12">
        <f>IFERROR(VLOOKUP(Dati20_21[[#This Row],[Nome]]&amp;"*",Gazzetta20_21[],2,FALSE),0)</f>
        <v>11</v>
      </c>
      <c r="J474" t="s">
        <v>655</v>
      </c>
      <c r="K474">
        <v>10</v>
      </c>
      <c r="L474">
        <v>5.81</v>
      </c>
      <c r="M474">
        <v>5.81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3053</v>
      </c>
      <c r="Z474">
        <v>22</v>
      </c>
    </row>
    <row r="475" spans="1:26">
      <c r="A475">
        <v>4353</v>
      </c>
      <c r="B475" t="s">
        <v>22</v>
      </c>
      <c r="C475" t="s">
        <v>1248</v>
      </c>
      <c r="D475" s="17" t="str">
        <f>IFERROR(VLOOKUP(Dati20_21[[#This Row],[Nome]]&amp;"*",Gazzetta20_21[Giocatore],1,FALSE),0)</f>
        <v>Montiel T.</v>
      </c>
      <c r="E475" s="13">
        <f>IFERROR(IF(Dati20_21[[#This Row],[Mf]]/Dati20_21[[#This Row],[Quota]]=0,0,Dati20_21[[#This Row],[Mf]]/Dati20_21[[#This Row],[Quota]]),0)</f>
        <v>0</v>
      </c>
      <c r="F475" s="13">
        <f>IFERROR(Dati20_21[[#This Row],[Mf/Quota]]*Dati20_21[[#This Row],[Pg]]/38,0)</f>
        <v>0</v>
      </c>
      <c r="G475" s="15">
        <f>IF(Dati20_21[[#This Row],[Mf]]*Dati20_21[[#This Row],[Pg]]=0,0,Dati20_21[[#This Row],[Mf]]*Dati20_21[[#This Row],[Pg]])</f>
        <v>0</v>
      </c>
      <c r="H475" s="20">
        <f>IFERROR(Dati20_21[[#This Row],[Tot. punti]]/Dati20_21[[#This Row],[Quota]],0)</f>
        <v>0</v>
      </c>
      <c r="I475" s="12">
        <f>IFERROR(VLOOKUP(Dati20_21[[#This Row],[Nome]]&amp;"*",Gazzetta20_21[],2,FALSE),0)</f>
        <v>1</v>
      </c>
      <c r="J475" t="s">
        <v>35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2597</v>
      </c>
      <c r="Z475">
        <v>12</v>
      </c>
    </row>
    <row r="476" spans="1:26">
      <c r="A476">
        <v>4957</v>
      </c>
      <c r="B476" t="s">
        <v>28</v>
      </c>
      <c r="C476" t="s">
        <v>3081</v>
      </c>
      <c r="D476" s="17" t="str">
        <f>IFERROR(VLOOKUP(Dati20_21[[#This Row],[Nome]]&amp;"*",Gazzetta20_21[Giocatore],1,FALSE),0)</f>
        <v>Montipo L.</v>
      </c>
      <c r="E476" s="13">
        <f>IFERROR(IF(Dati20_21[[#This Row],[Mf]]/Dati20_21[[#This Row],[Quota]]=0,0,Dati20_21[[#This Row],[Mf]]/Dati20_21[[#This Row],[Quota]]),0)</f>
        <v>0.39900000000000002</v>
      </c>
      <c r="F476" s="13">
        <f>IFERROR(Dati20_21[[#This Row],[Mf/Quota]]*Dati20_21[[#This Row],[Pg]]/38,0)</f>
        <v>0.38850000000000007</v>
      </c>
      <c r="G476" s="15">
        <f>IF(Dati20_21[[#This Row],[Mf]]*Dati20_21[[#This Row],[Pg]]=0,0,Dati20_21[[#This Row],[Mf]]*Dati20_21[[#This Row],[Pg]])</f>
        <v>147.63</v>
      </c>
      <c r="H476" s="20">
        <f>IFERROR(Dati20_21[[#This Row],[Tot. punti]]/Dati20_21[[#This Row],[Quota]],0)</f>
        <v>14.763</v>
      </c>
      <c r="I476" s="12">
        <f>IFERROR(VLOOKUP(Dati20_21[[#This Row],[Nome]]&amp;"*",Gazzetta20_21[],2,FALSE),0)</f>
        <v>10</v>
      </c>
      <c r="J476" t="s">
        <v>655</v>
      </c>
      <c r="K476">
        <v>37</v>
      </c>
      <c r="L476">
        <v>6</v>
      </c>
      <c r="M476">
        <v>3.99</v>
      </c>
      <c r="N476">
        <v>0</v>
      </c>
      <c r="O476">
        <v>74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0</v>
      </c>
      <c r="W476">
        <v>1</v>
      </c>
      <c r="Y476" s="18" t="s">
        <v>2599</v>
      </c>
      <c r="Z476">
        <v>16</v>
      </c>
    </row>
    <row r="477" spans="1:26">
      <c r="A477">
        <v>313</v>
      </c>
      <c r="B477" t="s">
        <v>17</v>
      </c>
      <c r="C477" t="s">
        <v>94</v>
      </c>
      <c r="D477" s="17" t="str">
        <f>IFERROR(VLOOKUP(Dati20_21[[#This Row],[Nome]]&amp;"*",Gazzetta20_21[Giocatore],1,FALSE),0)</f>
        <v>Morata A.</v>
      </c>
      <c r="E477" s="13">
        <f>IFERROR(IF(Dati20_21[[#This Row],[Mf]]/Dati20_21[[#This Row],[Quota]]=0,0,Dati20_21[[#This Row],[Mf]]/Dati20_21[[#This Row],[Quota]]),0)</f>
        <v>0.25413793103448279</v>
      </c>
      <c r="F477" s="13">
        <f>IFERROR(Dati20_21[[#This Row],[Mf/Quota]]*Dati20_21[[#This Row],[Pg]]/38,0)</f>
        <v>0.21401088929219603</v>
      </c>
      <c r="G477" s="15">
        <f>IF(Dati20_21[[#This Row],[Mf]]*Dati20_21[[#This Row],[Pg]]=0,0,Dati20_21[[#This Row],[Mf]]*Dati20_21[[#This Row],[Pg]])</f>
        <v>235.84</v>
      </c>
      <c r="H477" s="20">
        <f>IFERROR(Dati20_21[[#This Row],[Tot. punti]]/Dati20_21[[#This Row],[Quota]],0)</f>
        <v>8.1324137931034493</v>
      </c>
      <c r="I477" s="12">
        <f>IFERROR(VLOOKUP(Dati20_21[[#This Row],[Nome]]&amp;"*",Gazzetta20_21[],2,FALSE),0)</f>
        <v>29</v>
      </c>
      <c r="J477" t="s">
        <v>57</v>
      </c>
      <c r="K477">
        <v>32</v>
      </c>
      <c r="L477">
        <v>6.12</v>
      </c>
      <c r="M477">
        <v>7.37</v>
      </c>
      <c r="N477">
        <v>10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7</v>
      </c>
      <c r="U477">
        <v>3</v>
      </c>
      <c r="V477">
        <v>1</v>
      </c>
      <c r="W477">
        <v>0</v>
      </c>
      <c r="Y477" s="18" t="s">
        <v>2418</v>
      </c>
      <c r="Z477">
        <v>18</v>
      </c>
    </row>
    <row r="478" spans="1:26">
      <c r="A478">
        <v>2264</v>
      </c>
      <c r="B478" t="s">
        <v>22</v>
      </c>
      <c r="C478" t="s">
        <v>857</v>
      </c>
      <c r="D478" s="17" t="str">
        <f>IFERROR(VLOOKUP(Dati20_21[[#This Row],[Nome]]&amp;"*",Gazzetta20_21[Giocatore],1,FALSE),0)</f>
        <v>Morata A.</v>
      </c>
      <c r="E478" s="13">
        <f>IFERROR(IF(Dati20_21[[#This Row],[Mf]]/Dati20_21[[#This Row],[Quota]]=0,0,Dati20_21[[#This Row],[Mf]]/Dati20_21[[#This Row],[Quota]]),0)</f>
        <v>0.19827586206896552</v>
      </c>
      <c r="F478" s="13">
        <f>IFERROR(Dati20_21[[#This Row],[Mf/Quota]]*Dati20_21[[#This Row],[Pg]]/38,0)</f>
        <v>2.0871143375680582E-2</v>
      </c>
      <c r="G478" s="15">
        <f>IF(Dati20_21[[#This Row],[Mf]]*Dati20_21[[#This Row],[Pg]]=0,0,Dati20_21[[#This Row],[Mf]]*Dati20_21[[#This Row],[Pg]])</f>
        <v>23</v>
      </c>
      <c r="H478" s="20">
        <f>IFERROR(Dati20_21[[#This Row],[Tot. punti]]/Dati20_21[[#This Row],[Quota]],0)</f>
        <v>0.7931034482758621</v>
      </c>
      <c r="I478" s="12">
        <f>IFERROR(VLOOKUP(Dati20_21[[#This Row],[Nome]]&amp;"*",Gazzetta20_21[],2,FALSE),0)</f>
        <v>29</v>
      </c>
      <c r="J478" t="s">
        <v>1494</v>
      </c>
      <c r="K478">
        <v>4</v>
      </c>
      <c r="L478">
        <v>5.75</v>
      </c>
      <c r="M478">
        <v>5.75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3054</v>
      </c>
      <c r="Z478">
        <v>32</v>
      </c>
    </row>
    <row r="479" spans="1:26">
      <c r="A479">
        <v>4938</v>
      </c>
      <c r="B479" t="s">
        <v>17</v>
      </c>
      <c r="C479" t="s">
        <v>1477</v>
      </c>
      <c r="D479" s="17" t="str">
        <f>IFERROR(VLOOKUP(Dati20_21[[#This Row],[Nome]]&amp;"*",Gazzetta20_21[Giocatore],1,FALSE),0)</f>
        <v>Moro R.</v>
      </c>
      <c r="E479" s="13">
        <f>IFERROR(IF(Dati20_21[[#This Row],[Mf]]/Dati20_21[[#This Row],[Quota]]=0,0,Dati20_21[[#This Row],[Mf]]/Dati20_21[[#This Row],[Quota]]),0)</f>
        <v>0</v>
      </c>
      <c r="F479" s="13">
        <f>IFERROR(Dati20_21[[#This Row],[Mf/Quota]]*Dati20_21[[#This Row],[Pg]]/38,0)</f>
        <v>0</v>
      </c>
      <c r="G479" s="15">
        <f>IF(Dati20_21[[#This Row],[Mf]]*Dati20_21[[#This Row],[Pg]]=0,0,Dati20_21[[#This Row],[Mf]]*Dati20_21[[#This Row],[Pg]])</f>
        <v>0</v>
      </c>
      <c r="H479" s="20">
        <f>IFERROR(Dati20_21[[#This Row],[Tot. punti]]/Dati20_21[[#This Row],[Quota]],0)</f>
        <v>0</v>
      </c>
      <c r="I479" s="12">
        <f>IFERROR(VLOOKUP(Dati20_21[[#This Row],[Nome]]&amp;"*",Gazzetta20_21[],2,FALSE),0)</f>
        <v>1</v>
      </c>
      <c r="J479" t="s">
        <v>74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2908</v>
      </c>
      <c r="Z479">
        <v>9</v>
      </c>
    </row>
    <row r="480" spans="1:26">
      <c r="A480">
        <v>4521</v>
      </c>
      <c r="B480" t="s">
        <v>31</v>
      </c>
      <c r="C480" t="s">
        <v>1420</v>
      </c>
      <c r="D480" s="17" t="str">
        <f>IFERROR(VLOOKUP(Dati20_21[[#This Row],[Nome]]&amp;"*",Gazzetta20_21[Giocatore],1,FALSE),0)</f>
        <v>Muldur M.</v>
      </c>
      <c r="E480" s="13">
        <f>IFERROR(IF(Dati20_21[[#This Row],[Mf]]/Dati20_21[[#This Row],[Quota]]=0,0,Dati20_21[[#This Row],[Mf]]/Dati20_21[[#This Row],[Quota]]),0)</f>
        <v>0.58499999999999996</v>
      </c>
      <c r="F480" s="13">
        <f>IFERROR(Dati20_21[[#This Row],[Mf/Quota]]*Dati20_21[[#This Row],[Pg]]/38,0)</f>
        <v>0.43105263157894735</v>
      </c>
      <c r="G480" s="15">
        <f>IF(Dati20_21[[#This Row],[Mf]]*Dati20_21[[#This Row],[Pg]]=0,0,Dati20_21[[#This Row],[Mf]]*Dati20_21[[#This Row],[Pg]])</f>
        <v>163.79999999999998</v>
      </c>
      <c r="H480" s="20">
        <f>IFERROR(Dati20_21[[#This Row],[Tot. punti]]/Dati20_21[[#This Row],[Quota]],0)</f>
        <v>16.38</v>
      </c>
      <c r="I480" s="12">
        <f>IFERROR(VLOOKUP(Dati20_21[[#This Row],[Nome]]&amp;"*",Gazzetta20_21[],2,FALSE),0)</f>
        <v>10</v>
      </c>
      <c r="J480" t="s">
        <v>46</v>
      </c>
      <c r="K480">
        <v>28</v>
      </c>
      <c r="L480">
        <v>5.85</v>
      </c>
      <c r="M480">
        <v>5.85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0</v>
      </c>
      <c r="W480">
        <v>0</v>
      </c>
      <c r="Y480" s="18" t="s">
        <v>2601</v>
      </c>
      <c r="Z480">
        <v>10</v>
      </c>
    </row>
    <row r="481" spans="1:26">
      <c r="A481">
        <v>507</v>
      </c>
      <c r="B481" t="s">
        <v>17</v>
      </c>
      <c r="C481" t="s">
        <v>132</v>
      </c>
      <c r="D481" s="17" t="str">
        <f>IFERROR(VLOOKUP(Dati20_21[[#This Row],[Nome]]&amp;"*",Gazzetta20_21[Giocatore],1,FALSE),0)</f>
        <v>Muriel L.</v>
      </c>
      <c r="E481" s="13">
        <f>IFERROR(IF(Dati20_21[[#This Row],[Mf]]/Dati20_21[[#This Row],[Quota]]=0,0,Dati20_21[[#This Row],[Mf]]/Dati20_21[[#This Row],[Quota]]),0)</f>
        <v>0.21658536585365856</v>
      </c>
      <c r="F481" s="13">
        <f>IFERROR(Dati20_21[[#This Row],[Mf/Quota]]*Dati20_21[[#This Row],[Pg]]/38,0)</f>
        <v>0.20518613607188704</v>
      </c>
      <c r="G481" s="15">
        <f>IF(Dati20_21[[#This Row],[Mf]]*Dati20_21[[#This Row],[Pg]]=0,0,Dati20_21[[#This Row],[Mf]]*Dati20_21[[#This Row],[Pg]])</f>
        <v>319.68</v>
      </c>
      <c r="H481" s="20">
        <f>IFERROR(Dati20_21[[#This Row],[Tot. punti]]/Dati20_21[[#This Row],[Quota]],0)</f>
        <v>7.7970731707317071</v>
      </c>
      <c r="I481" s="12">
        <f>IFERROR(VLOOKUP(Dati20_21[[#This Row],[Nome]]&amp;"*",Gazzetta20_21[],2,FALSE),0)</f>
        <v>41</v>
      </c>
      <c r="J481" t="s">
        <v>49</v>
      </c>
      <c r="K481">
        <v>36</v>
      </c>
      <c r="L481">
        <v>6.62</v>
      </c>
      <c r="M481">
        <v>8.8800000000000008</v>
      </c>
      <c r="N481">
        <v>20</v>
      </c>
      <c r="O481">
        <v>0</v>
      </c>
      <c r="P481">
        <v>0</v>
      </c>
      <c r="Q481">
        <v>3</v>
      </c>
      <c r="R481">
        <v>2</v>
      </c>
      <c r="S481">
        <v>1</v>
      </c>
      <c r="T481">
        <v>9</v>
      </c>
      <c r="U481">
        <v>0</v>
      </c>
      <c r="V481">
        <v>0</v>
      </c>
      <c r="W481">
        <v>0</v>
      </c>
      <c r="Y481" s="18" t="s">
        <v>2125</v>
      </c>
      <c r="Z481">
        <v>13</v>
      </c>
    </row>
    <row r="482" spans="1:26">
      <c r="A482">
        <v>5012</v>
      </c>
      <c r="B482" t="s">
        <v>17</v>
      </c>
      <c r="C482" t="s">
        <v>1559</v>
      </c>
      <c r="D482" s="17" t="str">
        <f>IFERROR(VLOOKUP(Dati20_21[[#This Row],[Nome]]&amp;"*",Gazzetta20_21[Giocatore],1,FALSE),0)</f>
        <v>Muriqi V.</v>
      </c>
      <c r="E482" s="13">
        <f>IFERROR(IF(Dati20_21[[#This Row],[Mf]]/Dati20_21[[#This Row],[Quota]]=0,0,Dati20_21[[#This Row],[Mf]]/Dati20_21[[#This Row],[Quota]]),0)</f>
        <v>0.51818181818181819</v>
      </c>
      <c r="F482" s="13">
        <f>IFERROR(Dati20_21[[#This Row],[Mf/Quota]]*Dati20_21[[#This Row],[Pg]]/38,0)</f>
        <v>0.36818181818181817</v>
      </c>
      <c r="G482" s="15">
        <f>IF(Dati20_21[[#This Row],[Mf]]*Dati20_21[[#This Row],[Pg]]=0,0,Dati20_21[[#This Row],[Mf]]*Dati20_21[[#This Row],[Pg]])</f>
        <v>153.9</v>
      </c>
      <c r="H482" s="20">
        <f>IFERROR(Dati20_21[[#This Row],[Tot. punti]]/Dati20_21[[#This Row],[Quota]],0)</f>
        <v>13.990909090909092</v>
      </c>
      <c r="I482" s="12">
        <f>IFERROR(VLOOKUP(Dati20_21[[#This Row],[Nome]]&amp;"*",Gazzetta20_21[],2,FALSE),0)</f>
        <v>11</v>
      </c>
      <c r="J482" t="s">
        <v>74</v>
      </c>
      <c r="K482">
        <v>27</v>
      </c>
      <c r="L482">
        <v>5.58</v>
      </c>
      <c r="M482">
        <v>5.7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Y482" s="18" t="s">
        <v>2909</v>
      </c>
      <c r="Z482">
        <v>12</v>
      </c>
    </row>
    <row r="483" spans="1:26">
      <c r="A483">
        <v>1868</v>
      </c>
      <c r="B483" t="s">
        <v>31</v>
      </c>
      <c r="C483" t="s">
        <v>667</v>
      </c>
      <c r="D483" s="17" t="str">
        <f>IFERROR(VLOOKUP(Dati20_21[[#This Row],[Nome]]&amp;"*",Gazzetta20_21[Giocatore],1,FALSE),0)</f>
        <v>Murru N.</v>
      </c>
      <c r="E483" s="13">
        <f>IFERROR(IF(Dati20_21[[#This Row],[Mf]]/Dati20_21[[#This Row],[Quota]]=0,0,Dati20_21[[#This Row],[Mf]]/Dati20_21[[#This Row],[Quota]]),0)</f>
        <v>0.97666666666666668</v>
      </c>
      <c r="F483" s="13">
        <f>IFERROR(Dati20_21[[#This Row],[Mf/Quota]]*Dati20_21[[#This Row],[Pg]]/38,0)</f>
        <v>0.35982456140350877</v>
      </c>
      <c r="G483" s="15">
        <f>IF(Dati20_21[[#This Row],[Mf]]*Dati20_21[[#This Row],[Pg]]=0,0,Dati20_21[[#This Row],[Mf]]*Dati20_21[[#This Row],[Pg]])</f>
        <v>82.04</v>
      </c>
      <c r="H483" s="20">
        <f>IFERROR(Dati20_21[[#This Row],[Tot. punti]]/Dati20_21[[#This Row],[Quota]],0)</f>
        <v>13.673333333333334</v>
      </c>
      <c r="I483" s="12">
        <f>IFERROR(VLOOKUP(Dati20_21[[#This Row],[Nome]]&amp;"*",Gazzetta20_21[],2,FALSE),0)</f>
        <v>6</v>
      </c>
      <c r="J483" t="s">
        <v>81</v>
      </c>
      <c r="K483">
        <v>14</v>
      </c>
      <c r="L483">
        <v>5.86</v>
      </c>
      <c r="M483">
        <v>5.86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2126</v>
      </c>
      <c r="Z483">
        <v>20</v>
      </c>
    </row>
    <row r="484" spans="1:26">
      <c r="A484">
        <v>2168</v>
      </c>
      <c r="B484" t="s">
        <v>31</v>
      </c>
      <c r="C484" t="s">
        <v>789</v>
      </c>
      <c r="D484" s="17" t="str">
        <f>IFERROR(VLOOKUP(Dati20_21[[#This Row],[Nome]]&amp;"*",Gazzetta20_21[Giocatore],1,FALSE),0)</f>
        <v>Musacchio M.</v>
      </c>
      <c r="E484" s="13">
        <f>IFERROR(IF(Dati20_21[[#This Row],[Mf]]/Dati20_21[[#This Row],[Quota]]=0,0,Dati20_21[[#This Row],[Mf]]/Dati20_21[[#This Row],[Quota]]),0)</f>
        <v>0.73499999999999999</v>
      </c>
      <c r="F484" s="13">
        <f>IFERROR(Dati20_21[[#This Row],[Mf/Quota]]*Dati20_21[[#This Row],[Pg]]/38,0)</f>
        <v>9.6710526315789469E-2</v>
      </c>
      <c r="G484" s="15">
        <f>IF(Dati20_21[[#This Row],[Mf]]*Dati20_21[[#This Row],[Pg]]=0,0,Dati20_21[[#This Row],[Mf]]*Dati20_21[[#This Row],[Pg]])</f>
        <v>29.4</v>
      </c>
      <c r="H484" s="20">
        <f>IFERROR(Dati20_21[[#This Row],[Tot. punti]]/Dati20_21[[#This Row],[Quota]],0)</f>
        <v>3.6749999999999998</v>
      </c>
      <c r="I484" s="12">
        <f>IFERROR(VLOOKUP(Dati20_21[[#This Row],[Nome]]&amp;"*",Gazzetta20_21[],2,FALSE),0)</f>
        <v>8</v>
      </c>
      <c r="J484" t="s">
        <v>74</v>
      </c>
      <c r="K484">
        <v>5</v>
      </c>
      <c r="L484">
        <v>6</v>
      </c>
      <c r="M484">
        <v>5.88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Y484" s="18" t="s">
        <v>2911</v>
      </c>
      <c r="Z484">
        <v>17</v>
      </c>
    </row>
    <row r="485" spans="1:26">
      <c r="A485">
        <v>2792</v>
      </c>
      <c r="B485" t="s">
        <v>28</v>
      </c>
      <c r="C485" t="s">
        <v>1146</v>
      </c>
      <c r="D485" s="17" t="str">
        <f>IFERROR(VLOOKUP(Dati20_21[[#This Row],[Nome]]&amp;"*",Gazzetta20_21[Giocatore],1,FALSE),0)</f>
        <v>Musso J.</v>
      </c>
      <c r="E485" s="13">
        <f>IFERROR(IF(Dati20_21[[#This Row],[Mf]]/Dati20_21[[#This Row],[Quota]]=0,0,Dati20_21[[#This Row],[Mf]]/Dati20_21[[#This Row],[Quota]]),0)</f>
        <v>0.32785714285714285</v>
      </c>
      <c r="F485" s="13">
        <f>IFERROR(Dati20_21[[#This Row],[Mf/Quota]]*Dati20_21[[#This Row],[Pg]]/38,0)</f>
        <v>0.30197368421052628</v>
      </c>
      <c r="G485" s="15">
        <f>IF(Dati20_21[[#This Row],[Mf]]*Dati20_21[[#This Row],[Pg]]=0,0,Dati20_21[[#This Row],[Mf]]*Dati20_21[[#This Row],[Pg]])</f>
        <v>160.65</v>
      </c>
      <c r="H485" s="20">
        <f>IFERROR(Dati20_21[[#This Row],[Tot. punti]]/Dati20_21[[#This Row],[Quota]],0)</f>
        <v>11.475</v>
      </c>
      <c r="I485" s="12">
        <f>IFERROR(VLOOKUP(Dati20_21[[#This Row],[Nome]]&amp;"*",Gazzetta20_21[],2,FALSE),0)</f>
        <v>14</v>
      </c>
      <c r="J485" t="s">
        <v>30</v>
      </c>
      <c r="K485">
        <v>35</v>
      </c>
      <c r="L485">
        <v>6.11</v>
      </c>
      <c r="M485">
        <v>4.59</v>
      </c>
      <c r="N485">
        <v>0</v>
      </c>
      <c r="O485">
        <v>51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0</v>
      </c>
      <c r="Y485" s="18" t="s">
        <v>3055</v>
      </c>
      <c r="Z485">
        <v>6</v>
      </c>
    </row>
    <row r="486" spans="1:26">
      <c r="A486">
        <v>467</v>
      </c>
      <c r="B486" t="s">
        <v>22</v>
      </c>
      <c r="C486" t="s">
        <v>82</v>
      </c>
      <c r="D486" s="17" t="str">
        <f>IFERROR(VLOOKUP(Dati20_21[[#This Row],[Nome]]&amp;"*",Gazzetta20_21[Giocatore],1,FALSE),0)</f>
        <v>Nainggolan R.</v>
      </c>
      <c r="E486" s="13">
        <f>IFERROR(IF(Dati20_21[[#This Row],[Mf]]/Dati20_21[[#This Row],[Quota]]=0,0,Dati20_21[[#This Row],[Mf]]/Dati20_21[[#This Row],[Quota]]),0)</f>
        <v>0.32263157894736844</v>
      </c>
      <c r="F486" s="13">
        <f>IFERROR(Dati20_21[[#This Row],[Mf/Quota]]*Dati20_21[[#This Row],[Pg]]/38,0)</f>
        <v>0.22074792243767316</v>
      </c>
      <c r="G486" s="15">
        <f>IF(Dati20_21[[#This Row],[Mf]]*Dati20_21[[#This Row],[Pg]]=0,0,Dati20_21[[#This Row],[Mf]]*Dati20_21[[#This Row],[Pg]])</f>
        <v>159.38</v>
      </c>
      <c r="H486" s="20">
        <f>IFERROR(Dati20_21[[#This Row],[Tot. punti]]/Dati20_21[[#This Row],[Quota]],0)</f>
        <v>8.3884210526315783</v>
      </c>
      <c r="I486" s="12">
        <f>IFERROR(VLOOKUP(Dati20_21[[#This Row],[Nome]]&amp;"*",Gazzetta20_21[],2,FALSE),0)</f>
        <v>19</v>
      </c>
      <c r="J486" t="s">
        <v>654</v>
      </c>
      <c r="K486">
        <v>26</v>
      </c>
      <c r="L486">
        <v>6.11</v>
      </c>
      <c r="M486">
        <v>6.13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</v>
      </c>
      <c r="V486">
        <v>0</v>
      </c>
      <c r="W486">
        <v>0</v>
      </c>
      <c r="Y486" s="18" t="s">
        <v>2128</v>
      </c>
      <c r="Z486">
        <v>26</v>
      </c>
    </row>
    <row r="487" spans="1:26">
      <c r="A487">
        <v>4514</v>
      </c>
      <c r="B487" t="s">
        <v>22</v>
      </c>
      <c r="C487" t="s">
        <v>1413</v>
      </c>
      <c r="D487" s="17" t="str">
        <f>IFERROR(VLOOKUP(Dati20_21[[#This Row],[Nome]]&amp;"*",Gazzetta20_21[Giocatore],1,FALSE),0)</f>
        <v>Nandez N.</v>
      </c>
      <c r="E487" s="13">
        <f>IFERROR(IF(Dati20_21[[#This Row],[Mf]]/Dati20_21[[#This Row],[Quota]]=0,0,Dati20_21[[#This Row],[Mf]]/Dati20_21[[#This Row],[Quota]]),0)</f>
        <v>0.34888888888888892</v>
      </c>
      <c r="F487" s="13">
        <f>IFERROR(Dati20_21[[#This Row],[Mf/Quota]]*Dati20_21[[#This Row],[Pg]]/38,0)</f>
        <v>0.29380116959064329</v>
      </c>
      <c r="G487" s="15">
        <f>IF(Dati20_21[[#This Row],[Mf]]*Dati20_21[[#This Row],[Pg]]=0,0,Dati20_21[[#This Row],[Mf]]*Dati20_21[[#This Row],[Pg]])</f>
        <v>200.96</v>
      </c>
      <c r="H487" s="20">
        <f>IFERROR(Dati20_21[[#This Row],[Tot. punti]]/Dati20_21[[#This Row],[Quota]],0)</f>
        <v>11.164444444444445</v>
      </c>
      <c r="I487" s="12">
        <f>IFERROR(VLOOKUP(Dati20_21[[#This Row],[Nome]]&amp;"*",Gazzetta20_21[],2,FALSE),0)</f>
        <v>18</v>
      </c>
      <c r="J487" t="s">
        <v>654</v>
      </c>
      <c r="K487">
        <v>32</v>
      </c>
      <c r="L487">
        <v>6.14</v>
      </c>
      <c r="M487">
        <v>6.28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7</v>
      </c>
      <c r="V487">
        <v>1</v>
      </c>
      <c r="W487">
        <v>0</v>
      </c>
      <c r="Y487" s="18" t="s">
        <v>2912</v>
      </c>
      <c r="Z487">
        <v>13</v>
      </c>
    </row>
    <row r="488" spans="1:26">
      <c r="A488">
        <v>1943</v>
      </c>
      <c r="B488" t="s">
        <v>17</v>
      </c>
      <c r="C488" t="s">
        <v>993</v>
      </c>
      <c r="D488" s="17" t="str">
        <f>IFERROR(VLOOKUP(Dati20_21[[#This Row],[Nome]]&amp;"*",Gazzetta20_21[Giocatore],1,FALSE),0)</f>
        <v>Nestorovski I.</v>
      </c>
      <c r="E488" s="13">
        <f>IFERROR(IF(Dati20_21[[#This Row],[Mf]]/Dati20_21[[#This Row],[Quota]]=0,0,Dati20_21[[#This Row],[Mf]]/Dati20_21[[#This Row],[Quota]]),0)</f>
        <v>0.45928571428571424</v>
      </c>
      <c r="F488" s="13">
        <f>IFERROR(Dati20_21[[#This Row],[Mf/Quota]]*Dati20_21[[#This Row],[Pg]]/38,0)</f>
        <v>0.26590225563909775</v>
      </c>
      <c r="G488" s="15">
        <f>IF(Dati20_21[[#This Row],[Mf]]*Dati20_21[[#This Row],[Pg]]=0,0,Dati20_21[[#This Row],[Mf]]*Dati20_21[[#This Row],[Pg]])</f>
        <v>141.45999999999998</v>
      </c>
      <c r="H488" s="20">
        <f>IFERROR(Dati20_21[[#This Row],[Tot. punti]]/Dati20_21[[#This Row],[Quota]],0)</f>
        <v>10.104285714285712</v>
      </c>
      <c r="I488" s="12">
        <f>IFERROR(VLOOKUP(Dati20_21[[#This Row],[Nome]]&amp;"*",Gazzetta20_21[],2,FALSE),0)</f>
        <v>14</v>
      </c>
      <c r="J488" t="s">
        <v>30</v>
      </c>
      <c r="K488">
        <v>22</v>
      </c>
      <c r="L488">
        <v>5.97</v>
      </c>
      <c r="M488">
        <v>6.43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Y488" s="18" t="s">
        <v>2913</v>
      </c>
      <c r="Z488">
        <v>11</v>
      </c>
    </row>
    <row r="489" spans="1:26">
      <c r="A489">
        <v>4349</v>
      </c>
      <c r="B489" t="s">
        <v>22</v>
      </c>
      <c r="C489" t="s">
        <v>1245</v>
      </c>
      <c r="D489" s="17" t="str">
        <f>IFERROR(VLOOKUP(Dati20_21[[#This Row],[Nome]]&amp;"*",Gazzetta20_21[Giocatore],1,FALSE),0)</f>
        <v>Nicolussi Caviglia H.</v>
      </c>
      <c r="E489" s="13">
        <f>IFERROR(IF(Dati20_21[[#This Row],[Mf]]/Dati20_21[[#This Row],[Quota]]=0,0,Dati20_21[[#This Row],[Mf]]/Dati20_21[[#This Row],[Quota]]),0)</f>
        <v>0</v>
      </c>
      <c r="F489" s="13">
        <f>IFERROR(Dati20_21[[#This Row],[Mf/Quota]]*Dati20_21[[#This Row],[Pg]]/38,0)</f>
        <v>0</v>
      </c>
      <c r="G489" s="15">
        <f>IF(Dati20_21[[#This Row],[Mf]]*Dati20_21[[#This Row],[Pg]]=0,0,Dati20_21[[#This Row],[Mf]]*Dati20_21[[#This Row],[Pg]])</f>
        <v>0</v>
      </c>
      <c r="H489" s="20">
        <f>IFERROR(Dati20_21[[#This Row],[Tot. punti]]/Dati20_21[[#This Row],[Quota]],0)</f>
        <v>0</v>
      </c>
      <c r="I489" s="12">
        <f>IFERROR(VLOOKUP(Dati20_21[[#This Row],[Nome]]&amp;"*",Gazzetta20_21[],2,FALSE),0)</f>
        <v>3</v>
      </c>
      <c r="J489" t="s">
        <v>1086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s="18" t="s">
        <v>2423</v>
      </c>
      <c r="Z489">
        <v>19</v>
      </c>
    </row>
    <row r="490" spans="1:26">
      <c r="A490">
        <v>2288</v>
      </c>
      <c r="B490" t="s">
        <v>31</v>
      </c>
      <c r="C490" t="s">
        <v>3086</v>
      </c>
      <c r="D490" s="17" t="str">
        <f>IFERROR(VLOOKUP(Dati20_21[[#This Row],[Nome]]&amp;"*",Gazzetta20_21[Giocatore],1,FALSE),0)</f>
        <v>Nkoulou N.</v>
      </c>
      <c r="E490" s="13">
        <f>IFERROR(IF(Dati20_21[[#This Row],[Mf]]/Dati20_21[[#This Row],[Quota]]=0,0,Dati20_21[[#This Row],[Mf]]/Dati20_21[[#This Row],[Quota]]),0)</f>
        <v>0.41285714285714287</v>
      </c>
      <c r="F490" s="13">
        <f>IFERROR(Dati20_21[[#This Row],[Mf/Quota]]*Dati20_21[[#This Row],[Pg]]/38,0)</f>
        <v>0.19556390977443608</v>
      </c>
      <c r="G490" s="15">
        <f>IF(Dati20_21[[#This Row],[Mf]]*Dati20_21[[#This Row],[Pg]]=0,0,Dati20_21[[#This Row],[Mf]]*Dati20_21[[#This Row],[Pg]])</f>
        <v>104.04</v>
      </c>
      <c r="H490" s="20">
        <f>IFERROR(Dati20_21[[#This Row],[Tot. punti]]/Dati20_21[[#This Row],[Quota]],0)</f>
        <v>7.4314285714285715</v>
      </c>
      <c r="I490" s="12">
        <f>IFERROR(VLOOKUP(Dati20_21[[#This Row],[Nome]]&amp;"*",Gazzetta20_21[],2,FALSE),0)</f>
        <v>14</v>
      </c>
      <c r="J490" t="s">
        <v>81</v>
      </c>
      <c r="K490">
        <v>18</v>
      </c>
      <c r="L490">
        <v>5.75</v>
      </c>
      <c r="M490">
        <v>5.78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Y490" s="18" t="s">
        <v>2132</v>
      </c>
      <c r="Z490">
        <v>11</v>
      </c>
    </row>
    <row r="491" spans="1:26">
      <c r="A491">
        <v>2280</v>
      </c>
      <c r="B491" t="s">
        <v>31</v>
      </c>
      <c r="C491" t="s">
        <v>870</v>
      </c>
      <c r="D491" s="17" t="str">
        <f>IFERROR(VLOOKUP(Dati20_21[[#This Row],[Nome]]&amp;"*",Gazzetta20_21[Giocatore],1,FALSE),0)</f>
        <v>Nuytinck B.</v>
      </c>
      <c r="E491" s="13">
        <f>IFERROR(IF(Dati20_21[[#This Row],[Mf]]/Dati20_21[[#This Row],[Quota]]=0,0,Dati20_21[[#This Row],[Mf]]/Dati20_21[[#This Row],[Quota]]),0)</f>
        <v>0.42599999999999999</v>
      </c>
      <c r="F491" s="13">
        <f>IFERROR(Dati20_21[[#This Row],[Mf/Quota]]*Dati20_21[[#This Row],[Pg]]/38,0)</f>
        <v>0.22421052631578947</v>
      </c>
      <c r="G491" s="15">
        <f>IF(Dati20_21[[#This Row],[Mf]]*Dati20_21[[#This Row],[Pg]]=0,0,Dati20_21[[#This Row],[Mf]]*Dati20_21[[#This Row],[Pg]])</f>
        <v>127.8</v>
      </c>
      <c r="H491" s="20">
        <f>IFERROR(Dati20_21[[#This Row],[Tot. punti]]/Dati20_21[[#This Row],[Quota]],0)</f>
        <v>8.52</v>
      </c>
      <c r="I491" s="12">
        <f>IFERROR(VLOOKUP(Dati20_21[[#This Row],[Nome]]&amp;"*",Gazzetta20_21[],2,FALSE),0)</f>
        <v>15</v>
      </c>
      <c r="J491" t="s">
        <v>30</v>
      </c>
      <c r="K491">
        <v>20</v>
      </c>
      <c r="L491">
        <v>6.26</v>
      </c>
      <c r="M491">
        <v>6.39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Y491" s="18" t="s">
        <v>2781</v>
      </c>
      <c r="Z491">
        <v>7</v>
      </c>
    </row>
    <row r="492" spans="1:26">
      <c r="A492">
        <v>5336</v>
      </c>
      <c r="B492" t="s">
        <v>17</v>
      </c>
      <c r="C492" t="s">
        <v>1594</v>
      </c>
      <c r="D492" s="17" t="str">
        <f>IFERROR(VLOOKUP(Dati20_21[[#This Row],[Nome]]&amp;"*",Gazzetta20_21[Giocatore],1,FALSE),0)</f>
        <v>Nzola M.</v>
      </c>
      <c r="E492" s="13">
        <f>IFERROR(IF(Dati20_21[[#This Row],[Mf]]/Dati20_21[[#This Row],[Quota]]=0,0,Dati20_21[[#This Row],[Mf]]/Dati20_21[[#This Row],[Quota]]),0)</f>
        <v>0.32521739130434785</v>
      </c>
      <c r="F492" s="13">
        <f>IFERROR(Dati20_21[[#This Row],[Mf/Quota]]*Dati20_21[[#This Row],[Pg]]/38,0)</f>
        <v>0.21395881006864989</v>
      </c>
      <c r="G492" s="15">
        <f>IF(Dati20_21[[#This Row],[Mf]]*Dati20_21[[#This Row],[Pg]]=0,0,Dati20_21[[#This Row],[Mf]]*Dati20_21[[#This Row],[Pg]])</f>
        <v>187</v>
      </c>
      <c r="H492" s="20">
        <f>IFERROR(Dati20_21[[#This Row],[Tot. punti]]/Dati20_21[[#This Row],[Quota]],0)</f>
        <v>8.1304347826086953</v>
      </c>
      <c r="I492" s="12">
        <f>IFERROR(VLOOKUP(Dati20_21[[#This Row],[Nome]]&amp;"*",Gazzetta20_21[],2,FALSE),0)</f>
        <v>23</v>
      </c>
      <c r="J492" t="s">
        <v>1494</v>
      </c>
      <c r="K492">
        <v>25</v>
      </c>
      <c r="L492">
        <v>6.14</v>
      </c>
      <c r="M492">
        <v>7.48</v>
      </c>
      <c r="N492">
        <v>7</v>
      </c>
      <c r="O492">
        <v>0</v>
      </c>
      <c r="P492">
        <v>0</v>
      </c>
      <c r="Q492">
        <v>4</v>
      </c>
      <c r="R492">
        <v>4</v>
      </c>
      <c r="S492">
        <v>0</v>
      </c>
      <c r="T492">
        <v>3</v>
      </c>
      <c r="U492">
        <v>5</v>
      </c>
      <c r="V492">
        <v>0</v>
      </c>
      <c r="W492">
        <v>0</v>
      </c>
      <c r="Y492" s="18" t="s">
        <v>2426</v>
      </c>
      <c r="Z492">
        <v>18</v>
      </c>
    </row>
    <row r="493" spans="1:26">
      <c r="A493">
        <v>4501</v>
      </c>
      <c r="B493" t="s">
        <v>22</v>
      </c>
      <c r="C493" t="s">
        <v>1401</v>
      </c>
      <c r="D493" s="17" t="str">
        <f>IFERROR(VLOOKUP(Dati20_21[[#This Row],[Nome]]&amp;"*",Gazzetta20_21[Giocatore],1,FALSE),0)</f>
        <v>Obiang P.</v>
      </c>
      <c r="E493" s="13">
        <f>IFERROR(IF(Dati20_21[[#This Row],[Mf]]/Dati20_21[[#This Row],[Quota]]=0,0,Dati20_21[[#This Row],[Mf]]/Dati20_21[[#This Row],[Quota]]),0)</f>
        <v>0.64222222222222225</v>
      </c>
      <c r="F493" s="13">
        <f>IFERROR(Dati20_21[[#This Row],[Mf/Quota]]*Dati20_21[[#This Row],[Pg]]/38,0)</f>
        <v>0.55771929824561406</v>
      </c>
      <c r="G493" s="15">
        <f>IF(Dati20_21[[#This Row],[Mf]]*Dati20_21[[#This Row],[Pg]]=0,0,Dati20_21[[#This Row],[Mf]]*Dati20_21[[#This Row],[Pg]])</f>
        <v>190.74</v>
      </c>
      <c r="H493" s="20">
        <f>IFERROR(Dati20_21[[#This Row],[Tot. punti]]/Dati20_21[[#This Row],[Quota]],0)</f>
        <v>21.193333333333335</v>
      </c>
      <c r="I493" s="12">
        <f>IFERROR(VLOOKUP(Dati20_21[[#This Row],[Nome]]&amp;"*",Gazzetta20_21[],2,FALSE),0)</f>
        <v>9</v>
      </c>
      <c r="J493" t="s">
        <v>46</v>
      </c>
      <c r="K493">
        <v>33</v>
      </c>
      <c r="L493">
        <v>5.86</v>
      </c>
      <c r="M493">
        <v>5.78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4</v>
      </c>
      <c r="V493">
        <v>1</v>
      </c>
      <c r="W493">
        <v>0</v>
      </c>
      <c r="Y493" s="18" t="s">
        <v>2136</v>
      </c>
      <c r="Z493">
        <v>14</v>
      </c>
    </row>
    <row r="494" spans="1:26">
      <c r="A494">
        <v>5378</v>
      </c>
      <c r="B494" t="s">
        <v>17</v>
      </c>
      <c r="C494" t="s">
        <v>1614</v>
      </c>
      <c r="D494" s="17" t="str">
        <f>IFERROR(VLOOKUP(Dati20_21[[#This Row],[Nome]]&amp;"*",Gazzetta20_21[Giocatore],1,FALSE),0)</f>
        <v>Oddei B.</v>
      </c>
      <c r="E494" s="13">
        <f>IFERROR(IF(Dati20_21[[#This Row],[Mf]]/Dati20_21[[#This Row],[Quota]]=0,0,Dati20_21[[#This Row],[Mf]]/Dati20_21[[#This Row],[Quota]]),0)</f>
        <v>2.2766666666666668</v>
      </c>
      <c r="F494" s="13">
        <f>IFERROR(Dati20_21[[#This Row],[Mf/Quota]]*Dati20_21[[#This Row],[Pg]]/38,0)</f>
        <v>0.29956140350877197</v>
      </c>
      <c r="G494" s="15">
        <f>IF(Dati20_21[[#This Row],[Mf]]*Dati20_21[[#This Row],[Pg]]=0,0,Dati20_21[[#This Row],[Mf]]*Dati20_21[[#This Row],[Pg]])</f>
        <v>34.15</v>
      </c>
      <c r="H494" s="20">
        <f>IFERROR(Dati20_21[[#This Row],[Tot. punti]]/Dati20_21[[#This Row],[Quota]],0)</f>
        <v>11.383333333333333</v>
      </c>
      <c r="I494" s="12">
        <f>IFERROR(VLOOKUP(Dati20_21[[#This Row],[Nome]]&amp;"*",Gazzetta20_21[],2,FALSE),0)</f>
        <v>3</v>
      </c>
      <c r="J494" t="s">
        <v>46</v>
      </c>
      <c r="K494">
        <v>5</v>
      </c>
      <c r="L494">
        <v>6.17</v>
      </c>
      <c r="M494">
        <v>6.83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Y494" s="18" t="s">
        <v>2138</v>
      </c>
      <c r="Z494">
        <v>9</v>
      </c>
    </row>
    <row r="495" spans="1:26">
      <c r="A495">
        <v>4324</v>
      </c>
      <c r="B495" t="s">
        <v>17</v>
      </c>
      <c r="C495" t="s">
        <v>1227</v>
      </c>
      <c r="D495" s="17" t="str">
        <f>IFERROR(VLOOKUP(Dati20_21[[#This Row],[Nome]]&amp;"*",Gazzetta20_21[Giocatore],1,FALSE),0)</f>
        <v>Okaka S.</v>
      </c>
      <c r="E495" s="13">
        <f>IFERROR(IF(Dati20_21[[#This Row],[Mf]]/Dati20_21[[#This Row],[Quota]]=0,0,Dati20_21[[#This Row],[Mf]]/Dati20_21[[#This Row],[Quota]]),0)</f>
        <v>0.37411764705882355</v>
      </c>
      <c r="F495" s="13">
        <f>IFERROR(Dati20_21[[#This Row],[Mf/Quota]]*Dati20_21[[#This Row],[Pg]]/38,0)</f>
        <v>0.21659442724458203</v>
      </c>
      <c r="G495" s="15">
        <f>IF(Dati20_21[[#This Row],[Mf]]*Dati20_21[[#This Row],[Pg]]=0,0,Dati20_21[[#This Row],[Mf]]*Dati20_21[[#This Row],[Pg]])</f>
        <v>139.92000000000002</v>
      </c>
      <c r="H495" s="20">
        <f>IFERROR(Dati20_21[[#This Row],[Tot. punti]]/Dati20_21[[#This Row],[Quota]],0)</f>
        <v>8.2305882352941193</v>
      </c>
      <c r="I495" s="12">
        <f>IFERROR(VLOOKUP(Dati20_21[[#This Row],[Nome]]&amp;"*",Gazzetta20_21[],2,FALSE),0)</f>
        <v>17</v>
      </c>
      <c r="J495" t="s">
        <v>30</v>
      </c>
      <c r="K495">
        <v>22</v>
      </c>
      <c r="L495">
        <v>5.82</v>
      </c>
      <c r="M495">
        <v>6.36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0</v>
      </c>
      <c r="W495">
        <v>0</v>
      </c>
      <c r="Y495" s="18" t="s">
        <v>2916</v>
      </c>
      <c r="Z495">
        <v>5</v>
      </c>
    </row>
    <row r="496" spans="1:26">
      <c r="A496">
        <v>2167</v>
      </c>
      <c r="B496" t="s">
        <v>17</v>
      </c>
      <c r="C496" t="s">
        <v>788</v>
      </c>
      <c r="D496" s="17" t="str">
        <f>IFERROR(VLOOKUP(Dati20_21[[#This Row],[Nome]]&amp;"*",Gazzetta20_21[Giocatore],1,FALSE),0)</f>
        <v>Orsolini R.</v>
      </c>
      <c r="E496" s="13">
        <f>IFERROR(IF(Dati20_21[[#This Row],[Mf]]/Dati20_21[[#This Row],[Quota]]=0,0,Dati20_21[[#This Row],[Mf]]/Dati20_21[[#This Row],[Quota]]),0)</f>
        <v>0.29391304347826086</v>
      </c>
      <c r="F496" s="13">
        <f>IFERROR(Dati20_21[[#This Row],[Mf/Quota]]*Dati20_21[[#This Row],[Pg]]/38,0)</f>
        <v>0.26297482837528602</v>
      </c>
      <c r="G496" s="15">
        <f>IF(Dati20_21[[#This Row],[Mf]]*Dati20_21[[#This Row],[Pg]]=0,0,Dati20_21[[#This Row],[Mf]]*Dati20_21[[#This Row],[Pg]])</f>
        <v>229.84</v>
      </c>
      <c r="H496" s="20">
        <f>IFERROR(Dati20_21[[#This Row],[Tot. punti]]/Dati20_21[[#This Row],[Quota]],0)</f>
        <v>9.9930434782608693</v>
      </c>
      <c r="I496" s="12">
        <f>IFERROR(VLOOKUP(Dati20_21[[#This Row],[Nome]]&amp;"*",Gazzetta20_21[],2,FALSE),0)</f>
        <v>23</v>
      </c>
      <c r="J496" t="s">
        <v>89</v>
      </c>
      <c r="K496">
        <v>34</v>
      </c>
      <c r="L496">
        <v>5.98</v>
      </c>
      <c r="M496">
        <v>6.76</v>
      </c>
      <c r="N496">
        <v>4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3</v>
      </c>
      <c r="U496">
        <v>0</v>
      </c>
      <c r="V496">
        <v>0</v>
      </c>
      <c r="W496">
        <v>0</v>
      </c>
      <c r="Y496" s="18" t="s">
        <v>2784</v>
      </c>
      <c r="Z496">
        <v>17</v>
      </c>
    </row>
    <row r="497" spans="1:26">
      <c r="A497">
        <v>4661</v>
      </c>
      <c r="B497" t="s">
        <v>17</v>
      </c>
      <c r="C497" t="s">
        <v>1503</v>
      </c>
      <c r="D497" s="17" t="str">
        <f>IFERROR(VLOOKUP(Dati20_21[[#This Row],[Nome]]&amp;"*",Gazzetta20_21[Giocatore],1,FALSE),0)</f>
        <v>Osimhen V.</v>
      </c>
      <c r="E497" s="13">
        <f>IFERROR(IF(Dati20_21[[#This Row],[Mf]]/Dati20_21[[#This Row],[Quota]]=0,0,Dati20_21[[#This Row],[Mf]]/Dati20_21[[#This Row],[Quota]]),0)</f>
        <v>0.22909090909090907</v>
      </c>
      <c r="F497" s="13">
        <f>IFERROR(Dati20_21[[#This Row],[Mf/Quota]]*Dati20_21[[#This Row],[Pg]]/38,0)</f>
        <v>0.14468899521531101</v>
      </c>
      <c r="G497" s="15">
        <f>IF(Dati20_21[[#This Row],[Mf]]*Dati20_21[[#This Row],[Pg]]=0,0,Dati20_21[[#This Row],[Mf]]*Dati20_21[[#This Row],[Pg]])</f>
        <v>181.44</v>
      </c>
      <c r="H497" s="20">
        <f>IFERROR(Dati20_21[[#This Row],[Tot. punti]]/Dati20_21[[#This Row],[Quota]],0)</f>
        <v>5.4981818181818181</v>
      </c>
      <c r="I497" s="12">
        <f>IFERROR(VLOOKUP(Dati20_21[[#This Row],[Nome]]&amp;"*",Gazzetta20_21[],2,FALSE),0)</f>
        <v>33</v>
      </c>
      <c r="J497" t="s">
        <v>24</v>
      </c>
      <c r="K497">
        <v>24</v>
      </c>
      <c r="L497">
        <v>6.31</v>
      </c>
      <c r="M497">
        <v>7.56</v>
      </c>
      <c r="N497">
        <v>10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4</v>
      </c>
      <c r="V497">
        <v>0</v>
      </c>
      <c r="W497">
        <v>0</v>
      </c>
      <c r="Y497" s="18" t="s">
        <v>2141</v>
      </c>
      <c r="Z497">
        <v>24</v>
      </c>
    </row>
    <row r="498" spans="1:26">
      <c r="A498">
        <v>5327</v>
      </c>
      <c r="B498" t="s">
        <v>31</v>
      </c>
      <c r="C498" t="s">
        <v>1588</v>
      </c>
      <c r="D498" s="17" t="str">
        <f>IFERROR(VLOOKUP(Dati20_21[[#This Row],[Nome]]&amp;"*",Gazzetta20_21[Giocatore],1,FALSE),0)</f>
        <v>Osorio Y.</v>
      </c>
      <c r="E498" s="13">
        <f>IFERROR(IF(Dati20_21[[#This Row],[Mf]]/Dati20_21[[#This Row],[Quota]]=0,0,Dati20_21[[#This Row],[Mf]]/Dati20_21[[#This Row],[Quota]]),0)</f>
        <v>0.71</v>
      </c>
      <c r="F498" s="13">
        <f>IFERROR(Dati20_21[[#This Row],[Mf/Quota]]*Dati20_21[[#This Row],[Pg]]/38,0)</f>
        <v>0.42973684210526314</v>
      </c>
      <c r="G498" s="15">
        <f>IF(Dati20_21[[#This Row],[Mf]]*Dati20_21[[#This Row],[Pg]]=0,0,Dati20_21[[#This Row],[Mf]]*Dati20_21[[#This Row],[Pg]])</f>
        <v>130.63999999999999</v>
      </c>
      <c r="H498" s="20">
        <f>IFERROR(Dati20_21[[#This Row],[Tot. punti]]/Dati20_21[[#This Row],[Quota]],0)</f>
        <v>16.329999999999998</v>
      </c>
      <c r="I498" s="12">
        <f>IFERROR(VLOOKUP(Dati20_21[[#This Row],[Nome]]&amp;"*",Gazzetta20_21[],2,FALSE),0)</f>
        <v>8</v>
      </c>
      <c r="J498" t="s">
        <v>1086</v>
      </c>
      <c r="K498">
        <v>23</v>
      </c>
      <c r="L498">
        <v>5.73</v>
      </c>
      <c r="M498">
        <v>5.68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Y498" s="18" t="s">
        <v>2917</v>
      </c>
      <c r="Z498">
        <v>11</v>
      </c>
    </row>
    <row r="499" spans="1:26">
      <c r="A499">
        <v>2468</v>
      </c>
      <c r="B499" t="s">
        <v>28</v>
      </c>
      <c r="C499" t="s">
        <v>1091</v>
      </c>
      <c r="D499" s="17" t="str">
        <f>IFERROR(VLOOKUP(Dati20_21[[#This Row],[Nome]]&amp;"*",Gazzetta20_21[Giocatore],1,FALSE),0)</f>
        <v>Ospina D.</v>
      </c>
      <c r="E499" s="13">
        <f>IFERROR(IF(Dati20_21[[#This Row],[Mf]]/Dati20_21[[#This Row],[Quota]]=0,0,Dati20_21[[#This Row],[Mf]]/Dati20_21[[#This Row],[Quota]]),0)</f>
        <v>0.26900000000000002</v>
      </c>
      <c r="F499" s="13">
        <f>IFERROR(Dati20_21[[#This Row],[Mf/Quota]]*Dati20_21[[#This Row],[Pg]]/38,0)</f>
        <v>0.11326315789473684</v>
      </c>
      <c r="G499" s="15">
        <f>IF(Dati20_21[[#This Row],[Mf]]*Dati20_21[[#This Row],[Pg]]=0,0,Dati20_21[[#This Row],[Mf]]*Dati20_21[[#This Row],[Pg]])</f>
        <v>86.08</v>
      </c>
      <c r="H499" s="20">
        <f>IFERROR(Dati20_21[[#This Row],[Tot. punti]]/Dati20_21[[#This Row],[Quota]],0)</f>
        <v>4.3040000000000003</v>
      </c>
      <c r="I499" s="12">
        <f>IFERROR(VLOOKUP(Dati20_21[[#This Row],[Nome]]&amp;"*",Gazzetta20_21[],2,FALSE),0)</f>
        <v>20</v>
      </c>
      <c r="J499" t="s">
        <v>24</v>
      </c>
      <c r="K499">
        <v>16</v>
      </c>
      <c r="L499">
        <v>6.12</v>
      </c>
      <c r="M499">
        <v>5.38</v>
      </c>
      <c r="N499">
        <v>0</v>
      </c>
      <c r="O499">
        <v>12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0</v>
      </c>
      <c r="W499">
        <v>0</v>
      </c>
      <c r="Y499" s="18" t="s">
        <v>2145</v>
      </c>
      <c r="Z499">
        <v>1</v>
      </c>
    </row>
    <row r="500" spans="1:26">
      <c r="A500">
        <v>2195</v>
      </c>
      <c r="B500" t="s">
        <v>17</v>
      </c>
      <c r="C500" t="s">
        <v>814</v>
      </c>
      <c r="D500" s="17" t="str">
        <f>IFERROR(VLOOKUP(Dati20_21[[#This Row],[Nome]]&amp;"*",Gazzetta20_21[Giocatore],1,FALSE),0)</f>
        <v>Ounas A.</v>
      </c>
      <c r="E500" s="13">
        <f>IFERROR(IF(Dati20_21[[#This Row],[Mf]]/Dati20_21[[#This Row],[Quota]]=0,0,Dati20_21[[#This Row],[Mf]]/Dati20_21[[#This Row],[Quota]]),0)</f>
        <v>0.30652173913043479</v>
      </c>
      <c r="F500" s="13">
        <f>IFERROR(Dati20_21[[#This Row],[Mf/Quota]]*Dati20_21[[#This Row],[Pg]]/38,0)</f>
        <v>0.17745995423340963</v>
      </c>
      <c r="G500" s="15">
        <f>IF(Dati20_21[[#This Row],[Mf]]*Dati20_21[[#This Row],[Pg]]=0,0,Dati20_21[[#This Row],[Mf]]*Dati20_21[[#This Row],[Pg]])</f>
        <v>155.1</v>
      </c>
      <c r="H500" s="20">
        <f>IFERROR(Dati20_21[[#This Row],[Tot. punti]]/Dati20_21[[#This Row],[Quota]],0)</f>
        <v>6.7434782608695647</v>
      </c>
      <c r="I500" s="12">
        <f>IFERROR(VLOOKUP(Dati20_21[[#This Row],[Nome]]&amp;"*",Gazzetta20_21[],2,FALSE),0)</f>
        <v>23</v>
      </c>
      <c r="J500" t="s">
        <v>656</v>
      </c>
      <c r="K500">
        <v>22</v>
      </c>
      <c r="L500">
        <v>6.28</v>
      </c>
      <c r="M500">
        <v>7.05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1</v>
      </c>
      <c r="V500">
        <v>0</v>
      </c>
      <c r="W500">
        <v>0</v>
      </c>
      <c r="Y500" s="18" t="s">
        <v>2430</v>
      </c>
      <c r="Z500">
        <v>8</v>
      </c>
    </row>
    <row r="501" spans="1:26">
      <c r="A501">
        <v>4999</v>
      </c>
      <c r="B501" t="s">
        <v>31</v>
      </c>
      <c r="C501" t="s">
        <v>1547</v>
      </c>
      <c r="D501" s="17" t="str">
        <f>IFERROR(VLOOKUP(Dati20_21[[#This Row],[Nome]]&amp;"*",Gazzetta20_21[Giocatore],1,FALSE),0)</f>
        <v>Ouwejan T.</v>
      </c>
      <c r="E501" s="13">
        <f>IFERROR(IF(Dati20_21[[#This Row],[Mf]]/Dati20_21[[#This Row],[Quota]]=0,0,Dati20_21[[#This Row],[Mf]]/Dati20_21[[#This Row],[Quota]]),0)</f>
        <v>0.77500000000000002</v>
      </c>
      <c r="F501" s="13">
        <f>IFERROR(Dati20_21[[#This Row],[Mf/Quota]]*Dati20_21[[#This Row],[Pg]]/38,0)</f>
        <v>0.30592105263157893</v>
      </c>
      <c r="G501" s="15">
        <f>IF(Dati20_21[[#This Row],[Mf]]*Dati20_21[[#This Row],[Pg]]=0,0,Dati20_21[[#This Row],[Mf]]*Dati20_21[[#This Row],[Pg]])</f>
        <v>93</v>
      </c>
      <c r="H501" s="20">
        <f>IFERROR(Dati20_21[[#This Row],[Tot. punti]]/Dati20_21[[#This Row],[Quota]],0)</f>
        <v>11.625</v>
      </c>
      <c r="I501" s="12">
        <f>IFERROR(VLOOKUP(Dati20_21[[#This Row],[Nome]]&amp;"*",Gazzetta20_21[],2,FALSE),0)</f>
        <v>8</v>
      </c>
      <c r="J501" t="s">
        <v>30</v>
      </c>
      <c r="K501">
        <v>15</v>
      </c>
      <c r="L501">
        <v>6</v>
      </c>
      <c r="M501">
        <v>6.2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Y501" s="18" t="s">
        <v>2788</v>
      </c>
      <c r="Z501">
        <v>7</v>
      </c>
    </row>
    <row r="502" spans="1:26">
      <c r="A502">
        <v>543</v>
      </c>
      <c r="B502" t="s">
        <v>28</v>
      </c>
      <c r="C502" t="s">
        <v>84</v>
      </c>
      <c r="D502" s="17" t="str">
        <f>IFERROR(VLOOKUP(Dati20_21[[#This Row],[Nome]]&amp;"*",Gazzetta20_21[Giocatore],1,FALSE),0)</f>
        <v>Padelli D.</v>
      </c>
      <c r="E502" s="13">
        <f>IFERROR(IF(Dati20_21[[#This Row],[Mf]]/Dati20_21[[#This Row],[Quota]]=0,0,Dati20_21[[#This Row],[Mf]]/Dati20_21[[#This Row],[Quota]]),0)</f>
        <v>2.5</v>
      </c>
      <c r="F502" s="13">
        <f>IFERROR(Dati20_21[[#This Row],[Mf/Quota]]*Dati20_21[[#This Row],[Pg]]/38,0)</f>
        <v>6.5789473684210523E-2</v>
      </c>
      <c r="G502" s="15">
        <f>IF(Dati20_21[[#This Row],[Mf]]*Dati20_21[[#This Row],[Pg]]=0,0,Dati20_21[[#This Row],[Mf]]*Dati20_21[[#This Row],[Pg]])</f>
        <v>5</v>
      </c>
      <c r="H502" s="20">
        <f>IFERROR(Dati20_21[[#This Row],[Tot. punti]]/Dati20_21[[#This Row],[Quota]],0)</f>
        <v>2.5</v>
      </c>
      <c r="I502" s="12">
        <f>IFERROR(VLOOKUP(Dati20_21[[#This Row],[Nome]]&amp;"*",Gazzetta20_21[],2,FALSE),0)</f>
        <v>2</v>
      </c>
      <c r="J502" t="s">
        <v>55</v>
      </c>
      <c r="K502">
        <v>1</v>
      </c>
      <c r="L502">
        <v>6</v>
      </c>
      <c r="M502">
        <v>5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3056</v>
      </c>
      <c r="Z502">
        <v>9</v>
      </c>
    </row>
    <row r="503" spans="1:26">
      <c r="A503">
        <v>280</v>
      </c>
      <c r="B503" t="s">
        <v>17</v>
      </c>
      <c r="C503" t="s">
        <v>202</v>
      </c>
      <c r="D503" s="17" t="str">
        <f>IFERROR(VLOOKUP(Dati20_21[[#This Row],[Nome]]&amp;"*",Gazzetta20_21[Giocatore],1,FALSE),0)</f>
        <v>Palacio R.</v>
      </c>
      <c r="E503" s="13">
        <f>IFERROR(IF(Dati20_21[[#This Row],[Mf]]/Dati20_21[[#This Row],[Quota]]=0,0,Dati20_21[[#This Row],[Mf]]/Dati20_21[[#This Row],[Quota]]),0)</f>
        <v>0.28739130434782612</v>
      </c>
      <c r="F503" s="13">
        <f>IFERROR(Dati20_21[[#This Row],[Mf/Quota]]*Dati20_21[[#This Row],[Pg]]/38,0)</f>
        <v>0.2722654462242563</v>
      </c>
      <c r="G503" s="15">
        <f>IF(Dati20_21[[#This Row],[Mf]]*Dati20_21[[#This Row],[Pg]]=0,0,Dati20_21[[#This Row],[Mf]]*Dati20_21[[#This Row],[Pg]])</f>
        <v>237.96</v>
      </c>
      <c r="H503" s="20">
        <f>IFERROR(Dati20_21[[#This Row],[Tot. punti]]/Dati20_21[[#This Row],[Quota]],0)</f>
        <v>10.34608695652174</v>
      </c>
      <c r="I503" s="12">
        <f>IFERROR(VLOOKUP(Dati20_21[[#This Row],[Nome]]&amp;"*",Gazzetta20_21[],2,FALSE),0)</f>
        <v>23</v>
      </c>
      <c r="J503" t="s">
        <v>89</v>
      </c>
      <c r="K503">
        <v>36</v>
      </c>
      <c r="L503">
        <v>6.08</v>
      </c>
      <c r="M503">
        <v>6.61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5</v>
      </c>
      <c r="V503">
        <v>0</v>
      </c>
      <c r="W503">
        <v>0</v>
      </c>
      <c r="Y503" s="18" t="s">
        <v>2920</v>
      </c>
      <c r="Z503">
        <v>14</v>
      </c>
    </row>
    <row r="504" spans="1:26">
      <c r="A504">
        <v>5320</v>
      </c>
      <c r="B504" t="s">
        <v>28</v>
      </c>
      <c r="C504" t="s">
        <v>1584</v>
      </c>
      <c r="D504" s="17" t="str">
        <f>IFERROR(VLOOKUP(Dati20_21[[#This Row],[Nome]]&amp;"*",Gazzetta20_21[Giocatore],1,FALSE),0)</f>
        <v>Paleari A.</v>
      </c>
      <c r="E504" s="13">
        <f>IFERROR(IF(Dati20_21[[#This Row],[Mf]]/Dati20_21[[#This Row],[Quota]]=0,0,Dati20_21[[#This Row],[Mf]]/Dati20_21[[#This Row],[Quota]]),0)</f>
        <v>1.6666666666666667</v>
      </c>
      <c r="F504" s="13">
        <f>IFERROR(Dati20_21[[#This Row],[Mf/Quota]]*Dati20_21[[#This Row],[Pg]]/38,0)</f>
        <v>0.13157894736842105</v>
      </c>
      <c r="G504" s="15">
        <f>IF(Dati20_21[[#This Row],[Mf]]*Dati20_21[[#This Row],[Pg]]=0,0,Dati20_21[[#This Row],[Mf]]*Dati20_21[[#This Row],[Pg]])</f>
        <v>15</v>
      </c>
      <c r="H504" s="20">
        <f>IFERROR(Dati20_21[[#This Row],[Tot. punti]]/Dati20_21[[#This Row],[Quota]],0)</f>
        <v>5</v>
      </c>
      <c r="I504" s="12">
        <f>IFERROR(VLOOKUP(Dati20_21[[#This Row],[Nome]]&amp;"*",Gazzetta20_21[],2,FALSE),0)</f>
        <v>3</v>
      </c>
      <c r="J504" t="s">
        <v>70</v>
      </c>
      <c r="K504">
        <v>3</v>
      </c>
      <c r="L504">
        <v>6</v>
      </c>
      <c r="M504">
        <v>5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s="18" t="s">
        <v>2921</v>
      </c>
      <c r="Z504">
        <v>8</v>
      </c>
    </row>
    <row r="505" spans="1:26">
      <c r="A505">
        <v>2181</v>
      </c>
      <c r="B505" t="s">
        <v>31</v>
      </c>
      <c r="C505" t="s">
        <v>802</v>
      </c>
      <c r="D505" s="17" t="str">
        <f>IFERROR(VLOOKUP(Dati20_21[[#This Row],[Nome]]&amp;"*",Gazzetta20_21[Giocatore],1,FALSE),0)</f>
        <v>Palomino J.</v>
      </c>
      <c r="E505" s="13">
        <f>IFERROR(IF(Dati20_21[[#This Row],[Mf]]/Dati20_21[[#This Row],[Quota]]=0,0,Dati20_21[[#This Row],[Mf]]/Dati20_21[[#This Row],[Quota]]),0)</f>
        <v>0.34166666666666667</v>
      </c>
      <c r="F505" s="13">
        <f>IFERROR(Dati20_21[[#This Row],[Mf/Quota]]*Dati20_21[[#This Row],[Pg]]/38,0)</f>
        <v>0.3236842105263158</v>
      </c>
      <c r="G505" s="15">
        <f>IF(Dati20_21[[#This Row],[Mf]]*Dati20_21[[#This Row],[Pg]]=0,0,Dati20_21[[#This Row],[Mf]]*Dati20_21[[#This Row],[Pg]])</f>
        <v>221.4</v>
      </c>
      <c r="H505" s="20">
        <f>IFERROR(Dati20_21[[#This Row],[Tot. punti]]/Dati20_21[[#This Row],[Quota]],0)</f>
        <v>12.3</v>
      </c>
      <c r="I505" s="12">
        <f>IFERROR(VLOOKUP(Dati20_21[[#This Row],[Nome]]&amp;"*",Gazzetta20_21[],2,FALSE),0)</f>
        <v>18</v>
      </c>
      <c r="J505" t="s">
        <v>49</v>
      </c>
      <c r="K505">
        <v>36</v>
      </c>
      <c r="L505">
        <v>6.06</v>
      </c>
      <c r="M505">
        <v>6.15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3</v>
      </c>
      <c r="V505">
        <v>0</v>
      </c>
      <c r="W505">
        <v>0</v>
      </c>
      <c r="Y505" s="18" t="s">
        <v>2150</v>
      </c>
      <c r="Z505">
        <v>15</v>
      </c>
    </row>
    <row r="506" spans="1:26">
      <c r="A506">
        <v>4953</v>
      </c>
      <c r="B506" t="s">
        <v>22</v>
      </c>
      <c r="C506" t="s">
        <v>1492</v>
      </c>
      <c r="D506" s="17" t="str">
        <f>IFERROR(VLOOKUP(Dati20_21[[#This Row],[Nome]]&amp;"*",Gazzetta20_21[Giocatore],1,FALSE),0)</f>
        <v>Palumbo M.</v>
      </c>
      <c r="E506" s="13">
        <f>IFERROR(IF(Dati20_21[[#This Row],[Mf]]/Dati20_21[[#This Row],[Quota]]=0,0,Dati20_21[[#This Row],[Mf]]/Dati20_21[[#This Row],[Quota]]),0)</f>
        <v>5</v>
      </c>
      <c r="F506" s="13">
        <f>IFERROR(Dati20_21[[#This Row],[Mf/Quota]]*Dati20_21[[#This Row],[Pg]]/38,0)</f>
        <v>0.39473684210526316</v>
      </c>
      <c r="G506" s="15">
        <f>IF(Dati20_21[[#This Row],[Mf]]*Dati20_21[[#This Row],[Pg]]=0,0,Dati20_21[[#This Row],[Mf]]*Dati20_21[[#This Row],[Pg]])</f>
        <v>15</v>
      </c>
      <c r="H506" s="20">
        <f>IFERROR(Dati20_21[[#This Row],[Tot. punti]]/Dati20_21[[#This Row],[Quota]],0)</f>
        <v>15</v>
      </c>
      <c r="I506" s="12">
        <f>IFERROR(VLOOKUP(Dati20_21[[#This Row],[Nome]]&amp;"*",Gazzetta20_21[],2,FALSE),0)</f>
        <v>1</v>
      </c>
      <c r="J506" t="s">
        <v>30</v>
      </c>
      <c r="K506">
        <v>3</v>
      </c>
      <c r="L506">
        <v>5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2922</v>
      </c>
      <c r="Z506">
        <v>13</v>
      </c>
    </row>
    <row r="507" spans="1:26">
      <c r="A507">
        <v>245</v>
      </c>
      <c r="B507" t="s">
        <v>17</v>
      </c>
      <c r="C507" t="s">
        <v>366</v>
      </c>
      <c r="D507" s="17" t="str">
        <f>IFERROR(VLOOKUP(Dati20_21[[#This Row],[Nome]]&amp;"*",Gazzetta20_21[Giocatore],1,FALSE),0)</f>
        <v>Pandev G.</v>
      </c>
      <c r="E507" s="13">
        <f>IFERROR(IF(Dati20_21[[#This Row],[Mf]]/Dati20_21[[#This Row],[Quota]]=0,0,Dati20_21[[#This Row],[Mf]]/Dati20_21[[#This Row],[Quota]]),0)</f>
        <v>0.30772727272727268</v>
      </c>
      <c r="F507" s="13">
        <f>IFERROR(Dati20_21[[#This Row],[Mf/Quota]]*Dati20_21[[#This Row],[Pg]]/38,0)</f>
        <v>0.23484449760765544</v>
      </c>
      <c r="G507" s="15">
        <f>IF(Dati20_21[[#This Row],[Mf]]*Dati20_21[[#This Row],[Pg]]=0,0,Dati20_21[[#This Row],[Mf]]*Dati20_21[[#This Row],[Pg]])</f>
        <v>196.32999999999998</v>
      </c>
      <c r="H507" s="20">
        <f>IFERROR(Dati20_21[[#This Row],[Tot. punti]]/Dati20_21[[#This Row],[Quota]],0)</f>
        <v>8.9240909090909089</v>
      </c>
      <c r="I507" s="12">
        <f>IFERROR(VLOOKUP(Dati20_21[[#This Row],[Nome]]&amp;"*",Gazzetta20_21[],2,FALSE),0)</f>
        <v>22</v>
      </c>
      <c r="J507" t="s">
        <v>70</v>
      </c>
      <c r="K507">
        <v>29</v>
      </c>
      <c r="L507">
        <v>6</v>
      </c>
      <c r="M507">
        <v>6.77</v>
      </c>
      <c r="N507">
        <v>6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3</v>
      </c>
      <c r="U507">
        <v>5</v>
      </c>
      <c r="V507">
        <v>0</v>
      </c>
      <c r="W507">
        <v>0</v>
      </c>
      <c r="Y507" s="18" t="s">
        <v>3057</v>
      </c>
      <c r="Z507">
        <v>14</v>
      </c>
    </row>
    <row r="508" spans="1:26">
      <c r="A508">
        <v>4996</v>
      </c>
      <c r="B508" t="s">
        <v>28</v>
      </c>
      <c r="C508" t="s">
        <v>1544</v>
      </c>
      <c r="D508" s="17" t="str">
        <f>IFERROR(VLOOKUP(Dati20_21[[#This Row],[Nome]]&amp;"*",Gazzetta20_21[Giocatore],1,FALSE),0)</f>
        <v>Pandur I.</v>
      </c>
      <c r="E508" s="13">
        <f>IFERROR(IF(Dati20_21[[#This Row],[Mf]]/Dati20_21[[#This Row],[Quota]]=0,0,Dati20_21[[#This Row],[Mf]]/Dati20_21[[#This Row],[Quota]]),0)</f>
        <v>1.155</v>
      </c>
      <c r="F508" s="13">
        <f>IFERROR(Dati20_21[[#This Row],[Mf/Quota]]*Dati20_21[[#This Row],[Pg]]/38,0)</f>
        <v>0.12157894736842105</v>
      </c>
      <c r="G508" s="15">
        <f>IF(Dati20_21[[#This Row],[Mf]]*Dati20_21[[#This Row],[Pg]]=0,0,Dati20_21[[#This Row],[Mf]]*Dati20_21[[#This Row],[Pg]])</f>
        <v>18.48</v>
      </c>
      <c r="H508" s="20">
        <f>IFERROR(Dati20_21[[#This Row],[Tot. punti]]/Dati20_21[[#This Row],[Quota]],0)</f>
        <v>4.62</v>
      </c>
      <c r="I508" s="12">
        <f>IFERROR(VLOOKUP(Dati20_21[[#This Row],[Nome]]&amp;"*",Gazzetta20_21[],2,FALSE),0)</f>
        <v>4</v>
      </c>
      <c r="J508" t="s">
        <v>101</v>
      </c>
      <c r="K508">
        <v>4</v>
      </c>
      <c r="L508">
        <v>6.12</v>
      </c>
      <c r="M508">
        <v>4.62</v>
      </c>
      <c r="N508">
        <v>0</v>
      </c>
      <c r="O508">
        <v>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s="18" t="s">
        <v>2923</v>
      </c>
      <c r="Z508">
        <v>11</v>
      </c>
    </row>
    <row r="509" spans="1:26">
      <c r="A509">
        <v>342</v>
      </c>
      <c r="B509" t="s">
        <v>22</v>
      </c>
      <c r="C509" t="s">
        <v>141</v>
      </c>
      <c r="D509" s="17" t="str">
        <f>IFERROR(VLOOKUP(Dati20_21[[#This Row],[Nome]]&amp;"*",Gazzetta20_21[Giocatore],1,FALSE),0)</f>
        <v>Parolo M.</v>
      </c>
      <c r="E509" s="13">
        <f>IFERROR(IF(Dati20_21[[#This Row],[Mf]]/Dati20_21[[#This Row],[Quota]]=0,0,Dati20_21[[#This Row],[Mf]]/Dati20_21[[#This Row],[Quota]]),0)</f>
        <v>0.5281818181818182</v>
      </c>
      <c r="F509" s="13">
        <f>IFERROR(Dati20_21[[#This Row],[Mf/Quota]]*Dati20_21[[#This Row],[Pg]]/38,0)</f>
        <v>0.25019138755980863</v>
      </c>
      <c r="G509" s="15">
        <f>IF(Dati20_21[[#This Row],[Mf]]*Dati20_21[[#This Row],[Pg]]=0,0,Dati20_21[[#This Row],[Mf]]*Dati20_21[[#This Row],[Pg]])</f>
        <v>104.58</v>
      </c>
      <c r="H509" s="20">
        <f>IFERROR(Dati20_21[[#This Row],[Tot. punti]]/Dati20_21[[#This Row],[Quota]],0)</f>
        <v>9.5072727272727278</v>
      </c>
      <c r="I509" s="12">
        <f>IFERROR(VLOOKUP(Dati20_21[[#This Row],[Nome]]&amp;"*",Gazzetta20_21[],2,FALSE),0)</f>
        <v>11</v>
      </c>
      <c r="J509" t="s">
        <v>74</v>
      </c>
      <c r="K509">
        <v>18</v>
      </c>
      <c r="L509">
        <v>5.81</v>
      </c>
      <c r="M509">
        <v>5.81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5</v>
      </c>
      <c r="V509">
        <v>0</v>
      </c>
      <c r="W509">
        <v>0</v>
      </c>
      <c r="Y509" s="18" t="s">
        <v>2152</v>
      </c>
      <c r="Z509">
        <v>9</v>
      </c>
    </row>
    <row r="510" spans="1:26">
      <c r="A510">
        <v>2077</v>
      </c>
      <c r="B510" t="s">
        <v>22</v>
      </c>
      <c r="C510" t="s">
        <v>1044</v>
      </c>
      <c r="D510" s="17" t="str">
        <f>IFERROR(VLOOKUP(Dati20_21[[#This Row],[Nome]]&amp;"*",Gazzetta20_21[Giocatore],1,FALSE),0)</f>
        <v>Pasalic M.</v>
      </c>
      <c r="E510" s="13">
        <f>IFERROR(IF(Dati20_21[[#This Row],[Mf]]/Dati20_21[[#This Row],[Quota]]=0,0,Dati20_21[[#This Row],[Mf]]/Dati20_21[[#This Row],[Quota]]),0)</f>
        <v>0.25071428571428572</v>
      </c>
      <c r="F510" s="13">
        <f>IFERROR(Dati20_21[[#This Row],[Mf/Quota]]*Dati20_21[[#This Row],[Pg]]/38,0)</f>
        <v>0.16494360902255639</v>
      </c>
      <c r="G510" s="15">
        <f>IF(Dati20_21[[#This Row],[Mf]]*Dati20_21[[#This Row],[Pg]]=0,0,Dati20_21[[#This Row],[Mf]]*Dati20_21[[#This Row],[Pg]])</f>
        <v>175.5</v>
      </c>
      <c r="H510" s="20">
        <f>IFERROR(Dati20_21[[#This Row],[Tot. punti]]/Dati20_21[[#This Row],[Quota]],0)</f>
        <v>6.2678571428571432</v>
      </c>
      <c r="I510" s="12">
        <f>IFERROR(VLOOKUP(Dati20_21[[#This Row],[Nome]]&amp;"*",Gazzetta20_21[],2,FALSE),0)</f>
        <v>28</v>
      </c>
      <c r="J510" t="s">
        <v>49</v>
      </c>
      <c r="K510">
        <v>25</v>
      </c>
      <c r="L510">
        <v>6.1</v>
      </c>
      <c r="M510">
        <v>7.02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Y510" s="18" t="s">
        <v>2924</v>
      </c>
      <c r="Z510">
        <v>16</v>
      </c>
    </row>
    <row r="511" spans="1:26">
      <c r="A511">
        <v>5376</v>
      </c>
      <c r="B511" t="s">
        <v>31</v>
      </c>
      <c r="C511" t="s">
        <v>1612</v>
      </c>
      <c r="D511" s="17" t="str">
        <f>IFERROR(VLOOKUP(Dati20_21[[#This Row],[Nome]]&amp;"*",Gazzetta20_21[Giocatore],1,FALSE),0)</f>
        <v>Pastina C.</v>
      </c>
      <c r="E511" s="13">
        <f>IFERROR(IF(Dati20_21[[#This Row],[Mf]]/Dati20_21[[#This Row],[Quota]]=0,0,Dati20_21[[#This Row],[Mf]]/Dati20_21[[#This Row],[Quota]]),0)</f>
        <v>3</v>
      </c>
      <c r="F511" s="13">
        <f>IFERROR(Dati20_21[[#This Row],[Mf/Quota]]*Dati20_21[[#This Row],[Pg]]/38,0)</f>
        <v>0.23684210526315788</v>
      </c>
      <c r="G511" s="15">
        <f>IF(Dati20_21[[#This Row],[Mf]]*Dati20_21[[#This Row],[Pg]]=0,0,Dati20_21[[#This Row],[Mf]]*Dati20_21[[#This Row],[Pg]])</f>
        <v>18</v>
      </c>
      <c r="H511" s="20">
        <f>IFERROR(Dati20_21[[#This Row],[Tot. punti]]/Dati20_21[[#This Row],[Quota]],0)</f>
        <v>9</v>
      </c>
      <c r="I511" s="12">
        <f>IFERROR(VLOOKUP(Dati20_21[[#This Row],[Nome]]&amp;"*",Gazzetta20_21[],2,FALSE),0)</f>
        <v>2</v>
      </c>
      <c r="J511" t="s">
        <v>655</v>
      </c>
      <c r="K511">
        <v>3</v>
      </c>
      <c r="L511">
        <v>5.83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Y511" s="18" t="s">
        <v>3058</v>
      </c>
      <c r="Z511">
        <v>1</v>
      </c>
    </row>
    <row r="512" spans="1:26">
      <c r="A512">
        <v>2378</v>
      </c>
      <c r="B512" t="s">
        <v>22</v>
      </c>
      <c r="C512" t="s">
        <v>1088</v>
      </c>
      <c r="D512" s="17" t="str">
        <f>IFERROR(VLOOKUP(Dati20_21[[#This Row],[Nome]]&amp;"*",Gazzetta20_21[Giocatore],1,FALSE),0)</f>
        <v>Pastore J.</v>
      </c>
      <c r="E512" s="13">
        <f>IFERROR(IF(Dati20_21[[#This Row],[Mf]]/Dati20_21[[#This Row],[Quota]]=0,0,Dati20_21[[#This Row],[Mf]]/Dati20_21[[#This Row],[Quota]]),0)</f>
        <v>0.68555555555555558</v>
      </c>
      <c r="F512" s="13">
        <f>IFERROR(Dati20_21[[#This Row],[Mf/Quota]]*Dati20_21[[#This Row],[Pg]]/38,0)</f>
        <v>9.0204678362573107E-2</v>
      </c>
      <c r="G512" s="15">
        <f>IF(Dati20_21[[#This Row],[Mf]]*Dati20_21[[#This Row],[Pg]]=0,0,Dati20_21[[#This Row],[Mf]]*Dati20_21[[#This Row],[Pg]])</f>
        <v>30.85</v>
      </c>
      <c r="H512" s="20">
        <f>IFERROR(Dati20_21[[#This Row],[Tot. punti]]/Dati20_21[[#This Row],[Quota]],0)</f>
        <v>3.427777777777778</v>
      </c>
      <c r="I512" s="12">
        <f>IFERROR(VLOOKUP(Dati20_21[[#This Row],[Nome]]&amp;"*",Gazzetta20_21[],2,FALSE),0)</f>
        <v>9</v>
      </c>
      <c r="J512" t="s">
        <v>42</v>
      </c>
      <c r="K512">
        <v>5</v>
      </c>
      <c r="L512">
        <v>6.17</v>
      </c>
      <c r="M512">
        <v>6.17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s="18" t="s">
        <v>2789</v>
      </c>
      <c r="Z512">
        <v>18</v>
      </c>
    </row>
    <row r="513" spans="1:26">
      <c r="A513">
        <v>327</v>
      </c>
      <c r="B513" t="s">
        <v>31</v>
      </c>
      <c r="C513" t="s">
        <v>432</v>
      </c>
      <c r="D513" s="17" t="str">
        <f>IFERROR(VLOOKUP(Dati20_21[[#This Row],[Nome]]&amp;"*",Gazzetta20_21[Giocatore],1,FALSE),0)</f>
        <v>Patric P.</v>
      </c>
      <c r="E513" s="13">
        <f>IFERROR(IF(Dati20_21[[#This Row],[Mf]]/Dati20_21[[#This Row],[Quota]]=0,0,Dati20_21[[#This Row],[Mf]]/Dati20_21[[#This Row],[Quota]]),0)</f>
        <v>0.91333333333333344</v>
      </c>
      <c r="F513" s="13">
        <f>IFERROR(Dati20_21[[#This Row],[Mf/Quota]]*Dati20_21[[#This Row],[Pg]]/38,0)</f>
        <v>0.60087719298245623</v>
      </c>
      <c r="G513" s="15">
        <f>IF(Dati20_21[[#This Row],[Mf]]*Dati20_21[[#This Row],[Pg]]=0,0,Dati20_21[[#This Row],[Mf]]*Dati20_21[[#This Row],[Pg]])</f>
        <v>137</v>
      </c>
      <c r="H513" s="20">
        <f>IFERROR(Dati20_21[[#This Row],[Tot. punti]]/Dati20_21[[#This Row],[Quota]],0)</f>
        <v>22.833333333333332</v>
      </c>
      <c r="I513" s="12">
        <f>IFERROR(VLOOKUP(Dati20_21[[#This Row],[Nome]]&amp;"*",Gazzetta20_21[],2,FALSE),0)</f>
        <v>6</v>
      </c>
      <c r="J513" t="s">
        <v>74</v>
      </c>
      <c r="K513">
        <v>25</v>
      </c>
      <c r="L513">
        <v>5.61</v>
      </c>
      <c r="M513">
        <v>5.48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8</v>
      </c>
      <c r="V513">
        <v>0</v>
      </c>
      <c r="W513">
        <v>0</v>
      </c>
      <c r="Y513" s="18" t="s">
        <v>2926</v>
      </c>
      <c r="Z513">
        <v>3</v>
      </c>
    </row>
    <row r="514" spans="1:26">
      <c r="A514">
        <v>247</v>
      </c>
      <c r="B514" t="s">
        <v>17</v>
      </c>
      <c r="C514" t="s">
        <v>241</v>
      </c>
      <c r="D514" s="17" t="str">
        <f>IFERROR(VLOOKUP(Dati20_21[[#This Row],[Nome]]&amp;"*",Gazzetta20_21[Giocatore],1,FALSE),0)</f>
        <v>Pavoletti L.</v>
      </c>
      <c r="E514" s="13">
        <f>IFERROR(IF(Dati20_21[[#This Row],[Mf]]/Dati20_21[[#This Row],[Quota]]=0,0,Dati20_21[[#This Row],[Mf]]/Dati20_21[[#This Row],[Quota]]),0)</f>
        <v>0.3468421052631579</v>
      </c>
      <c r="F514" s="13">
        <f>IFERROR(Dati20_21[[#This Row],[Mf/Quota]]*Dati20_21[[#This Row],[Pg]]/38,0)</f>
        <v>0.30120498614958452</v>
      </c>
      <c r="G514" s="15">
        <f>IF(Dati20_21[[#This Row],[Mf]]*Dati20_21[[#This Row],[Pg]]=0,0,Dati20_21[[#This Row],[Mf]]*Dati20_21[[#This Row],[Pg]])</f>
        <v>217.47</v>
      </c>
      <c r="H514" s="20">
        <f>IFERROR(Dati20_21[[#This Row],[Tot. punti]]/Dati20_21[[#This Row],[Quota]],0)</f>
        <v>11.44578947368421</v>
      </c>
      <c r="I514" s="12">
        <f>IFERROR(VLOOKUP(Dati20_21[[#This Row],[Nome]]&amp;"*",Gazzetta20_21[],2,FALSE),0)</f>
        <v>19</v>
      </c>
      <c r="J514" t="s">
        <v>654</v>
      </c>
      <c r="K514">
        <v>33</v>
      </c>
      <c r="L514">
        <v>6.09</v>
      </c>
      <c r="M514">
        <v>6.59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8</v>
      </c>
      <c r="V514">
        <v>0</v>
      </c>
      <c r="W514">
        <v>0</v>
      </c>
      <c r="Y514" s="18" t="s">
        <v>3059</v>
      </c>
      <c r="Z514">
        <v>8</v>
      </c>
    </row>
    <row r="515" spans="1:26">
      <c r="A515">
        <v>2489</v>
      </c>
      <c r="B515" t="s">
        <v>17</v>
      </c>
      <c r="C515" t="s">
        <v>1497</v>
      </c>
      <c r="D515" s="17" t="str">
        <f>IFERROR(VLOOKUP(Dati20_21[[#This Row],[Nome]]&amp;"*",Gazzetta20_21[Giocatore],1,FALSE),0)</f>
        <v>Pedro -.</v>
      </c>
      <c r="E515" s="13">
        <f>IFERROR(IF(Dati20_21[[#This Row],[Mf]]/Dati20_21[[#This Row],[Quota]]=0,0,Dati20_21[[#This Row],[Mf]]/Dati20_21[[#This Row],[Quota]]),0)</f>
        <v>0.33578947368421053</v>
      </c>
      <c r="F515" s="13">
        <f>IFERROR(Dati20_21[[#This Row],[Mf/Quota]]*Dati20_21[[#This Row],[Pg]]/38,0)</f>
        <v>0.23858725761772853</v>
      </c>
      <c r="G515" s="15">
        <f>IF(Dati20_21[[#This Row],[Mf]]*Dati20_21[[#This Row],[Pg]]=0,0,Dati20_21[[#This Row],[Mf]]*Dati20_21[[#This Row],[Pg]])</f>
        <v>172.26</v>
      </c>
      <c r="H515" s="20">
        <f>IFERROR(Dati20_21[[#This Row],[Tot. punti]]/Dati20_21[[#This Row],[Quota]],0)</f>
        <v>9.0663157894736841</v>
      </c>
      <c r="I515" s="12">
        <f>IFERROR(VLOOKUP(Dati20_21[[#This Row],[Nome]]&amp;"*",Gazzetta20_21[],2,FALSE),0)</f>
        <v>19</v>
      </c>
      <c r="J515" t="s">
        <v>42</v>
      </c>
      <c r="K515">
        <v>27</v>
      </c>
      <c r="L515">
        <v>5.83</v>
      </c>
      <c r="M515">
        <v>6.38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3</v>
      </c>
      <c r="V515">
        <v>1</v>
      </c>
      <c r="W515">
        <v>0</v>
      </c>
      <c r="Y515" s="18" t="s">
        <v>2928</v>
      </c>
      <c r="Z515">
        <v>2</v>
      </c>
    </row>
    <row r="516" spans="1:26">
      <c r="A516">
        <v>510</v>
      </c>
      <c r="B516" t="s">
        <v>28</v>
      </c>
      <c r="C516" t="s">
        <v>520</v>
      </c>
      <c r="D516" s="17" t="str">
        <f>IFERROR(VLOOKUP(Dati20_21[[#This Row],[Nome]]&amp;"*",Gazzetta20_21[Giocatore],1,FALSE),0)</f>
        <v>Pegolo G.</v>
      </c>
      <c r="E516" s="13">
        <f>IFERROR(IF(Dati20_21[[#This Row],[Mf]]/Dati20_21[[#This Row],[Quota]]=0,0,Dati20_21[[#This Row],[Mf]]/Dati20_21[[#This Row],[Quota]]),0)</f>
        <v>3.25</v>
      </c>
      <c r="F516" s="13">
        <f>IFERROR(Dati20_21[[#This Row],[Mf/Quota]]*Dati20_21[[#This Row],[Pg]]/38,0)</f>
        <v>8.5526315789473686E-2</v>
      </c>
      <c r="G516" s="15">
        <f>IF(Dati20_21[[#This Row],[Mf]]*Dati20_21[[#This Row],[Pg]]=0,0,Dati20_21[[#This Row],[Mf]]*Dati20_21[[#This Row],[Pg]])</f>
        <v>6.5</v>
      </c>
      <c r="H516" s="20">
        <f>IFERROR(Dati20_21[[#This Row],[Tot. punti]]/Dati20_21[[#This Row],[Quota]],0)</f>
        <v>3.25</v>
      </c>
      <c r="I516" s="12">
        <f>IFERROR(VLOOKUP(Dati20_21[[#This Row],[Nome]]&amp;"*",Gazzetta20_21[],2,FALSE),0)</f>
        <v>2</v>
      </c>
      <c r="J516" t="s">
        <v>46</v>
      </c>
      <c r="K516">
        <v>1</v>
      </c>
      <c r="L516">
        <v>6.5</v>
      </c>
      <c r="M516">
        <v>6.5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3060</v>
      </c>
      <c r="Z516">
        <v>1</v>
      </c>
    </row>
    <row r="517" spans="1:26">
      <c r="A517">
        <v>5401</v>
      </c>
      <c r="B517" t="s">
        <v>17</v>
      </c>
      <c r="C517" t="s">
        <v>3090</v>
      </c>
      <c r="D517" s="17" t="str">
        <f>IFERROR(VLOOKUP(Dati20_21[[#This Row],[Nome]]&amp;"*",Gazzetta20_21[Giocatore],1,FALSE),0)</f>
        <v>Pelle G.</v>
      </c>
      <c r="E517" s="13">
        <f>IFERROR(IF(Dati20_21[[#This Row],[Mf]]/Dati20_21[[#This Row],[Quota]]=0,0,Dati20_21[[#This Row],[Mf]]/Dati20_21[[#This Row],[Quota]]),0)</f>
        <v>0.38624999999999998</v>
      </c>
      <c r="F517" s="13">
        <f>IFERROR(Dati20_21[[#This Row],[Mf/Quota]]*Dati20_21[[#This Row],[Pg]]/38,0)</f>
        <v>0.13213815789473685</v>
      </c>
      <c r="G517" s="15">
        <f>IF(Dati20_21[[#This Row],[Mf]]*Dati20_21[[#This Row],[Pg]]=0,0,Dati20_21[[#This Row],[Mf]]*Dati20_21[[#This Row],[Pg]])</f>
        <v>80.34</v>
      </c>
      <c r="H517" s="20">
        <f>IFERROR(Dati20_21[[#This Row],[Tot. punti]]/Dati20_21[[#This Row],[Quota]],0)</f>
        <v>5.0212500000000002</v>
      </c>
      <c r="I517" s="12">
        <f>IFERROR(VLOOKUP(Dati20_21[[#This Row],[Nome]]&amp;"*",Gazzetta20_21[],2,FALSE),0)</f>
        <v>16</v>
      </c>
      <c r="J517" t="s">
        <v>1086</v>
      </c>
      <c r="K517">
        <v>13</v>
      </c>
      <c r="L517">
        <v>5.77</v>
      </c>
      <c r="M517">
        <v>6.18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1</v>
      </c>
      <c r="V517">
        <v>0</v>
      </c>
      <c r="W517">
        <v>0</v>
      </c>
      <c r="Y517" s="18" t="s">
        <v>2929</v>
      </c>
      <c r="Z517">
        <v>2</v>
      </c>
    </row>
    <row r="518" spans="1:26">
      <c r="A518">
        <v>530</v>
      </c>
      <c r="B518" t="s">
        <v>22</v>
      </c>
      <c r="C518" t="s">
        <v>2206</v>
      </c>
      <c r="D518" s="17" t="str">
        <f>IFERROR(VLOOKUP(Dati20_21[[#This Row],[Nome]]&amp;"*",Gazzetta20_21[Giocatore],1,FALSE),0)</f>
        <v>Pellegrini L.</v>
      </c>
      <c r="E518" s="13">
        <f>IFERROR(IF(Dati20_21[[#This Row],[Mf]]/Dati20_21[[#This Row],[Quota]]=0,0,Dati20_21[[#This Row],[Mf]]/Dati20_21[[#This Row],[Quota]]),0)</f>
        <v>0.68600000000000005</v>
      </c>
      <c r="F518" s="13">
        <f>IFERROR(Dati20_21[[#This Row],[Mf/Quota]]*Dati20_21[[#This Row],[Pg]]/38,0)</f>
        <v>0.61378947368421055</v>
      </c>
      <c r="G518" s="15">
        <f>IF(Dati20_21[[#This Row],[Mf]]*Dati20_21[[#This Row],[Pg]]=0,0,Dati20_21[[#This Row],[Mf]]*Dati20_21[[#This Row],[Pg]])</f>
        <v>233.24</v>
      </c>
      <c r="H518" s="20">
        <f>IFERROR(Dati20_21[[#This Row],[Tot. punti]]/Dati20_21[[#This Row],[Quota]],0)</f>
        <v>23.324000000000002</v>
      </c>
      <c r="I518" s="12">
        <f>IFERROR(VLOOKUP(Dati20_21[[#This Row],[Nome]]&amp;"*",Gazzetta20_21[],2,FALSE),0)</f>
        <v>10</v>
      </c>
      <c r="J518" t="s">
        <v>42</v>
      </c>
      <c r="K518">
        <v>34</v>
      </c>
      <c r="L518">
        <v>6.23</v>
      </c>
      <c r="M518">
        <v>6.86</v>
      </c>
      <c r="N518">
        <v>6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5</v>
      </c>
      <c r="U518">
        <v>10</v>
      </c>
      <c r="V518">
        <v>0</v>
      </c>
      <c r="W518">
        <v>0</v>
      </c>
      <c r="Y518" s="18" t="s">
        <v>3061</v>
      </c>
      <c r="Z518">
        <v>7</v>
      </c>
    </row>
    <row r="519" spans="1:26">
      <c r="A519">
        <v>2728</v>
      </c>
      <c r="B519" t="s">
        <v>31</v>
      </c>
      <c r="C519" t="s">
        <v>2206</v>
      </c>
      <c r="D519" s="17" t="str">
        <f>IFERROR(VLOOKUP(Dati20_21[[#This Row],[Nome]]&amp;"*",Gazzetta20_21[Giocatore],1,FALSE),0)</f>
        <v>Pellegrini L.</v>
      </c>
      <c r="E519" s="13">
        <f>IFERROR(IF(Dati20_21[[#This Row],[Mf]]/Dati20_21[[#This Row],[Quota]]=0,0,Dati20_21[[#This Row],[Mf]]/Dati20_21[[#This Row],[Quota]]),0)</f>
        <v>0.54500000000000004</v>
      </c>
      <c r="F519" s="13">
        <f>IFERROR(Dati20_21[[#This Row],[Mf/Quota]]*Dati20_21[[#This Row],[Pg]]/38,0)</f>
        <v>0.15776315789473686</v>
      </c>
      <c r="G519" s="15">
        <f>IF(Dati20_21[[#This Row],[Mf]]*Dati20_21[[#This Row],[Pg]]=0,0,Dati20_21[[#This Row],[Mf]]*Dati20_21[[#This Row],[Pg]])</f>
        <v>59.95</v>
      </c>
      <c r="H519" s="20">
        <f>IFERROR(Dati20_21[[#This Row],[Tot. punti]]/Dati20_21[[#This Row],[Quota]],0)</f>
        <v>5.9950000000000001</v>
      </c>
      <c r="I519" s="12">
        <f>IFERROR(VLOOKUP(Dati20_21[[#This Row],[Nome]]&amp;"*",Gazzetta20_21[],2,FALSE),0)</f>
        <v>10</v>
      </c>
      <c r="J519" t="s">
        <v>70</v>
      </c>
      <c r="K519">
        <v>11</v>
      </c>
      <c r="L519">
        <v>5.64</v>
      </c>
      <c r="M519">
        <v>5.45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0</v>
      </c>
      <c r="W519">
        <v>1</v>
      </c>
      <c r="Y519" s="18" t="s">
        <v>2164</v>
      </c>
      <c r="Z519">
        <v>15</v>
      </c>
    </row>
    <row r="520" spans="1:26">
      <c r="A520">
        <v>521</v>
      </c>
      <c r="B520" t="s">
        <v>31</v>
      </c>
      <c r="C520" t="s">
        <v>98</v>
      </c>
      <c r="D520" s="17" t="str">
        <f>IFERROR(VLOOKUP(Dati20_21[[#This Row],[Nome]]&amp;"*",Gazzetta20_21[Giocatore],1,FALSE),0)</f>
        <v>Peluso F.</v>
      </c>
      <c r="E520" s="13">
        <f>IFERROR(IF(Dati20_21[[#This Row],[Mf]]/Dati20_21[[#This Row],[Quota]]=0,0,Dati20_21[[#This Row],[Mf]]/Dati20_21[[#This Row],[Quota]]),0)</f>
        <v>1.7766666666666666</v>
      </c>
      <c r="F520" s="13">
        <f>IFERROR(Dati20_21[[#This Row],[Mf/Quota]]*Dati20_21[[#This Row],[Pg]]/38,0)</f>
        <v>0.32728070175438595</v>
      </c>
      <c r="G520" s="15">
        <f>IF(Dati20_21[[#This Row],[Mf]]*Dati20_21[[#This Row],[Pg]]=0,0,Dati20_21[[#This Row],[Mf]]*Dati20_21[[#This Row],[Pg]])</f>
        <v>37.31</v>
      </c>
      <c r="H520" s="20">
        <f>IFERROR(Dati20_21[[#This Row],[Tot. punti]]/Dati20_21[[#This Row],[Quota]],0)</f>
        <v>12.436666666666667</v>
      </c>
      <c r="I520" s="12">
        <f>IFERROR(VLOOKUP(Dati20_21[[#This Row],[Nome]]&amp;"*",Gazzetta20_21[],2,FALSE),0)</f>
        <v>3</v>
      </c>
      <c r="J520" t="s">
        <v>46</v>
      </c>
      <c r="K520">
        <v>7</v>
      </c>
      <c r="L520">
        <v>5.5</v>
      </c>
      <c r="M520">
        <v>5.33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Y520" s="18" t="s">
        <v>2439</v>
      </c>
      <c r="Z520">
        <v>17</v>
      </c>
    </row>
    <row r="521" spans="1:26">
      <c r="A521">
        <v>4249</v>
      </c>
      <c r="B521" t="s">
        <v>22</v>
      </c>
      <c r="C521" t="s">
        <v>1500</v>
      </c>
      <c r="D521" s="17" t="str">
        <f>IFERROR(VLOOKUP(Dati20_21[[#This Row],[Nome]]&amp;"*",Gazzetta20_21[Giocatore],1,FALSE),0)</f>
        <v>Pereira A.</v>
      </c>
      <c r="E521" s="13">
        <f>IFERROR(IF(Dati20_21[[#This Row],[Mf]]/Dati20_21[[#This Row],[Quota]]=0,0,Dati20_21[[#This Row],[Mf]]/Dati20_21[[#This Row],[Quota]]),0)</f>
        <v>0.58499999999999996</v>
      </c>
      <c r="F521" s="13">
        <f>IFERROR(Dati20_21[[#This Row],[Mf/Quota]]*Dati20_21[[#This Row],[Pg]]/38,0)</f>
        <v>0.40026315789473682</v>
      </c>
      <c r="G521" s="15">
        <f>IF(Dati20_21[[#This Row],[Mf]]*Dati20_21[[#This Row],[Pg]]=0,0,Dati20_21[[#This Row],[Mf]]*Dati20_21[[#This Row],[Pg]])</f>
        <v>152.1</v>
      </c>
      <c r="H521" s="20">
        <f>IFERROR(Dati20_21[[#This Row],[Tot. punti]]/Dati20_21[[#This Row],[Quota]],0)</f>
        <v>15.209999999999999</v>
      </c>
      <c r="I521" s="12">
        <f>IFERROR(VLOOKUP(Dati20_21[[#This Row],[Nome]]&amp;"*",Gazzetta20_21[],2,FALSE),0)</f>
        <v>10</v>
      </c>
      <c r="J521" t="s">
        <v>74</v>
      </c>
      <c r="K521">
        <v>26</v>
      </c>
      <c r="L521">
        <v>5.76</v>
      </c>
      <c r="M521">
        <v>5.85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5</v>
      </c>
      <c r="V521">
        <v>1</v>
      </c>
      <c r="W521">
        <v>0</v>
      </c>
      <c r="Y521" s="18" t="s">
        <v>2615</v>
      </c>
      <c r="Z521">
        <v>8</v>
      </c>
    </row>
    <row r="522" spans="1:26">
      <c r="A522">
        <v>729</v>
      </c>
      <c r="B522" t="s">
        <v>31</v>
      </c>
      <c r="C522" t="s">
        <v>439</v>
      </c>
      <c r="D522" s="17" t="str">
        <f>IFERROR(VLOOKUP(Dati20_21[[#This Row],[Nome]]&amp;"*",Gazzetta20_21[Giocatore],1,FALSE),0)</f>
        <v>Pereira P.</v>
      </c>
      <c r="E522" s="13">
        <f>IFERROR(IF(Dati20_21[[#This Row],[Mf]]/Dati20_21[[#This Row],[Quota]]=0,0,Dati20_21[[#This Row],[Mf]]/Dati20_21[[#This Row],[Quota]]),0)</f>
        <v>0.8214285714285714</v>
      </c>
      <c r="F522" s="13">
        <f>IFERROR(Dati20_21[[#This Row],[Mf/Quota]]*Dati20_21[[#This Row],[Pg]]/38,0)</f>
        <v>0.75657894736842102</v>
      </c>
      <c r="G522" s="15">
        <f>IF(Dati20_21[[#This Row],[Mf]]*Dati20_21[[#This Row],[Pg]]=0,0,Dati20_21[[#This Row],[Mf]]*Dati20_21[[#This Row],[Pg]])</f>
        <v>201.25</v>
      </c>
      <c r="H522" s="20">
        <f>IFERROR(Dati20_21[[#This Row],[Tot. punti]]/Dati20_21[[#This Row],[Quota]],0)</f>
        <v>28.75</v>
      </c>
      <c r="I522" s="12">
        <f>IFERROR(VLOOKUP(Dati20_21[[#This Row],[Nome]]&amp;"*",Gazzetta20_21[],2,FALSE),0)</f>
        <v>7</v>
      </c>
      <c r="J522" t="s">
        <v>656</v>
      </c>
      <c r="K522">
        <v>35</v>
      </c>
      <c r="L522">
        <v>5.72</v>
      </c>
      <c r="M522">
        <v>5.75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6</v>
      </c>
      <c r="V522">
        <v>0</v>
      </c>
      <c r="W522">
        <v>0</v>
      </c>
      <c r="Y522" s="18" t="s">
        <v>2616</v>
      </c>
      <c r="Z522">
        <v>21</v>
      </c>
    </row>
    <row r="523" spans="1:26">
      <c r="A523">
        <v>4886</v>
      </c>
      <c r="B523" t="s">
        <v>22</v>
      </c>
      <c r="C523" t="s">
        <v>1446</v>
      </c>
      <c r="D523" s="17" t="str">
        <f>IFERROR(VLOOKUP(Dati20_21[[#This Row],[Nome]]&amp;"*",Gazzetta20_21[Giocatore],1,FALSE),0)</f>
        <v>Pereiro G.</v>
      </c>
      <c r="E523" s="13">
        <f>IFERROR(IF(Dati20_21[[#This Row],[Mf]]/Dati20_21[[#This Row],[Quota]]=0,0,Dati20_21[[#This Row],[Mf]]/Dati20_21[[#This Row],[Quota]]),0)</f>
        <v>0.46666666666666667</v>
      </c>
      <c r="F523" s="13">
        <f>IFERROR(Dati20_21[[#This Row],[Mf/Quota]]*Dati20_21[[#This Row],[Pg]]/38,0)</f>
        <v>0.18421052631578946</v>
      </c>
      <c r="G523" s="15">
        <f>IF(Dati20_21[[#This Row],[Mf]]*Dati20_21[[#This Row],[Pg]]=0,0,Dati20_21[[#This Row],[Mf]]*Dati20_21[[#This Row],[Pg]])</f>
        <v>105</v>
      </c>
      <c r="H523" s="20">
        <f>IFERROR(Dati20_21[[#This Row],[Tot. punti]]/Dati20_21[[#This Row],[Quota]],0)</f>
        <v>7</v>
      </c>
      <c r="I523" s="12">
        <f>IFERROR(VLOOKUP(Dati20_21[[#This Row],[Nome]]&amp;"*",Gazzetta20_21[],2,FALSE),0)</f>
        <v>15</v>
      </c>
      <c r="J523" t="s">
        <v>654</v>
      </c>
      <c r="K523">
        <v>15</v>
      </c>
      <c r="L523">
        <v>5.83</v>
      </c>
      <c r="M523">
        <v>7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Y523" s="18" t="s">
        <v>2165</v>
      </c>
      <c r="Z523">
        <v>12</v>
      </c>
    </row>
    <row r="524" spans="1:26">
      <c r="A524">
        <v>546</v>
      </c>
      <c r="B524" t="s">
        <v>31</v>
      </c>
      <c r="C524" t="s">
        <v>3080</v>
      </c>
      <c r="D524" s="17" t="str">
        <f>IFERROR(VLOOKUP(Dati20_21[[#This Row],[Nome]]&amp;"*",Gazzetta20_21[Giocatore],1,FALSE),0)</f>
        <v>Peres B.</v>
      </c>
      <c r="E524" s="13">
        <f>IFERROR(IF(Dati20_21[[#This Row],[Mf]]/Dati20_21[[#This Row],[Quota]]=0,0,Dati20_21[[#This Row],[Mf]]/Dati20_21[[#This Row],[Quota]]),0)</f>
        <v>0.4916666666666667</v>
      </c>
      <c r="F524" s="13">
        <f>IFERROR(Dati20_21[[#This Row],[Mf/Quota]]*Dati20_21[[#This Row],[Pg]]/38,0)</f>
        <v>0.38815789473684209</v>
      </c>
      <c r="G524" s="15">
        <f>IF(Dati20_21[[#This Row],[Mf]]*Dati20_21[[#This Row],[Pg]]=0,0,Dati20_21[[#This Row],[Mf]]*Dati20_21[[#This Row],[Pg]])</f>
        <v>177</v>
      </c>
      <c r="H524" s="20">
        <f>IFERROR(Dati20_21[[#This Row],[Tot. punti]]/Dati20_21[[#This Row],[Quota]],0)</f>
        <v>14.75</v>
      </c>
      <c r="I524" s="12">
        <f>IFERROR(VLOOKUP(Dati20_21[[#This Row],[Nome]]&amp;"*",Gazzetta20_21[],2,FALSE),0)</f>
        <v>12</v>
      </c>
      <c r="J524" t="s">
        <v>42</v>
      </c>
      <c r="K524">
        <v>30</v>
      </c>
      <c r="L524">
        <v>5.83</v>
      </c>
      <c r="M524">
        <v>5.9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6</v>
      </c>
      <c r="V524">
        <v>0</v>
      </c>
      <c r="W524">
        <v>0</v>
      </c>
      <c r="Y524" s="18" t="s">
        <v>2617</v>
      </c>
      <c r="Z524">
        <v>28</v>
      </c>
    </row>
    <row r="525" spans="1:26">
      <c r="A525">
        <v>302</v>
      </c>
      <c r="B525" t="s">
        <v>22</v>
      </c>
      <c r="C525" t="s">
        <v>393</v>
      </c>
      <c r="D525" s="17" t="str">
        <f>IFERROR(VLOOKUP(Dati20_21[[#This Row],[Nome]]&amp;"*",Gazzetta20_21[Giocatore],1,FALSE),0)</f>
        <v>Pereyra R.</v>
      </c>
      <c r="E525" s="13">
        <f>IFERROR(IF(Dati20_21[[#This Row],[Mf]]/Dati20_21[[#This Row],[Quota]]=0,0,Dati20_21[[#This Row],[Mf]]/Dati20_21[[#This Row],[Quota]]),0)</f>
        <v>0.33550000000000002</v>
      </c>
      <c r="F525" s="13">
        <f>IFERROR(Dati20_21[[#This Row],[Mf/Quota]]*Dati20_21[[#This Row],[Pg]]/38,0)</f>
        <v>0.30018421052631578</v>
      </c>
      <c r="G525" s="15">
        <f>IF(Dati20_21[[#This Row],[Mf]]*Dati20_21[[#This Row],[Pg]]=0,0,Dati20_21[[#This Row],[Mf]]*Dati20_21[[#This Row],[Pg]])</f>
        <v>228.14</v>
      </c>
      <c r="H525" s="20">
        <f>IFERROR(Dati20_21[[#This Row],[Tot. punti]]/Dati20_21[[#This Row],[Quota]],0)</f>
        <v>11.407</v>
      </c>
      <c r="I525" s="12">
        <f>IFERROR(VLOOKUP(Dati20_21[[#This Row],[Nome]]&amp;"*",Gazzetta20_21[],2,FALSE),0)</f>
        <v>20</v>
      </c>
      <c r="J525" t="s">
        <v>30</v>
      </c>
      <c r="K525">
        <v>34</v>
      </c>
      <c r="L525">
        <v>6.24</v>
      </c>
      <c r="M525">
        <v>6.71</v>
      </c>
      <c r="N525">
        <v>4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5</v>
      </c>
      <c r="U525">
        <v>8</v>
      </c>
      <c r="V525">
        <v>0</v>
      </c>
      <c r="W525">
        <v>0</v>
      </c>
      <c r="Y525" s="18" t="s">
        <v>3062</v>
      </c>
      <c r="Z525">
        <v>1</v>
      </c>
    </row>
    <row r="526" spans="1:26">
      <c r="A526">
        <v>4884</v>
      </c>
      <c r="B526" t="s">
        <v>17</v>
      </c>
      <c r="C526" t="s">
        <v>1056</v>
      </c>
      <c r="D526" s="17" t="str">
        <f>IFERROR(VLOOKUP(Dati20_21[[#This Row],[Nome]]&amp;"*",Gazzetta20_21[Giocatore],1,FALSE),0)</f>
        <v>Perez C.</v>
      </c>
      <c r="E526" s="13">
        <f>IFERROR(IF(Dati20_21[[#This Row],[Mf]]/Dati20_21[[#This Row],[Quota]]=0,0,Dati20_21[[#This Row],[Mf]]/Dati20_21[[#This Row],[Quota]]),0)</f>
        <v>0.39437499999999998</v>
      </c>
      <c r="F526" s="13">
        <f>IFERROR(Dati20_21[[#This Row],[Mf/Quota]]*Dati20_21[[#This Row],[Pg]]/38,0)</f>
        <v>0.21794407894736842</v>
      </c>
      <c r="G526" s="15">
        <f>IF(Dati20_21[[#This Row],[Mf]]*Dati20_21[[#This Row],[Pg]]=0,0,Dati20_21[[#This Row],[Mf]]*Dati20_21[[#This Row],[Pg]])</f>
        <v>132.51</v>
      </c>
      <c r="H526" s="20">
        <f>IFERROR(Dati20_21[[#This Row],[Tot. punti]]/Dati20_21[[#This Row],[Quota]],0)</f>
        <v>8.2818749999999994</v>
      </c>
      <c r="I526" s="12">
        <f>IFERROR(VLOOKUP(Dati20_21[[#This Row],[Nome]]&amp;"*",Gazzetta20_21[],2,FALSE),0)</f>
        <v>16</v>
      </c>
      <c r="J526" t="s">
        <v>42</v>
      </c>
      <c r="K526">
        <v>21</v>
      </c>
      <c r="L526">
        <v>5.88</v>
      </c>
      <c r="M526">
        <v>6.31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Y526" s="18" t="s">
        <v>2441</v>
      </c>
      <c r="Z526">
        <v>16</v>
      </c>
    </row>
    <row r="527" spans="1:26">
      <c r="A527">
        <v>218</v>
      </c>
      <c r="B527" t="s">
        <v>28</v>
      </c>
      <c r="C527" t="s">
        <v>240</v>
      </c>
      <c r="D527" s="17" t="str">
        <f>IFERROR(VLOOKUP(Dati20_21[[#This Row],[Nome]]&amp;"*",Gazzetta20_21[Giocatore],1,FALSE),0)</f>
        <v>Perin M.</v>
      </c>
      <c r="E527" s="13">
        <f>IFERROR(IF(Dati20_21[[#This Row],[Mf]]/Dati20_21[[#This Row],[Quota]]=0,0,Dati20_21[[#This Row],[Mf]]/Dati20_21[[#This Row],[Quota]]),0)</f>
        <v>0.28411764705882353</v>
      </c>
      <c r="F527" s="13">
        <f>IFERROR(Dati20_21[[#This Row],[Mf/Quota]]*Dati20_21[[#This Row],[Pg]]/38,0)</f>
        <v>0.23925696594427245</v>
      </c>
      <c r="G527" s="15">
        <f>IF(Dati20_21[[#This Row],[Mf]]*Dati20_21[[#This Row],[Pg]]=0,0,Dati20_21[[#This Row],[Mf]]*Dati20_21[[#This Row],[Pg]])</f>
        <v>154.56</v>
      </c>
      <c r="H527" s="20">
        <f>IFERROR(Dati20_21[[#This Row],[Tot. punti]]/Dati20_21[[#This Row],[Quota]],0)</f>
        <v>9.091764705882353</v>
      </c>
      <c r="I527" s="12">
        <f>IFERROR(VLOOKUP(Dati20_21[[#This Row],[Nome]]&amp;"*",Gazzetta20_21[],2,FALSE),0)</f>
        <v>17</v>
      </c>
      <c r="J527" t="s">
        <v>70</v>
      </c>
      <c r="K527">
        <v>32</v>
      </c>
      <c r="L527">
        <v>6.25</v>
      </c>
      <c r="M527">
        <v>4.83</v>
      </c>
      <c r="N527">
        <v>0</v>
      </c>
      <c r="O527">
        <v>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Y527" s="18" t="s">
        <v>3063</v>
      </c>
      <c r="Z527">
        <v>5</v>
      </c>
    </row>
    <row r="528" spans="1:26">
      <c r="A528">
        <v>704</v>
      </c>
      <c r="B528" t="s">
        <v>22</v>
      </c>
      <c r="C528" t="s">
        <v>103</v>
      </c>
      <c r="D528" s="17" t="str">
        <f>IFERROR(VLOOKUP(Dati20_21[[#This Row],[Nome]]&amp;"*",Gazzetta20_21[Giocatore],1,FALSE),0)</f>
        <v>Perisic I.</v>
      </c>
      <c r="E528" s="13">
        <f>IFERROR(IF(Dati20_21[[#This Row],[Mf]]/Dati20_21[[#This Row],[Quota]]=0,0,Dati20_21[[#This Row],[Mf]]/Dati20_21[[#This Row],[Quota]]),0)</f>
        <v>0.33210526315789474</v>
      </c>
      <c r="F528" s="13">
        <f>IFERROR(Dati20_21[[#This Row],[Mf/Quota]]*Dati20_21[[#This Row],[Pg]]/38,0)</f>
        <v>0.27966759002770081</v>
      </c>
      <c r="G528" s="15">
        <f>IF(Dati20_21[[#This Row],[Mf]]*Dati20_21[[#This Row],[Pg]]=0,0,Dati20_21[[#This Row],[Mf]]*Dati20_21[[#This Row],[Pg]])</f>
        <v>201.92</v>
      </c>
      <c r="H528" s="20">
        <f>IFERROR(Dati20_21[[#This Row],[Tot. punti]]/Dati20_21[[#This Row],[Quota]],0)</f>
        <v>10.627368421052632</v>
      </c>
      <c r="I528" s="12">
        <f>IFERROR(VLOOKUP(Dati20_21[[#This Row],[Nome]]&amp;"*",Gazzetta20_21[],2,FALSE),0)</f>
        <v>19</v>
      </c>
      <c r="J528" t="s">
        <v>55</v>
      </c>
      <c r="K528">
        <v>32</v>
      </c>
      <c r="L528">
        <v>5.9</v>
      </c>
      <c r="M528">
        <v>6.31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3</v>
      </c>
      <c r="V528">
        <v>0</v>
      </c>
      <c r="W528">
        <v>0</v>
      </c>
      <c r="Y528" s="18" t="s">
        <v>3064</v>
      </c>
      <c r="Z528">
        <v>20</v>
      </c>
    </row>
    <row r="529" spans="1:26">
      <c r="A529">
        <v>2741</v>
      </c>
      <c r="B529" t="s">
        <v>22</v>
      </c>
      <c r="C529" t="s">
        <v>1102</v>
      </c>
      <c r="D529" s="17" t="str">
        <f>IFERROR(VLOOKUP(Dati20_21[[#This Row],[Nome]]&amp;"*",Gazzetta20_21[Giocatore],1,FALSE),0)</f>
        <v>Pessina M.</v>
      </c>
      <c r="E529" s="13">
        <f>IFERROR(IF(Dati20_21[[#This Row],[Mf]]/Dati20_21[[#This Row],[Quota]]=0,0,Dati20_21[[#This Row],[Mf]]/Dati20_21[[#This Row],[Quota]]),0)</f>
        <v>0.33684210526315789</v>
      </c>
      <c r="F529" s="13">
        <f>IFERROR(Dati20_21[[#This Row],[Mf/Quota]]*Dati20_21[[#This Row],[Pg]]/38,0)</f>
        <v>0.24819944598337948</v>
      </c>
      <c r="G529" s="15">
        <f>IF(Dati20_21[[#This Row],[Mf]]*Dati20_21[[#This Row],[Pg]]=0,0,Dati20_21[[#This Row],[Mf]]*Dati20_21[[#This Row],[Pg]])</f>
        <v>179.20000000000002</v>
      </c>
      <c r="H529" s="20">
        <f>IFERROR(Dati20_21[[#This Row],[Tot. punti]]/Dati20_21[[#This Row],[Quota]],0)</f>
        <v>9.431578947368422</v>
      </c>
      <c r="I529" s="12">
        <f>IFERROR(VLOOKUP(Dati20_21[[#This Row],[Nome]]&amp;"*",Gazzetta20_21[],2,FALSE),0)</f>
        <v>19</v>
      </c>
      <c r="J529" t="s">
        <v>49</v>
      </c>
      <c r="K529">
        <v>28</v>
      </c>
      <c r="L529">
        <v>6.17</v>
      </c>
      <c r="M529">
        <v>6.4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0</v>
      </c>
      <c r="W529">
        <v>0</v>
      </c>
      <c r="Y529" s="18" t="s">
        <v>2795</v>
      </c>
      <c r="Z529">
        <v>7</v>
      </c>
    </row>
    <row r="530" spans="1:26">
      <c r="A530">
        <v>383</v>
      </c>
      <c r="B530" t="s">
        <v>17</v>
      </c>
      <c r="C530" t="s">
        <v>595</v>
      </c>
      <c r="D530" s="17" t="str">
        <f>IFERROR(VLOOKUP(Dati20_21[[#This Row],[Nome]]&amp;"*",Gazzetta20_21[Giocatore],1,FALSE),0)</f>
        <v>Petagna A.</v>
      </c>
      <c r="E530" s="13">
        <f>IFERROR(IF(Dati20_21[[#This Row],[Mf]]/Dati20_21[[#This Row],[Quota]]=0,0,Dati20_21[[#This Row],[Mf]]/Dati20_21[[#This Row],[Quota]]),0)</f>
        <v>0.35</v>
      </c>
      <c r="F530" s="13">
        <f>IFERROR(Dati20_21[[#This Row],[Mf/Quota]]*Dati20_21[[#This Row],[Pg]]/38,0)</f>
        <v>0.23947368421052631</v>
      </c>
      <c r="G530" s="15">
        <f>IF(Dati20_21[[#This Row],[Mf]]*Dati20_21[[#This Row],[Pg]]=0,0,Dati20_21[[#This Row],[Mf]]*Dati20_21[[#This Row],[Pg]])</f>
        <v>182</v>
      </c>
      <c r="H530" s="20">
        <f>IFERROR(Dati20_21[[#This Row],[Tot. punti]]/Dati20_21[[#This Row],[Quota]],0)</f>
        <v>9.1</v>
      </c>
      <c r="I530" s="12">
        <f>IFERROR(VLOOKUP(Dati20_21[[#This Row],[Nome]]&amp;"*",Gazzetta20_21[],2,FALSE),0)</f>
        <v>20</v>
      </c>
      <c r="J530" t="s">
        <v>24</v>
      </c>
      <c r="K530">
        <v>26</v>
      </c>
      <c r="L530">
        <v>6.06</v>
      </c>
      <c r="M530">
        <v>7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Y530" s="18" t="s">
        <v>3065</v>
      </c>
      <c r="Z530">
        <v>4</v>
      </c>
    </row>
    <row r="531" spans="1:26">
      <c r="A531">
        <v>179</v>
      </c>
      <c r="B531" t="s">
        <v>22</v>
      </c>
      <c r="C531" t="s">
        <v>571</v>
      </c>
      <c r="D531" s="17" t="str">
        <f>IFERROR(VLOOKUP(Dati20_21[[#This Row],[Nome]]&amp;"*",Gazzetta20_21[Giocatore],1,FALSE),0)</f>
        <v>Petriccione J.</v>
      </c>
      <c r="E531" s="13">
        <f>IFERROR(IF(Dati20_21[[#This Row],[Mf]]/Dati20_21[[#This Row],[Quota]]=0,0,Dati20_21[[#This Row],[Mf]]/Dati20_21[[#This Row],[Quota]]),0)</f>
        <v>0.90499999999999992</v>
      </c>
      <c r="F531" s="13">
        <f>IFERROR(Dati20_21[[#This Row],[Mf/Quota]]*Dati20_21[[#This Row],[Pg]]/38,0)</f>
        <v>0.47631578947368414</v>
      </c>
      <c r="G531" s="15">
        <f>IF(Dati20_21[[#This Row],[Mf]]*Dati20_21[[#This Row],[Pg]]=0,0,Dati20_21[[#This Row],[Mf]]*Dati20_21[[#This Row],[Pg]])</f>
        <v>108.6</v>
      </c>
      <c r="H531" s="20">
        <f>IFERROR(Dati20_21[[#This Row],[Tot. punti]]/Dati20_21[[#This Row],[Quota]],0)</f>
        <v>18.099999999999998</v>
      </c>
      <c r="I531" s="12">
        <f>IFERROR(VLOOKUP(Dati20_21[[#This Row],[Nome]]&amp;"*",Gazzetta20_21[],2,FALSE),0)</f>
        <v>6</v>
      </c>
      <c r="J531" t="s">
        <v>656</v>
      </c>
      <c r="K531">
        <v>20</v>
      </c>
      <c r="L531">
        <v>5.67</v>
      </c>
      <c r="M531">
        <v>5.43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1</v>
      </c>
      <c r="W531">
        <v>0</v>
      </c>
      <c r="Y531" s="18" t="s">
        <v>2619</v>
      </c>
      <c r="Z531">
        <v>14</v>
      </c>
    </row>
    <row r="532" spans="1:26">
      <c r="A532">
        <v>2309</v>
      </c>
      <c r="B532" t="s">
        <v>31</v>
      </c>
      <c r="C532" t="s">
        <v>2201</v>
      </c>
      <c r="D532" s="17" t="str">
        <f>IFERROR(VLOOKUP(Dati20_21[[#This Row],[Nome]]&amp;"*",Gazzetta20_21[Giocatore],1,FALSE),0)</f>
        <v>Pezzella G.</v>
      </c>
      <c r="E532" s="13">
        <f>IFERROR(IF(Dati20_21[[#This Row],[Mf]]/Dati20_21[[#This Row],[Quota]]=0,0,Dati20_21[[#This Row],[Mf]]/Dati20_21[[#This Row],[Quota]]),0)</f>
        <v>0.57300000000000006</v>
      </c>
      <c r="F532" s="13">
        <f>IFERROR(Dati20_21[[#This Row],[Mf/Quota]]*Dati20_21[[#This Row],[Pg]]/38,0)</f>
        <v>0.48252631578947375</v>
      </c>
      <c r="G532" s="15">
        <f>IF(Dati20_21[[#This Row],[Mf]]*Dati20_21[[#This Row],[Pg]]=0,0,Dati20_21[[#This Row],[Mf]]*Dati20_21[[#This Row],[Pg]])</f>
        <v>183.36</v>
      </c>
      <c r="H532" s="20">
        <f>IFERROR(Dati20_21[[#This Row],[Tot. punti]]/Dati20_21[[#This Row],[Quota]],0)</f>
        <v>18.336000000000002</v>
      </c>
      <c r="I532" s="12">
        <f>IFERROR(VLOOKUP(Dati20_21[[#This Row],[Nome]]&amp;"*",Gazzetta20_21[],2,FALSE),0)</f>
        <v>10</v>
      </c>
      <c r="J532" t="s">
        <v>35</v>
      </c>
      <c r="K532">
        <v>32</v>
      </c>
      <c r="L532">
        <v>5.72</v>
      </c>
      <c r="M532">
        <v>5.73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</v>
      </c>
      <c r="V532">
        <v>0</v>
      </c>
      <c r="W532">
        <v>0</v>
      </c>
      <c r="Y532" s="18" t="s">
        <v>2933</v>
      </c>
      <c r="Z532">
        <v>8</v>
      </c>
    </row>
    <row r="533" spans="1:26">
      <c r="A533">
        <v>770</v>
      </c>
      <c r="B533" t="s">
        <v>31</v>
      </c>
      <c r="C533" t="s">
        <v>2201</v>
      </c>
      <c r="D533" s="17" t="str">
        <f>IFERROR(VLOOKUP(Dati20_21[[#This Row],[Nome]]&amp;"*",Gazzetta20_21[Giocatore],1,FALSE),0)</f>
        <v>Pezzella G.</v>
      </c>
      <c r="E533" s="13">
        <f>IFERROR(IF(Dati20_21[[#This Row],[Mf]]/Dati20_21[[#This Row],[Quota]]=0,0,Dati20_21[[#This Row],[Mf]]/Dati20_21[[#This Row],[Quota]]),0)</f>
        <v>0.61899999999999999</v>
      </c>
      <c r="F533" s="13">
        <f>IFERROR(Dati20_21[[#This Row],[Mf/Quota]]*Dati20_21[[#This Row],[Pg]]/38,0)</f>
        <v>0.39094736842105265</v>
      </c>
      <c r="G533" s="15">
        <f>IF(Dati20_21[[#This Row],[Mf]]*Dati20_21[[#This Row],[Pg]]=0,0,Dati20_21[[#This Row],[Mf]]*Dati20_21[[#This Row],[Pg]])</f>
        <v>148.56</v>
      </c>
      <c r="H533" s="20">
        <f>IFERROR(Dati20_21[[#This Row],[Tot. punti]]/Dati20_21[[#This Row],[Quota]],0)</f>
        <v>14.856</v>
      </c>
      <c r="I533" s="12">
        <f>IFERROR(VLOOKUP(Dati20_21[[#This Row],[Nome]]&amp;"*",Gazzetta20_21[],2,FALSE),0)</f>
        <v>10</v>
      </c>
      <c r="J533" t="s">
        <v>1086</v>
      </c>
      <c r="K533">
        <v>24</v>
      </c>
      <c r="L533">
        <v>6.04</v>
      </c>
      <c r="M533">
        <v>6.19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7</v>
      </c>
      <c r="V533">
        <v>0</v>
      </c>
      <c r="W533">
        <v>0</v>
      </c>
      <c r="Y533" s="18" t="s">
        <v>2620</v>
      </c>
      <c r="Z533">
        <v>19</v>
      </c>
    </row>
    <row r="534" spans="1:26">
      <c r="A534">
        <v>5006</v>
      </c>
      <c r="B534" t="s">
        <v>31</v>
      </c>
      <c r="C534" t="s">
        <v>1554</v>
      </c>
      <c r="D534" s="17" t="str">
        <f>IFERROR(VLOOKUP(Dati20_21[[#This Row],[Nome]]&amp;"*",Gazzetta20_21[Giocatore],1,FALSE),0)</f>
        <v>Piccinini S.</v>
      </c>
      <c r="E534" s="13">
        <f>IFERROR(IF(Dati20_21[[#This Row],[Mf]]/Dati20_21[[#This Row],[Quota]]=0,0,Dati20_21[[#This Row],[Mf]]/Dati20_21[[#This Row],[Quota]]),0)</f>
        <v>5.5</v>
      </c>
      <c r="F534" s="13">
        <f>IFERROR(Dati20_21[[#This Row],[Mf/Quota]]*Dati20_21[[#This Row],[Pg]]/38,0)</f>
        <v>0.14473684210526316</v>
      </c>
      <c r="G534" s="15">
        <f>IF(Dati20_21[[#This Row],[Mf]]*Dati20_21[[#This Row],[Pg]]=0,0,Dati20_21[[#This Row],[Mf]]*Dati20_21[[#This Row],[Pg]])</f>
        <v>5.5</v>
      </c>
      <c r="H534" s="20">
        <f>IFERROR(Dati20_21[[#This Row],[Tot. punti]]/Dati20_21[[#This Row],[Quota]],0)</f>
        <v>5.5</v>
      </c>
      <c r="I534" s="12">
        <f>IFERROR(VLOOKUP(Dati20_21[[#This Row],[Nome]]&amp;"*",Gazzetta20_21[],2,FALSE),0)</f>
        <v>1</v>
      </c>
      <c r="J534" t="s">
        <v>49</v>
      </c>
      <c r="K534">
        <v>1</v>
      </c>
      <c r="L534">
        <v>5.5</v>
      </c>
      <c r="M534">
        <v>5.5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2796</v>
      </c>
      <c r="Z534">
        <v>37</v>
      </c>
    </row>
    <row r="535" spans="1:26">
      <c r="A535">
        <v>4359</v>
      </c>
      <c r="B535" t="s">
        <v>17</v>
      </c>
      <c r="C535" t="s">
        <v>1253</v>
      </c>
      <c r="D535" s="17" t="str">
        <f>IFERROR(VLOOKUP(Dati20_21[[#This Row],[Nome]]&amp;"*",Gazzetta20_21[Giocatore],1,FALSE),0)</f>
        <v>Piccoli R.</v>
      </c>
      <c r="E535" s="13">
        <f>IFERROR(IF(Dati20_21[[#This Row],[Mf]]/Dati20_21[[#This Row],[Quota]]=0,0,Dati20_21[[#This Row],[Mf]]/Dati20_21[[#This Row],[Quota]]),0)</f>
        <v>0.5078571428571429</v>
      </c>
      <c r="F535" s="13">
        <f>IFERROR(Dati20_21[[#This Row],[Mf/Quota]]*Dati20_21[[#This Row],[Pg]]/38,0)</f>
        <v>0.2672932330827068</v>
      </c>
      <c r="G535" s="15">
        <f>IF(Dati20_21[[#This Row],[Mf]]*Dati20_21[[#This Row],[Pg]]=0,0,Dati20_21[[#This Row],[Mf]]*Dati20_21[[#This Row],[Pg]])</f>
        <v>142.20000000000002</v>
      </c>
      <c r="H535" s="20">
        <f>IFERROR(Dati20_21[[#This Row],[Tot. punti]]/Dati20_21[[#This Row],[Quota]],0)</f>
        <v>10.157142857142858</v>
      </c>
      <c r="I535" s="12">
        <f>IFERROR(VLOOKUP(Dati20_21[[#This Row],[Nome]]&amp;"*",Gazzetta20_21[],2,FALSE),0)</f>
        <v>14</v>
      </c>
      <c r="J535" t="s">
        <v>1494</v>
      </c>
      <c r="K535">
        <v>20</v>
      </c>
      <c r="L535">
        <v>6.04</v>
      </c>
      <c r="M535">
        <v>7.11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3066</v>
      </c>
      <c r="Z535">
        <v>11</v>
      </c>
    </row>
    <row r="536" spans="1:26">
      <c r="A536">
        <v>2038</v>
      </c>
      <c r="B536" t="s">
        <v>17</v>
      </c>
      <c r="C536" t="s">
        <v>737</v>
      </c>
      <c r="D536" s="17" t="str">
        <f>IFERROR(VLOOKUP(Dati20_21[[#This Row],[Nome]]&amp;"*",Gazzetta20_21[Giocatore],1,FALSE),0)</f>
        <v>Pinamonti A.</v>
      </c>
      <c r="E536" s="13">
        <f>IFERROR(IF(Dati20_21[[#This Row],[Mf]]/Dati20_21[[#This Row],[Quota]]=0,0,Dati20_21[[#This Row],[Mf]]/Dati20_21[[#This Row],[Quota]]),0)</f>
        <v>0.51538461538461544</v>
      </c>
      <c r="F536" s="13">
        <f>IFERROR(Dati20_21[[#This Row],[Mf/Quota]]*Dati20_21[[#This Row],[Pg]]/38,0)</f>
        <v>0.10850202429149798</v>
      </c>
      <c r="G536" s="15">
        <f>IF(Dati20_21[[#This Row],[Mf]]*Dati20_21[[#This Row],[Pg]]=0,0,Dati20_21[[#This Row],[Mf]]*Dati20_21[[#This Row],[Pg]])</f>
        <v>53.6</v>
      </c>
      <c r="H536" s="20">
        <f>IFERROR(Dati20_21[[#This Row],[Tot. punti]]/Dati20_21[[#This Row],[Quota]],0)</f>
        <v>4.1230769230769235</v>
      </c>
      <c r="I536" s="12">
        <f>IFERROR(VLOOKUP(Dati20_21[[#This Row],[Nome]]&amp;"*",Gazzetta20_21[],2,FALSE),0)</f>
        <v>13</v>
      </c>
      <c r="J536" t="s">
        <v>55</v>
      </c>
      <c r="K536">
        <v>8</v>
      </c>
      <c r="L536">
        <v>6.1</v>
      </c>
      <c r="M536">
        <v>6.7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3067</v>
      </c>
      <c r="Z536">
        <v>10</v>
      </c>
    </row>
    <row r="537" spans="1:26">
      <c r="A537">
        <v>1930</v>
      </c>
      <c r="B537" t="s">
        <v>28</v>
      </c>
      <c r="C537" t="s">
        <v>691</v>
      </c>
      <c r="D537" s="17" t="str">
        <f>IFERROR(VLOOKUP(Dati20_21[[#This Row],[Nome]]&amp;"*",Gazzetta20_21[Giocatore],1,FALSE),0)</f>
        <v>Pinsoglio C.</v>
      </c>
      <c r="E537" s="13">
        <f>IFERROR(IF(Dati20_21[[#This Row],[Mf]]/Dati20_21[[#This Row],[Quota]]=0,0,Dati20_21[[#This Row],[Mf]]/Dati20_21[[#This Row],[Quota]]),0)</f>
        <v>2.5</v>
      </c>
      <c r="F537" s="13">
        <f>IFERROR(Dati20_21[[#This Row],[Mf/Quota]]*Dati20_21[[#This Row],[Pg]]/38,0)</f>
        <v>6.5789473684210523E-2</v>
      </c>
      <c r="G537" s="15">
        <f>IF(Dati20_21[[#This Row],[Mf]]*Dati20_21[[#This Row],[Pg]]=0,0,Dati20_21[[#This Row],[Mf]]*Dati20_21[[#This Row],[Pg]])</f>
        <v>5</v>
      </c>
      <c r="H537" s="20">
        <f>IFERROR(Dati20_21[[#This Row],[Tot. punti]]/Dati20_21[[#This Row],[Quota]],0)</f>
        <v>2.5</v>
      </c>
      <c r="I537" s="12">
        <f>IFERROR(VLOOKUP(Dati20_21[[#This Row],[Nome]]&amp;"*",Gazzetta20_21[],2,FALSE),0)</f>
        <v>2</v>
      </c>
      <c r="J537" t="s">
        <v>57</v>
      </c>
      <c r="K537">
        <v>1</v>
      </c>
      <c r="L537">
        <v>6</v>
      </c>
      <c r="M537">
        <v>5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2935</v>
      </c>
      <c r="Z537">
        <v>8</v>
      </c>
    </row>
    <row r="538" spans="1:26">
      <c r="A538">
        <v>1998</v>
      </c>
      <c r="B538" t="s">
        <v>17</v>
      </c>
      <c r="C538" t="s">
        <v>721</v>
      </c>
      <c r="D538" s="17" t="str">
        <f>IFERROR(VLOOKUP(Dati20_21[[#This Row],[Nome]]&amp;"*",Gazzetta20_21[Giocatore],1,FALSE),0)</f>
        <v>Pjaca M.</v>
      </c>
      <c r="E538" s="13">
        <f>IFERROR(IF(Dati20_21[[#This Row],[Mf]]/Dati20_21[[#This Row],[Quota]]=0,0,Dati20_21[[#This Row],[Mf]]/Dati20_21[[#This Row],[Quota]]),0)</f>
        <v>0.51</v>
      </c>
      <c r="F538" s="13">
        <f>IFERROR(Dati20_21[[#This Row],[Mf/Quota]]*Dati20_21[[#This Row],[Pg]]/38,0)</f>
        <v>0.46973684210526317</v>
      </c>
      <c r="G538" s="15">
        <f>IF(Dati20_21[[#This Row],[Mf]]*Dati20_21[[#This Row],[Pg]]=0,0,Dati20_21[[#This Row],[Mf]]*Dati20_21[[#This Row],[Pg]])</f>
        <v>214.20000000000002</v>
      </c>
      <c r="H538" s="20">
        <f>IFERROR(Dati20_21[[#This Row],[Tot. punti]]/Dati20_21[[#This Row],[Quota]],0)</f>
        <v>17.850000000000001</v>
      </c>
      <c r="I538" s="12">
        <f>IFERROR(VLOOKUP(Dati20_21[[#This Row],[Nome]]&amp;"*",Gazzetta20_21[],2,FALSE),0)</f>
        <v>12</v>
      </c>
      <c r="J538" t="s">
        <v>70</v>
      </c>
      <c r="K538">
        <v>35</v>
      </c>
      <c r="L538">
        <v>5.74</v>
      </c>
      <c r="M538">
        <v>6.12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Y538" s="18" t="s">
        <v>2936</v>
      </c>
      <c r="Z538">
        <v>7</v>
      </c>
    </row>
    <row r="539" spans="1:26">
      <c r="A539">
        <v>5298</v>
      </c>
      <c r="B539" t="s">
        <v>22</v>
      </c>
      <c r="C539" t="s">
        <v>1571</v>
      </c>
      <c r="D539" s="17" t="str">
        <f>IFERROR(VLOOKUP(Dati20_21[[#This Row],[Nome]]&amp;"*",Gazzetta20_21[Giocatore],1,FALSE),0)</f>
        <v>Pobega T.</v>
      </c>
      <c r="E539" s="13">
        <f>IFERROR(IF(Dati20_21[[#This Row],[Mf]]/Dati20_21[[#This Row],[Quota]]=0,0,Dati20_21[[#This Row],[Mf]]/Dati20_21[[#This Row],[Quota]]),0)</f>
        <v>0.37777777777777777</v>
      </c>
      <c r="F539" s="13">
        <f>IFERROR(Dati20_21[[#This Row],[Mf/Quota]]*Dati20_21[[#This Row],[Pg]]/38,0)</f>
        <v>0.19883040935672514</v>
      </c>
      <c r="G539" s="15">
        <f>IF(Dati20_21[[#This Row],[Mf]]*Dati20_21[[#This Row],[Pg]]=0,0,Dati20_21[[#This Row],[Mf]]*Dati20_21[[#This Row],[Pg]])</f>
        <v>136</v>
      </c>
      <c r="H539" s="20">
        <f>IFERROR(Dati20_21[[#This Row],[Tot. punti]]/Dati20_21[[#This Row],[Quota]],0)</f>
        <v>7.5555555555555554</v>
      </c>
      <c r="I539" s="12">
        <f>IFERROR(VLOOKUP(Dati20_21[[#This Row],[Nome]]&amp;"*",Gazzetta20_21[],2,FALSE),0)</f>
        <v>18</v>
      </c>
      <c r="J539" t="s">
        <v>1494</v>
      </c>
      <c r="K539">
        <v>20</v>
      </c>
      <c r="L539">
        <v>6.05</v>
      </c>
      <c r="M539">
        <v>6.8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0</v>
      </c>
      <c r="W539">
        <v>0</v>
      </c>
      <c r="Y539" s="18" t="s">
        <v>2938</v>
      </c>
      <c r="Z539">
        <v>13</v>
      </c>
    </row>
    <row r="540" spans="1:26">
      <c r="A540">
        <v>374</v>
      </c>
      <c r="B540" t="s">
        <v>22</v>
      </c>
      <c r="C540" t="s">
        <v>340</v>
      </c>
      <c r="D540" s="17" t="str">
        <f>IFERROR(VLOOKUP(Dati20_21[[#This Row],[Nome]]&amp;"*",Gazzetta20_21[Giocatore],1,FALSE),0)</f>
        <v>Poli A.</v>
      </c>
      <c r="E540" s="13">
        <f>IFERROR(IF(Dati20_21[[#This Row],[Mf]]/Dati20_21[[#This Row],[Quota]]=0,0,Dati20_21[[#This Row],[Mf]]/Dati20_21[[#This Row],[Quota]]),0)</f>
        <v>0.45769230769230773</v>
      </c>
      <c r="F540" s="13">
        <f>IFERROR(Dati20_21[[#This Row],[Mf/Quota]]*Dati20_21[[#This Row],[Pg]]/38,0)</f>
        <v>0.21680161943319839</v>
      </c>
      <c r="G540" s="15">
        <f>IF(Dati20_21[[#This Row],[Mf]]*Dati20_21[[#This Row],[Pg]]=0,0,Dati20_21[[#This Row],[Mf]]*Dati20_21[[#This Row],[Pg]])</f>
        <v>107.10000000000001</v>
      </c>
      <c r="H540" s="20">
        <f>IFERROR(Dati20_21[[#This Row],[Tot. punti]]/Dati20_21[[#This Row],[Quota]],0)</f>
        <v>8.2384615384615394</v>
      </c>
      <c r="I540" s="12">
        <f>IFERROR(VLOOKUP(Dati20_21[[#This Row],[Nome]]&amp;"*",Gazzetta20_21[],2,FALSE),0)</f>
        <v>13</v>
      </c>
      <c r="J540" t="s">
        <v>89</v>
      </c>
      <c r="K540">
        <v>18</v>
      </c>
      <c r="L540">
        <v>5.9</v>
      </c>
      <c r="M540">
        <v>5.95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Y540" s="18" t="s">
        <v>2939</v>
      </c>
      <c r="Z540">
        <v>19</v>
      </c>
    </row>
    <row r="541" spans="1:26">
      <c r="A541">
        <v>536</v>
      </c>
      <c r="B541" t="s">
        <v>22</v>
      </c>
      <c r="C541" t="s">
        <v>193</v>
      </c>
      <c r="D541" s="17" t="str">
        <f>IFERROR(VLOOKUP(Dati20_21[[#This Row],[Nome]]&amp;"*",Gazzetta20_21[Giocatore],1,FALSE),0)</f>
        <v>Politano M.</v>
      </c>
      <c r="E541" s="13">
        <f>IFERROR(IF(Dati20_21[[#This Row],[Mf]]/Dati20_21[[#This Row],[Quota]]=0,0,Dati20_21[[#This Row],[Mf]]/Dati20_21[[#This Row],[Quota]]),0)</f>
        <v>0.29208333333333331</v>
      </c>
      <c r="F541" s="13">
        <f>IFERROR(Dati20_21[[#This Row],[Mf/Quota]]*Dati20_21[[#This Row],[Pg]]/38,0)</f>
        <v>0.28439692982456138</v>
      </c>
      <c r="G541" s="15">
        <f>IF(Dati20_21[[#This Row],[Mf]]*Dati20_21[[#This Row],[Pg]]=0,0,Dati20_21[[#This Row],[Mf]]*Dati20_21[[#This Row],[Pg]])</f>
        <v>259.37</v>
      </c>
      <c r="H541" s="20">
        <f>IFERROR(Dati20_21[[#This Row],[Tot. punti]]/Dati20_21[[#This Row],[Quota]],0)</f>
        <v>10.807083333333333</v>
      </c>
      <c r="I541" s="12">
        <f>IFERROR(VLOOKUP(Dati20_21[[#This Row],[Nome]]&amp;"*",Gazzetta20_21[],2,FALSE),0)</f>
        <v>24</v>
      </c>
      <c r="J541" t="s">
        <v>24</v>
      </c>
      <c r="K541">
        <v>37</v>
      </c>
      <c r="L541">
        <v>6.22</v>
      </c>
      <c r="M541">
        <v>7.01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  <c r="V541">
        <v>0</v>
      </c>
      <c r="W541">
        <v>0</v>
      </c>
      <c r="Y541" s="18" t="s">
        <v>2624</v>
      </c>
      <c r="Z541">
        <v>19</v>
      </c>
    </row>
    <row r="542" spans="1:26">
      <c r="A542">
        <v>4370</v>
      </c>
      <c r="B542" t="s">
        <v>22</v>
      </c>
      <c r="C542" t="s">
        <v>1264</v>
      </c>
      <c r="D542" s="17" t="str">
        <f>IFERROR(VLOOKUP(Dati20_21[[#This Row],[Nome]]&amp;"*",Gazzetta20_21[Giocatore],1,FALSE),0)</f>
        <v>Portanova M.</v>
      </c>
      <c r="E542" s="13">
        <f>IFERROR(IF(Dati20_21[[#This Row],[Mf]]/Dati20_21[[#This Row],[Quota]]=0,0,Dati20_21[[#This Row],[Mf]]/Dati20_21[[#This Row],[Quota]]),0)</f>
        <v>1.425</v>
      </c>
      <c r="F542" s="13">
        <f>IFERROR(Dati20_21[[#This Row],[Mf/Quota]]*Dati20_21[[#This Row],[Pg]]/38,0)</f>
        <v>0.1875</v>
      </c>
      <c r="G542" s="15">
        <f>IF(Dati20_21[[#This Row],[Mf]]*Dati20_21[[#This Row],[Pg]]=0,0,Dati20_21[[#This Row],[Mf]]*Dati20_21[[#This Row],[Pg]])</f>
        <v>28.5</v>
      </c>
      <c r="H542" s="20">
        <f>IFERROR(Dati20_21[[#This Row],[Tot. punti]]/Dati20_21[[#This Row],[Quota]],0)</f>
        <v>7.125</v>
      </c>
      <c r="I542" s="12">
        <f>IFERROR(VLOOKUP(Dati20_21[[#This Row],[Nome]]&amp;"*",Gazzetta20_21[],2,FALSE),0)</f>
        <v>4</v>
      </c>
      <c r="J542" t="s">
        <v>70</v>
      </c>
      <c r="K542">
        <v>5</v>
      </c>
      <c r="L542">
        <v>5.8</v>
      </c>
      <c r="M542">
        <v>5.7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Y542" s="18" t="s">
        <v>3068</v>
      </c>
      <c r="Z542">
        <v>5</v>
      </c>
    </row>
    <row r="543" spans="1:26">
      <c r="A543">
        <v>4917</v>
      </c>
      <c r="B543" t="s">
        <v>31</v>
      </c>
      <c r="C543" t="s">
        <v>1459</v>
      </c>
      <c r="D543" s="17" t="str">
        <f>IFERROR(VLOOKUP(Dati20_21[[#This Row],[Nome]]&amp;"*",Gazzetta20_21[Giocatore],1,FALSE),0)</f>
        <v>Prodl S.</v>
      </c>
      <c r="E543" s="13">
        <f>IFERROR(IF(Dati20_21[[#This Row],[Mf]]/Dati20_21[[#This Row],[Quota]]=0,0,Dati20_21[[#This Row],[Mf]]/Dati20_21[[#This Row],[Quota]]),0)</f>
        <v>0</v>
      </c>
      <c r="F543" s="13">
        <f>IFERROR(Dati20_21[[#This Row],[Mf/Quota]]*Dati20_21[[#This Row],[Pg]]/38,0)</f>
        <v>0</v>
      </c>
      <c r="G543" s="15">
        <f>IF(Dati20_21[[#This Row],[Mf]]*Dati20_21[[#This Row],[Pg]]=0,0,Dati20_21[[#This Row],[Mf]]*Dati20_21[[#This Row],[Pg]])</f>
        <v>0</v>
      </c>
      <c r="H543" s="20">
        <f>IFERROR(Dati20_21[[#This Row],[Tot. punti]]/Dati20_21[[#This Row],[Quota]],0)</f>
        <v>0</v>
      </c>
      <c r="I543" s="12">
        <f>IFERROR(VLOOKUP(Dati20_21[[#This Row],[Nome]]&amp;"*",Gazzetta20_21[],2,FALSE),0)</f>
        <v>4</v>
      </c>
      <c r="J543" t="s">
        <v>30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s="18" t="s">
        <v>2447</v>
      </c>
      <c r="Z543">
        <v>13</v>
      </c>
    </row>
    <row r="544" spans="1:26">
      <c r="A544">
        <v>2814</v>
      </c>
      <c r="B544" t="s">
        <v>28</v>
      </c>
      <c r="C544" t="s">
        <v>1165</v>
      </c>
      <c r="D544" s="17" t="str">
        <f>IFERROR(VLOOKUP(Dati20_21[[#This Row],[Nome]]&amp;"*",Gazzetta20_21[Giocatore],1,FALSE),0)</f>
        <v>Provedel I.</v>
      </c>
      <c r="E544" s="13">
        <f>IFERROR(IF(Dati20_21[[#This Row],[Mf]]/Dati20_21[[#This Row],[Quota]]=0,0,Dati20_21[[#This Row],[Mf]]/Dati20_21[[#This Row],[Quota]]),0)</f>
        <v>0.42899999999999999</v>
      </c>
      <c r="F544" s="13">
        <f>IFERROR(Dati20_21[[#This Row],[Mf/Quota]]*Dati20_21[[#This Row],[Pg]]/38,0)</f>
        <v>0.32739473684210524</v>
      </c>
      <c r="G544" s="15">
        <f>IF(Dati20_21[[#This Row],[Mf]]*Dati20_21[[#This Row],[Pg]]=0,0,Dati20_21[[#This Row],[Mf]]*Dati20_21[[#This Row],[Pg]])</f>
        <v>124.41</v>
      </c>
      <c r="H544" s="20">
        <f>IFERROR(Dati20_21[[#This Row],[Tot. punti]]/Dati20_21[[#This Row],[Quota]],0)</f>
        <v>12.440999999999999</v>
      </c>
      <c r="I544" s="12">
        <f>IFERROR(VLOOKUP(Dati20_21[[#This Row],[Nome]]&amp;"*",Gazzetta20_21[],2,FALSE),0)</f>
        <v>10</v>
      </c>
      <c r="J544" t="s">
        <v>1494</v>
      </c>
      <c r="K544">
        <v>29</v>
      </c>
      <c r="L544">
        <v>6.1</v>
      </c>
      <c r="M544">
        <v>4.29</v>
      </c>
      <c r="N544">
        <v>0</v>
      </c>
      <c r="O544">
        <v>55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 s="18" t="s">
        <v>2449</v>
      </c>
      <c r="Z544">
        <v>7</v>
      </c>
    </row>
    <row r="545" spans="1:26">
      <c r="A545">
        <v>644</v>
      </c>
      <c r="B545" t="s">
        <v>22</v>
      </c>
      <c r="C545" t="s">
        <v>396</v>
      </c>
      <c r="D545" s="17" t="str">
        <f>IFERROR(VLOOKUP(Dati20_21[[#This Row],[Nome]]&amp;"*",Gazzetta20_21[Giocatore],1,FALSE),0)</f>
        <v>Pulgar E.</v>
      </c>
      <c r="E545" s="13">
        <f>IFERROR(IF(Dati20_21[[#This Row],[Mf]]/Dati20_21[[#This Row],[Quota]]=0,0,Dati20_21[[#This Row],[Mf]]/Dati20_21[[#This Row],[Quota]]),0)</f>
        <v>0.42</v>
      </c>
      <c r="F545" s="13">
        <f>IFERROR(Dati20_21[[#This Row],[Mf/Quota]]*Dati20_21[[#This Row],[Pg]]/38,0)</f>
        <v>0.3426315789473684</v>
      </c>
      <c r="G545" s="15">
        <f>IF(Dati20_21[[#This Row],[Mf]]*Dati20_21[[#This Row],[Pg]]=0,0,Dati20_21[[#This Row],[Mf]]*Dati20_21[[#This Row],[Pg]])</f>
        <v>182.28</v>
      </c>
      <c r="H545" s="20">
        <f>IFERROR(Dati20_21[[#This Row],[Tot. punti]]/Dati20_21[[#This Row],[Quota]],0)</f>
        <v>13.02</v>
      </c>
      <c r="I545" s="12">
        <f>IFERROR(VLOOKUP(Dati20_21[[#This Row],[Nome]]&amp;"*",Gazzetta20_21[],2,FALSE),0)</f>
        <v>14</v>
      </c>
      <c r="J545" t="s">
        <v>35</v>
      </c>
      <c r="K545">
        <v>31</v>
      </c>
      <c r="L545">
        <v>5.81</v>
      </c>
      <c r="M545">
        <v>5.88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8</v>
      </c>
      <c r="V545">
        <v>0</v>
      </c>
      <c r="W545">
        <v>0</v>
      </c>
      <c r="Y545" s="18" t="s">
        <v>2801</v>
      </c>
      <c r="Z545">
        <v>25</v>
      </c>
    </row>
    <row r="546" spans="1:26">
      <c r="A546">
        <v>2826</v>
      </c>
      <c r="B546" t="s">
        <v>17</v>
      </c>
      <c r="C546" t="s">
        <v>1172</v>
      </c>
      <c r="D546" s="17" t="str">
        <f>IFERROR(VLOOKUP(Dati20_21[[#This Row],[Nome]]&amp;"*",Gazzetta20_21[Giocatore],1,FALSE),0)</f>
        <v>Pussetto I.</v>
      </c>
      <c r="E546" s="13">
        <f>IFERROR(IF(Dati20_21[[#This Row],[Mf]]/Dati20_21[[#This Row],[Quota]]=0,0,Dati20_21[[#This Row],[Mf]]/Dati20_21[[#This Row],[Quota]]),0)</f>
        <v>0.41176470588235292</v>
      </c>
      <c r="F546" s="13">
        <f>IFERROR(Dati20_21[[#This Row],[Mf/Quota]]*Dati20_21[[#This Row],[Pg]]/38,0)</f>
        <v>0.11919504643962849</v>
      </c>
      <c r="G546" s="15">
        <f>IF(Dati20_21[[#This Row],[Mf]]*Dati20_21[[#This Row],[Pg]]=0,0,Dati20_21[[#This Row],[Mf]]*Dati20_21[[#This Row],[Pg]])</f>
        <v>77</v>
      </c>
      <c r="H546" s="20">
        <f>IFERROR(Dati20_21[[#This Row],[Tot. punti]]/Dati20_21[[#This Row],[Quota]],0)</f>
        <v>4.5294117647058822</v>
      </c>
      <c r="I546" s="12">
        <f>IFERROR(VLOOKUP(Dati20_21[[#This Row],[Nome]]&amp;"*",Gazzetta20_21[],2,FALSE),0)</f>
        <v>17</v>
      </c>
      <c r="J546" t="s">
        <v>30</v>
      </c>
      <c r="K546">
        <v>11</v>
      </c>
      <c r="L546">
        <v>6.18</v>
      </c>
      <c r="M546">
        <v>7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0</v>
      </c>
      <c r="Y546" s="18" t="s">
        <v>2177</v>
      </c>
      <c r="Z546">
        <v>7</v>
      </c>
    </row>
    <row r="547" spans="1:26">
      <c r="A547">
        <v>568</v>
      </c>
      <c r="B547" t="s">
        <v>17</v>
      </c>
      <c r="C547" t="s">
        <v>134</v>
      </c>
      <c r="D547" s="17" t="str">
        <f>IFERROR(VLOOKUP(Dati20_21[[#This Row],[Nome]]&amp;"*",Gazzetta20_21[Giocatore],1,FALSE),0)</f>
        <v>Quagliarella F.</v>
      </c>
      <c r="E547" s="13">
        <f>IFERROR(IF(Dati20_21[[#This Row],[Mf]]/Dati20_21[[#This Row],[Quota]]=0,0,Dati20_21[[#This Row],[Mf]]/Dati20_21[[#This Row],[Quota]]),0)</f>
        <v>0.25</v>
      </c>
      <c r="F547" s="13">
        <f>IFERROR(Dati20_21[[#This Row],[Mf/Quota]]*Dati20_21[[#This Row],[Pg]]/38,0)</f>
        <v>0.21710526315789475</v>
      </c>
      <c r="G547" s="15">
        <f>IF(Dati20_21[[#This Row],[Mf]]*Dati20_21[[#This Row],[Pg]]=0,0,Dati20_21[[#This Row],[Mf]]*Dati20_21[[#This Row],[Pg]])</f>
        <v>239.25</v>
      </c>
      <c r="H547" s="20">
        <f>IFERROR(Dati20_21[[#This Row],[Tot. punti]]/Dati20_21[[#This Row],[Quota]],0)</f>
        <v>8.25</v>
      </c>
      <c r="I547" s="12">
        <f>IFERROR(VLOOKUP(Dati20_21[[#This Row],[Nome]]&amp;"*",Gazzetta20_21[],2,FALSE),0)</f>
        <v>29</v>
      </c>
      <c r="J547" t="s">
        <v>44</v>
      </c>
      <c r="K547">
        <v>33</v>
      </c>
      <c r="L547">
        <v>6.11</v>
      </c>
      <c r="M547">
        <v>7.25</v>
      </c>
      <c r="N547">
        <v>11</v>
      </c>
      <c r="O547">
        <v>0</v>
      </c>
      <c r="P547">
        <v>0</v>
      </c>
      <c r="Q547">
        <v>3</v>
      </c>
      <c r="R547">
        <v>2</v>
      </c>
      <c r="S547">
        <v>1</v>
      </c>
      <c r="T547">
        <v>1</v>
      </c>
      <c r="U547">
        <v>1</v>
      </c>
      <c r="V547">
        <v>0</v>
      </c>
      <c r="W547">
        <v>0</v>
      </c>
      <c r="Y547" s="18" t="s">
        <v>2178</v>
      </c>
      <c r="Z547">
        <v>37</v>
      </c>
    </row>
    <row r="548" spans="1:26">
      <c r="A548">
        <v>5361</v>
      </c>
      <c r="B548" t="s">
        <v>17</v>
      </c>
      <c r="C548" t="s">
        <v>1605</v>
      </c>
      <c r="D548" s="17" t="str">
        <f>IFERROR(VLOOKUP(Dati20_21[[#This Row],[Nome]]&amp;"*",Gazzetta20_21[Giocatore],1,FALSE),0)</f>
        <v>Rabbi S.</v>
      </c>
      <c r="E548" s="13">
        <f>IFERROR(IF(Dati20_21[[#This Row],[Mf]]/Dati20_21[[#This Row],[Quota]]=0,0,Dati20_21[[#This Row],[Mf]]/Dati20_21[[#This Row],[Quota]]),0)</f>
        <v>0</v>
      </c>
      <c r="F548" s="13">
        <f>IFERROR(Dati20_21[[#This Row],[Mf/Quota]]*Dati20_21[[#This Row],[Pg]]/38,0)</f>
        <v>0</v>
      </c>
      <c r="G548" s="15">
        <f>IF(Dati20_21[[#This Row],[Mf]]*Dati20_21[[#This Row],[Pg]]=0,0,Dati20_21[[#This Row],[Mf]]*Dati20_21[[#This Row],[Pg]])</f>
        <v>0</v>
      </c>
      <c r="H548" s="20">
        <f>IFERROR(Dati20_21[[#This Row],[Tot. punti]]/Dati20_21[[#This Row],[Quota]],0)</f>
        <v>0</v>
      </c>
      <c r="I548" s="12">
        <f>IFERROR(VLOOKUP(Dati20_21[[#This Row],[Nome]]&amp;"*",Gazzetta20_21[],2,FALSE),0)</f>
        <v>1</v>
      </c>
      <c r="J548" t="s">
        <v>89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 s="18" t="s">
        <v>3069</v>
      </c>
      <c r="Z548">
        <v>9</v>
      </c>
    </row>
    <row r="549" spans="1:26">
      <c r="A549">
        <v>2379</v>
      </c>
      <c r="B549" t="s">
        <v>22</v>
      </c>
      <c r="C549" t="s">
        <v>1268</v>
      </c>
      <c r="D549" s="17" t="str">
        <f>IFERROR(VLOOKUP(Dati20_21[[#This Row],[Nome]]&amp;"*",Gazzetta20_21[Giocatore],1,FALSE),0)</f>
        <v>Rabiot A.</v>
      </c>
      <c r="E549" s="13">
        <f>IFERROR(IF(Dati20_21[[#This Row],[Mf]]/Dati20_21[[#This Row],[Quota]]=0,0,Dati20_21[[#This Row],[Mf]]/Dati20_21[[#This Row],[Quota]]),0)</f>
        <v>0.34277777777777779</v>
      </c>
      <c r="F549" s="13">
        <f>IFERROR(Dati20_21[[#This Row],[Mf/Quota]]*Dati20_21[[#This Row],[Pg]]/38,0)</f>
        <v>0.30669590643274858</v>
      </c>
      <c r="G549" s="15">
        <f>IF(Dati20_21[[#This Row],[Mf]]*Dati20_21[[#This Row],[Pg]]=0,0,Dati20_21[[#This Row],[Mf]]*Dati20_21[[#This Row],[Pg]])</f>
        <v>209.78</v>
      </c>
      <c r="H549" s="20">
        <f>IFERROR(Dati20_21[[#This Row],[Tot. punti]]/Dati20_21[[#This Row],[Quota]],0)</f>
        <v>11.654444444444444</v>
      </c>
      <c r="I549" s="12">
        <f>IFERROR(VLOOKUP(Dati20_21[[#This Row],[Nome]]&amp;"*",Gazzetta20_21[],2,FALSE),0)</f>
        <v>18</v>
      </c>
      <c r="J549" t="s">
        <v>57</v>
      </c>
      <c r="K549">
        <v>34</v>
      </c>
      <c r="L549">
        <v>5.88</v>
      </c>
      <c r="M549">
        <v>6.17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5</v>
      </c>
      <c r="V549">
        <v>1</v>
      </c>
      <c r="W549">
        <v>0</v>
      </c>
      <c r="Y549" s="18" t="s">
        <v>2179</v>
      </c>
      <c r="Z549">
        <v>22</v>
      </c>
    </row>
    <row r="550" spans="1:26">
      <c r="A550">
        <v>118</v>
      </c>
      <c r="B550" t="s">
        <v>22</v>
      </c>
      <c r="C550" t="s">
        <v>221</v>
      </c>
      <c r="D550" s="17" t="str">
        <f>IFERROR(VLOOKUP(Dati20_21[[#This Row],[Nome]]&amp;"*",Gazzetta20_21[Giocatore],1,FALSE),0)</f>
        <v>Radovanovic I.</v>
      </c>
      <c r="E550" s="13">
        <f>IFERROR(IF(Dati20_21[[#This Row],[Mf]]/Dati20_21[[#This Row],[Quota]]=0,0,Dati20_21[[#This Row],[Mf]]/Dati20_21[[#This Row],[Quota]]),0)</f>
        <v>0.81857142857142862</v>
      </c>
      <c r="F550" s="13">
        <f>IFERROR(Dati20_21[[#This Row],[Mf/Quota]]*Dati20_21[[#This Row],[Pg]]/38,0)</f>
        <v>0.71086466165413531</v>
      </c>
      <c r="G550" s="15">
        <f>IF(Dati20_21[[#This Row],[Mf]]*Dati20_21[[#This Row],[Pg]]=0,0,Dati20_21[[#This Row],[Mf]]*Dati20_21[[#This Row],[Pg]])</f>
        <v>189.09</v>
      </c>
      <c r="H550" s="20">
        <f>IFERROR(Dati20_21[[#This Row],[Tot. punti]]/Dati20_21[[#This Row],[Quota]],0)</f>
        <v>27.012857142857143</v>
      </c>
      <c r="I550" s="12">
        <f>IFERROR(VLOOKUP(Dati20_21[[#This Row],[Nome]]&amp;"*",Gazzetta20_21[],2,FALSE),0)</f>
        <v>7</v>
      </c>
      <c r="J550" t="s">
        <v>70</v>
      </c>
      <c r="K550">
        <v>33</v>
      </c>
      <c r="L550">
        <v>5.82</v>
      </c>
      <c r="M550">
        <v>5.73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>
        <v>0</v>
      </c>
      <c r="Y550" s="18" t="s">
        <v>2182</v>
      </c>
      <c r="Z550">
        <v>11</v>
      </c>
    </row>
    <row r="551" spans="1:26">
      <c r="A551">
        <v>329</v>
      </c>
      <c r="B551" t="s">
        <v>31</v>
      </c>
      <c r="C551" t="s">
        <v>394</v>
      </c>
      <c r="D551" s="17" t="str">
        <f>IFERROR(VLOOKUP(Dati20_21[[#This Row],[Nome]]&amp;"*",Gazzetta20_21[Giocatore],1,FALSE),0)</f>
        <v>Radu I.</v>
      </c>
      <c r="E551" s="13">
        <f>IFERROR(IF(Dati20_21[[#This Row],[Mf]]/Dati20_21[[#This Row],[Quota]]=0,0,Dati20_21[[#This Row],[Mf]]/Dati20_21[[#This Row],[Quota]]),0)</f>
        <v>1.9566666666666668</v>
      </c>
      <c r="F551" s="13">
        <f>IFERROR(Dati20_21[[#This Row],[Mf/Quota]]*Dati20_21[[#This Row],[Pg]]/38,0)</f>
        <v>1.5962280701754388</v>
      </c>
      <c r="G551" s="15">
        <f>IF(Dati20_21[[#This Row],[Mf]]*Dati20_21[[#This Row],[Pg]]=0,0,Dati20_21[[#This Row],[Mf]]*Dati20_21[[#This Row],[Pg]])</f>
        <v>181.97</v>
      </c>
      <c r="H551" s="20">
        <f>IFERROR(Dati20_21[[#This Row],[Tot. punti]]/Dati20_21[[#This Row],[Quota]],0)</f>
        <v>60.656666666666666</v>
      </c>
      <c r="I551" s="12">
        <f>IFERROR(VLOOKUP(Dati20_21[[#This Row],[Nome]]&amp;"*",Gazzetta20_21[],2,FALSE),0)</f>
        <v>3</v>
      </c>
      <c r="J551" t="s">
        <v>74</v>
      </c>
      <c r="K551">
        <v>31</v>
      </c>
      <c r="L551">
        <v>5.81</v>
      </c>
      <c r="M551">
        <v>5.87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2</v>
      </c>
      <c r="V551">
        <v>0</v>
      </c>
      <c r="W551">
        <v>0</v>
      </c>
      <c r="Y551" s="18" t="s">
        <v>2802</v>
      </c>
      <c r="Z551">
        <v>7</v>
      </c>
    </row>
    <row r="552" spans="1:26">
      <c r="A552">
        <v>1843</v>
      </c>
      <c r="B552" t="s">
        <v>28</v>
      </c>
      <c r="C552" t="s">
        <v>550</v>
      </c>
      <c r="D552" s="17" t="str">
        <f>IFERROR(VLOOKUP(Dati20_21[[#This Row],[Nome]]&amp;"*",Gazzetta20_21[Giocatore],1,FALSE),0)</f>
        <v>Radu I.</v>
      </c>
      <c r="E552" s="13">
        <f>IFERROR(IF(Dati20_21[[#This Row],[Mf]]/Dati20_21[[#This Row],[Quota]]=0,0,Dati20_21[[#This Row],[Mf]]/Dati20_21[[#This Row],[Quota]]),0)</f>
        <v>1.8333333333333333</v>
      </c>
      <c r="F552" s="13">
        <f>IFERROR(Dati20_21[[#This Row],[Mf/Quota]]*Dati20_21[[#This Row],[Pg]]/38,0)</f>
        <v>9.6491228070175433E-2</v>
      </c>
      <c r="G552" s="15">
        <f>IF(Dati20_21[[#This Row],[Mf]]*Dati20_21[[#This Row],[Pg]]=0,0,Dati20_21[[#This Row],[Mf]]*Dati20_21[[#This Row],[Pg]])</f>
        <v>11</v>
      </c>
      <c r="H552" s="20">
        <f>IFERROR(Dati20_21[[#This Row],[Tot. punti]]/Dati20_21[[#This Row],[Quota]],0)</f>
        <v>3.6666666666666665</v>
      </c>
      <c r="I552" s="12">
        <f>IFERROR(VLOOKUP(Dati20_21[[#This Row],[Nome]]&amp;"*",Gazzetta20_21[],2,FALSE),0)</f>
        <v>3</v>
      </c>
      <c r="J552" t="s">
        <v>55</v>
      </c>
      <c r="K552">
        <v>2</v>
      </c>
      <c r="L552">
        <v>6</v>
      </c>
      <c r="M552">
        <v>5.5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 s="18" t="s">
        <v>2183</v>
      </c>
      <c r="Z552">
        <v>28</v>
      </c>
    </row>
    <row r="553" spans="1:26">
      <c r="A553">
        <v>3</v>
      </c>
      <c r="B553" t="s">
        <v>28</v>
      </c>
      <c r="C553" t="s">
        <v>527</v>
      </c>
      <c r="D553" s="17" t="str">
        <f>IFERROR(VLOOKUP(Dati20_21[[#This Row],[Nome]]&amp;"*",Gazzetta20_21[Giocatore],1,FALSE),0)</f>
        <v>Radunovic B.</v>
      </c>
      <c r="E553" s="13">
        <f>IFERROR(IF(Dati20_21[[#This Row],[Mf]]/Dati20_21[[#This Row],[Quota]]=0,0,Dati20_21[[#This Row],[Mf]]/Dati20_21[[#This Row],[Quota]]),0)</f>
        <v>0</v>
      </c>
      <c r="F553" s="13">
        <f>IFERROR(Dati20_21[[#This Row],[Mf/Quota]]*Dati20_21[[#This Row],[Pg]]/38,0)</f>
        <v>0</v>
      </c>
      <c r="G553" s="15">
        <f>IF(Dati20_21[[#This Row],[Mf]]*Dati20_21[[#This Row],[Pg]]=0,0,Dati20_21[[#This Row],[Mf]]*Dati20_21[[#This Row],[Pg]])</f>
        <v>0</v>
      </c>
      <c r="H553" s="20">
        <f>IFERROR(Dati20_21[[#This Row],[Tot. punti]]/Dati20_21[[#This Row],[Quota]],0)</f>
        <v>0</v>
      </c>
      <c r="I553" s="12">
        <f>IFERROR(VLOOKUP(Dati20_21[[#This Row],[Nome]]&amp;"*",Gazzetta20_21[],2,FALSE),0)</f>
        <v>1</v>
      </c>
      <c r="J553" t="s">
        <v>49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Y553" s="18" t="s">
        <v>2453</v>
      </c>
      <c r="Z553">
        <v>1</v>
      </c>
    </row>
    <row r="554" spans="1:26">
      <c r="A554">
        <v>611</v>
      </c>
      <c r="B554" t="s">
        <v>28</v>
      </c>
      <c r="C554" t="s">
        <v>402</v>
      </c>
      <c r="D554" s="17" t="str">
        <f>IFERROR(VLOOKUP(Dati20_21[[#This Row],[Nome]]&amp;"*",Gazzetta20_21[Giocatore],1,FALSE),0)</f>
        <v>Rafael A.</v>
      </c>
      <c r="E554" s="13">
        <f>IFERROR(IF(Dati20_21[[#This Row],[Mf]]/Dati20_21[[#This Row],[Quota]]=0,0,Dati20_21[[#This Row],[Mf]]/Dati20_21[[#This Row],[Quota]]),0)</f>
        <v>2.835</v>
      </c>
      <c r="F554" s="13">
        <f>IFERROR(Dati20_21[[#This Row],[Mf/Quota]]*Dati20_21[[#This Row],[Pg]]/38,0)</f>
        <v>0.22381578947368419</v>
      </c>
      <c r="G554" s="15">
        <f>IF(Dati20_21[[#This Row],[Mf]]*Dati20_21[[#This Row],[Pg]]=0,0,Dati20_21[[#This Row],[Mf]]*Dati20_21[[#This Row],[Pg]])</f>
        <v>17.009999999999998</v>
      </c>
      <c r="H554" s="20">
        <f>IFERROR(Dati20_21[[#This Row],[Tot. punti]]/Dati20_21[[#This Row],[Quota]],0)</f>
        <v>8.504999999999999</v>
      </c>
      <c r="I554" s="12">
        <f>IFERROR(VLOOKUP(Dati20_21[[#This Row],[Nome]]&amp;"*",Gazzetta20_21[],2,FALSE),0)</f>
        <v>2</v>
      </c>
      <c r="J554" t="s">
        <v>1494</v>
      </c>
      <c r="K554">
        <v>3</v>
      </c>
      <c r="L554">
        <v>7</v>
      </c>
      <c r="M554">
        <v>5.67</v>
      </c>
      <c r="N554">
        <v>0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Y554" s="18" t="s">
        <v>3070</v>
      </c>
      <c r="Z554">
        <v>15</v>
      </c>
    </row>
    <row r="555" spans="1:26">
      <c r="A555">
        <v>2287</v>
      </c>
      <c r="B555" t="s">
        <v>22</v>
      </c>
      <c r="C555" t="s">
        <v>876</v>
      </c>
      <c r="D555" s="17" t="str">
        <f>IFERROR(VLOOKUP(Dati20_21[[#This Row],[Nome]]&amp;"*",Gazzetta20_21[Giocatore],1,FALSE),0)</f>
        <v>Ramirez G.</v>
      </c>
      <c r="E555" s="13">
        <f>IFERROR(IF(Dati20_21[[#This Row],[Mf]]/Dati20_21[[#This Row],[Quota]]=0,0,Dati20_21[[#This Row],[Mf]]/Dati20_21[[#This Row],[Quota]]),0)</f>
        <v>0.45307692307692304</v>
      </c>
      <c r="F555" s="13">
        <f>IFERROR(Dati20_21[[#This Row],[Mf/Quota]]*Dati20_21[[#This Row],[Pg]]/38,0)</f>
        <v>0.29807692307692307</v>
      </c>
      <c r="G555" s="15">
        <f>IF(Dati20_21[[#This Row],[Mf]]*Dati20_21[[#This Row],[Pg]]=0,0,Dati20_21[[#This Row],[Mf]]*Dati20_21[[#This Row],[Pg]])</f>
        <v>147.25</v>
      </c>
      <c r="H555" s="20">
        <f>IFERROR(Dati20_21[[#This Row],[Tot. punti]]/Dati20_21[[#This Row],[Quota]],0)</f>
        <v>11.326923076923077</v>
      </c>
      <c r="I555" s="12">
        <f>IFERROR(VLOOKUP(Dati20_21[[#This Row],[Nome]]&amp;"*",Gazzetta20_21[],2,FALSE),0)</f>
        <v>13</v>
      </c>
      <c r="J555" t="s">
        <v>44</v>
      </c>
      <c r="K555">
        <v>25</v>
      </c>
      <c r="L555">
        <v>5.87</v>
      </c>
      <c r="M555">
        <v>5.89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5</v>
      </c>
      <c r="V555">
        <v>0</v>
      </c>
      <c r="W555">
        <v>0</v>
      </c>
      <c r="Y555" s="18" t="s">
        <v>3071</v>
      </c>
      <c r="Z555">
        <v>10</v>
      </c>
    </row>
    <row r="556" spans="1:26">
      <c r="A556">
        <v>4984</v>
      </c>
      <c r="B556" t="s">
        <v>31</v>
      </c>
      <c r="C556" t="s">
        <v>1533</v>
      </c>
      <c r="D556" s="17" t="str">
        <f>IFERROR(VLOOKUP(Dati20_21[[#This Row],[Nome]]&amp;"*",Gazzetta20_21[Giocatore],1,FALSE),0)</f>
        <v>Ramos J.</v>
      </c>
      <c r="E556" s="13">
        <f>IFERROR(IF(Dati20_21[[#This Row],[Mf]]/Dati20_21[[#This Row],[Quota]]=0,0,Dati20_21[[#This Row],[Mf]]/Dati20_21[[#This Row],[Quota]]),0)</f>
        <v>1.8733333333333333</v>
      </c>
      <c r="F556" s="13">
        <f>IFERROR(Dati20_21[[#This Row],[Mf/Quota]]*Dati20_21[[#This Row],[Pg]]/38,0)</f>
        <v>0.29578947368421055</v>
      </c>
      <c r="G556" s="15">
        <f>IF(Dati20_21[[#This Row],[Mf]]*Dati20_21[[#This Row],[Pg]]=0,0,Dati20_21[[#This Row],[Mf]]*Dati20_21[[#This Row],[Pg]])</f>
        <v>33.72</v>
      </c>
      <c r="H556" s="20">
        <f>IFERROR(Dati20_21[[#This Row],[Tot. punti]]/Dati20_21[[#This Row],[Quota]],0)</f>
        <v>11.24</v>
      </c>
      <c r="I556" s="12">
        <f>IFERROR(VLOOKUP(Dati20_21[[#This Row],[Nome]]&amp;"*",Gazzetta20_21[],2,FALSE),0)</f>
        <v>3</v>
      </c>
      <c r="J556" t="s">
        <v>1494</v>
      </c>
      <c r="K556">
        <v>6</v>
      </c>
      <c r="L556">
        <v>5.75</v>
      </c>
      <c r="M556">
        <v>5.62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6">
      <c r="A557">
        <v>2472</v>
      </c>
      <c r="B557" t="s">
        <v>22</v>
      </c>
      <c r="C557" t="s">
        <v>1273</v>
      </c>
      <c r="D557" s="17" t="str">
        <f>IFERROR(VLOOKUP(Dati20_21[[#This Row],[Nome]]&amp;"*",Gazzetta20_21[Giocatore],1,FALSE),0)</f>
        <v>Ramsey A.</v>
      </c>
      <c r="E557" s="13">
        <f>IFERROR(IF(Dati20_21[[#This Row],[Mf]]/Dati20_21[[#This Row],[Quota]]=0,0,Dati20_21[[#This Row],[Mf]]/Dati20_21[[#This Row],[Quota]]),0)</f>
        <v>0.36222222222222222</v>
      </c>
      <c r="F557" s="13">
        <f>IFERROR(Dati20_21[[#This Row],[Mf/Quota]]*Dati20_21[[#This Row],[Pg]]/38,0)</f>
        <v>0.20970760233918129</v>
      </c>
      <c r="G557" s="15">
        <f>IF(Dati20_21[[#This Row],[Mf]]*Dati20_21[[#This Row],[Pg]]=0,0,Dati20_21[[#This Row],[Mf]]*Dati20_21[[#This Row],[Pg]])</f>
        <v>143.44</v>
      </c>
      <c r="H557" s="20">
        <f>IFERROR(Dati20_21[[#This Row],[Tot. punti]]/Dati20_21[[#This Row],[Quota]],0)</f>
        <v>7.9688888888888885</v>
      </c>
      <c r="I557" s="12">
        <f>IFERROR(VLOOKUP(Dati20_21[[#This Row],[Nome]]&amp;"*",Gazzetta20_21[],2,FALSE),0)</f>
        <v>18</v>
      </c>
      <c r="J557" t="s">
        <v>57</v>
      </c>
      <c r="K557">
        <v>22</v>
      </c>
      <c r="L557">
        <v>6.08</v>
      </c>
      <c r="M557">
        <v>6.52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2</v>
      </c>
      <c r="V557">
        <v>0</v>
      </c>
      <c r="W557">
        <v>0</v>
      </c>
    </row>
    <row r="558" spans="1:26">
      <c r="A558">
        <v>261</v>
      </c>
      <c r="B558" t="s">
        <v>31</v>
      </c>
      <c r="C558" t="s">
        <v>258</v>
      </c>
      <c r="D558" s="17" t="str">
        <f>IFERROR(VLOOKUP(Dati20_21[[#This Row],[Nome]]&amp;"*",Gazzetta20_21[Giocatore],1,FALSE),0)</f>
        <v>Ranocchia A.</v>
      </c>
      <c r="E558" s="13">
        <f>IFERROR(IF(Dati20_21[[#This Row],[Mf]]/Dati20_21[[#This Row],[Quota]]=0,0,Dati20_21[[#This Row],[Mf]]/Dati20_21[[#This Row],[Quota]]),0)</f>
        <v>0.69444444444444442</v>
      </c>
      <c r="F558" s="13">
        <f>IFERROR(Dati20_21[[#This Row],[Mf/Quota]]*Dati20_21[[#This Row],[Pg]]/38,0)</f>
        <v>0.14619883040935672</v>
      </c>
      <c r="G558" s="15">
        <f>IF(Dati20_21[[#This Row],[Mf]]*Dati20_21[[#This Row],[Pg]]=0,0,Dati20_21[[#This Row],[Mf]]*Dati20_21[[#This Row],[Pg]])</f>
        <v>50</v>
      </c>
      <c r="H558" s="20">
        <f>IFERROR(Dati20_21[[#This Row],[Tot. punti]]/Dati20_21[[#This Row],[Quota]],0)</f>
        <v>5.5555555555555554</v>
      </c>
      <c r="I558" s="12">
        <f>IFERROR(VLOOKUP(Dati20_21[[#This Row],[Nome]]&amp;"*",Gazzetta20_21[],2,FALSE),0)</f>
        <v>9</v>
      </c>
      <c r="J558" t="s">
        <v>55</v>
      </c>
      <c r="K558">
        <v>8</v>
      </c>
      <c r="L558">
        <v>6.25</v>
      </c>
      <c r="M558">
        <v>6.25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2</v>
      </c>
      <c r="V558">
        <v>0</v>
      </c>
      <c r="W558">
        <v>0</v>
      </c>
    </row>
    <row r="559" spans="1:26">
      <c r="A559">
        <v>4371</v>
      </c>
      <c r="B559" t="s">
        <v>17</v>
      </c>
      <c r="C559" t="s">
        <v>1265</v>
      </c>
      <c r="D559" s="17" t="str">
        <f>IFERROR(VLOOKUP(Dati20_21[[#This Row],[Nome]]&amp;"*",Gazzetta20_21[Giocatore],1,FALSE),0)</f>
        <v>Raspadori G.</v>
      </c>
      <c r="E559" s="13">
        <f>IFERROR(IF(Dati20_21[[#This Row],[Mf]]/Dati20_21[[#This Row],[Quota]]=0,0,Dati20_21[[#This Row],[Mf]]/Dati20_21[[#This Row],[Quota]]),0)</f>
        <v>0.32181818181818184</v>
      </c>
      <c r="F559" s="13">
        <f>IFERROR(Dati20_21[[#This Row],[Mf/Quota]]*Dati20_21[[#This Row],[Pg]]/38,0)</f>
        <v>0.22866028708133973</v>
      </c>
      <c r="G559" s="15">
        <f>IF(Dati20_21[[#This Row],[Mf]]*Dati20_21[[#This Row],[Pg]]=0,0,Dati20_21[[#This Row],[Mf]]*Dati20_21[[#This Row],[Pg]])</f>
        <v>191.16</v>
      </c>
      <c r="H559" s="20">
        <f>IFERROR(Dati20_21[[#This Row],[Tot. punti]]/Dati20_21[[#This Row],[Quota]],0)</f>
        <v>8.6890909090909094</v>
      </c>
      <c r="I559" s="12">
        <f>IFERROR(VLOOKUP(Dati20_21[[#This Row],[Nome]]&amp;"*",Gazzetta20_21[],2,FALSE),0)</f>
        <v>22</v>
      </c>
      <c r="J559" t="s">
        <v>46</v>
      </c>
      <c r="K559">
        <v>27</v>
      </c>
      <c r="L559">
        <v>6.2</v>
      </c>
      <c r="M559">
        <v>7.08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6">
      <c r="A560">
        <v>2722</v>
      </c>
      <c r="B560" t="s">
        <v>28</v>
      </c>
      <c r="C560" t="s">
        <v>950</v>
      </c>
      <c r="D560" s="17" t="str">
        <f>IFERROR(VLOOKUP(Dati20_21[[#This Row],[Nome]]&amp;"*",Gazzetta20_21[Giocatore],1,FALSE),0)</f>
        <v>Ravaglia F.</v>
      </c>
      <c r="E560" s="13">
        <f>IFERROR(IF(Dati20_21[[#This Row],[Mf]]/Dati20_21[[#This Row],[Quota]]=0,0,Dati20_21[[#This Row],[Mf]]/Dati20_21[[#This Row],[Quota]]),0)</f>
        <v>1.625</v>
      </c>
      <c r="F560" s="13">
        <f>IFERROR(Dati20_21[[#This Row],[Mf/Quota]]*Dati20_21[[#This Row],[Pg]]/38,0)</f>
        <v>0.17105263157894737</v>
      </c>
      <c r="G560" s="15">
        <f>IF(Dati20_21[[#This Row],[Mf]]*Dati20_21[[#This Row],[Pg]]=0,0,Dati20_21[[#This Row],[Mf]]*Dati20_21[[#This Row],[Pg]])</f>
        <v>13</v>
      </c>
      <c r="H560" s="20">
        <f>IFERROR(Dati20_21[[#This Row],[Tot. punti]]/Dati20_21[[#This Row],[Quota]],0)</f>
        <v>6.5</v>
      </c>
      <c r="I560" s="12">
        <f>IFERROR(VLOOKUP(Dati20_21[[#This Row],[Nome]]&amp;"*",Gazzetta20_21[],2,FALSE),0)</f>
        <v>2</v>
      </c>
      <c r="J560" t="s">
        <v>89</v>
      </c>
      <c r="K560">
        <v>4</v>
      </c>
      <c r="L560">
        <v>5.75</v>
      </c>
      <c r="M560">
        <v>3.25</v>
      </c>
      <c r="N560">
        <v>0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4977</v>
      </c>
      <c r="B561" t="s">
        <v>28</v>
      </c>
      <c r="C561" t="s">
        <v>1526</v>
      </c>
      <c r="D561" s="17" t="str">
        <f>IFERROR(VLOOKUP(Dati20_21[[#This Row],[Nome]]&amp;"*",Gazzetta20_21[Giocatore],1,FALSE),0)</f>
        <v>Ravaglia F.</v>
      </c>
      <c r="E561" s="13">
        <f>IFERROR(IF(Dati20_21[[#This Row],[Mf]]/Dati20_21[[#This Row],[Quota]]=0,0,Dati20_21[[#This Row],[Mf]]/Dati20_21[[#This Row],[Quota]]),0)</f>
        <v>0</v>
      </c>
      <c r="F561" s="13">
        <f>IFERROR(Dati20_21[[#This Row],[Mf/Quota]]*Dati20_21[[#This Row],[Pg]]/38,0)</f>
        <v>0</v>
      </c>
      <c r="G561" s="15">
        <f>IF(Dati20_21[[#This Row],[Mf]]*Dati20_21[[#This Row],[Pg]]=0,0,Dati20_21[[#This Row],[Mf]]*Dati20_21[[#This Row],[Pg]])</f>
        <v>0</v>
      </c>
      <c r="H561" s="20">
        <f>IFERROR(Dati20_21[[#This Row],[Tot. punti]]/Dati20_21[[#This Row],[Quota]],0)</f>
        <v>0</v>
      </c>
      <c r="I561" s="12">
        <f>IFERROR(VLOOKUP(Dati20_21[[#This Row],[Nome]]&amp;"*",Gazzetta20_21[],2,FALSE),0)</f>
        <v>2</v>
      </c>
      <c r="J561" t="s">
        <v>44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186</v>
      </c>
      <c r="B562" t="s">
        <v>17</v>
      </c>
      <c r="C562" t="s">
        <v>381</v>
      </c>
      <c r="D562" s="17" t="str">
        <f>IFERROR(VLOOKUP(Dati20_21[[#This Row],[Nome]]&amp;"*",Gazzetta20_21[Giocatore],1,FALSE),0)</f>
        <v>Rebic A.</v>
      </c>
      <c r="E562" s="13">
        <f>IFERROR(IF(Dati20_21[[#This Row],[Mf]]/Dati20_21[[#This Row],[Quota]]=0,0,Dati20_21[[#This Row],[Mf]]/Dati20_21[[#This Row],[Quota]]),0)</f>
        <v>0.21057142857142858</v>
      </c>
      <c r="F562" s="13">
        <f>IFERROR(Dati20_21[[#This Row],[Mf/Quota]]*Dati20_21[[#This Row],[Pg]]/38,0)</f>
        <v>0.14961654135338348</v>
      </c>
      <c r="G562" s="15">
        <f>IF(Dati20_21[[#This Row],[Mf]]*Dati20_21[[#This Row],[Pg]]=0,0,Dati20_21[[#This Row],[Mf]]*Dati20_21[[#This Row],[Pg]])</f>
        <v>198.99</v>
      </c>
      <c r="H562" s="20">
        <f>IFERROR(Dati20_21[[#This Row],[Tot. punti]]/Dati20_21[[#This Row],[Quota]],0)</f>
        <v>5.6854285714285719</v>
      </c>
      <c r="I562" s="12">
        <f>IFERROR(VLOOKUP(Dati20_21[[#This Row],[Nome]]&amp;"*",Gazzetta20_21[],2,FALSE),0)</f>
        <v>35</v>
      </c>
      <c r="J562" t="s">
        <v>21</v>
      </c>
      <c r="K562">
        <v>27</v>
      </c>
      <c r="L562">
        <v>6.11</v>
      </c>
      <c r="M562">
        <v>7.37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4</v>
      </c>
      <c r="V562">
        <v>1</v>
      </c>
      <c r="W562">
        <v>0</v>
      </c>
    </row>
    <row r="563" spans="1:23">
      <c r="A563">
        <v>2739</v>
      </c>
      <c r="B563" t="s">
        <v>31</v>
      </c>
      <c r="C563" t="s">
        <v>1100</v>
      </c>
      <c r="D563" s="17" t="str">
        <f>IFERROR(VLOOKUP(Dati20_21[[#This Row],[Nome]]&amp;"*",Gazzetta20_21[Giocatore],1,FALSE),0)</f>
        <v>Reca A.</v>
      </c>
      <c r="E563" s="13">
        <f>IFERROR(IF(Dati20_21[[#This Row],[Mf]]/Dati20_21[[#This Row],[Quota]]=0,0,Dati20_21[[#This Row],[Mf]]/Dati20_21[[#This Row],[Quota]]),0)</f>
        <v>0.46692307692307694</v>
      </c>
      <c r="F563" s="13">
        <f>IFERROR(Dati20_21[[#This Row],[Mf/Quota]]*Dati20_21[[#This Row],[Pg]]/38,0)</f>
        <v>0.36862348178137649</v>
      </c>
      <c r="G563" s="15">
        <f>IF(Dati20_21[[#This Row],[Mf]]*Dati20_21[[#This Row],[Pg]]=0,0,Dati20_21[[#This Row],[Mf]]*Dati20_21[[#This Row],[Pg]])</f>
        <v>182.10000000000002</v>
      </c>
      <c r="H563" s="20">
        <f>IFERROR(Dati20_21[[#This Row],[Tot. punti]]/Dati20_21[[#This Row],[Quota]],0)</f>
        <v>14.007692307692309</v>
      </c>
      <c r="I563" s="12">
        <f>IFERROR(VLOOKUP(Dati20_21[[#This Row],[Nome]]&amp;"*",Gazzetta20_21[],2,FALSE),0)</f>
        <v>13</v>
      </c>
      <c r="J563" t="s">
        <v>656</v>
      </c>
      <c r="K563">
        <v>30</v>
      </c>
      <c r="L563">
        <v>5.92</v>
      </c>
      <c r="M563">
        <v>6.07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7</v>
      </c>
      <c r="V563">
        <v>0</v>
      </c>
      <c r="W563">
        <v>0</v>
      </c>
    </row>
    <row r="564" spans="1:23">
      <c r="A564">
        <v>490</v>
      </c>
      <c r="B564" t="s">
        <v>31</v>
      </c>
      <c r="C564" t="s">
        <v>370</v>
      </c>
      <c r="D564" s="17" t="str">
        <f>IFERROR(VLOOKUP(Dati20_21[[#This Row],[Nome]]&amp;"*",Gazzetta20_21[Giocatore],1,FALSE),0)</f>
        <v>Regini V.</v>
      </c>
      <c r="E564" s="13">
        <f>IFERROR(IF(Dati20_21[[#This Row],[Mf]]/Dati20_21[[#This Row],[Quota]]=0,0,Dati20_21[[#This Row],[Mf]]/Dati20_21[[#This Row],[Quota]]),0)</f>
        <v>0.83333333333333337</v>
      </c>
      <c r="F564" s="13">
        <f>IFERROR(Dati20_21[[#This Row],[Mf/Quota]]*Dati20_21[[#This Row],[Pg]]/38,0)</f>
        <v>6.5789473684210523E-2</v>
      </c>
      <c r="G564" s="15">
        <f>IF(Dati20_21[[#This Row],[Mf]]*Dati20_21[[#This Row],[Pg]]=0,0,Dati20_21[[#This Row],[Mf]]*Dati20_21[[#This Row],[Pg]])</f>
        <v>7.5</v>
      </c>
      <c r="H564" s="20">
        <f>IFERROR(Dati20_21[[#This Row],[Tot. punti]]/Dati20_21[[#This Row],[Quota]],0)</f>
        <v>2.5</v>
      </c>
      <c r="I564" s="12">
        <f>IFERROR(VLOOKUP(Dati20_21[[#This Row],[Nome]]&amp;"*",Gazzetta20_21[],2,FALSE),0)</f>
        <v>3</v>
      </c>
      <c r="J564" t="s">
        <v>44</v>
      </c>
      <c r="K564">
        <v>3</v>
      </c>
      <c r="L564">
        <v>4.5</v>
      </c>
      <c r="M564">
        <v>2.5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</row>
    <row r="565" spans="1:23">
      <c r="A565">
        <v>387</v>
      </c>
      <c r="B565" t="s">
        <v>28</v>
      </c>
      <c r="C565" t="s">
        <v>39</v>
      </c>
      <c r="D565" s="17" t="str">
        <f>IFERROR(VLOOKUP(Dati20_21[[#This Row],[Nome]]&amp;"*",Gazzetta20_21[Giocatore],1,FALSE),0)</f>
        <v>Reina P.</v>
      </c>
      <c r="E565" s="13">
        <f>IFERROR(IF(Dati20_21[[#This Row],[Mf]]/Dati20_21[[#This Row],[Quota]]=0,0,Dati20_21[[#This Row],[Mf]]/Dati20_21[[#This Row],[Quota]]),0)</f>
        <v>0.42181818181818181</v>
      </c>
      <c r="F565" s="13">
        <f>IFERROR(Dati20_21[[#This Row],[Mf/Quota]]*Dati20_21[[#This Row],[Pg]]/38,0)</f>
        <v>0.3219138755980861</v>
      </c>
      <c r="G565" s="15">
        <f>IF(Dati20_21[[#This Row],[Mf]]*Dati20_21[[#This Row],[Pg]]=0,0,Dati20_21[[#This Row],[Mf]]*Dati20_21[[#This Row],[Pg]])</f>
        <v>134.56</v>
      </c>
      <c r="H565" s="20">
        <f>IFERROR(Dati20_21[[#This Row],[Tot. punti]]/Dati20_21[[#This Row],[Quota]],0)</f>
        <v>12.232727272727272</v>
      </c>
      <c r="I565" s="12">
        <f>IFERROR(VLOOKUP(Dati20_21[[#This Row],[Nome]]&amp;"*",Gazzetta20_21[],2,FALSE),0)</f>
        <v>11</v>
      </c>
      <c r="J565" t="s">
        <v>74</v>
      </c>
      <c r="K565">
        <v>29</v>
      </c>
      <c r="L565">
        <v>6.07</v>
      </c>
      <c r="M565">
        <v>4.6399999999999997</v>
      </c>
      <c r="N565">
        <v>0</v>
      </c>
      <c r="O565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>
      <c r="A566">
        <v>5398</v>
      </c>
      <c r="B566" t="s">
        <v>31</v>
      </c>
      <c r="C566" t="s">
        <v>1624</v>
      </c>
      <c r="D566" s="17" t="str">
        <f>IFERROR(VLOOKUP(Dati20_21[[#This Row],[Nome]]&amp;"*",Gazzetta20_21[Giocatore],1,FALSE),0)</f>
        <v>Reynolds B.</v>
      </c>
      <c r="E566" s="13">
        <f>IFERROR(IF(Dati20_21[[#This Row],[Mf]]/Dati20_21[[#This Row],[Quota]]=0,0,Dati20_21[[#This Row],[Mf]]/Dati20_21[[#This Row],[Quota]]),0)</f>
        <v>0.75714285714285712</v>
      </c>
      <c r="F566" s="13">
        <f>IFERROR(Dati20_21[[#This Row],[Mf/Quota]]*Dati20_21[[#This Row],[Pg]]/38,0)</f>
        <v>9.9624060150375934E-2</v>
      </c>
      <c r="G566" s="15">
        <f>IF(Dati20_21[[#This Row],[Mf]]*Dati20_21[[#This Row],[Pg]]=0,0,Dati20_21[[#This Row],[Mf]]*Dati20_21[[#This Row],[Pg]])</f>
        <v>26.5</v>
      </c>
      <c r="H566" s="20">
        <f>IFERROR(Dati20_21[[#This Row],[Tot. punti]]/Dati20_21[[#This Row],[Quota]],0)</f>
        <v>3.7857142857142856</v>
      </c>
      <c r="I566" s="12">
        <f>IFERROR(VLOOKUP(Dati20_21[[#This Row],[Nome]]&amp;"*",Gazzetta20_21[],2,FALSE),0)</f>
        <v>7</v>
      </c>
      <c r="J566" t="s">
        <v>42</v>
      </c>
      <c r="K566">
        <v>5</v>
      </c>
      <c r="L566">
        <v>5.3</v>
      </c>
      <c r="M566">
        <v>5.3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2409</v>
      </c>
      <c r="B567" t="s">
        <v>17</v>
      </c>
      <c r="C567" t="s">
        <v>1271</v>
      </c>
      <c r="D567" s="17" t="str">
        <f>IFERROR(VLOOKUP(Dati20_21[[#This Row],[Nome]]&amp;"*",Gazzetta20_21[Giocatore],1,FALSE),0)</f>
        <v>Ribery F.</v>
      </c>
      <c r="E567" s="13">
        <f>IFERROR(IF(Dati20_21[[#This Row],[Mf]]/Dati20_21[[#This Row],[Quota]]=0,0,Dati20_21[[#This Row],[Mf]]/Dati20_21[[#This Row],[Quota]]),0)</f>
        <v>0.30476190476190479</v>
      </c>
      <c r="F567" s="13">
        <f>IFERROR(Dati20_21[[#This Row],[Mf/Quota]]*Dati20_21[[#This Row],[Pg]]/38,0)</f>
        <v>0.23258145363408522</v>
      </c>
      <c r="G567" s="15">
        <f>IF(Dati20_21[[#This Row],[Mf]]*Dati20_21[[#This Row],[Pg]]=0,0,Dati20_21[[#This Row],[Mf]]*Dati20_21[[#This Row],[Pg]])</f>
        <v>185.60000000000002</v>
      </c>
      <c r="H567" s="20">
        <f>IFERROR(Dati20_21[[#This Row],[Tot. punti]]/Dati20_21[[#This Row],[Quota]],0)</f>
        <v>8.8380952380952387</v>
      </c>
      <c r="I567" s="12">
        <f>IFERROR(VLOOKUP(Dati20_21[[#This Row],[Nome]]&amp;"*",Gazzetta20_21[],2,FALSE),0)</f>
        <v>21</v>
      </c>
      <c r="J567" t="s">
        <v>35</v>
      </c>
      <c r="K567">
        <v>29</v>
      </c>
      <c r="L567">
        <v>6.12</v>
      </c>
      <c r="M567">
        <v>6.4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6</v>
      </c>
      <c r="V567">
        <v>1</v>
      </c>
      <c r="W567">
        <v>0</v>
      </c>
    </row>
    <row r="568" spans="1:23">
      <c r="A568">
        <v>4990</v>
      </c>
      <c r="B568" t="s">
        <v>22</v>
      </c>
      <c r="C568" t="s">
        <v>1539</v>
      </c>
      <c r="D568" s="17" t="str">
        <f>IFERROR(VLOOKUP(Dati20_21[[#This Row],[Nome]]&amp;"*",Gazzetta20_21[Giocatore],1,FALSE),0)</f>
        <v>Ricci M.</v>
      </c>
      <c r="E568" s="13">
        <f>IFERROR(IF(Dati20_21[[#This Row],[Mf]]/Dati20_21[[#This Row],[Quota]]=0,0,Dati20_21[[#This Row],[Mf]]/Dati20_21[[#This Row],[Quota]]),0)</f>
        <v>0.59099999999999997</v>
      </c>
      <c r="F568" s="13">
        <f>IFERROR(Dati20_21[[#This Row],[Mf/Quota]]*Dati20_21[[#This Row],[Pg]]/38,0)</f>
        <v>0.45102631578947366</v>
      </c>
      <c r="G568" s="15">
        <f>IF(Dati20_21[[#This Row],[Mf]]*Dati20_21[[#This Row],[Pg]]=0,0,Dati20_21[[#This Row],[Mf]]*Dati20_21[[#This Row],[Pg]])</f>
        <v>171.39000000000001</v>
      </c>
      <c r="H568" s="20">
        <f>IFERROR(Dati20_21[[#This Row],[Tot. punti]]/Dati20_21[[#This Row],[Quota]],0)</f>
        <v>17.139000000000003</v>
      </c>
      <c r="I568" s="12">
        <f>IFERROR(VLOOKUP(Dati20_21[[#This Row],[Nome]]&amp;"*",Gazzetta20_21[],2,FALSE),0)</f>
        <v>10</v>
      </c>
      <c r="J568" t="s">
        <v>1494</v>
      </c>
      <c r="K568">
        <v>29</v>
      </c>
      <c r="L568">
        <v>5.96</v>
      </c>
      <c r="M568">
        <v>5.91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5</v>
      </c>
      <c r="V568">
        <v>0</v>
      </c>
      <c r="W568">
        <v>0</v>
      </c>
    </row>
    <row r="569" spans="1:23">
      <c r="A569">
        <v>5338</v>
      </c>
      <c r="B569" t="s">
        <v>28</v>
      </c>
      <c r="C569" t="s">
        <v>1595</v>
      </c>
      <c r="D569" s="17" t="str">
        <f>IFERROR(VLOOKUP(Dati20_21[[#This Row],[Nome]]&amp;"*",Gazzetta20_21[Giocatore],1,FALSE),0)</f>
        <v>Rinaldi F.</v>
      </c>
      <c r="E569" s="13">
        <f>IFERROR(IF(Dati20_21[[#This Row],[Mf]]/Dati20_21[[#This Row],[Quota]]=0,0,Dati20_21[[#This Row],[Mf]]/Dati20_21[[#This Row],[Quota]]),0)</f>
        <v>0</v>
      </c>
      <c r="F569" s="13">
        <f>IFERROR(Dati20_21[[#This Row],[Mf/Quota]]*Dati20_21[[#This Row],[Pg]]/38,0)</f>
        <v>0</v>
      </c>
      <c r="G569" s="15">
        <f>IF(Dati20_21[[#This Row],[Mf]]*Dati20_21[[#This Row],[Pg]]=0,0,Dati20_21[[#This Row],[Mf]]*Dati20_21[[#This Row],[Pg]])</f>
        <v>0</v>
      </c>
      <c r="H569" s="20">
        <f>IFERROR(Dati20_21[[#This Row],[Tot. punti]]/Dati20_21[[#This Row],[Quota]],0)</f>
        <v>0</v>
      </c>
      <c r="I569" s="12">
        <f>IFERROR(VLOOKUP(Dati20_21[[#This Row],[Nome]]&amp;"*",Gazzetta20_21[],2,FALSE),0)</f>
        <v>1</v>
      </c>
      <c r="J569" t="s">
        <v>1086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238</v>
      </c>
      <c r="B570" t="s">
        <v>22</v>
      </c>
      <c r="C570" t="s">
        <v>110</v>
      </c>
      <c r="D570" s="17" t="str">
        <f>IFERROR(VLOOKUP(Dati20_21[[#This Row],[Nome]]&amp;"*",Gazzetta20_21[Giocatore],1,FALSE),0)</f>
        <v>Rincon T.</v>
      </c>
      <c r="E570" s="13">
        <f>IFERROR(IF(Dati20_21[[#This Row],[Mf]]/Dati20_21[[#This Row],[Quota]]=0,0,Dati20_21[[#This Row],[Mf]]/Dati20_21[[#This Row],[Quota]]),0)</f>
        <v>0.53181818181818175</v>
      </c>
      <c r="F570" s="13">
        <f>IFERROR(Dati20_21[[#This Row],[Mf/Quota]]*Dati20_21[[#This Row],[Pg]]/38,0)</f>
        <v>0.50382775119617218</v>
      </c>
      <c r="G570" s="15">
        <f>IF(Dati20_21[[#This Row],[Mf]]*Dati20_21[[#This Row],[Pg]]=0,0,Dati20_21[[#This Row],[Mf]]*Dati20_21[[#This Row],[Pg]])</f>
        <v>210.6</v>
      </c>
      <c r="H570" s="20">
        <f>IFERROR(Dati20_21[[#This Row],[Tot. punti]]/Dati20_21[[#This Row],[Quota]],0)</f>
        <v>19.145454545454545</v>
      </c>
      <c r="I570" s="12">
        <f>IFERROR(VLOOKUP(Dati20_21[[#This Row],[Nome]]&amp;"*",Gazzetta20_21[],2,FALSE),0)</f>
        <v>11</v>
      </c>
      <c r="J570" t="s">
        <v>81</v>
      </c>
      <c r="K570">
        <v>36</v>
      </c>
      <c r="L570">
        <v>5.88</v>
      </c>
      <c r="M570">
        <v>5.85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8</v>
      </c>
      <c r="V570">
        <v>1</v>
      </c>
      <c r="W570">
        <v>0</v>
      </c>
    </row>
    <row r="571" spans="1:23">
      <c r="A571">
        <v>423</v>
      </c>
      <c r="B571" t="s">
        <v>31</v>
      </c>
      <c r="C571" t="s">
        <v>288</v>
      </c>
      <c r="D571" s="17" t="str">
        <f>IFERROR(VLOOKUP(Dati20_21[[#This Row],[Nome]]&amp;"*",Gazzetta20_21[Giocatore],1,FALSE),0)</f>
        <v>Rispoli A.</v>
      </c>
      <c r="E571" s="13">
        <f>IFERROR(IF(Dati20_21[[#This Row],[Mf]]/Dati20_21[[#This Row],[Quota]]=0,0,Dati20_21[[#This Row],[Mf]]/Dati20_21[[#This Row],[Quota]]),0)</f>
        <v>0.92166666666666675</v>
      </c>
      <c r="F571" s="13">
        <f>IFERROR(Dati20_21[[#This Row],[Mf/Quota]]*Dati20_21[[#This Row],[Pg]]/38,0)</f>
        <v>0.46083333333333332</v>
      </c>
      <c r="G571" s="15">
        <f>IF(Dati20_21[[#This Row],[Mf]]*Dati20_21[[#This Row],[Pg]]=0,0,Dati20_21[[#This Row],[Mf]]*Dati20_21[[#This Row],[Pg]])</f>
        <v>105.07000000000001</v>
      </c>
      <c r="H571" s="20">
        <f>IFERROR(Dati20_21[[#This Row],[Tot. punti]]/Dati20_21[[#This Row],[Quota]],0)</f>
        <v>17.511666666666667</v>
      </c>
      <c r="I571" s="12">
        <f>IFERROR(VLOOKUP(Dati20_21[[#This Row],[Nome]]&amp;"*",Gazzetta20_21[],2,FALSE),0)</f>
        <v>6</v>
      </c>
      <c r="J571" t="s">
        <v>656</v>
      </c>
      <c r="K571">
        <v>19</v>
      </c>
      <c r="L571">
        <v>5.67</v>
      </c>
      <c r="M571">
        <v>5.53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0</v>
      </c>
    </row>
    <row r="572" spans="1:23">
      <c r="A572">
        <v>5009</v>
      </c>
      <c r="B572" t="s">
        <v>17</v>
      </c>
      <c r="C572" t="s">
        <v>1556</v>
      </c>
      <c r="D572" s="17" t="str">
        <f>IFERROR(VLOOKUP(Dati20_21[[#This Row],[Nome]]&amp;"*",Gazzetta20_21[Giocatore],1,FALSE),0)</f>
        <v>Riviere E.</v>
      </c>
      <c r="E572" s="13">
        <f>IFERROR(IF(Dati20_21[[#This Row],[Mf]]/Dati20_21[[#This Row],[Quota]]=0,0,Dati20_21[[#This Row],[Mf]]/Dati20_21[[#This Row],[Quota]]),0)</f>
        <v>0.53909090909090907</v>
      </c>
      <c r="F572" s="13">
        <f>IFERROR(Dati20_21[[#This Row],[Mf/Quota]]*Dati20_21[[#This Row],[Pg]]/38,0)</f>
        <v>0.2979186602870813</v>
      </c>
      <c r="G572" s="15">
        <f>IF(Dati20_21[[#This Row],[Mf]]*Dati20_21[[#This Row],[Pg]]=0,0,Dati20_21[[#This Row],[Mf]]*Dati20_21[[#This Row],[Pg]])</f>
        <v>124.53</v>
      </c>
      <c r="H572" s="20">
        <f>IFERROR(Dati20_21[[#This Row],[Tot. punti]]/Dati20_21[[#This Row],[Quota]],0)</f>
        <v>11.32090909090909</v>
      </c>
      <c r="I572" s="12">
        <f>IFERROR(VLOOKUP(Dati20_21[[#This Row],[Nome]]&amp;"*",Gazzetta20_21[],2,FALSE),0)</f>
        <v>11</v>
      </c>
      <c r="J572" t="s">
        <v>656</v>
      </c>
      <c r="K572">
        <v>21</v>
      </c>
      <c r="L572">
        <v>5.71</v>
      </c>
      <c r="M572">
        <v>5.93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0</v>
      </c>
      <c r="W572">
        <v>0</v>
      </c>
    </row>
    <row r="573" spans="1:23">
      <c r="A573">
        <v>4412</v>
      </c>
      <c r="B573" t="s">
        <v>31</v>
      </c>
      <c r="C573" t="s">
        <v>1324</v>
      </c>
      <c r="D573" s="17" t="str">
        <f>IFERROR(VLOOKUP(Dati20_21[[#This Row],[Nome]]&amp;"*",Gazzetta20_21[Giocatore],1,FALSE),0)</f>
        <v>Rodrigo Becao N.</v>
      </c>
      <c r="E573" s="13">
        <f>IFERROR(IF(Dati20_21[[#This Row],[Mf]]/Dati20_21[[#This Row],[Quota]]=0,0,Dati20_21[[#This Row],[Mf]]/Dati20_21[[#This Row],[Quota]]),0)</f>
        <v>0.52727272727272723</v>
      </c>
      <c r="F573" s="13">
        <f>IFERROR(Dati20_21[[#This Row],[Mf/Quota]]*Dati20_21[[#This Row],[Pg]]/38,0)</f>
        <v>0.48564593301435405</v>
      </c>
      <c r="G573" s="15">
        <f>IF(Dati20_21[[#This Row],[Mf]]*Dati20_21[[#This Row],[Pg]]=0,0,Dati20_21[[#This Row],[Mf]]*Dati20_21[[#This Row],[Pg]])</f>
        <v>203</v>
      </c>
      <c r="H573" s="20">
        <f>IFERROR(Dati20_21[[#This Row],[Tot. punti]]/Dati20_21[[#This Row],[Quota]],0)</f>
        <v>18.454545454545453</v>
      </c>
      <c r="I573" s="12">
        <f>IFERROR(VLOOKUP(Dati20_21[[#This Row],[Nome]]&amp;"*",Gazzetta20_21[],2,FALSE),0)</f>
        <v>11</v>
      </c>
      <c r="J573" t="s">
        <v>30</v>
      </c>
      <c r="K573">
        <v>35</v>
      </c>
      <c r="L573">
        <v>5.79</v>
      </c>
      <c r="M573">
        <v>5.8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</row>
    <row r="574" spans="1:23">
      <c r="A574">
        <v>2169</v>
      </c>
      <c r="B574" t="s">
        <v>31</v>
      </c>
      <c r="C574" t="s">
        <v>790</v>
      </c>
      <c r="D574" s="17" t="str">
        <f>IFERROR(VLOOKUP(Dati20_21[[#This Row],[Nome]]&amp;"*",Gazzetta20_21[Giocatore],1,FALSE),0)</f>
        <v>Rodriguez R.</v>
      </c>
      <c r="E574" s="13">
        <f>IFERROR(IF(Dati20_21[[#This Row],[Mf]]/Dati20_21[[#This Row],[Quota]]=0,0,Dati20_21[[#This Row],[Mf]]/Dati20_21[[#This Row],[Quota]]),0)</f>
        <v>0.68374999999999997</v>
      </c>
      <c r="F574" s="13">
        <f>IFERROR(Dati20_21[[#This Row],[Mf/Quota]]*Dati20_21[[#This Row],[Pg]]/38,0)</f>
        <v>0.28789473684210526</v>
      </c>
      <c r="G574" s="15">
        <f>IF(Dati20_21[[#This Row],[Mf]]*Dati20_21[[#This Row],[Pg]]=0,0,Dati20_21[[#This Row],[Mf]]*Dati20_21[[#This Row],[Pg]])</f>
        <v>87.52</v>
      </c>
      <c r="H574" s="20">
        <f>IFERROR(Dati20_21[[#This Row],[Tot. punti]]/Dati20_21[[#This Row],[Quota]],0)</f>
        <v>10.94</v>
      </c>
      <c r="I574" s="12">
        <f>IFERROR(VLOOKUP(Dati20_21[[#This Row],[Nome]]&amp;"*",Gazzetta20_21[],2,FALSE),0)</f>
        <v>8</v>
      </c>
      <c r="J574" t="s">
        <v>81</v>
      </c>
      <c r="K574">
        <v>16</v>
      </c>
      <c r="L574">
        <v>5.5</v>
      </c>
      <c r="M574">
        <v>5.47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</row>
    <row r="575" spans="1:23">
      <c r="A575">
        <v>2076</v>
      </c>
      <c r="B575" t="s">
        <v>22</v>
      </c>
      <c r="C575" t="s">
        <v>752</v>
      </c>
      <c r="D575" s="17" t="str">
        <f>IFERROR(VLOOKUP(Dati20_21[[#This Row],[Nome]]&amp;"*",Gazzetta20_21[Giocatore],1,FALSE),0)</f>
        <v>Rog M.</v>
      </c>
      <c r="E575" s="13">
        <f>IFERROR(IF(Dati20_21[[#This Row],[Mf]]/Dati20_21[[#This Row],[Quota]]=0,0,Dati20_21[[#This Row],[Mf]]/Dati20_21[[#This Row],[Quota]]),0)</f>
        <v>0.45307692307692304</v>
      </c>
      <c r="F575" s="13">
        <f>IFERROR(Dati20_21[[#This Row],[Mf/Quota]]*Dati20_21[[#This Row],[Pg]]/38,0)</f>
        <v>0.1669230769230769</v>
      </c>
      <c r="G575" s="15">
        <f>IF(Dati20_21[[#This Row],[Mf]]*Dati20_21[[#This Row],[Pg]]=0,0,Dati20_21[[#This Row],[Mf]]*Dati20_21[[#This Row],[Pg]])</f>
        <v>82.46</v>
      </c>
      <c r="H575" s="20">
        <f>IFERROR(Dati20_21[[#This Row],[Tot. punti]]/Dati20_21[[#This Row],[Quota]],0)</f>
        <v>6.3430769230769224</v>
      </c>
      <c r="I575" s="12">
        <f>IFERROR(VLOOKUP(Dati20_21[[#This Row],[Nome]]&amp;"*",Gazzetta20_21[],2,FALSE),0)</f>
        <v>13</v>
      </c>
      <c r="J575" t="s">
        <v>654</v>
      </c>
      <c r="K575">
        <v>14</v>
      </c>
      <c r="L575">
        <v>5.96</v>
      </c>
      <c r="M575">
        <v>5.89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0</v>
      </c>
    </row>
    <row r="576" spans="1:23">
      <c r="A576">
        <v>2318</v>
      </c>
      <c r="B576" t="s">
        <v>31</v>
      </c>
      <c r="C576" t="s">
        <v>904</v>
      </c>
      <c r="D576" s="17" t="str">
        <f>IFERROR(VLOOKUP(Dati20_21[[#This Row],[Nome]]&amp;"*",Gazzetta20_21[Giocatore],1,FALSE),0)</f>
        <v>Rogerio O.</v>
      </c>
      <c r="E576" s="13">
        <f>IFERROR(IF(Dati20_21[[#This Row],[Mf]]/Dati20_21[[#This Row],[Quota]]=0,0,Dati20_21[[#This Row],[Mf]]/Dati20_21[[#This Row],[Quota]]),0)</f>
        <v>0.64777777777777779</v>
      </c>
      <c r="F576" s="13">
        <f>IFERROR(Dati20_21[[#This Row],[Mf/Quota]]*Dati20_21[[#This Row],[Pg]]/38,0)</f>
        <v>0.47730994152046785</v>
      </c>
      <c r="G576" s="15">
        <f>IF(Dati20_21[[#This Row],[Mf]]*Dati20_21[[#This Row],[Pg]]=0,0,Dati20_21[[#This Row],[Mf]]*Dati20_21[[#This Row],[Pg]])</f>
        <v>163.24</v>
      </c>
      <c r="H576" s="20">
        <f>IFERROR(Dati20_21[[#This Row],[Tot. punti]]/Dati20_21[[#This Row],[Quota]],0)</f>
        <v>18.137777777777778</v>
      </c>
      <c r="I576" s="12">
        <f>IFERROR(VLOOKUP(Dati20_21[[#This Row],[Nome]]&amp;"*",Gazzetta20_21[],2,FALSE),0)</f>
        <v>9</v>
      </c>
      <c r="J576" t="s">
        <v>46</v>
      </c>
      <c r="K576">
        <v>28</v>
      </c>
      <c r="L576">
        <v>5.9</v>
      </c>
      <c r="M576">
        <v>5.83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>
        <v>0</v>
      </c>
      <c r="W576">
        <v>0</v>
      </c>
    </row>
    <row r="577" spans="1:23">
      <c r="A577">
        <v>5346</v>
      </c>
      <c r="B577" t="s">
        <v>22</v>
      </c>
      <c r="C577" t="s">
        <v>1598</v>
      </c>
      <c r="D577" s="17" t="str">
        <f>IFERROR(VLOOKUP(Dati20_21[[#This Row],[Nome]]&amp;"*",Gazzetta20_21[Giocatore],1,FALSE),0)</f>
        <v>Rojas L.</v>
      </c>
      <c r="E577" s="13">
        <f>IFERROR(IF(Dati20_21[[#This Row],[Mf]]/Dati20_21[[#This Row],[Quota]]=0,0,Dati20_21[[#This Row],[Mf]]/Dati20_21[[#This Row],[Quota]]),0)</f>
        <v>5.5</v>
      </c>
      <c r="F577" s="13">
        <f>IFERROR(Dati20_21[[#This Row],[Mf/Quota]]*Dati20_21[[#This Row],[Pg]]/38,0)</f>
        <v>1.013157894736842</v>
      </c>
      <c r="G577" s="15">
        <f>IF(Dati20_21[[#This Row],[Mf]]*Dati20_21[[#This Row],[Pg]]=0,0,Dati20_21[[#This Row],[Mf]]*Dati20_21[[#This Row],[Pg]])</f>
        <v>38.5</v>
      </c>
      <c r="H577" s="20">
        <f>IFERROR(Dati20_21[[#This Row],[Tot. punti]]/Dati20_21[[#This Row],[Quota]],0)</f>
        <v>38.5</v>
      </c>
      <c r="I577" s="12">
        <f>IFERROR(VLOOKUP(Dati20_21[[#This Row],[Nome]]&amp;"*",Gazzetta20_21[],2,FALSE),0)</f>
        <v>1</v>
      </c>
      <c r="J577" t="s">
        <v>656</v>
      </c>
      <c r="K577">
        <v>7</v>
      </c>
      <c r="L577">
        <v>5.5</v>
      </c>
      <c r="M577">
        <v>5.5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</row>
    <row r="578" spans="1:23">
      <c r="A578">
        <v>2279</v>
      </c>
      <c r="B578" t="s">
        <v>31</v>
      </c>
      <c r="C578" t="s">
        <v>869</v>
      </c>
      <c r="D578" s="17" t="str">
        <f>IFERROR(VLOOKUP(Dati20_21[[#This Row],[Nome]]&amp;"*",Gazzetta20_21[Giocatore],1,FALSE),0)</f>
        <v>Romagna F.</v>
      </c>
      <c r="E578" s="13">
        <f>IFERROR(IF(Dati20_21[[#This Row],[Mf]]/Dati20_21[[#This Row],[Quota]]=0,0,Dati20_21[[#This Row],[Mf]]/Dati20_21[[#This Row],[Quota]]),0)</f>
        <v>0</v>
      </c>
      <c r="F578" s="13">
        <f>IFERROR(Dati20_21[[#This Row],[Mf/Quota]]*Dati20_21[[#This Row],[Pg]]/38,0)</f>
        <v>0</v>
      </c>
      <c r="G578" s="15">
        <f>IF(Dati20_21[[#This Row],[Mf]]*Dati20_21[[#This Row],[Pg]]=0,0,Dati20_21[[#This Row],[Mf]]*Dati20_21[[#This Row],[Pg]])</f>
        <v>0</v>
      </c>
      <c r="H578" s="20">
        <f>IFERROR(Dati20_21[[#This Row],[Tot. punti]]/Dati20_21[[#This Row],[Quota]],0)</f>
        <v>0</v>
      </c>
      <c r="I578" s="12">
        <f>IFERROR(VLOOKUP(Dati20_21[[#This Row],[Nome]]&amp;"*",Gazzetta20_21[],2,FALSE),0)</f>
        <v>5</v>
      </c>
      <c r="J578" t="s">
        <v>46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460</v>
      </c>
      <c r="B579" t="s">
        <v>31</v>
      </c>
      <c r="C579" t="s">
        <v>97</v>
      </c>
      <c r="D579" s="17" t="str">
        <f>IFERROR(VLOOKUP(Dati20_21[[#This Row],[Nome]]&amp;"*",Gazzetta20_21[Giocatore],1,FALSE),0)</f>
        <v>Romagnoli A.</v>
      </c>
      <c r="E579" s="13">
        <f>IFERROR(IF(Dati20_21[[#This Row],[Mf]]/Dati20_21[[#This Row],[Quota]]=0,0,Dati20_21[[#This Row],[Mf]]/Dati20_21[[#This Row],[Quota]]),0)</f>
        <v>0.42714285714285716</v>
      </c>
      <c r="F579" s="13">
        <f>IFERROR(Dati20_21[[#This Row],[Mf/Quota]]*Dati20_21[[#This Row],[Pg]]/38,0)</f>
        <v>0.24729323308270676</v>
      </c>
      <c r="G579" s="15">
        <f>IF(Dati20_21[[#This Row],[Mf]]*Dati20_21[[#This Row],[Pg]]=0,0,Dati20_21[[#This Row],[Mf]]*Dati20_21[[#This Row],[Pg]])</f>
        <v>131.56</v>
      </c>
      <c r="H579" s="20">
        <f>IFERROR(Dati20_21[[#This Row],[Tot. punti]]/Dati20_21[[#This Row],[Quota]],0)</f>
        <v>9.3971428571428568</v>
      </c>
      <c r="I579" s="12">
        <f>IFERROR(VLOOKUP(Dati20_21[[#This Row],[Nome]]&amp;"*",Gazzetta20_21[],2,FALSE),0)</f>
        <v>14</v>
      </c>
      <c r="J579" t="s">
        <v>21</v>
      </c>
      <c r="K579">
        <v>22</v>
      </c>
      <c r="L579">
        <v>5.95</v>
      </c>
      <c r="M579">
        <v>5.98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7</v>
      </c>
      <c r="V579">
        <v>0</v>
      </c>
      <c r="W579">
        <v>0</v>
      </c>
    </row>
    <row r="580" spans="1:23">
      <c r="A580">
        <v>4307</v>
      </c>
      <c r="B580" t="s">
        <v>31</v>
      </c>
      <c r="C580" t="s">
        <v>1224</v>
      </c>
      <c r="D580" s="17" t="str">
        <f>IFERROR(VLOOKUP(Dati20_21[[#This Row],[Nome]]&amp;"*",Gazzetta20_21[Giocatore],1,FALSE),0)</f>
        <v>Romero C.</v>
      </c>
      <c r="E580" s="13">
        <f>IFERROR(IF(Dati20_21[[#This Row],[Mf]]/Dati20_21[[#This Row],[Quota]]=0,0,Dati20_21[[#This Row],[Mf]]/Dati20_21[[#This Row],[Quota]]),0)</f>
        <v>0.37882352941176473</v>
      </c>
      <c r="F580" s="13">
        <f>IFERROR(Dati20_21[[#This Row],[Mf/Quota]]*Dati20_21[[#This Row],[Pg]]/38,0)</f>
        <v>0.30904024767801858</v>
      </c>
      <c r="G580" s="15">
        <f>IF(Dati20_21[[#This Row],[Mf]]*Dati20_21[[#This Row],[Pg]]=0,0,Dati20_21[[#This Row],[Mf]]*Dati20_21[[#This Row],[Pg]])</f>
        <v>199.64000000000001</v>
      </c>
      <c r="H580" s="20">
        <f>IFERROR(Dati20_21[[#This Row],[Tot. punti]]/Dati20_21[[#This Row],[Quota]],0)</f>
        <v>11.743529411764706</v>
      </c>
      <c r="I580" s="12">
        <f>IFERROR(VLOOKUP(Dati20_21[[#This Row],[Nome]]&amp;"*",Gazzetta20_21[],2,FALSE),0)</f>
        <v>17</v>
      </c>
      <c r="J580" t="s">
        <v>49</v>
      </c>
      <c r="K580">
        <v>31</v>
      </c>
      <c r="L580">
        <v>6.34</v>
      </c>
      <c r="M580">
        <v>6.44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10</v>
      </c>
      <c r="V580">
        <v>0</v>
      </c>
      <c r="W580">
        <v>0</v>
      </c>
    </row>
    <row r="581" spans="1:23">
      <c r="A581">
        <v>2610</v>
      </c>
      <c r="B581" t="s">
        <v>17</v>
      </c>
      <c r="C581" t="s">
        <v>1094</v>
      </c>
      <c r="D581" s="17" t="str">
        <f>IFERROR(VLOOKUP(Dati20_21[[#This Row],[Nome]]&amp;"*",Gazzetta20_21[Giocatore],1,FALSE),0)</f>
        <v>Ronaldo C.</v>
      </c>
      <c r="E581" s="13">
        <f>IFERROR(IF(Dati20_21[[#This Row],[Mf]]/Dati20_21[[#This Row],[Quota]]=0,0,Dati20_21[[#This Row],[Mf]]/Dati20_21[[#This Row],[Quota]]),0)</f>
        <v>0.18723404255319151</v>
      </c>
      <c r="F581" s="13">
        <f>IFERROR(Dati20_21[[#This Row],[Mf/Quota]]*Dati20_21[[#This Row],[Pg]]/38,0)</f>
        <v>0.16259798432250841</v>
      </c>
      <c r="G581" s="15">
        <f>IF(Dati20_21[[#This Row],[Mf]]*Dati20_21[[#This Row],[Pg]]=0,0,Dati20_21[[#This Row],[Mf]]*Dati20_21[[#This Row],[Pg]])</f>
        <v>290.40000000000003</v>
      </c>
      <c r="H581" s="20">
        <f>IFERROR(Dati20_21[[#This Row],[Tot. punti]]/Dati20_21[[#This Row],[Quota]],0)</f>
        <v>6.1787234042553196</v>
      </c>
      <c r="I581" s="12">
        <f>IFERROR(VLOOKUP(Dati20_21[[#This Row],[Nome]]&amp;"*",Gazzetta20_21[],2,FALSE),0)</f>
        <v>47</v>
      </c>
      <c r="J581" t="s">
        <v>57</v>
      </c>
      <c r="K581">
        <v>33</v>
      </c>
      <c r="L581">
        <v>6.33</v>
      </c>
      <c r="M581">
        <v>8.8000000000000007</v>
      </c>
      <c r="N581">
        <v>23</v>
      </c>
      <c r="O581">
        <v>0</v>
      </c>
      <c r="P581">
        <v>0</v>
      </c>
      <c r="Q581">
        <v>8</v>
      </c>
      <c r="R581">
        <v>6</v>
      </c>
      <c r="S581">
        <v>2</v>
      </c>
      <c r="T581">
        <v>2</v>
      </c>
      <c r="U581">
        <v>3</v>
      </c>
      <c r="V581">
        <v>0</v>
      </c>
      <c r="W581">
        <v>0</v>
      </c>
    </row>
    <row r="582" spans="1:23">
      <c r="A582">
        <v>2790</v>
      </c>
      <c r="B582" t="s">
        <v>28</v>
      </c>
      <c r="C582" t="s">
        <v>1144</v>
      </c>
      <c r="D582" s="17" t="str">
        <f>IFERROR(VLOOKUP(Dati20_21[[#This Row],[Nome]]&amp;"*",Gazzetta20_21[Giocatore],1,FALSE),0)</f>
        <v>Rosati A.</v>
      </c>
      <c r="E582" s="13">
        <f>IFERROR(IF(Dati20_21[[#This Row],[Mf]]/Dati20_21[[#This Row],[Quota]]=0,0,Dati20_21[[#This Row],[Mf]]/Dati20_21[[#This Row],[Quota]]),0)</f>
        <v>0</v>
      </c>
      <c r="F582" s="13">
        <f>IFERROR(Dati20_21[[#This Row],[Mf/Quota]]*Dati20_21[[#This Row],[Pg]]/38,0)</f>
        <v>0</v>
      </c>
      <c r="G582" s="15">
        <f>IF(Dati20_21[[#This Row],[Mf]]*Dati20_21[[#This Row],[Pg]]=0,0,Dati20_21[[#This Row],[Mf]]*Dati20_21[[#This Row],[Pg]])</f>
        <v>0</v>
      </c>
      <c r="H582" s="20">
        <f>IFERROR(Dati20_21[[#This Row],[Tot. punti]]/Dati20_21[[#This Row],[Quota]],0)</f>
        <v>0</v>
      </c>
      <c r="I582" s="12">
        <f>IFERROR(VLOOKUP(Dati20_21[[#This Row],[Nome]]&amp;"*",Gazzetta20_21[],2,FALSE),0)</f>
        <v>1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2297</v>
      </c>
      <c r="B583" t="s">
        <v>28</v>
      </c>
      <c r="C583" t="s">
        <v>886</v>
      </c>
      <c r="D583" s="17" t="str">
        <f>IFERROR(VLOOKUP(Dati20_21[[#This Row],[Nome]]&amp;"*",Gazzetta20_21[Giocatore],1,FALSE),0)</f>
        <v>Rossi F.</v>
      </c>
      <c r="E583" s="13">
        <f>IFERROR(IF(Dati20_21[[#This Row],[Mf]]/Dati20_21[[#This Row],[Quota]]=0,0,Dati20_21[[#This Row],[Mf]]/Dati20_21[[#This Row],[Quota]]),0)</f>
        <v>0</v>
      </c>
      <c r="F583" s="13">
        <f>IFERROR(Dati20_21[[#This Row],[Mf/Quota]]*Dati20_21[[#This Row],[Pg]]/38,0)</f>
        <v>0</v>
      </c>
      <c r="G583" s="15">
        <f>IF(Dati20_21[[#This Row],[Mf]]*Dati20_21[[#This Row],[Pg]]=0,0,Dati20_21[[#This Row],[Mf]]*Dati20_21[[#This Row],[Pg]])</f>
        <v>0</v>
      </c>
      <c r="H583" s="20">
        <f>IFERROR(Dati20_21[[#This Row],[Tot. punti]]/Dati20_21[[#This Row],[Quota]],0)</f>
        <v>0</v>
      </c>
      <c r="I583" s="12">
        <f>IFERROR(VLOOKUP(Dati20_21[[#This Row],[Nome]]&amp;"*",Gazzetta20_21[],2,FALSE),0)</f>
        <v>1</v>
      </c>
      <c r="J583" t="s">
        <v>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4459</v>
      </c>
      <c r="B584" t="s">
        <v>22</v>
      </c>
      <c r="C584" t="s">
        <v>1362</v>
      </c>
      <c r="D584" s="17" t="str">
        <f>IFERROR(VLOOKUP(Dati20_21[[#This Row],[Nome]]&amp;"*",Gazzetta20_21[Giocatore],1,FALSE),0)</f>
        <v>Rovella N.</v>
      </c>
      <c r="E584" s="13">
        <f>IFERROR(IF(Dati20_21[[#This Row],[Mf]]/Dati20_21[[#This Row],[Quota]]=0,0,Dati20_21[[#This Row],[Mf]]/Dati20_21[[#This Row],[Quota]]),0)</f>
        <v>0.84571428571428575</v>
      </c>
      <c r="F584" s="13">
        <f>IFERROR(Dati20_21[[#This Row],[Mf/Quota]]*Dati20_21[[#This Row],[Pg]]/38,0)</f>
        <v>0.44511278195488724</v>
      </c>
      <c r="G584" s="15">
        <f>IF(Dati20_21[[#This Row],[Mf]]*Dati20_21[[#This Row],[Pg]]=0,0,Dati20_21[[#This Row],[Mf]]*Dati20_21[[#This Row],[Pg]])</f>
        <v>118.4</v>
      </c>
      <c r="H584" s="20">
        <f>IFERROR(Dati20_21[[#This Row],[Tot. punti]]/Dati20_21[[#This Row],[Quota]],0)</f>
        <v>16.914285714285715</v>
      </c>
      <c r="I584" s="12">
        <f>IFERROR(VLOOKUP(Dati20_21[[#This Row],[Nome]]&amp;"*",Gazzetta20_21[],2,FALSE),0)</f>
        <v>7</v>
      </c>
      <c r="J584" t="s">
        <v>70</v>
      </c>
      <c r="K584">
        <v>20</v>
      </c>
      <c r="L584">
        <v>5.92</v>
      </c>
      <c r="M584">
        <v>5.92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4</v>
      </c>
      <c r="V584">
        <v>0</v>
      </c>
      <c r="W584">
        <v>0</v>
      </c>
    </row>
    <row r="585" spans="1:23">
      <c r="A585">
        <v>4409</v>
      </c>
      <c r="B585" t="s">
        <v>31</v>
      </c>
      <c r="C585" t="s">
        <v>1321</v>
      </c>
      <c r="D585" s="17" t="str">
        <f>IFERROR(VLOOKUP(Dati20_21[[#This Row],[Nome]]&amp;"*",Gazzetta20_21[Giocatore],1,FALSE),0)</f>
        <v>Rrahmani A.</v>
      </c>
      <c r="E585" s="13">
        <f>IFERROR(IF(Dati20_21[[#This Row],[Mf]]/Dati20_21[[#This Row],[Quota]]=0,0,Dati20_21[[#This Row],[Mf]]/Dati20_21[[#This Row],[Quota]]),0)</f>
        <v>0.44357142857142856</v>
      </c>
      <c r="F585" s="13">
        <f>IFERROR(Dati20_21[[#This Row],[Mf/Quota]]*Dati20_21[[#This Row],[Pg]]/38,0)</f>
        <v>0.18676691729323308</v>
      </c>
      <c r="G585" s="15">
        <f>IF(Dati20_21[[#This Row],[Mf]]*Dati20_21[[#This Row],[Pg]]=0,0,Dati20_21[[#This Row],[Mf]]*Dati20_21[[#This Row],[Pg]])</f>
        <v>99.36</v>
      </c>
      <c r="H585" s="20">
        <f>IFERROR(Dati20_21[[#This Row],[Tot. punti]]/Dati20_21[[#This Row],[Quota]],0)</f>
        <v>7.097142857142857</v>
      </c>
      <c r="I585" s="12">
        <f>IFERROR(VLOOKUP(Dati20_21[[#This Row],[Nome]]&amp;"*",Gazzetta20_21[],2,FALSE),0)</f>
        <v>14</v>
      </c>
      <c r="J585" t="s">
        <v>24</v>
      </c>
      <c r="K585">
        <v>16</v>
      </c>
      <c r="L585">
        <v>6.07</v>
      </c>
      <c r="M585">
        <v>6.21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</row>
    <row r="586" spans="1:23">
      <c r="A586">
        <v>4997</v>
      </c>
      <c r="B586" t="s">
        <v>31</v>
      </c>
      <c r="C586" t="s">
        <v>1545</v>
      </c>
      <c r="D586" s="17" t="str">
        <f>IFERROR(VLOOKUP(Dati20_21[[#This Row],[Nome]]&amp;"*",Gazzetta20_21[Giocatore],1,FALSE),0)</f>
        <v>Ruegg K.</v>
      </c>
      <c r="E586" s="13">
        <f>IFERROR(IF(Dati20_21[[#This Row],[Mf]]/Dati20_21[[#This Row],[Quota]]=0,0,Dati20_21[[#This Row],[Mf]]/Dati20_21[[#This Row],[Quota]]),0)</f>
        <v>0.84571428571428575</v>
      </c>
      <c r="F586" s="13">
        <f>IFERROR(Dati20_21[[#This Row],[Mf/Quota]]*Dati20_21[[#This Row],[Pg]]/38,0)</f>
        <v>0.15578947368421053</v>
      </c>
      <c r="G586" s="15">
        <f>IF(Dati20_21[[#This Row],[Mf]]*Dati20_21[[#This Row],[Pg]]=0,0,Dati20_21[[#This Row],[Mf]]*Dati20_21[[#This Row],[Pg]])</f>
        <v>41.44</v>
      </c>
      <c r="H586" s="20">
        <f>IFERROR(Dati20_21[[#This Row],[Tot. punti]]/Dati20_21[[#This Row],[Quota]],0)</f>
        <v>5.92</v>
      </c>
      <c r="I586" s="12">
        <f>IFERROR(VLOOKUP(Dati20_21[[#This Row],[Nome]]&amp;"*",Gazzetta20_21[],2,FALSE),0)</f>
        <v>7</v>
      </c>
      <c r="J586" t="s">
        <v>101</v>
      </c>
      <c r="K586">
        <v>7</v>
      </c>
      <c r="L586">
        <v>5.92</v>
      </c>
      <c r="M586">
        <v>5.92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294</v>
      </c>
      <c r="B587" t="s">
        <v>31</v>
      </c>
      <c r="C587" t="s">
        <v>346</v>
      </c>
      <c r="D587" s="17" t="str">
        <f>IFERROR(VLOOKUP(Dati20_21[[#This Row],[Nome]]&amp;"*",Gazzetta20_21[Giocatore],1,FALSE),0)</f>
        <v>Rugani D.</v>
      </c>
      <c r="E587" s="13">
        <f>IFERROR(IF(Dati20_21[[#This Row],[Mf]]/Dati20_21[[#This Row],[Quota]]=0,0,Dati20_21[[#This Row],[Mf]]/Dati20_21[[#This Row],[Quota]]),0)</f>
        <v>0.51</v>
      </c>
      <c r="F587" s="13">
        <f>IFERROR(Dati20_21[[#This Row],[Mf/Quota]]*Dati20_21[[#This Row],[Pg]]/38,0)</f>
        <v>0.21473684210526317</v>
      </c>
      <c r="G587" s="15">
        <f>IF(Dati20_21[[#This Row],[Mf]]*Dati20_21[[#This Row],[Pg]]=0,0,Dati20_21[[#This Row],[Mf]]*Dati20_21[[#This Row],[Pg]])</f>
        <v>97.92</v>
      </c>
      <c r="H587" s="20">
        <f>IFERROR(Dati20_21[[#This Row],[Tot. punti]]/Dati20_21[[#This Row],[Quota]],0)</f>
        <v>8.16</v>
      </c>
      <c r="I587" s="12">
        <f>IFERROR(VLOOKUP(Dati20_21[[#This Row],[Nome]]&amp;"*",Gazzetta20_21[],2,FALSE),0)</f>
        <v>12</v>
      </c>
      <c r="J587" t="s">
        <v>654</v>
      </c>
      <c r="K587">
        <v>16</v>
      </c>
      <c r="L587">
        <v>5.88</v>
      </c>
      <c r="M587">
        <v>6.12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0</v>
      </c>
    </row>
    <row r="588" spans="1:23">
      <c r="A588">
        <v>5354</v>
      </c>
      <c r="B588" t="s">
        <v>31</v>
      </c>
      <c r="C588" t="s">
        <v>1601</v>
      </c>
      <c r="D588" s="17" t="str">
        <f>IFERROR(VLOOKUP(Dati20_21[[#This Row],[Nome]]&amp;"*",Gazzetta20_21[Giocatore],1,FALSE),0)</f>
        <v>Ruggeri M.</v>
      </c>
      <c r="E588" s="13">
        <f>IFERROR(IF(Dati20_21[[#This Row],[Mf]]/Dati20_21[[#This Row],[Quota]]=0,0,Dati20_21[[#This Row],[Mf]]/Dati20_21[[#This Row],[Quota]]),0)</f>
        <v>2.75</v>
      </c>
      <c r="F588" s="13">
        <f>IFERROR(Dati20_21[[#This Row],[Mf/Quota]]*Dati20_21[[#This Row],[Pg]]/38,0)</f>
        <v>0.43421052631578949</v>
      </c>
      <c r="G588" s="15">
        <f>IF(Dati20_21[[#This Row],[Mf]]*Dati20_21[[#This Row],[Pg]]=0,0,Dati20_21[[#This Row],[Mf]]*Dati20_21[[#This Row],[Pg]])</f>
        <v>33</v>
      </c>
      <c r="H588" s="20">
        <f>IFERROR(Dati20_21[[#This Row],[Tot. punti]]/Dati20_21[[#This Row],[Quota]],0)</f>
        <v>16.5</v>
      </c>
      <c r="I588" s="12">
        <f>IFERROR(VLOOKUP(Dati20_21[[#This Row],[Nome]]&amp;"*",Gazzetta20_21[],2,FALSE),0)</f>
        <v>2</v>
      </c>
      <c r="J588" t="s">
        <v>49</v>
      </c>
      <c r="K588">
        <v>6</v>
      </c>
      <c r="L588">
        <v>5.5</v>
      </c>
      <c r="M588">
        <v>5.5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2775</v>
      </c>
      <c r="B589" t="s">
        <v>22</v>
      </c>
      <c r="C589" t="s">
        <v>1131</v>
      </c>
      <c r="D589" s="17" t="str">
        <f>IFERROR(VLOOKUP(Dati20_21[[#This Row],[Nome]]&amp;"*",Gazzetta20_21[Giocatore],1,FALSE),0)</f>
        <v>Ruiz F.</v>
      </c>
      <c r="E589" s="13">
        <f>IFERROR(IF(Dati20_21[[#This Row],[Mf]]/Dati20_21[[#This Row],[Quota]]=0,0,Dati20_21[[#This Row],[Mf]]/Dati20_21[[#This Row],[Quota]]),0)</f>
        <v>0.314</v>
      </c>
      <c r="F589" s="13">
        <f>IFERROR(Dati20_21[[#This Row],[Mf/Quota]]*Dati20_21[[#This Row],[Pg]]/38,0)</f>
        <v>0.27268421052631581</v>
      </c>
      <c r="G589" s="15">
        <f>IF(Dati20_21[[#This Row],[Mf]]*Dati20_21[[#This Row],[Pg]]=0,0,Dati20_21[[#This Row],[Mf]]*Dati20_21[[#This Row],[Pg]])</f>
        <v>207.24</v>
      </c>
      <c r="H589" s="20">
        <f>IFERROR(Dati20_21[[#This Row],[Tot. punti]]/Dati20_21[[#This Row],[Quota]],0)</f>
        <v>10.362</v>
      </c>
      <c r="I589" s="12">
        <f>IFERROR(VLOOKUP(Dati20_21[[#This Row],[Nome]]&amp;"*",Gazzetta20_21[],2,FALSE),0)</f>
        <v>20</v>
      </c>
      <c r="J589" t="s">
        <v>24</v>
      </c>
      <c r="K589">
        <v>33</v>
      </c>
      <c r="L589">
        <v>6.02</v>
      </c>
      <c r="M589">
        <v>6.28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</row>
    <row r="590" spans="1:23">
      <c r="A590">
        <v>4892</v>
      </c>
      <c r="B590" t="s">
        <v>22</v>
      </c>
      <c r="C590" t="s">
        <v>1452</v>
      </c>
      <c r="D590" s="17" t="str">
        <f>IFERROR(VLOOKUP(Dati20_21[[#This Row],[Nome]]&amp;"*",Gazzetta20_21[Giocatore],1,FALSE),0)</f>
        <v>Saelemaekers A.</v>
      </c>
      <c r="E590" s="13">
        <f>IFERROR(IF(Dati20_21[[#This Row],[Mf]]/Dati20_21[[#This Row],[Quota]]=0,0,Dati20_21[[#This Row],[Mf]]/Dati20_21[[#This Row],[Quota]]),0)</f>
        <v>0.44</v>
      </c>
      <c r="F590" s="13">
        <f>IFERROR(Dati20_21[[#This Row],[Mf/Quota]]*Dati20_21[[#This Row],[Pg]]/38,0)</f>
        <v>0.3705263157894737</v>
      </c>
      <c r="G590" s="15">
        <f>IF(Dati20_21[[#This Row],[Mf]]*Dati20_21[[#This Row],[Pg]]=0,0,Dati20_21[[#This Row],[Mf]]*Dati20_21[[#This Row],[Pg]])</f>
        <v>197.12</v>
      </c>
      <c r="H590" s="20">
        <f>IFERROR(Dati20_21[[#This Row],[Tot. punti]]/Dati20_21[[#This Row],[Quota]],0)</f>
        <v>14.08</v>
      </c>
      <c r="I590" s="12">
        <f>IFERROR(VLOOKUP(Dati20_21[[#This Row],[Nome]]&amp;"*",Gazzetta20_21[],2,FALSE),0)</f>
        <v>14</v>
      </c>
      <c r="J590" t="s">
        <v>21</v>
      </c>
      <c r="K590">
        <v>32</v>
      </c>
      <c r="L590">
        <v>5.95</v>
      </c>
      <c r="M590">
        <v>6.16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5</v>
      </c>
      <c r="V590">
        <v>1</v>
      </c>
      <c r="W590">
        <v>0</v>
      </c>
    </row>
    <row r="591" spans="1:23">
      <c r="A591">
        <v>630</v>
      </c>
      <c r="B591" t="s">
        <v>31</v>
      </c>
      <c r="C591" t="s">
        <v>280</v>
      </c>
      <c r="D591" s="17" t="str">
        <f>IFERROR(VLOOKUP(Dati20_21[[#This Row],[Nome]]&amp;"*",Gazzetta20_21[Giocatore],1,FALSE),0)</f>
        <v>Sala J.</v>
      </c>
      <c r="E591" s="13">
        <f>IFERROR(IF(Dati20_21[[#This Row],[Mf]]/Dati20_21[[#This Row],[Quota]]=0,0,Dati20_21[[#This Row],[Mf]]/Dati20_21[[#This Row],[Quota]]),0)</f>
        <v>1.2925</v>
      </c>
      <c r="F591" s="13">
        <f>IFERROR(Dati20_21[[#This Row],[Mf/Quota]]*Dati20_21[[#This Row],[Pg]]/38,0)</f>
        <v>0.20407894736842105</v>
      </c>
      <c r="G591" s="15">
        <f>IF(Dati20_21[[#This Row],[Mf]]*Dati20_21[[#This Row],[Pg]]=0,0,Dati20_21[[#This Row],[Mf]]*Dati20_21[[#This Row],[Pg]])</f>
        <v>31.02</v>
      </c>
      <c r="H591" s="20">
        <f>IFERROR(Dati20_21[[#This Row],[Tot. punti]]/Dati20_21[[#This Row],[Quota]],0)</f>
        <v>7.7549999999999999</v>
      </c>
      <c r="I591" s="12">
        <f>IFERROR(VLOOKUP(Dati20_21[[#This Row],[Nome]]&amp;"*",Gazzetta20_21[],2,FALSE),0)</f>
        <v>4</v>
      </c>
      <c r="J591" t="s">
        <v>1494</v>
      </c>
      <c r="K591">
        <v>6</v>
      </c>
      <c r="L591">
        <v>5.25</v>
      </c>
      <c r="M591">
        <v>5.17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</row>
    <row r="592" spans="1:23">
      <c r="A592">
        <v>2304</v>
      </c>
      <c r="B592" t="s">
        <v>17</v>
      </c>
      <c r="C592" t="s">
        <v>893</v>
      </c>
      <c r="D592" s="17" t="str">
        <f>IFERROR(VLOOKUP(Dati20_21[[#This Row],[Nome]]&amp;"*",Gazzetta20_21[Giocatore],1,FALSE),0)</f>
        <v>Salcedo E.</v>
      </c>
      <c r="E592" s="13">
        <f>IFERROR(IF(Dati20_21[[#This Row],[Mf]]/Dati20_21[[#This Row],[Quota]]=0,0,Dati20_21[[#This Row],[Mf]]/Dati20_21[[#This Row],[Quota]]),0)</f>
        <v>0.44214285714285717</v>
      </c>
      <c r="F592" s="13">
        <f>IFERROR(Dati20_21[[#This Row],[Mf/Quota]]*Dati20_21[[#This Row],[Pg]]/38,0)</f>
        <v>0.24434210526315789</v>
      </c>
      <c r="G592" s="15">
        <f>IF(Dati20_21[[#This Row],[Mf]]*Dati20_21[[#This Row],[Pg]]=0,0,Dati20_21[[#This Row],[Mf]]*Dati20_21[[#This Row],[Pg]])</f>
        <v>129.99</v>
      </c>
      <c r="H592" s="20">
        <f>IFERROR(Dati20_21[[#This Row],[Tot. punti]]/Dati20_21[[#This Row],[Quota]],0)</f>
        <v>9.2850000000000001</v>
      </c>
      <c r="I592" s="12">
        <f>IFERROR(VLOOKUP(Dati20_21[[#This Row],[Nome]]&amp;"*",Gazzetta20_21[],2,FALSE),0)</f>
        <v>14</v>
      </c>
      <c r="J592" t="s">
        <v>101</v>
      </c>
      <c r="K592">
        <v>21</v>
      </c>
      <c r="L592">
        <v>5.84</v>
      </c>
      <c r="M592">
        <v>6.19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</row>
    <row r="593" spans="1:23">
      <c r="A593">
        <v>790</v>
      </c>
      <c r="B593" t="s">
        <v>31</v>
      </c>
      <c r="C593" t="s">
        <v>511</v>
      </c>
      <c r="D593" s="17" t="str">
        <f>IFERROR(VLOOKUP(Dati20_21[[#This Row],[Nome]]&amp;"*",Gazzetta20_21[Giocatore],1,FALSE),0)</f>
        <v>Samir C.</v>
      </c>
      <c r="E593" s="13">
        <f>IFERROR(IF(Dati20_21[[#This Row],[Mf]]/Dati20_21[[#This Row],[Quota]]=0,0,Dati20_21[[#This Row],[Mf]]/Dati20_21[[#This Row],[Quota]]),0)</f>
        <v>0.54272727272727272</v>
      </c>
      <c r="F593" s="13">
        <f>IFERROR(Dati20_21[[#This Row],[Mf/Quota]]*Dati20_21[[#This Row],[Pg]]/38,0)</f>
        <v>0.42846889952153111</v>
      </c>
      <c r="G593" s="15">
        <f>IF(Dati20_21[[#This Row],[Mf]]*Dati20_21[[#This Row],[Pg]]=0,0,Dati20_21[[#This Row],[Mf]]*Dati20_21[[#This Row],[Pg]])</f>
        <v>179.1</v>
      </c>
      <c r="H593" s="20">
        <f>IFERROR(Dati20_21[[#This Row],[Tot. punti]]/Dati20_21[[#This Row],[Quota]],0)</f>
        <v>16.281818181818181</v>
      </c>
      <c r="I593" s="12">
        <f>IFERROR(VLOOKUP(Dati20_21[[#This Row],[Nome]]&amp;"*",Gazzetta20_21[],2,FALSE),0)</f>
        <v>11</v>
      </c>
      <c r="J593" t="s">
        <v>30</v>
      </c>
      <c r="K593">
        <v>30</v>
      </c>
      <c r="L593">
        <v>5.97</v>
      </c>
      <c r="M593">
        <v>5.97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</row>
    <row r="594" spans="1:23">
      <c r="A594">
        <v>479</v>
      </c>
      <c r="B594" t="s">
        <v>17</v>
      </c>
      <c r="C594" t="s">
        <v>608</v>
      </c>
      <c r="D594" s="17" t="str">
        <f>IFERROR(VLOOKUP(Dati20_21[[#This Row],[Nome]]&amp;"*",Gazzetta20_21[Giocatore],1,FALSE),0)</f>
        <v>Sanabria A.</v>
      </c>
      <c r="E594" s="13">
        <f>IFERROR(IF(Dati20_21[[#This Row],[Mf]]/Dati20_21[[#This Row],[Quota]]=0,0,Dati20_21[[#This Row],[Mf]]/Dati20_21[[#This Row],[Quota]]),0)</f>
        <v>0.38666666666666666</v>
      </c>
      <c r="F594" s="13">
        <f>IFERROR(Dati20_21[[#This Row],[Mf/Quota]]*Dati20_21[[#This Row],[Pg]]/38,0)</f>
        <v>0.1424561403508772</v>
      </c>
      <c r="G594" s="15">
        <f>IF(Dati20_21[[#This Row],[Mf]]*Dati20_21[[#This Row],[Pg]]=0,0,Dati20_21[[#This Row],[Mf]]*Dati20_21[[#This Row],[Pg]])</f>
        <v>97.44</v>
      </c>
      <c r="H594" s="20">
        <f>IFERROR(Dati20_21[[#This Row],[Tot. punti]]/Dati20_21[[#This Row],[Quota]],0)</f>
        <v>5.4133333333333331</v>
      </c>
      <c r="I594" s="12">
        <f>IFERROR(VLOOKUP(Dati20_21[[#This Row],[Nome]]&amp;"*",Gazzetta20_21[],2,FALSE),0)</f>
        <v>18</v>
      </c>
      <c r="J594" t="s">
        <v>81</v>
      </c>
      <c r="K594">
        <v>14</v>
      </c>
      <c r="L594">
        <v>5.89</v>
      </c>
      <c r="M594">
        <v>6.96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0</v>
      </c>
      <c r="W594">
        <v>0</v>
      </c>
    </row>
    <row r="595" spans="1:23">
      <c r="A595">
        <v>2475</v>
      </c>
      <c r="B595" t="s">
        <v>17</v>
      </c>
      <c r="C595" t="s">
        <v>1274</v>
      </c>
      <c r="D595" s="17" t="str">
        <f>IFERROR(VLOOKUP(Dati20_21[[#This Row],[Nome]]&amp;"*",Gazzetta20_21[Giocatore],1,FALSE),0)</f>
        <v>Sanchez A.</v>
      </c>
      <c r="E595" s="13">
        <f>IFERROR(IF(Dati20_21[[#This Row],[Mf]]/Dati20_21[[#This Row],[Quota]]=0,0,Dati20_21[[#This Row],[Mf]]/Dati20_21[[#This Row],[Quota]]),0)</f>
        <v>0.28999999999999998</v>
      </c>
      <c r="F595" s="13">
        <f>IFERROR(Dati20_21[[#This Row],[Mf/Quota]]*Dati20_21[[#This Row],[Pg]]/38,0)</f>
        <v>0.22894736842105262</v>
      </c>
      <c r="G595" s="15">
        <f>IF(Dati20_21[[#This Row],[Mf]]*Dati20_21[[#This Row],[Pg]]=0,0,Dati20_21[[#This Row],[Mf]]*Dati20_21[[#This Row],[Pg]])</f>
        <v>217.5</v>
      </c>
      <c r="H595" s="20">
        <f>IFERROR(Dati20_21[[#This Row],[Tot. punti]]/Dati20_21[[#This Row],[Quota]],0)</f>
        <v>8.6999999999999993</v>
      </c>
      <c r="I595" s="12">
        <f>IFERROR(VLOOKUP(Dati20_21[[#This Row],[Nome]]&amp;"*",Gazzetta20_21[],2,FALSE),0)</f>
        <v>25</v>
      </c>
      <c r="J595" t="s">
        <v>55</v>
      </c>
      <c r="K595">
        <v>30</v>
      </c>
      <c r="L595">
        <v>6.33</v>
      </c>
      <c r="M595">
        <v>7.25</v>
      </c>
      <c r="N595">
        <v>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6</v>
      </c>
      <c r="U595">
        <v>0</v>
      </c>
      <c r="V595">
        <v>0</v>
      </c>
      <c r="W595">
        <v>0</v>
      </c>
    </row>
    <row r="596" spans="1:23">
      <c r="A596">
        <v>537</v>
      </c>
      <c r="B596" t="s">
        <v>17</v>
      </c>
      <c r="C596" t="s">
        <v>47</v>
      </c>
      <c r="D596" s="17" t="str">
        <f>IFERROR(VLOOKUP(Dati20_21[[#This Row],[Nome]]&amp;"*",Gazzetta20_21[Giocatore],1,FALSE),0)</f>
        <v>Sansone N.</v>
      </c>
      <c r="E596" s="13">
        <f>IFERROR(IF(Dati20_21[[#This Row],[Mf]]/Dati20_21[[#This Row],[Quota]]=0,0,Dati20_21[[#This Row],[Mf]]/Dati20_21[[#This Row],[Quota]]),0)</f>
        <v>0.41799999999999998</v>
      </c>
      <c r="F596" s="13">
        <f>IFERROR(Dati20_21[[#This Row],[Mf/Quota]]*Dati20_21[[#This Row],[Pg]]/38,0)</f>
        <v>0.28600000000000003</v>
      </c>
      <c r="G596" s="15">
        <f>IF(Dati20_21[[#This Row],[Mf]]*Dati20_21[[#This Row],[Pg]]=0,0,Dati20_21[[#This Row],[Mf]]*Dati20_21[[#This Row],[Pg]])</f>
        <v>163.01999999999998</v>
      </c>
      <c r="H596" s="20">
        <f>IFERROR(Dati20_21[[#This Row],[Tot. punti]]/Dati20_21[[#This Row],[Quota]],0)</f>
        <v>10.867999999999999</v>
      </c>
      <c r="I596" s="12">
        <f>IFERROR(VLOOKUP(Dati20_21[[#This Row],[Nome]]&amp;"*",Gazzetta20_21[],2,FALSE),0)</f>
        <v>15</v>
      </c>
      <c r="J596" t="s">
        <v>89</v>
      </c>
      <c r="K596">
        <v>26</v>
      </c>
      <c r="L596">
        <v>5.93</v>
      </c>
      <c r="M596">
        <v>6.27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0</v>
      </c>
      <c r="W596">
        <v>0</v>
      </c>
    </row>
    <row r="597" spans="1:23">
      <c r="A597">
        <v>2743</v>
      </c>
      <c r="B597" t="s">
        <v>17</v>
      </c>
      <c r="C597" t="s">
        <v>1104</v>
      </c>
      <c r="D597" s="17" t="str">
        <f>IFERROR(VLOOKUP(Dati20_21[[#This Row],[Nome]]&amp;"*",Gazzetta20_21[Giocatore],1,FALSE),0)</f>
        <v>Santander F.</v>
      </c>
      <c r="E597" s="13">
        <f>IFERROR(IF(Dati20_21[[#This Row],[Mf]]/Dati20_21[[#This Row],[Quota]]=0,0,Dati20_21[[#This Row],[Mf]]/Dati20_21[[#This Row],[Quota]]),0)</f>
        <v>0.625</v>
      </c>
      <c r="F597" s="13">
        <f>IFERROR(Dati20_21[[#This Row],[Mf/Quota]]*Dati20_21[[#This Row],[Pg]]/38,0)</f>
        <v>6.5789473684210523E-2</v>
      </c>
      <c r="G597" s="15">
        <f>IF(Dati20_21[[#This Row],[Mf]]*Dati20_21[[#This Row],[Pg]]=0,0,Dati20_21[[#This Row],[Mf]]*Dati20_21[[#This Row],[Pg]])</f>
        <v>25</v>
      </c>
      <c r="H597" s="20">
        <f>IFERROR(Dati20_21[[#This Row],[Tot. punti]]/Dati20_21[[#This Row],[Quota]],0)</f>
        <v>2.5</v>
      </c>
      <c r="I597" s="12">
        <f>IFERROR(VLOOKUP(Dati20_21[[#This Row],[Nome]]&amp;"*",Gazzetta20_21[],2,FALSE),0)</f>
        <v>10</v>
      </c>
      <c r="J597" t="s">
        <v>89</v>
      </c>
      <c r="K597">
        <v>4</v>
      </c>
      <c r="L597">
        <v>5.75</v>
      </c>
      <c r="M597">
        <v>6.25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>
      <c r="A598">
        <v>262</v>
      </c>
      <c r="B598" t="s">
        <v>31</v>
      </c>
      <c r="C598" t="s">
        <v>398</v>
      </c>
      <c r="D598" s="17" t="str">
        <f>IFERROR(VLOOKUP(Dati20_21[[#This Row],[Nome]]&amp;"*",Gazzetta20_21[Giocatore],1,FALSE),0)</f>
        <v>Santon D.</v>
      </c>
      <c r="E598" s="13">
        <f>IFERROR(IF(Dati20_21[[#This Row],[Mf]]/Dati20_21[[#This Row],[Quota]]=0,0,Dati20_21[[#This Row],[Mf]]/Dati20_21[[#This Row],[Quota]]),0)</f>
        <v>1.1199999999999999</v>
      </c>
      <c r="F598" s="13">
        <f>IFERROR(Dati20_21[[#This Row],[Mf/Quota]]*Dati20_21[[#This Row],[Pg]]/38,0)</f>
        <v>0.29473684210526313</v>
      </c>
      <c r="G598" s="15">
        <f>IF(Dati20_21[[#This Row],[Mf]]*Dati20_21[[#This Row],[Pg]]=0,0,Dati20_21[[#This Row],[Mf]]*Dati20_21[[#This Row],[Pg]])</f>
        <v>56</v>
      </c>
      <c r="H598" s="20">
        <f>IFERROR(Dati20_21[[#This Row],[Tot. punti]]/Dati20_21[[#This Row],[Quota]],0)</f>
        <v>11.2</v>
      </c>
      <c r="I598" s="12">
        <f>IFERROR(VLOOKUP(Dati20_21[[#This Row],[Nome]]&amp;"*",Gazzetta20_21[],2,FALSE),0)</f>
        <v>5</v>
      </c>
      <c r="J598" t="s">
        <v>42</v>
      </c>
      <c r="K598">
        <v>10</v>
      </c>
      <c r="L598">
        <v>5.75</v>
      </c>
      <c r="M598">
        <v>5.6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0</v>
      </c>
    </row>
    <row r="599" spans="1:23">
      <c r="A599">
        <v>150</v>
      </c>
      <c r="B599" t="s">
        <v>22</v>
      </c>
      <c r="C599" t="s">
        <v>106</v>
      </c>
      <c r="D599" s="17" t="str">
        <f>IFERROR(VLOOKUP(Dati20_21[[#This Row],[Nome]]&amp;"*",Gazzetta20_21[Giocatore],1,FALSE),0)</f>
        <v>Saponara R.</v>
      </c>
      <c r="E599" s="13">
        <f>IFERROR(IF(Dati20_21[[#This Row],[Mf]]/Dati20_21[[#This Row],[Quota]]=0,0,Dati20_21[[#This Row],[Mf]]/Dati20_21[[#This Row],[Quota]]),0)</f>
        <v>0.41812500000000002</v>
      </c>
      <c r="F599" s="13">
        <f>IFERROR(Dati20_21[[#This Row],[Mf/Quota]]*Dati20_21[[#This Row],[Pg]]/38,0)</f>
        <v>0.12103618421052632</v>
      </c>
      <c r="G599" s="15">
        <f>IF(Dati20_21[[#This Row],[Mf]]*Dati20_21[[#This Row],[Pg]]=0,0,Dati20_21[[#This Row],[Mf]]*Dati20_21[[#This Row],[Pg]])</f>
        <v>73.59</v>
      </c>
      <c r="H599" s="20">
        <f>IFERROR(Dati20_21[[#This Row],[Tot. punti]]/Dati20_21[[#This Row],[Quota]],0)</f>
        <v>4.5993750000000002</v>
      </c>
      <c r="I599" s="12">
        <f>IFERROR(VLOOKUP(Dati20_21[[#This Row],[Nome]]&amp;"*",Gazzetta20_21[],2,FALSE),0)</f>
        <v>16</v>
      </c>
      <c r="J599" t="s">
        <v>1494</v>
      </c>
      <c r="K599">
        <v>11</v>
      </c>
      <c r="L599">
        <v>6.06</v>
      </c>
      <c r="M599">
        <v>6.69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</row>
    <row r="600" spans="1:23">
      <c r="A600">
        <v>1882</v>
      </c>
      <c r="B600" t="s">
        <v>17</v>
      </c>
      <c r="C600" t="s">
        <v>678</v>
      </c>
      <c r="D600" s="17" t="str">
        <f>IFERROR(VLOOKUP(Dati20_21[[#This Row],[Nome]]&amp;"*",Gazzetta20_21[Giocatore],1,FALSE),0)</f>
        <v>Sau M.</v>
      </c>
      <c r="E600" s="13">
        <f>IFERROR(IF(Dati20_21[[#This Row],[Mf]]/Dati20_21[[#This Row],[Quota]]=0,0,Dati20_21[[#This Row],[Mf]]/Dati20_21[[#This Row],[Quota]]),0)</f>
        <v>0.38529411764705879</v>
      </c>
      <c r="F600" s="13">
        <f>IFERROR(Dati20_21[[#This Row],[Mf/Quota]]*Dati20_21[[#This Row],[Pg]]/38,0)</f>
        <v>0.24334365325077398</v>
      </c>
      <c r="G600" s="15">
        <f>IF(Dati20_21[[#This Row],[Mf]]*Dati20_21[[#This Row],[Pg]]=0,0,Dati20_21[[#This Row],[Mf]]*Dati20_21[[#This Row],[Pg]])</f>
        <v>157.19999999999999</v>
      </c>
      <c r="H600" s="20">
        <f>IFERROR(Dati20_21[[#This Row],[Tot. punti]]/Dati20_21[[#This Row],[Quota]],0)</f>
        <v>9.2470588235294109</v>
      </c>
      <c r="I600" s="12">
        <f>IFERROR(VLOOKUP(Dati20_21[[#This Row],[Nome]]&amp;"*",Gazzetta20_21[],2,FALSE),0)</f>
        <v>17</v>
      </c>
      <c r="J600" t="s">
        <v>655</v>
      </c>
      <c r="K600">
        <v>24</v>
      </c>
      <c r="L600">
        <v>5.92</v>
      </c>
      <c r="M600">
        <v>6.55</v>
      </c>
      <c r="N600">
        <v>3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2</v>
      </c>
      <c r="U600">
        <v>1</v>
      </c>
      <c r="V600">
        <v>1</v>
      </c>
      <c r="W600">
        <v>0</v>
      </c>
    </row>
    <row r="601" spans="1:23">
      <c r="A601">
        <v>2137</v>
      </c>
      <c r="B601" t="s">
        <v>17</v>
      </c>
      <c r="C601" t="s">
        <v>775</v>
      </c>
      <c r="D601" s="17" t="str">
        <f>IFERROR(VLOOKUP(Dati20_21[[#This Row],[Nome]]&amp;"*",Gazzetta20_21[Giocatore],1,FALSE),0)</f>
        <v>Scamacca G.</v>
      </c>
      <c r="E601" s="13">
        <f>IFERROR(IF(Dati20_21[[#This Row],[Mf]]/Dati20_21[[#This Row],[Quota]]=0,0,Dati20_21[[#This Row],[Mf]]/Dati20_21[[#This Row],[Quota]]),0)</f>
        <v>0.32181818181818184</v>
      </c>
      <c r="F601" s="13">
        <f>IFERROR(Dati20_21[[#This Row],[Mf/Quota]]*Dati20_21[[#This Row],[Pg]]/38,0)</f>
        <v>0.2201913875598086</v>
      </c>
      <c r="G601" s="15">
        <f>IF(Dati20_21[[#This Row],[Mf]]*Dati20_21[[#This Row],[Pg]]=0,0,Dati20_21[[#This Row],[Mf]]*Dati20_21[[#This Row],[Pg]])</f>
        <v>184.08</v>
      </c>
      <c r="H601" s="20">
        <f>IFERROR(Dati20_21[[#This Row],[Tot. punti]]/Dati20_21[[#This Row],[Quota]],0)</f>
        <v>8.3672727272727272</v>
      </c>
      <c r="I601" s="12">
        <f>IFERROR(VLOOKUP(Dati20_21[[#This Row],[Nome]]&amp;"*",Gazzetta20_21[],2,FALSE),0)</f>
        <v>22</v>
      </c>
      <c r="J601" t="s">
        <v>70</v>
      </c>
      <c r="K601">
        <v>26</v>
      </c>
      <c r="L601">
        <v>6.17</v>
      </c>
      <c r="M601">
        <v>7.08</v>
      </c>
      <c r="N601">
        <v>6</v>
      </c>
      <c r="O601">
        <v>0</v>
      </c>
      <c r="P601">
        <v>0</v>
      </c>
      <c r="Q601">
        <v>2</v>
      </c>
      <c r="R601">
        <v>2</v>
      </c>
      <c r="S601">
        <v>0</v>
      </c>
      <c r="T601">
        <v>2</v>
      </c>
      <c r="U601">
        <v>1</v>
      </c>
      <c r="V601">
        <v>0</v>
      </c>
      <c r="W601">
        <v>1</v>
      </c>
    </row>
    <row r="602" spans="1:23">
      <c r="A602">
        <v>4335</v>
      </c>
      <c r="B602" t="s">
        <v>17</v>
      </c>
      <c r="C602" t="s">
        <v>1237</v>
      </c>
      <c r="D602" s="17" t="str">
        <f>IFERROR(VLOOKUP(Dati20_21[[#This Row],[Nome]]&amp;"*",Gazzetta20_21[Giocatore],1,FALSE),0)</f>
        <v>Schiappacasse N.</v>
      </c>
      <c r="E602" s="13">
        <f>IFERROR(IF(Dati20_21[[#This Row],[Mf]]/Dati20_21[[#This Row],[Quota]]=0,0,Dati20_21[[#This Row],[Mf]]/Dati20_21[[#This Row],[Quota]]),0)</f>
        <v>1.5</v>
      </c>
      <c r="F602" s="13">
        <f>IFERROR(Dati20_21[[#This Row],[Mf/Quota]]*Dati20_21[[#This Row],[Pg]]/38,0)</f>
        <v>3.9473684210526314E-2</v>
      </c>
      <c r="G602" s="15">
        <f>IF(Dati20_21[[#This Row],[Mf]]*Dati20_21[[#This Row],[Pg]]=0,0,Dati20_21[[#This Row],[Mf]]*Dati20_21[[#This Row],[Pg]])</f>
        <v>6</v>
      </c>
      <c r="H602" s="20">
        <f>IFERROR(Dati20_21[[#This Row],[Tot. punti]]/Dati20_21[[#This Row],[Quota]],0)</f>
        <v>1.5</v>
      </c>
      <c r="I602" s="12">
        <f>IFERROR(VLOOKUP(Dati20_21[[#This Row],[Nome]]&amp;"*",Gazzetta20_21[],2,FALSE),0)</f>
        <v>4</v>
      </c>
      <c r="J602" t="s">
        <v>46</v>
      </c>
      <c r="K602">
        <v>1</v>
      </c>
      <c r="L602">
        <v>6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2265</v>
      </c>
      <c r="B603" t="s">
        <v>22</v>
      </c>
      <c r="C603" t="s">
        <v>858</v>
      </c>
      <c r="D603" s="17" t="str">
        <f>IFERROR(VLOOKUP(Dati20_21[[#This Row],[Nome]]&amp;"*",Gazzetta20_21[Giocatore],1,FALSE),0)</f>
        <v>Schiattarella P.</v>
      </c>
      <c r="E603" s="13">
        <f>IFERROR(IF(Dati20_21[[#This Row],[Mf]]/Dati20_21[[#This Row],[Quota]]=0,0,Dati20_21[[#This Row],[Mf]]/Dati20_21[[#This Row],[Quota]]),0)</f>
        <v>0.58799999999999997</v>
      </c>
      <c r="F603" s="13">
        <f>IFERROR(Dati20_21[[#This Row],[Mf/Quota]]*Dati20_21[[#This Row],[Pg]]/38,0)</f>
        <v>0.44873684210526316</v>
      </c>
      <c r="G603" s="15">
        <f>IF(Dati20_21[[#This Row],[Mf]]*Dati20_21[[#This Row],[Pg]]=0,0,Dati20_21[[#This Row],[Mf]]*Dati20_21[[#This Row],[Pg]])</f>
        <v>170.52</v>
      </c>
      <c r="H603" s="20">
        <f>IFERROR(Dati20_21[[#This Row],[Tot. punti]]/Dati20_21[[#This Row],[Quota]],0)</f>
        <v>17.052</v>
      </c>
      <c r="I603" s="12">
        <f>IFERROR(VLOOKUP(Dati20_21[[#This Row],[Nome]]&amp;"*",Gazzetta20_21[],2,FALSE),0)</f>
        <v>10</v>
      </c>
      <c r="J603" t="s">
        <v>655</v>
      </c>
      <c r="K603">
        <v>29</v>
      </c>
      <c r="L603">
        <v>6.02</v>
      </c>
      <c r="M603">
        <v>5.88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14</v>
      </c>
      <c r="V603">
        <v>1</v>
      </c>
      <c r="W603">
        <v>0</v>
      </c>
    </row>
    <row r="604" spans="1:23">
      <c r="A604">
        <v>4393</v>
      </c>
      <c r="B604" t="s">
        <v>22</v>
      </c>
      <c r="C604" t="s">
        <v>1310</v>
      </c>
      <c r="D604" s="17" t="str">
        <f>IFERROR(VLOOKUP(Dati20_21[[#This Row],[Nome]]&amp;"*",Gazzetta20_21[Giocatore],1,FALSE),0)</f>
        <v>Schouten J.</v>
      </c>
      <c r="E604" s="13">
        <f>IFERROR(IF(Dati20_21[[#This Row],[Mf]]/Dati20_21[[#This Row],[Quota]]=0,0,Dati20_21[[#This Row],[Mf]]/Dati20_21[[#This Row],[Quota]]),0)</f>
        <v>0.54272727272727272</v>
      </c>
      <c r="F604" s="13">
        <f>IFERROR(Dati20_21[[#This Row],[Mf/Quota]]*Dati20_21[[#This Row],[Pg]]/38,0)</f>
        <v>0.48559808612440192</v>
      </c>
      <c r="G604" s="15">
        <f>IF(Dati20_21[[#This Row],[Mf]]*Dati20_21[[#This Row],[Pg]]=0,0,Dati20_21[[#This Row],[Mf]]*Dati20_21[[#This Row],[Pg]])</f>
        <v>202.98</v>
      </c>
      <c r="H604" s="20">
        <f>IFERROR(Dati20_21[[#This Row],[Tot. punti]]/Dati20_21[[#This Row],[Quota]],0)</f>
        <v>18.452727272727273</v>
      </c>
      <c r="I604" s="12">
        <f>IFERROR(VLOOKUP(Dati20_21[[#This Row],[Nome]]&amp;"*",Gazzetta20_21[],2,FALSE),0)</f>
        <v>11</v>
      </c>
      <c r="J604" t="s">
        <v>89</v>
      </c>
      <c r="K604">
        <v>34</v>
      </c>
      <c r="L604">
        <v>6</v>
      </c>
      <c r="M604">
        <v>5.97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8</v>
      </c>
      <c r="V604">
        <v>1</v>
      </c>
      <c r="W604">
        <v>0</v>
      </c>
    </row>
    <row r="605" spans="1:23">
      <c r="A605">
        <v>574</v>
      </c>
      <c r="B605" t="s">
        <v>28</v>
      </c>
      <c r="C605" t="s">
        <v>619</v>
      </c>
      <c r="D605" s="17" t="str">
        <f>IFERROR(VLOOKUP(Dati20_21[[#This Row],[Nome]]&amp;"*",Gazzetta20_21[Giocatore],1,FALSE),0)</f>
        <v>Scuffet S.</v>
      </c>
      <c r="E605" s="13">
        <f>IFERROR(IF(Dati20_21[[#This Row],[Mf]]/Dati20_21[[#This Row],[Quota]]=0,0,Dati20_21[[#This Row],[Mf]]/Dati20_21[[#This Row],[Quota]]),0)</f>
        <v>3</v>
      </c>
      <c r="F605" s="13">
        <f>IFERROR(Dati20_21[[#This Row],[Mf/Quota]]*Dati20_21[[#This Row],[Pg]]/38,0)</f>
        <v>7.8947368421052627E-2</v>
      </c>
      <c r="G605" s="15">
        <f>IF(Dati20_21[[#This Row],[Mf]]*Dati20_21[[#This Row],[Pg]]=0,0,Dati20_21[[#This Row],[Mf]]*Dati20_21[[#This Row],[Pg]])</f>
        <v>3</v>
      </c>
      <c r="H605" s="20">
        <f>IFERROR(Dati20_21[[#This Row],[Tot. punti]]/Dati20_21[[#This Row],[Quota]],0)</f>
        <v>3</v>
      </c>
      <c r="I605" s="12">
        <f>IFERROR(VLOOKUP(Dati20_21[[#This Row],[Nome]]&amp;"*",Gazzetta20_21[],2,FALSE),0)</f>
        <v>1</v>
      </c>
      <c r="J605" t="s">
        <v>30</v>
      </c>
      <c r="K605">
        <v>1</v>
      </c>
      <c r="L605">
        <v>5</v>
      </c>
      <c r="M605">
        <v>3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5312</v>
      </c>
      <c r="B606" t="s">
        <v>22</v>
      </c>
      <c r="C606" t="s">
        <v>3089</v>
      </c>
      <c r="D606" s="17" t="str">
        <f>IFERROR(VLOOKUP(Dati20_21[[#This Row],[Nome]]&amp;"*",Gazzetta20_21[Giocatore],1,FALSE),0)</f>
        <v>Sena L.</v>
      </c>
      <c r="E606" s="13">
        <f>IFERROR(IF(Dati20_21[[#This Row],[Mf]]/Dati20_21[[#This Row],[Quota]]=0,0,Dati20_21[[#This Row],[Mf]]/Dati20_21[[#This Row],[Quota]]),0)</f>
        <v>0.86142857142857143</v>
      </c>
      <c r="F606" s="13">
        <f>IFERROR(Dati20_21[[#This Row],[Mf/Quota]]*Dati20_21[[#This Row],[Pg]]/38,0)</f>
        <v>0.36270676691729326</v>
      </c>
      <c r="G606" s="15">
        <f>IF(Dati20_21[[#This Row],[Mf]]*Dati20_21[[#This Row],[Pg]]=0,0,Dati20_21[[#This Row],[Mf]]*Dati20_21[[#This Row],[Pg]])</f>
        <v>96.48</v>
      </c>
      <c r="H606" s="20">
        <f>IFERROR(Dati20_21[[#This Row],[Tot. punti]]/Dati20_21[[#This Row],[Quota]],0)</f>
        <v>13.782857142857143</v>
      </c>
      <c r="I606" s="12">
        <f>IFERROR(VLOOKUP(Dati20_21[[#This Row],[Nome]]&amp;"*",Gazzetta20_21[],2,FALSE),0)</f>
        <v>7</v>
      </c>
      <c r="J606" t="s">
        <v>1494</v>
      </c>
      <c r="K606">
        <v>16</v>
      </c>
      <c r="L606">
        <v>6.03</v>
      </c>
      <c r="M606">
        <v>6.03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1978</v>
      </c>
      <c r="B607" t="s">
        <v>22</v>
      </c>
      <c r="C607" t="s">
        <v>708</v>
      </c>
      <c r="D607" s="17" t="str">
        <f>IFERROR(VLOOKUP(Dati20_21[[#This Row],[Nome]]&amp;"*",Gazzetta20_21[Giocatore],1,FALSE),0)</f>
        <v>Sensi S.</v>
      </c>
      <c r="E607" s="13">
        <f>IFERROR(IF(Dati20_21[[#This Row],[Mf]]/Dati20_21[[#This Row],[Quota]]=0,0,Dati20_21[[#This Row],[Mf]]/Dati20_21[[#This Row],[Quota]]),0)</f>
        <v>0.42428571428571432</v>
      </c>
      <c r="F607" s="13">
        <f>IFERROR(Dati20_21[[#This Row],[Mf/Quota]]*Dati20_21[[#This Row],[Pg]]/38,0)</f>
        <v>0.20097744360902259</v>
      </c>
      <c r="G607" s="15">
        <f>IF(Dati20_21[[#This Row],[Mf]]*Dati20_21[[#This Row],[Pg]]=0,0,Dati20_21[[#This Row],[Mf]]*Dati20_21[[#This Row],[Pg]])</f>
        <v>106.92</v>
      </c>
      <c r="H607" s="20">
        <f>IFERROR(Dati20_21[[#This Row],[Tot. punti]]/Dati20_21[[#This Row],[Quota]],0)</f>
        <v>7.637142857142857</v>
      </c>
      <c r="I607" s="12">
        <f>IFERROR(VLOOKUP(Dati20_21[[#This Row],[Nome]]&amp;"*",Gazzetta20_21[],2,FALSE),0)</f>
        <v>14</v>
      </c>
      <c r="J607" t="s">
        <v>55</v>
      </c>
      <c r="K607">
        <v>18</v>
      </c>
      <c r="L607">
        <v>6.03</v>
      </c>
      <c r="M607">
        <v>5.94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</row>
    <row r="608" spans="1:23">
      <c r="A608">
        <v>159</v>
      </c>
      <c r="B608" t="s">
        <v>28</v>
      </c>
      <c r="C608" t="s">
        <v>566</v>
      </c>
      <c r="D608" s="17" t="str">
        <f>IFERROR(VLOOKUP(Dati20_21[[#This Row],[Nome]]&amp;"*",Gazzetta20_21[Giocatore],1,FALSE),0)</f>
        <v>Sepe L.</v>
      </c>
      <c r="E608" s="13">
        <f>IFERROR(IF(Dati20_21[[#This Row],[Mf]]/Dati20_21[[#This Row],[Quota]]=0,0,Dati20_21[[#This Row],[Mf]]/Dati20_21[[#This Row],[Quota]]),0)</f>
        <v>0.48749999999999999</v>
      </c>
      <c r="F608" s="13">
        <f>IFERROR(Dati20_21[[#This Row],[Mf/Quota]]*Dati20_21[[#This Row],[Pg]]/38,0)</f>
        <v>0.46184210526315789</v>
      </c>
      <c r="G608" s="15">
        <f>IF(Dati20_21[[#This Row],[Mf]]*Dati20_21[[#This Row],[Pg]]=0,0,Dati20_21[[#This Row],[Mf]]*Dati20_21[[#This Row],[Pg]])</f>
        <v>140.4</v>
      </c>
      <c r="H608" s="20">
        <f>IFERROR(Dati20_21[[#This Row],[Tot. punti]]/Dati20_21[[#This Row],[Quota]],0)</f>
        <v>17.55</v>
      </c>
      <c r="I608" s="12">
        <f>IFERROR(VLOOKUP(Dati20_21[[#This Row],[Nome]]&amp;"*",Gazzetta20_21[],2,FALSE),0)</f>
        <v>8</v>
      </c>
      <c r="J608" t="s">
        <v>1086</v>
      </c>
      <c r="K608">
        <v>36</v>
      </c>
      <c r="L608">
        <v>6.01</v>
      </c>
      <c r="M608">
        <v>3.9</v>
      </c>
      <c r="N608">
        <v>0</v>
      </c>
      <c r="O608">
        <v>76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5311</v>
      </c>
      <c r="B609" t="s">
        <v>17</v>
      </c>
      <c r="C609" t="s">
        <v>1578</v>
      </c>
      <c r="D609" s="17" t="str">
        <f>IFERROR(VLOOKUP(Dati20_21[[#This Row],[Nome]]&amp;"*",Gazzetta20_21[Giocatore],1,FALSE),0)</f>
        <v>Shomurodov E.</v>
      </c>
      <c r="E609" s="13">
        <f>IFERROR(IF(Dati20_21[[#This Row],[Mf]]/Dati20_21[[#This Row],[Quota]]=0,0,Dati20_21[[#This Row],[Mf]]/Dati20_21[[#This Row],[Quota]]),0)</f>
        <v>0.31454545454545452</v>
      </c>
      <c r="F609" s="13">
        <f>IFERROR(Dati20_21[[#This Row],[Mf/Quota]]*Dati20_21[[#This Row],[Pg]]/38,0)</f>
        <v>0.25660287081339711</v>
      </c>
      <c r="G609" s="15">
        <f>IF(Dati20_21[[#This Row],[Mf]]*Dati20_21[[#This Row],[Pg]]=0,0,Dati20_21[[#This Row],[Mf]]*Dati20_21[[#This Row],[Pg]])</f>
        <v>214.52</v>
      </c>
      <c r="H609" s="20">
        <f>IFERROR(Dati20_21[[#This Row],[Tot. punti]]/Dati20_21[[#This Row],[Quota]],0)</f>
        <v>9.7509090909090919</v>
      </c>
      <c r="I609" s="12">
        <f>IFERROR(VLOOKUP(Dati20_21[[#This Row],[Nome]]&amp;"*",Gazzetta20_21[],2,FALSE),0)</f>
        <v>22</v>
      </c>
      <c r="J609" t="s">
        <v>70</v>
      </c>
      <c r="K609">
        <v>31</v>
      </c>
      <c r="L609">
        <v>6.1</v>
      </c>
      <c r="M609">
        <v>6.92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</row>
    <row r="610" spans="1:23">
      <c r="A610">
        <v>2703</v>
      </c>
      <c r="B610" t="s">
        <v>22</v>
      </c>
      <c r="C610" t="s">
        <v>3082</v>
      </c>
      <c r="D610" s="17" t="str">
        <f>IFERROR(VLOOKUP(Dati20_21[[#This Row],[Nome]]&amp;"*",Gazzetta20_21[Giocatore],1,FALSE),0)</f>
        <v>Silva A.</v>
      </c>
      <c r="E610" s="13">
        <f>IFERROR(IF(Dati20_21[[#This Row],[Mf]]/Dati20_21[[#This Row],[Quota]]=0,0,Dati20_21[[#This Row],[Mf]]/Dati20_21[[#This Row],[Quota]]),0)</f>
        <v>0.49666666666666665</v>
      </c>
      <c r="F610" s="13">
        <f>IFERROR(Dati20_21[[#This Row],[Mf/Quota]]*Dati20_21[[#This Row],[Pg]]/38,0)</f>
        <v>0.31368421052631579</v>
      </c>
      <c r="G610" s="15">
        <f>IF(Dati20_21[[#This Row],[Mf]]*Dati20_21[[#This Row],[Pg]]=0,0,Dati20_21[[#This Row],[Mf]]*Dati20_21[[#This Row],[Pg]])</f>
        <v>143.04</v>
      </c>
      <c r="H610" s="20">
        <f>IFERROR(Dati20_21[[#This Row],[Tot. punti]]/Dati20_21[[#This Row],[Quota]],0)</f>
        <v>11.92</v>
      </c>
      <c r="I610" s="12">
        <f>IFERROR(VLOOKUP(Dati20_21[[#This Row],[Nome]]&amp;"*",Gazzetta20_21[],2,FALSE),0)</f>
        <v>12</v>
      </c>
      <c r="J610" t="s">
        <v>44</v>
      </c>
      <c r="K610">
        <v>24</v>
      </c>
      <c r="L610">
        <v>5.93</v>
      </c>
      <c r="M610">
        <v>5.96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6</v>
      </c>
      <c r="V610">
        <v>1</v>
      </c>
      <c r="W610">
        <v>0</v>
      </c>
    </row>
    <row r="611" spans="1:23">
      <c r="A611">
        <v>2211</v>
      </c>
      <c r="B611" t="s">
        <v>28</v>
      </c>
      <c r="C611" t="s">
        <v>830</v>
      </c>
      <c r="D611" s="17" t="str">
        <f>IFERROR(VLOOKUP(Dati20_21[[#This Row],[Nome]]&amp;"*",Gazzetta20_21[Giocatore],1,FALSE),0)</f>
        <v>Silvestri M.</v>
      </c>
      <c r="E611" s="13">
        <f>IFERROR(IF(Dati20_21[[#This Row],[Mf]]/Dati20_21[[#This Row],[Quota]]=0,0,Dati20_21[[#This Row],[Mf]]/Dati20_21[[#This Row],[Quota]]),0)</f>
        <v>0.30437500000000001</v>
      </c>
      <c r="F611" s="13">
        <f>IFERROR(Dati20_21[[#This Row],[Mf/Quota]]*Dati20_21[[#This Row],[Pg]]/38,0)</f>
        <v>0.2723355263157895</v>
      </c>
      <c r="G611" s="15">
        <f>IF(Dati20_21[[#This Row],[Mf]]*Dati20_21[[#This Row],[Pg]]=0,0,Dati20_21[[#This Row],[Mf]]*Dati20_21[[#This Row],[Pg]])</f>
        <v>165.58</v>
      </c>
      <c r="H611" s="20">
        <f>IFERROR(Dati20_21[[#This Row],[Tot. punti]]/Dati20_21[[#This Row],[Quota]],0)</f>
        <v>10.348750000000001</v>
      </c>
      <c r="I611" s="12">
        <f>IFERROR(VLOOKUP(Dati20_21[[#This Row],[Nome]]&amp;"*",Gazzetta20_21[],2,FALSE),0)</f>
        <v>16</v>
      </c>
      <c r="J611" t="s">
        <v>101</v>
      </c>
      <c r="K611">
        <v>34</v>
      </c>
      <c r="L611">
        <v>6.18</v>
      </c>
      <c r="M611">
        <v>4.87</v>
      </c>
      <c r="N611">
        <v>0</v>
      </c>
      <c r="O611">
        <v>42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</row>
    <row r="612" spans="1:23">
      <c r="A612">
        <v>2061</v>
      </c>
      <c r="B612" t="s">
        <v>17</v>
      </c>
      <c r="C612" t="s">
        <v>744</v>
      </c>
      <c r="D612" s="17" t="str">
        <f>IFERROR(VLOOKUP(Dati20_21[[#This Row],[Nome]]&amp;"*",Gazzetta20_21[Giocatore],1,FALSE),0)</f>
        <v>Simeone G.</v>
      </c>
      <c r="E612" s="13">
        <f>IFERROR(IF(Dati20_21[[#This Row],[Mf]]/Dati20_21[[#This Row],[Quota]]=0,0,Dati20_21[[#This Row],[Mf]]/Dati20_21[[#This Row],[Quota]]),0)</f>
        <v>0.35444444444444445</v>
      </c>
      <c r="F612" s="13">
        <f>IFERROR(Dati20_21[[#This Row],[Mf/Quota]]*Dati20_21[[#This Row],[Pg]]/38,0)</f>
        <v>0.30780701754385964</v>
      </c>
      <c r="G612" s="15">
        <f>IF(Dati20_21[[#This Row],[Mf]]*Dati20_21[[#This Row],[Pg]]=0,0,Dati20_21[[#This Row],[Mf]]*Dati20_21[[#This Row],[Pg]])</f>
        <v>210.54</v>
      </c>
      <c r="H612" s="20">
        <f>IFERROR(Dati20_21[[#This Row],[Tot. punti]]/Dati20_21[[#This Row],[Quota]],0)</f>
        <v>11.696666666666665</v>
      </c>
      <c r="I612" s="12">
        <f>IFERROR(VLOOKUP(Dati20_21[[#This Row],[Nome]]&amp;"*",Gazzetta20_21[],2,FALSE),0)</f>
        <v>18</v>
      </c>
      <c r="J612" t="s">
        <v>654</v>
      </c>
      <c r="K612">
        <v>33</v>
      </c>
      <c r="L612">
        <v>5.74</v>
      </c>
      <c r="M612">
        <v>6.38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</row>
    <row r="613" spans="1:23">
      <c r="A613">
        <v>1997</v>
      </c>
      <c r="B613" t="s">
        <v>17</v>
      </c>
      <c r="C613" t="s">
        <v>720</v>
      </c>
      <c r="D613" s="17" t="str">
        <f>IFERROR(VLOOKUP(Dati20_21[[#This Row],[Nome]]&amp;"*",Gazzetta20_21[Giocatore],1,FALSE),0)</f>
        <v>Simy -.</v>
      </c>
      <c r="E613" s="13">
        <f>IFERROR(IF(Dati20_21[[#This Row],[Mf]]/Dati20_21[[#This Row],[Quota]]=0,0,Dati20_21[[#This Row],[Mf]]/Dati20_21[[#This Row],[Quota]]),0)</f>
        <v>0.24062500000000001</v>
      </c>
      <c r="F613" s="13">
        <f>IFERROR(Dati20_21[[#This Row],[Mf/Quota]]*Dati20_21[[#This Row],[Pg]]/38,0)</f>
        <v>0.24062500000000001</v>
      </c>
      <c r="G613" s="15">
        <f>IF(Dati20_21[[#This Row],[Mf]]*Dati20_21[[#This Row],[Pg]]=0,0,Dati20_21[[#This Row],[Mf]]*Dati20_21[[#This Row],[Pg]])</f>
        <v>292.60000000000002</v>
      </c>
      <c r="H613" s="20">
        <f>IFERROR(Dati20_21[[#This Row],[Tot. punti]]/Dati20_21[[#This Row],[Quota]],0)</f>
        <v>9.1437500000000007</v>
      </c>
      <c r="I613" s="12">
        <f>IFERROR(VLOOKUP(Dati20_21[[#This Row],[Nome]]&amp;"*",Gazzetta20_21[],2,FALSE),0)</f>
        <v>32</v>
      </c>
      <c r="J613" t="s">
        <v>656</v>
      </c>
      <c r="K613">
        <v>38</v>
      </c>
      <c r="L613">
        <v>6.04</v>
      </c>
      <c r="M613">
        <v>7.7</v>
      </c>
      <c r="N613">
        <v>12</v>
      </c>
      <c r="O613">
        <v>0</v>
      </c>
      <c r="P613">
        <v>0</v>
      </c>
      <c r="Q613">
        <v>8</v>
      </c>
      <c r="R613">
        <v>8</v>
      </c>
      <c r="S613">
        <v>0</v>
      </c>
      <c r="T613">
        <v>2</v>
      </c>
      <c r="U613">
        <v>1</v>
      </c>
      <c r="V613">
        <v>0</v>
      </c>
      <c r="W613">
        <v>0</v>
      </c>
    </row>
    <row r="614" spans="1:23">
      <c r="A614">
        <v>4899</v>
      </c>
      <c r="B614" t="s">
        <v>31</v>
      </c>
      <c r="C614" t="s">
        <v>1457</v>
      </c>
      <c r="D614" s="17" t="str">
        <f>IFERROR(VLOOKUP(Dati20_21[[#This Row],[Nome]]&amp;"*",Gazzetta20_21[Giocatore],1,FALSE),0)</f>
        <v>Singo W.</v>
      </c>
      <c r="E614" s="13">
        <f>IFERROR(IF(Dati20_21[[#This Row],[Mf]]/Dati20_21[[#This Row],[Quota]]=0,0,Dati20_21[[#This Row],[Mf]]/Dati20_21[[#This Row],[Quota]]),0)</f>
        <v>0.6711111111111111</v>
      </c>
      <c r="F614" s="13">
        <f>IFERROR(Dati20_21[[#This Row],[Mf/Quota]]*Dati20_21[[#This Row],[Pg]]/38,0)</f>
        <v>0.49450292397660817</v>
      </c>
      <c r="G614" s="15">
        <f>IF(Dati20_21[[#This Row],[Mf]]*Dati20_21[[#This Row],[Pg]]=0,0,Dati20_21[[#This Row],[Mf]]*Dati20_21[[#This Row],[Pg]])</f>
        <v>169.12</v>
      </c>
      <c r="H614" s="20">
        <f>IFERROR(Dati20_21[[#This Row],[Tot. punti]]/Dati20_21[[#This Row],[Quota]],0)</f>
        <v>18.79111111111111</v>
      </c>
      <c r="I614" s="12">
        <f>IFERROR(VLOOKUP(Dati20_21[[#This Row],[Nome]]&amp;"*",Gazzetta20_21[],2,FALSE),0)</f>
        <v>9</v>
      </c>
      <c r="J614" t="s">
        <v>81</v>
      </c>
      <c r="K614">
        <v>28</v>
      </c>
      <c r="L614">
        <v>5.93</v>
      </c>
      <c r="M614">
        <v>6.04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2</v>
      </c>
      <c r="V614">
        <v>1</v>
      </c>
      <c r="W614">
        <v>0</v>
      </c>
    </row>
    <row r="615" spans="1:23">
      <c r="A615">
        <v>2179</v>
      </c>
      <c r="B615" t="s">
        <v>28</v>
      </c>
      <c r="C615" t="s">
        <v>800</v>
      </c>
      <c r="D615" s="17" t="str">
        <f>IFERROR(VLOOKUP(Dati20_21[[#This Row],[Nome]]&amp;"*",Gazzetta20_21[Giocatore],1,FALSE),0)</f>
        <v>Sirigu S.</v>
      </c>
      <c r="E615" s="13">
        <f>IFERROR(IF(Dati20_21[[#This Row],[Mf]]/Dati20_21[[#This Row],[Quota]]=0,0,Dati20_21[[#This Row],[Mf]]/Dati20_21[[#This Row],[Quota]]),0)</f>
        <v>0.40800000000000003</v>
      </c>
      <c r="F615" s="13">
        <f>IFERROR(Dati20_21[[#This Row],[Mf/Quota]]*Dati20_21[[#This Row],[Pg]]/38,0)</f>
        <v>0.34357894736842109</v>
      </c>
      <c r="G615" s="15">
        <f>IF(Dati20_21[[#This Row],[Mf]]*Dati20_21[[#This Row],[Pg]]=0,0,Dati20_21[[#This Row],[Mf]]*Dati20_21[[#This Row],[Pg]])</f>
        <v>130.56</v>
      </c>
      <c r="H615" s="20">
        <f>IFERROR(Dati20_21[[#This Row],[Tot. punti]]/Dati20_21[[#This Row],[Quota]],0)</f>
        <v>13.056000000000001</v>
      </c>
      <c r="I615" s="12">
        <f>IFERROR(VLOOKUP(Dati20_21[[#This Row],[Nome]]&amp;"*",Gazzetta20_21[],2,FALSE),0)</f>
        <v>10</v>
      </c>
      <c r="J615" t="s">
        <v>81</v>
      </c>
      <c r="K615">
        <v>32</v>
      </c>
      <c r="L615">
        <v>6.02</v>
      </c>
      <c r="M615">
        <v>4.08</v>
      </c>
      <c r="N615">
        <v>0</v>
      </c>
      <c r="O615">
        <v>62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133</v>
      </c>
      <c r="B616" t="s">
        <v>28</v>
      </c>
      <c r="C616" t="s">
        <v>137</v>
      </c>
      <c r="D616" s="17" t="str">
        <f>IFERROR(VLOOKUP(Dati20_21[[#This Row],[Nome]]&amp;"*",Gazzetta20_21[Giocatore],1,FALSE),0)</f>
        <v>Skorupski L.</v>
      </c>
      <c r="E616" s="13">
        <f>IFERROR(IF(Dati20_21[[#This Row],[Mf]]/Dati20_21[[#This Row],[Quota]]=0,0,Dati20_21[[#This Row],[Mf]]/Dati20_21[[#This Row],[Quota]]),0)</f>
        <v>0.36</v>
      </c>
      <c r="F616" s="13">
        <f>IFERROR(Dati20_21[[#This Row],[Mf/Quota]]*Dati20_21[[#This Row],[Pg]]/38,0)</f>
        <v>0.26526315789473687</v>
      </c>
      <c r="G616" s="15">
        <f>IF(Dati20_21[[#This Row],[Mf]]*Dati20_21[[#This Row],[Pg]]=0,0,Dati20_21[[#This Row],[Mf]]*Dati20_21[[#This Row],[Pg]])</f>
        <v>131.04</v>
      </c>
      <c r="H616" s="20">
        <f>IFERROR(Dati20_21[[#This Row],[Tot. punti]]/Dati20_21[[#This Row],[Quota]],0)</f>
        <v>10.08</v>
      </c>
      <c r="I616" s="12">
        <f>IFERROR(VLOOKUP(Dati20_21[[#This Row],[Nome]]&amp;"*",Gazzetta20_21[],2,FALSE),0)</f>
        <v>13</v>
      </c>
      <c r="J616" t="s">
        <v>89</v>
      </c>
      <c r="K616">
        <v>28</v>
      </c>
      <c r="L616">
        <v>6.12</v>
      </c>
      <c r="M616">
        <v>4.68</v>
      </c>
      <c r="N616">
        <v>0</v>
      </c>
      <c r="O616">
        <v>46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>
      <c r="A617">
        <v>4415</v>
      </c>
      <c r="B617" t="s">
        <v>17</v>
      </c>
      <c r="C617" t="s">
        <v>1327</v>
      </c>
      <c r="D617" s="17" t="str">
        <f>IFERROR(VLOOKUP(Dati20_21[[#This Row],[Nome]]&amp;"*",Gazzetta20_21[Giocatore],1,FALSE),0)</f>
        <v>Skov Olsen A.</v>
      </c>
      <c r="E617" s="13">
        <f>IFERROR(IF(Dati20_21[[#This Row],[Mf]]/Dati20_21[[#This Row],[Quota]]=0,0,Dati20_21[[#This Row],[Mf]]/Dati20_21[[#This Row],[Quota]]),0)</f>
        <v>0.52</v>
      </c>
      <c r="F617" s="13">
        <f>IFERROR(Dati20_21[[#This Row],[Mf/Quota]]*Dati20_21[[#This Row],[Pg]]/38,0)</f>
        <v>0.35578947368421049</v>
      </c>
      <c r="G617" s="15">
        <f>IF(Dati20_21[[#This Row],[Mf]]*Dati20_21[[#This Row],[Pg]]=0,0,Dati20_21[[#This Row],[Mf]]*Dati20_21[[#This Row],[Pg]])</f>
        <v>162.24</v>
      </c>
      <c r="H617" s="20">
        <f>IFERROR(Dati20_21[[#This Row],[Tot. punti]]/Dati20_21[[#This Row],[Quota]],0)</f>
        <v>13.520000000000001</v>
      </c>
      <c r="I617" s="12">
        <f>IFERROR(VLOOKUP(Dati20_21[[#This Row],[Nome]]&amp;"*",Gazzetta20_21[],2,FALSE),0)</f>
        <v>12</v>
      </c>
      <c r="J617" t="s">
        <v>89</v>
      </c>
      <c r="K617">
        <v>26</v>
      </c>
      <c r="L617">
        <v>5.9</v>
      </c>
      <c r="M617">
        <v>6.24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1</v>
      </c>
      <c r="V617">
        <v>0</v>
      </c>
      <c r="W617">
        <v>0</v>
      </c>
    </row>
    <row r="618" spans="1:23">
      <c r="A618">
        <v>798</v>
      </c>
      <c r="B618" t="s">
        <v>31</v>
      </c>
      <c r="C618" t="s">
        <v>512</v>
      </c>
      <c r="D618" s="17" t="str">
        <f>IFERROR(VLOOKUP(Dati20_21[[#This Row],[Nome]]&amp;"*",Gazzetta20_21[Giocatore],1,FALSE),0)</f>
        <v>Skriniar M.</v>
      </c>
      <c r="E618" s="13">
        <f>IFERROR(IF(Dati20_21[[#This Row],[Mf]]/Dati20_21[[#This Row],[Quota]]=0,0,Dati20_21[[#This Row],[Mf]]/Dati20_21[[#This Row],[Quota]]),0)</f>
        <v>0.32950000000000002</v>
      </c>
      <c r="F618" s="13">
        <f>IFERROR(Dati20_21[[#This Row],[Mf/Quota]]*Dati20_21[[#This Row],[Pg]]/38,0)</f>
        <v>0.27747368421052632</v>
      </c>
      <c r="G618" s="15">
        <f>IF(Dati20_21[[#This Row],[Mf]]*Dati20_21[[#This Row],[Pg]]=0,0,Dati20_21[[#This Row],[Mf]]*Dati20_21[[#This Row],[Pg]])</f>
        <v>210.88</v>
      </c>
      <c r="H618" s="20">
        <f>IFERROR(Dati20_21[[#This Row],[Tot. punti]]/Dati20_21[[#This Row],[Quota]],0)</f>
        <v>10.544</v>
      </c>
      <c r="I618" s="12">
        <f>IFERROR(VLOOKUP(Dati20_21[[#This Row],[Nome]]&amp;"*",Gazzetta20_21[],2,FALSE),0)</f>
        <v>20</v>
      </c>
      <c r="J618" t="s">
        <v>55</v>
      </c>
      <c r="K618">
        <v>32</v>
      </c>
      <c r="L618">
        <v>6.33</v>
      </c>
      <c r="M618">
        <v>6.59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</row>
    <row r="619" spans="1:23">
      <c r="A619">
        <v>4245</v>
      </c>
      <c r="B619" t="s">
        <v>31</v>
      </c>
      <c r="C619" t="s">
        <v>1288</v>
      </c>
      <c r="D619" s="17" t="str">
        <f>IFERROR(VLOOKUP(Dati20_21[[#This Row],[Nome]]&amp;"*",Gazzetta20_21[Giocatore],1,FALSE),0)</f>
        <v>Smalling C.</v>
      </c>
      <c r="E619" s="13">
        <f>IFERROR(IF(Dati20_21[[#This Row],[Mf]]/Dati20_21[[#This Row],[Quota]]=0,0,Dati20_21[[#This Row],[Mf]]/Dati20_21[[#This Row],[Quota]]),0)</f>
        <v>0.35058823529411764</v>
      </c>
      <c r="F619" s="13">
        <f>IFERROR(Dati20_21[[#This Row],[Mf/Quota]]*Dati20_21[[#This Row],[Pg]]/38,0)</f>
        <v>0.14761609907120743</v>
      </c>
      <c r="G619" s="15">
        <f>IF(Dati20_21[[#This Row],[Mf]]*Dati20_21[[#This Row],[Pg]]=0,0,Dati20_21[[#This Row],[Mf]]*Dati20_21[[#This Row],[Pg]])</f>
        <v>95.36</v>
      </c>
      <c r="H619" s="20">
        <f>IFERROR(Dati20_21[[#This Row],[Tot. punti]]/Dati20_21[[#This Row],[Quota]],0)</f>
        <v>5.6094117647058823</v>
      </c>
      <c r="I619" s="12">
        <f>IFERROR(VLOOKUP(Dati20_21[[#This Row],[Nome]]&amp;"*",Gazzetta20_21[],2,FALSE),0)</f>
        <v>17</v>
      </c>
      <c r="J619" t="s">
        <v>42</v>
      </c>
      <c r="K619">
        <v>16</v>
      </c>
      <c r="L619">
        <v>6</v>
      </c>
      <c r="M619">
        <v>5.96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3</v>
      </c>
      <c r="V619">
        <v>0</v>
      </c>
      <c r="W619">
        <v>0</v>
      </c>
    </row>
    <row r="620" spans="1:23">
      <c r="A620">
        <v>5319</v>
      </c>
      <c r="B620" t="s">
        <v>22</v>
      </c>
      <c r="C620" t="s">
        <v>1583</v>
      </c>
      <c r="D620" s="17" t="str">
        <f>IFERROR(VLOOKUP(Dati20_21[[#This Row],[Nome]]&amp;"*",Gazzetta20_21[Giocatore],1,FALSE),0)</f>
        <v>Sohm S.</v>
      </c>
      <c r="E620" s="13">
        <f>IFERROR(IF(Dati20_21[[#This Row],[Mf]]/Dati20_21[[#This Row],[Quota]]=0,0,Dati20_21[[#This Row],[Mf]]/Dati20_21[[#This Row],[Quota]]),0)</f>
        <v>0.96499999999999997</v>
      </c>
      <c r="F620" s="13">
        <f>IFERROR(Dati20_21[[#This Row],[Mf/Quota]]*Dati20_21[[#This Row],[Pg]]/38,0)</f>
        <v>0.45710526315789474</v>
      </c>
      <c r="G620" s="15">
        <f>IF(Dati20_21[[#This Row],[Mf]]*Dati20_21[[#This Row],[Pg]]=0,0,Dati20_21[[#This Row],[Mf]]*Dati20_21[[#This Row],[Pg]])</f>
        <v>104.22</v>
      </c>
      <c r="H620" s="20">
        <f>IFERROR(Dati20_21[[#This Row],[Tot. punti]]/Dati20_21[[#This Row],[Quota]],0)</f>
        <v>17.37</v>
      </c>
      <c r="I620" s="12">
        <f>IFERROR(VLOOKUP(Dati20_21[[#This Row],[Nome]]&amp;"*",Gazzetta20_21[],2,FALSE),0)</f>
        <v>6</v>
      </c>
      <c r="J620" t="s">
        <v>1086</v>
      </c>
      <c r="K620">
        <v>18</v>
      </c>
      <c r="L620">
        <v>5.65</v>
      </c>
      <c r="M620">
        <v>5.79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>
      <c r="A621">
        <v>2625</v>
      </c>
      <c r="B621" t="s">
        <v>22</v>
      </c>
      <c r="C621" t="s">
        <v>1096</v>
      </c>
      <c r="D621" s="17" t="str">
        <f>IFERROR(VLOOKUP(Dati20_21[[#This Row],[Nome]]&amp;"*",Gazzetta20_21[Giocatore],1,FALSE),0)</f>
        <v>Soriano R.</v>
      </c>
      <c r="E621" s="13">
        <f>IFERROR(IF(Dati20_21[[#This Row],[Mf]]/Dati20_21[[#This Row],[Quota]]=0,0,Dati20_21[[#This Row],[Mf]]/Dati20_21[[#This Row],[Quota]]),0)</f>
        <v>0.27115384615384613</v>
      </c>
      <c r="F621" s="13">
        <f>IFERROR(Dati20_21[[#This Row],[Mf/Quota]]*Dati20_21[[#This Row],[Pg]]/38,0)</f>
        <v>0.26401821862348174</v>
      </c>
      <c r="G621" s="15">
        <f>IF(Dati20_21[[#This Row],[Mf]]*Dati20_21[[#This Row],[Pg]]=0,0,Dati20_21[[#This Row],[Mf]]*Dati20_21[[#This Row],[Pg]])</f>
        <v>260.84999999999997</v>
      </c>
      <c r="H621" s="20">
        <f>IFERROR(Dati20_21[[#This Row],[Tot. punti]]/Dati20_21[[#This Row],[Quota]],0)</f>
        <v>10.032692307692306</v>
      </c>
      <c r="I621" s="12">
        <f>IFERROR(VLOOKUP(Dati20_21[[#This Row],[Nome]]&amp;"*",Gazzetta20_21[],2,FALSE),0)</f>
        <v>26</v>
      </c>
      <c r="J621" t="s">
        <v>89</v>
      </c>
      <c r="K621">
        <v>37</v>
      </c>
      <c r="L621">
        <v>6.28</v>
      </c>
      <c r="M621">
        <v>7.05</v>
      </c>
      <c r="N621">
        <v>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5</v>
      </c>
      <c r="V621">
        <v>0</v>
      </c>
      <c r="W621">
        <v>0</v>
      </c>
    </row>
    <row r="622" spans="1:23">
      <c r="A622">
        <v>2839</v>
      </c>
      <c r="B622" t="s">
        <v>22</v>
      </c>
      <c r="C622" t="s">
        <v>1184</v>
      </c>
      <c r="D622" s="17" t="str">
        <f>IFERROR(VLOOKUP(Dati20_21[[#This Row],[Nome]]&amp;"*",Gazzetta20_21[Giocatore],1,FALSE),0)</f>
        <v>Sottil R.</v>
      </c>
      <c r="E622" s="13">
        <f>IFERROR(IF(Dati20_21[[#This Row],[Mf]]/Dati20_21[[#This Row],[Quota]]=0,0,Dati20_21[[#This Row],[Mf]]/Dati20_21[[#This Row],[Quota]]),0)</f>
        <v>0.48461538461538461</v>
      </c>
      <c r="F622" s="13">
        <f>IFERROR(Dati20_21[[#This Row],[Mf/Quota]]*Dati20_21[[#This Row],[Pg]]/38,0)</f>
        <v>0.26781376518218619</v>
      </c>
      <c r="G622" s="15">
        <f>IF(Dati20_21[[#This Row],[Mf]]*Dati20_21[[#This Row],[Pg]]=0,0,Dati20_21[[#This Row],[Mf]]*Dati20_21[[#This Row],[Pg]])</f>
        <v>132.29999999999998</v>
      </c>
      <c r="H622" s="20">
        <f>IFERROR(Dati20_21[[#This Row],[Tot. punti]]/Dati20_21[[#This Row],[Quota]],0)</f>
        <v>10.176923076923076</v>
      </c>
      <c r="I622" s="12">
        <f>IFERROR(VLOOKUP(Dati20_21[[#This Row],[Nome]]&amp;"*",Gazzetta20_21[],2,FALSE),0)</f>
        <v>13</v>
      </c>
      <c r="J622" t="s">
        <v>654</v>
      </c>
      <c r="K622">
        <v>21</v>
      </c>
      <c r="L622">
        <v>6.02</v>
      </c>
      <c r="M622">
        <v>6.3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0</v>
      </c>
      <c r="W622">
        <v>0</v>
      </c>
    </row>
    <row r="623" spans="1:23">
      <c r="A623">
        <v>4891</v>
      </c>
      <c r="B623" t="s">
        <v>31</v>
      </c>
      <c r="C623" t="s">
        <v>1451</v>
      </c>
      <c r="D623" s="17" t="str">
        <f>IFERROR(VLOOKUP(Dati20_21[[#This Row],[Nome]]&amp;"*",Gazzetta20_21[Giocatore],1,FALSE),0)</f>
        <v>Soumaoro A.</v>
      </c>
      <c r="E623" s="13">
        <f>IFERROR(IF(Dati20_21[[#This Row],[Mf]]/Dati20_21[[#This Row],[Quota]]=0,0,Dati20_21[[#This Row],[Mf]]/Dati20_21[[#This Row],[Quota]]),0)</f>
        <v>0.54545454545454541</v>
      </c>
      <c r="F623" s="13">
        <f>IFERROR(Dati20_21[[#This Row],[Mf/Quota]]*Dati20_21[[#This Row],[Pg]]/38,0)</f>
        <v>0.28708133971291866</v>
      </c>
      <c r="G623" s="15">
        <f>IF(Dati20_21[[#This Row],[Mf]]*Dati20_21[[#This Row],[Pg]]=0,0,Dati20_21[[#This Row],[Mf]]*Dati20_21[[#This Row],[Pg]])</f>
        <v>120</v>
      </c>
      <c r="H623" s="20">
        <f>IFERROR(Dati20_21[[#This Row],[Tot. punti]]/Dati20_21[[#This Row],[Quota]],0)</f>
        <v>10.909090909090908</v>
      </c>
      <c r="I623" s="12">
        <f>IFERROR(VLOOKUP(Dati20_21[[#This Row],[Nome]]&amp;"*",Gazzetta20_21[],2,FALSE),0)</f>
        <v>11</v>
      </c>
      <c r="J623" t="s">
        <v>89</v>
      </c>
      <c r="K623">
        <v>20</v>
      </c>
      <c r="L623">
        <v>5.95</v>
      </c>
      <c r="M623">
        <v>6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0</v>
      </c>
      <c r="W623">
        <v>0</v>
      </c>
    </row>
    <row r="624" spans="1:23">
      <c r="A624">
        <v>1852</v>
      </c>
      <c r="B624" t="s">
        <v>31</v>
      </c>
      <c r="C624" t="s">
        <v>659</v>
      </c>
      <c r="D624" s="17" t="str">
        <f>IFERROR(VLOOKUP(Dati20_21[[#This Row],[Nome]]&amp;"*",Gazzetta20_21[Giocatore],1,FALSE),0)</f>
        <v>Spinazzola L.</v>
      </c>
      <c r="E624" s="13">
        <f>IFERROR(IF(Dati20_21[[#This Row],[Mf]]/Dati20_21[[#This Row],[Quota]]=0,0,Dati20_21[[#This Row],[Mf]]/Dati20_21[[#This Row],[Quota]]),0)</f>
        <v>0.34631578947368419</v>
      </c>
      <c r="F624" s="13">
        <f>IFERROR(Dati20_21[[#This Row],[Mf/Quota]]*Dati20_21[[#This Row],[Pg]]/38,0)</f>
        <v>0.24606648199445982</v>
      </c>
      <c r="G624" s="15">
        <f>IF(Dati20_21[[#This Row],[Mf]]*Dati20_21[[#This Row],[Pg]]=0,0,Dati20_21[[#This Row],[Mf]]*Dati20_21[[#This Row],[Pg]])</f>
        <v>177.66</v>
      </c>
      <c r="H624" s="20">
        <f>IFERROR(Dati20_21[[#This Row],[Tot. punti]]/Dati20_21[[#This Row],[Quota]],0)</f>
        <v>9.3505263157894731</v>
      </c>
      <c r="I624" s="12">
        <f>IFERROR(VLOOKUP(Dati20_21[[#This Row],[Nome]]&amp;"*",Gazzetta20_21[],2,FALSE),0)</f>
        <v>19</v>
      </c>
      <c r="J624" t="s">
        <v>42</v>
      </c>
      <c r="K624">
        <v>27</v>
      </c>
      <c r="L624">
        <v>6.27</v>
      </c>
      <c r="M624">
        <v>6.58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1</v>
      </c>
    </row>
    <row r="625" spans="1:23">
      <c r="A625">
        <v>4</v>
      </c>
      <c r="B625" t="s">
        <v>28</v>
      </c>
      <c r="C625" t="s">
        <v>48</v>
      </c>
      <c r="D625" s="17" t="str">
        <f>IFERROR(VLOOKUP(Dati20_21[[#This Row],[Nome]]&amp;"*",Gazzetta20_21[Giocatore],1,FALSE),0)</f>
        <v>Sportiello M.</v>
      </c>
      <c r="E625" s="13">
        <f>IFERROR(IF(Dati20_21[[#This Row],[Mf]]/Dati20_21[[#This Row],[Quota]]=0,0,Dati20_21[[#This Row],[Mf]]/Dati20_21[[#This Row],[Quota]]),0)</f>
        <v>0.45181818181818179</v>
      </c>
      <c r="F625" s="13">
        <f>IFERROR(Dati20_21[[#This Row],[Mf/Quota]]*Dati20_21[[#This Row],[Pg]]/38,0)</f>
        <v>0.1783492822966507</v>
      </c>
      <c r="G625" s="15">
        <f>IF(Dati20_21[[#This Row],[Mf]]*Dati20_21[[#This Row],[Pg]]=0,0,Dati20_21[[#This Row],[Mf]]*Dati20_21[[#This Row],[Pg]])</f>
        <v>74.55</v>
      </c>
      <c r="H625" s="20">
        <f>IFERROR(Dati20_21[[#This Row],[Tot. punti]]/Dati20_21[[#This Row],[Quota]],0)</f>
        <v>6.7772727272727273</v>
      </c>
      <c r="I625" s="12">
        <f>IFERROR(VLOOKUP(Dati20_21[[#This Row],[Nome]]&amp;"*",Gazzetta20_21[],2,FALSE),0)</f>
        <v>11</v>
      </c>
      <c r="J625" t="s">
        <v>49</v>
      </c>
      <c r="K625">
        <v>15</v>
      </c>
      <c r="L625">
        <v>6.17</v>
      </c>
      <c r="M625">
        <v>4.97</v>
      </c>
      <c r="N625">
        <v>0</v>
      </c>
      <c r="O625">
        <v>21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2773</v>
      </c>
      <c r="B626" t="s">
        <v>17</v>
      </c>
      <c r="C626" t="s">
        <v>1129</v>
      </c>
      <c r="D626" s="17" t="str">
        <f>IFERROR(VLOOKUP(Dati20_21[[#This Row],[Nome]]&amp;"*",Gazzetta20_21[Giocatore],1,FALSE),0)</f>
        <v>Sprocati M.</v>
      </c>
      <c r="E626" s="13">
        <f>IFERROR(IF(Dati20_21[[#This Row],[Mf]]/Dati20_21[[#This Row],[Quota]]=0,0,Dati20_21[[#This Row],[Mf]]/Dati20_21[[#This Row],[Quota]]),0)</f>
        <v>0.7857142857142857</v>
      </c>
      <c r="F626" s="13">
        <f>IFERROR(Dati20_21[[#This Row],[Mf/Quota]]*Dati20_21[[#This Row],[Pg]]/38,0)</f>
        <v>2.0676691729323307E-2</v>
      </c>
      <c r="G626" s="15">
        <f>IF(Dati20_21[[#This Row],[Mf]]*Dati20_21[[#This Row],[Pg]]=0,0,Dati20_21[[#This Row],[Mf]]*Dati20_21[[#This Row],[Pg]])</f>
        <v>5.5</v>
      </c>
      <c r="H626" s="20">
        <f>IFERROR(Dati20_21[[#This Row],[Tot. punti]]/Dati20_21[[#This Row],[Quota]],0)</f>
        <v>0.7857142857142857</v>
      </c>
      <c r="I626" s="12">
        <f>IFERROR(VLOOKUP(Dati20_21[[#This Row],[Nome]]&amp;"*",Gazzetta20_21[],2,FALSE),0)</f>
        <v>7</v>
      </c>
      <c r="J626" t="s">
        <v>1086</v>
      </c>
      <c r="K626">
        <v>1</v>
      </c>
      <c r="L626">
        <v>5.5</v>
      </c>
      <c r="M626">
        <v>5.5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1934</v>
      </c>
      <c r="B627" t="s">
        <v>28</v>
      </c>
      <c r="C627" t="s">
        <v>694</v>
      </c>
      <c r="D627" s="17" t="str">
        <f>IFERROR(VLOOKUP(Dati20_21[[#This Row],[Nome]]&amp;"*",Gazzetta20_21[Giocatore],1,FALSE),0)</f>
        <v>Strakosha T.</v>
      </c>
      <c r="E627" s="13">
        <f>IFERROR(IF(Dati20_21[[#This Row],[Mf]]/Dati20_21[[#This Row],[Quota]]=0,0,Dati20_21[[#This Row],[Mf]]/Dati20_21[[#This Row],[Quota]]),0)</f>
        <v>0.24388888888888888</v>
      </c>
      <c r="F627" s="13">
        <f>IFERROR(Dati20_21[[#This Row],[Mf/Quota]]*Dati20_21[[#This Row],[Pg]]/38,0)</f>
        <v>5.7763157894736836E-2</v>
      </c>
      <c r="G627" s="15">
        <f>IF(Dati20_21[[#This Row],[Mf]]*Dati20_21[[#This Row],[Pg]]=0,0,Dati20_21[[#This Row],[Mf]]*Dati20_21[[#This Row],[Pg]])</f>
        <v>39.51</v>
      </c>
      <c r="H627" s="20">
        <f>IFERROR(Dati20_21[[#This Row],[Tot. punti]]/Dati20_21[[#This Row],[Quota]],0)</f>
        <v>2.1949999999999998</v>
      </c>
      <c r="I627" s="12">
        <f>IFERROR(VLOOKUP(Dati20_21[[#This Row],[Nome]]&amp;"*",Gazzetta20_21[],2,FALSE),0)</f>
        <v>18</v>
      </c>
      <c r="J627" t="s">
        <v>74</v>
      </c>
      <c r="K627">
        <v>9</v>
      </c>
      <c r="L627">
        <v>6</v>
      </c>
      <c r="M627">
        <v>4.3899999999999997</v>
      </c>
      <c r="N627">
        <v>0</v>
      </c>
      <c r="O627">
        <v>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</row>
    <row r="628" spans="1:23">
      <c r="A628">
        <v>470</v>
      </c>
      <c r="B628" t="s">
        <v>22</v>
      </c>
      <c r="C628" t="s">
        <v>482</v>
      </c>
      <c r="D628" s="17" t="str">
        <f>IFERROR(VLOOKUP(Dati20_21[[#This Row],[Nome]]&amp;"*",Gazzetta20_21[Giocatore],1,FALSE),0)</f>
        <v>Strootman K.</v>
      </c>
      <c r="E628" s="13">
        <f>IFERROR(IF(Dati20_21[[#This Row],[Mf]]/Dati20_21[[#This Row],[Quota]]=0,0,Dati20_21[[#This Row],[Mf]]/Dati20_21[[#This Row],[Quota]]),0)</f>
        <v>0.43642857142857144</v>
      </c>
      <c r="F628" s="13">
        <f>IFERROR(Dati20_21[[#This Row],[Mf/Quota]]*Dati20_21[[#This Row],[Pg]]/38,0)</f>
        <v>0.20672932330827068</v>
      </c>
      <c r="G628" s="15">
        <f>IF(Dati20_21[[#This Row],[Mf]]*Dati20_21[[#This Row],[Pg]]=0,0,Dati20_21[[#This Row],[Mf]]*Dati20_21[[#This Row],[Pg]])</f>
        <v>109.98</v>
      </c>
      <c r="H628" s="20">
        <f>IFERROR(Dati20_21[[#This Row],[Tot. punti]]/Dati20_21[[#This Row],[Quota]],0)</f>
        <v>7.8557142857142859</v>
      </c>
      <c r="I628" s="12">
        <f>IFERROR(VLOOKUP(Dati20_21[[#This Row],[Nome]]&amp;"*",Gazzetta20_21[],2,FALSE),0)</f>
        <v>14</v>
      </c>
      <c r="J628" t="s">
        <v>70</v>
      </c>
      <c r="K628">
        <v>18</v>
      </c>
      <c r="L628">
        <v>6.14</v>
      </c>
      <c r="M628">
        <v>6.11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7</v>
      </c>
      <c r="V628">
        <v>0</v>
      </c>
      <c r="W628">
        <v>0</v>
      </c>
    </row>
    <row r="629" spans="1:23">
      <c r="A629">
        <v>305</v>
      </c>
      <c r="B629" t="s">
        <v>22</v>
      </c>
      <c r="C629" t="s">
        <v>325</v>
      </c>
      <c r="D629" s="17" t="str">
        <f>IFERROR(VLOOKUP(Dati20_21[[#This Row],[Nome]]&amp;"*",Gazzetta20_21[Giocatore],1,FALSE),0)</f>
        <v>Sturaro S.</v>
      </c>
      <c r="E629" s="13">
        <f>IFERROR(IF(Dati20_21[[#This Row],[Mf]]/Dati20_21[[#This Row],[Quota]]=0,0,Dati20_21[[#This Row],[Mf]]/Dati20_21[[#This Row],[Quota]]),0)</f>
        <v>0.63666666666666671</v>
      </c>
      <c r="F629" s="13">
        <f>IFERROR(Dati20_21[[#This Row],[Mf/Quota]]*Dati20_21[[#This Row],[Pg]]/38,0)</f>
        <v>0.26807017543859651</v>
      </c>
      <c r="G629" s="15">
        <f>IF(Dati20_21[[#This Row],[Mf]]*Dati20_21[[#This Row],[Pg]]=0,0,Dati20_21[[#This Row],[Mf]]*Dati20_21[[#This Row],[Pg]])</f>
        <v>91.68</v>
      </c>
      <c r="H629" s="20">
        <f>IFERROR(Dati20_21[[#This Row],[Tot. punti]]/Dati20_21[[#This Row],[Quota]],0)</f>
        <v>10.186666666666667</v>
      </c>
      <c r="I629" s="12">
        <f>IFERROR(VLOOKUP(Dati20_21[[#This Row],[Nome]]&amp;"*",Gazzetta20_21[],2,FALSE),0)</f>
        <v>9</v>
      </c>
      <c r="J629" t="s">
        <v>101</v>
      </c>
      <c r="K629">
        <v>16</v>
      </c>
      <c r="L629">
        <v>5.73</v>
      </c>
      <c r="M629">
        <v>5.73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</v>
      </c>
      <c r="V629">
        <v>0</v>
      </c>
      <c r="W629">
        <v>0</v>
      </c>
    </row>
    <row r="630" spans="1:23">
      <c r="A630">
        <v>4888</v>
      </c>
      <c r="B630" t="s">
        <v>31</v>
      </c>
      <c r="C630" t="s">
        <v>1448</v>
      </c>
      <c r="D630" s="17" t="str">
        <f>IFERROR(VLOOKUP(Dati20_21[[#This Row],[Nome]]&amp;"*",Gazzetta20_21[Giocatore],1,FALSE),0)</f>
        <v>Sutalo B.</v>
      </c>
      <c r="E630" s="13">
        <f>IFERROR(IF(Dati20_21[[#This Row],[Mf]]/Dati20_21[[#This Row],[Quota]]=0,0,Dati20_21[[#This Row],[Mf]]/Dati20_21[[#This Row],[Quota]]),0)</f>
        <v>1.1499999999999999</v>
      </c>
      <c r="F630" s="13">
        <f>IFERROR(Dati20_21[[#This Row],[Mf/Quota]]*Dati20_21[[#This Row],[Pg]]/38,0)</f>
        <v>0.21184210526315786</v>
      </c>
      <c r="G630" s="15">
        <f>IF(Dati20_21[[#This Row],[Mf]]*Dati20_21[[#This Row],[Pg]]=0,0,Dati20_21[[#This Row],[Mf]]*Dati20_21[[#This Row],[Pg]])</f>
        <v>40.25</v>
      </c>
      <c r="H630" s="20">
        <f>IFERROR(Dati20_21[[#This Row],[Tot. punti]]/Dati20_21[[#This Row],[Quota]],0)</f>
        <v>8.0500000000000007</v>
      </c>
      <c r="I630" s="12">
        <f>IFERROR(VLOOKUP(Dati20_21[[#This Row],[Nome]]&amp;"*",Gazzetta20_21[],2,FALSE),0)</f>
        <v>5</v>
      </c>
      <c r="J630" t="s">
        <v>49</v>
      </c>
      <c r="K630">
        <v>7</v>
      </c>
      <c r="L630">
        <v>5.75</v>
      </c>
      <c r="M630">
        <v>5.75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2744</v>
      </c>
      <c r="B631" t="s">
        <v>22</v>
      </c>
      <c r="C631" t="s">
        <v>1105</v>
      </c>
      <c r="D631" s="17" t="str">
        <f>IFERROR(VLOOKUP(Dati20_21[[#This Row],[Nome]]&amp;"*",Gazzetta20_21[Giocatore],1,FALSE),0)</f>
        <v>Svanberg M.</v>
      </c>
      <c r="E631" s="13">
        <f>IFERROR(IF(Dati20_21[[#This Row],[Mf]]/Dati20_21[[#This Row],[Quota]]=0,0,Dati20_21[[#This Row],[Mf]]/Dati20_21[[#This Row],[Quota]]),0)</f>
        <v>0.37529411764705883</v>
      </c>
      <c r="F631" s="13">
        <f>IFERROR(Dati20_21[[#This Row],[Mf/Quota]]*Dati20_21[[#This Row],[Pg]]/38,0)</f>
        <v>0.33578947368421053</v>
      </c>
      <c r="G631" s="15">
        <f>IF(Dati20_21[[#This Row],[Mf]]*Dati20_21[[#This Row],[Pg]]=0,0,Dati20_21[[#This Row],[Mf]]*Dati20_21[[#This Row],[Pg]])</f>
        <v>216.92</v>
      </c>
      <c r="H631" s="20">
        <f>IFERROR(Dati20_21[[#This Row],[Tot. punti]]/Dati20_21[[#This Row],[Quota]],0)</f>
        <v>12.76</v>
      </c>
      <c r="I631" s="12">
        <f>IFERROR(VLOOKUP(Dati20_21[[#This Row],[Nome]]&amp;"*",Gazzetta20_21[],2,FALSE),0)</f>
        <v>17</v>
      </c>
      <c r="J631" t="s">
        <v>89</v>
      </c>
      <c r="K631">
        <v>34</v>
      </c>
      <c r="L631">
        <v>5.97</v>
      </c>
      <c r="M631">
        <v>6.38</v>
      </c>
      <c r="N631">
        <v>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6</v>
      </c>
      <c r="V631">
        <v>1</v>
      </c>
      <c r="W631">
        <v>0</v>
      </c>
    </row>
    <row r="632" spans="1:23">
      <c r="A632">
        <v>453</v>
      </c>
      <c r="B632" t="s">
        <v>28</v>
      </c>
      <c r="C632" t="s">
        <v>96</v>
      </c>
      <c r="D632" s="17" t="str">
        <f>IFERROR(VLOOKUP(Dati20_21[[#This Row],[Nome]]&amp;"*",Gazzetta20_21[Giocatore],1,FALSE),0)</f>
        <v>Szczesny W.</v>
      </c>
      <c r="E632" s="13">
        <f>IFERROR(IF(Dati20_21[[#This Row],[Mf]]/Dati20_21[[#This Row],[Quota]]=0,0,Dati20_21[[#This Row],[Mf]]/Dati20_21[[#This Row],[Quota]]),0)</f>
        <v>0.22416666666666665</v>
      </c>
      <c r="F632" s="13">
        <f>IFERROR(Dati20_21[[#This Row],[Mf/Quota]]*Dati20_21[[#This Row],[Pg]]/38,0)</f>
        <v>0.17697368421052631</v>
      </c>
      <c r="G632" s="15">
        <f>IF(Dati20_21[[#This Row],[Mf]]*Dati20_21[[#This Row],[Pg]]=0,0,Dati20_21[[#This Row],[Mf]]*Dati20_21[[#This Row],[Pg]])</f>
        <v>161.4</v>
      </c>
      <c r="H632" s="20">
        <f>IFERROR(Dati20_21[[#This Row],[Tot. punti]]/Dati20_21[[#This Row],[Quota]],0)</f>
        <v>6.7250000000000005</v>
      </c>
      <c r="I632" s="12">
        <f>IFERROR(VLOOKUP(Dati20_21[[#This Row],[Nome]]&amp;"*",Gazzetta20_21[],2,FALSE),0)</f>
        <v>24</v>
      </c>
      <c r="J632" t="s">
        <v>57</v>
      </c>
      <c r="K632">
        <v>30</v>
      </c>
      <c r="L632">
        <v>6.22</v>
      </c>
      <c r="M632">
        <v>5.38</v>
      </c>
      <c r="N632">
        <v>0</v>
      </c>
      <c r="O632">
        <v>32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>
      <c r="A633">
        <v>4890</v>
      </c>
      <c r="B633" t="s">
        <v>22</v>
      </c>
      <c r="C633" t="s">
        <v>1450</v>
      </c>
      <c r="D633" s="17" t="str">
        <f>IFERROR(VLOOKUP(Dati20_21[[#This Row],[Nome]]&amp;"*",Gazzetta20_21[Giocatore],1,FALSE),0)</f>
        <v>Tameze A.</v>
      </c>
      <c r="E633" s="13">
        <f>IFERROR(IF(Dati20_21[[#This Row],[Mf]]/Dati20_21[[#This Row],[Quota]]=0,0,Dati20_21[[#This Row],[Mf]]/Dati20_21[[#This Row],[Quota]]),0)</f>
        <v>0.54727272727272724</v>
      </c>
      <c r="F633" s="13">
        <f>IFERROR(Dati20_21[[#This Row],[Mf/Quota]]*Dati20_21[[#This Row],[Pg]]/38,0)</f>
        <v>0.47526315789473683</v>
      </c>
      <c r="G633" s="15">
        <f>IF(Dati20_21[[#This Row],[Mf]]*Dati20_21[[#This Row],[Pg]]=0,0,Dati20_21[[#This Row],[Mf]]*Dati20_21[[#This Row],[Pg]])</f>
        <v>198.66</v>
      </c>
      <c r="H633" s="20">
        <f>IFERROR(Dati20_21[[#This Row],[Tot. punti]]/Dati20_21[[#This Row],[Quota]],0)</f>
        <v>18.059999999999999</v>
      </c>
      <c r="I633" s="12">
        <f>IFERROR(VLOOKUP(Dati20_21[[#This Row],[Nome]]&amp;"*",Gazzetta20_21[],2,FALSE),0)</f>
        <v>11</v>
      </c>
      <c r="J633" t="s">
        <v>101</v>
      </c>
      <c r="K633">
        <v>33</v>
      </c>
      <c r="L633">
        <v>6.02</v>
      </c>
      <c r="M633">
        <v>6.02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</v>
      </c>
      <c r="V633">
        <v>0</v>
      </c>
      <c r="W633">
        <v>0</v>
      </c>
    </row>
    <row r="634" spans="1:23">
      <c r="A634">
        <v>160</v>
      </c>
      <c r="B634" t="s">
        <v>28</v>
      </c>
      <c r="C634" t="s">
        <v>34</v>
      </c>
      <c r="D634" s="17" t="str">
        <f>IFERROR(VLOOKUP(Dati20_21[[#This Row],[Nome]]&amp;"*",Gazzetta20_21[Giocatore],1,FALSE),0)</f>
        <v>Tatarusanu C.</v>
      </c>
      <c r="E634" s="13">
        <f>IFERROR(IF(Dati20_21[[#This Row],[Mf]]/Dati20_21[[#This Row],[Quota]]=0,0,Dati20_21[[#This Row],[Mf]]/Dati20_21[[#This Row],[Quota]]),0)</f>
        <v>2</v>
      </c>
      <c r="F634" s="13">
        <f>IFERROR(Dati20_21[[#This Row],[Mf/Quota]]*Dati20_21[[#This Row],[Pg]]/38,0)</f>
        <v>5.2631578947368418E-2</v>
      </c>
      <c r="G634" s="15">
        <f>IF(Dati20_21[[#This Row],[Mf]]*Dati20_21[[#This Row],[Pg]]=0,0,Dati20_21[[#This Row],[Mf]]*Dati20_21[[#This Row],[Pg]])</f>
        <v>2</v>
      </c>
      <c r="H634" s="20">
        <f>IFERROR(Dati20_21[[#This Row],[Tot. punti]]/Dati20_21[[#This Row],[Quota]],0)</f>
        <v>2</v>
      </c>
      <c r="I634" s="12">
        <f>IFERROR(VLOOKUP(Dati20_21[[#This Row],[Nome]]&amp;"*",Gazzetta20_21[],2,FALSE),0)</f>
        <v>1</v>
      </c>
      <c r="J634" t="s">
        <v>21</v>
      </c>
      <c r="K634">
        <v>1</v>
      </c>
      <c r="L634">
        <v>5</v>
      </c>
      <c r="M634">
        <v>2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1915</v>
      </c>
      <c r="B635" t="s">
        <v>22</v>
      </c>
      <c r="C635" t="s">
        <v>981</v>
      </c>
      <c r="D635" s="17" t="str">
        <f>IFERROR(VLOOKUP(Dati20_21[[#This Row],[Nome]]&amp;"*",Gazzetta20_21[Giocatore],1,FALSE),0)</f>
        <v>Tello A.</v>
      </c>
      <c r="E635" s="13">
        <f>IFERROR(IF(Dati20_21[[#This Row],[Mf]]/Dati20_21[[#This Row],[Quota]]=0,0,Dati20_21[[#This Row],[Mf]]/Dati20_21[[#This Row],[Quota]]),0)</f>
        <v>0.76500000000000001</v>
      </c>
      <c r="F635" s="13">
        <f>IFERROR(Dati20_21[[#This Row],[Mf/Quota]]*Dati20_21[[#This Row],[Pg]]/38,0)</f>
        <v>0.34223684210526317</v>
      </c>
      <c r="G635" s="15">
        <f>IF(Dati20_21[[#This Row],[Mf]]*Dati20_21[[#This Row],[Pg]]=0,0,Dati20_21[[#This Row],[Mf]]*Dati20_21[[#This Row],[Pg]])</f>
        <v>104.04</v>
      </c>
      <c r="H635" s="20">
        <f>IFERROR(Dati20_21[[#This Row],[Tot. punti]]/Dati20_21[[#This Row],[Quota]],0)</f>
        <v>13.005000000000001</v>
      </c>
      <c r="I635" s="12">
        <f>IFERROR(VLOOKUP(Dati20_21[[#This Row],[Nome]]&amp;"*",Gazzetta20_21[],2,FALSE),0)</f>
        <v>8</v>
      </c>
      <c r="J635" t="s">
        <v>655</v>
      </c>
      <c r="K635">
        <v>17</v>
      </c>
      <c r="L635">
        <v>5.92</v>
      </c>
      <c r="M635">
        <v>6.12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</row>
    <row r="636" spans="1:23">
      <c r="A636">
        <v>2815</v>
      </c>
      <c r="B636" t="s">
        <v>28</v>
      </c>
      <c r="C636" t="s">
        <v>1166</v>
      </c>
      <c r="D636" s="17" t="str">
        <f>IFERROR(VLOOKUP(Dati20_21[[#This Row],[Nome]]&amp;"*",Gazzetta20_21[Giocatore],1,FALSE),0)</f>
        <v>Terracciano P.</v>
      </c>
      <c r="E636" s="13">
        <f>IFERROR(IF(Dati20_21[[#This Row],[Mf]]/Dati20_21[[#This Row],[Quota]]=0,0,Dati20_21[[#This Row],[Mf]]/Dati20_21[[#This Row],[Quota]]),0)</f>
        <v>0.87428571428571433</v>
      </c>
      <c r="F636" s="13">
        <f>IFERROR(Dati20_21[[#This Row],[Mf/Quota]]*Dati20_21[[#This Row],[Pg]]/38,0)</f>
        <v>9.2030075187969934E-2</v>
      </c>
      <c r="G636" s="15">
        <f>IF(Dati20_21[[#This Row],[Mf]]*Dati20_21[[#This Row],[Pg]]=0,0,Dati20_21[[#This Row],[Mf]]*Dati20_21[[#This Row],[Pg]])</f>
        <v>24.48</v>
      </c>
      <c r="H636" s="20">
        <f>IFERROR(Dati20_21[[#This Row],[Tot. punti]]/Dati20_21[[#This Row],[Quota]],0)</f>
        <v>3.4971428571428573</v>
      </c>
      <c r="I636" s="12">
        <f>IFERROR(VLOOKUP(Dati20_21[[#This Row],[Nome]]&amp;"*",Gazzetta20_21[],2,FALSE),0)</f>
        <v>7</v>
      </c>
      <c r="J636" t="s">
        <v>35</v>
      </c>
      <c r="K636">
        <v>4</v>
      </c>
      <c r="L636">
        <v>6.38</v>
      </c>
      <c r="M636">
        <v>6.12</v>
      </c>
      <c r="N636">
        <v>0</v>
      </c>
      <c r="O636">
        <v>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425</v>
      </c>
      <c r="B637" t="s">
        <v>31</v>
      </c>
      <c r="C637" t="s">
        <v>601</v>
      </c>
      <c r="D637" s="17" t="str">
        <f>IFERROR(VLOOKUP(Dati20_21[[#This Row],[Nome]]&amp;"*",Gazzetta20_21[Giocatore],1,FALSE),0)</f>
        <v>Terzi C.</v>
      </c>
      <c r="E637" s="13">
        <f>IFERROR(IF(Dati20_21[[#This Row],[Mf]]/Dati20_21[[#This Row],[Quota]]=0,0,Dati20_21[[#This Row],[Mf]]/Dati20_21[[#This Row],[Quota]]),0)</f>
        <v>0.63444444444444448</v>
      </c>
      <c r="F637" s="13">
        <f>IFERROR(Dati20_21[[#This Row],[Mf/Quota]]*Dati20_21[[#This Row],[Pg]]/38,0)</f>
        <v>0.41739766081871349</v>
      </c>
      <c r="G637" s="15">
        <f>IF(Dati20_21[[#This Row],[Mf]]*Dati20_21[[#This Row],[Pg]]=0,0,Dati20_21[[#This Row],[Mf]]*Dati20_21[[#This Row],[Pg]])</f>
        <v>142.75</v>
      </c>
      <c r="H637" s="20">
        <f>IFERROR(Dati20_21[[#This Row],[Tot. punti]]/Dati20_21[[#This Row],[Quota]],0)</f>
        <v>15.861111111111111</v>
      </c>
      <c r="I637" s="12">
        <f>IFERROR(VLOOKUP(Dati20_21[[#This Row],[Nome]]&amp;"*",Gazzetta20_21[],2,FALSE),0)</f>
        <v>9</v>
      </c>
      <c r="J637" t="s">
        <v>1494</v>
      </c>
      <c r="K637">
        <v>25</v>
      </c>
      <c r="L637">
        <v>5.73</v>
      </c>
      <c r="M637">
        <v>5.71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7</v>
      </c>
      <c r="V637">
        <v>1</v>
      </c>
      <c r="W637">
        <v>0</v>
      </c>
    </row>
    <row r="638" spans="1:23">
      <c r="A638">
        <v>4404</v>
      </c>
      <c r="B638" t="s">
        <v>22</v>
      </c>
      <c r="C638" t="s">
        <v>1317</v>
      </c>
      <c r="D638" s="17" t="str">
        <f>IFERROR(VLOOKUP(Dati20_21[[#This Row],[Nome]]&amp;"*",Gazzetta20_21[Giocatore],1,FALSE),0)</f>
        <v>Thorsby M.</v>
      </c>
      <c r="E638" s="13">
        <f>IFERROR(IF(Dati20_21[[#This Row],[Mf]]/Dati20_21[[#This Row],[Quota]]=0,0,Dati20_21[[#This Row],[Mf]]/Dati20_21[[#This Row],[Quota]]),0)</f>
        <v>0.44142857142857139</v>
      </c>
      <c r="F638" s="13">
        <f>IFERROR(Dati20_21[[#This Row],[Mf/Quota]]*Dati20_21[[#This Row],[Pg]]/38,0)</f>
        <v>0.3833458646616541</v>
      </c>
      <c r="G638" s="15">
        <f>IF(Dati20_21[[#This Row],[Mf]]*Dati20_21[[#This Row],[Pg]]=0,0,Dati20_21[[#This Row],[Mf]]*Dati20_21[[#This Row],[Pg]])</f>
        <v>203.94</v>
      </c>
      <c r="H638" s="20">
        <f>IFERROR(Dati20_21[[#This Row],[Tot. punti]]/Dati20_21[[#This Row],[Quota]],0)</f>
        <v>14.567142857142857</v>
      </c>
      <c r="I638" s="12">
        <f>IFERROR(VLOOKUP(Dati20_21[[#This Row],[Nome]]&amp;"*",Gazzetta20_21[],2,FALSE),0)</f>
        <v>14</v>
      </c>
      <c r="J638" t="s">
        <v>44</v>
      </c>
      <c r="K638">
        <v>33</v>
      </c>
      <c r="L638">
        <v>6.03</v>
      </c>
      <c r="M638">
        <v>6.18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10</v>
      </c>
      <c r="V638">
        <v>0</v>
      </c>
      <c r="W638">
        <v>0</v>
      </c>
    </row>
    <row r="639" spans="1:23">
      <c r="A639">
        <v>4426</v>
      </c>
      <c r="B639" t="s">
        <v>31</v>
      </c>
      <c r="C639" t="s">
        <v>1335</v>
      </c>
      <c r="D639" s="17" t="str">
        <f>IFERROR(VLOOKUP(Dati20_21[[#This Row],[Nome]]&amp;"*",Gazzetta20_21[Giocatore],1,FALSE),0)</f>
        <v>Toljan J.</v>
      </c>
      <c r="E639" s="13">
        <f>IFERROR(IF(Dati20_21[[#This Row],[Mf]]/Dati20_21[[#This Row],[Quota]]=0,0,Dati20_21[[#This Row],[Mf]]/Dati20_21[[#This Row],[Quota]]),0)</f>
        <v>0.72624999999999995</v>
      </c>
      <c r="F639" s="13">
        <f>IFERROR(Dati20_21[[#This Row],[Mf/Quota]]*Dati20_21[[#This Row],[Pg]]/38,0)</f>
        <v>0.4969078947368421</v>
      </c>
      <c r="G639" s="15">
        <f>IF(Dati20_21[[#This Row],[Mf]]*Dati20_21[[#This Row],[Pg]]=0,0,Dati20_21[[#This Row],[Mf]]*Dati20_21[[#This Row],[Pg]])</f>
        <v>151.06</v>
      </c>
      <c r="H639" s="20">
        <f>IFERROR(Dati20_21[[#This Row],[Tot. punti]]/Dati20_21[[#This Row],[Quota]],0)</f>
        <v>18.8825</v>
      </c>
      <c r="I639" s="12">
        <f>IFERROR(VLOOKUP(Dati20_21[[#This Row],[Nome]]&amp;"*",Gazzetta20_21[],2,FALSE),0)</f>
        <v>8</v>
      </c>
      <c r="J639" t="s">
        <v>46</v>
      </c>
      <c r="K639">
        <v>26</v>
      </c>
      <c r="L639">
        <v>5.77</v>
      </c>
      <c r="M639">
        <v>5.81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0</v>
      </c>
      <c r="W639">
        <v>0</v>
      </c>
    </row>
    <row r="640" spans="1:23">
      <c r="A640">
        <v>695</v>
      </c>
      <c r="B640" t="s">
        <v>31</v>
      </c>
      <c r="C640" t="s">
        <v>268</v>
      </c>
      <c r="D640" s="17" t="str">
        <f>IFERROR(VLOOKUP(Dati20_21[[#This Row],[Nome]]&amp;"*",Gazzetta20_21[Giocatore],1,FALSE),0)</f>
        <v>Toloi R.</v>
      </c>
      <c r="E640" s="13">
        <f>IFERROR(IF(Dati20_21[[#This Row],[Mf]]/Dati20_21[[#This Row],[Quota]]=0,0,Dati20_21[[#This Row],[Mf]]/Dati20_21[[#This Row],[Quota]]),0)</f>
        <v>0.39799999999999996</v>
      </c>
      <c r="F640" s="13">
        <f>IFERROR(Dati20_21[[#This Row],[Mf/Quota]]*Dati20_21[[#This Row],[Pg]]/38,0)</f>
        <v>0.32468421052631574</v>
      </c>
      <c r="G640" s="15">
        <f>IF(Dati20_21[[#This Row],[Mf]]*Dati20_21[[#This Row],[Pg]]=0,0,Dati20_21[[#This Row],[Mf]]*Dati20_21[[#This Row],[Pg]])</f>
        <v>185.07</v>
      </c>
      <c r="H640" s="20">
        <f>IFERROR(Dati20_21[[#This Row],[Tot. punti]]/Dati20_21[[#This Row],[Quota]],0)</f>
        <v>12.337999999999999</v>
      </c>
      <c r="I640" s="12">
        <f>IFERROR(VLOOKUP(Dati20_21[[#This Row],[Nome]]&amp;"*",Gazzetta20_21[],2,FALSE),0)</f>
        <v>15</v>
      </c>
      <c r="J640" t="s">
        <v>49</v>
      </c>
      <c r="K640">
        <v>31</v>
      </c>
      <c r="L640">
        <v>5.94</v>
      </c>
      <c r="M640">
        <v>5.97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</v>
      </c>
      <c r="V640">
        <v>0</v>
      </c>
      <c r="W640">
        <v>0</v>
      </c>
    </row>
    <row r="641" spans="1:23">
      <c r="A641">
        <v>4422</v>
      </c>
      <c r="B641" t="s">
        <v>31</v>
      </c>
      <c r="C641" t="s">
        <v>1331</v>
      </c>
      <c r="D641" s="17" t="str">
        <f>IFERROR(VLOOKUP(Dati20_21[[#This Row],[Nome]]&amp;"*",Gazzetta20_21[Giocatore],1,FALSE),0)</f>
        <v>Tomiyasu T.</v>
      </c>
      <c r="E641" s="13">
        <f>IFERROR(IF(Dati20_21[[#This Row],[Mf]]/Dati20_21[[#This Row],[Quota]]=0,0,Dati20_21[[#This Row],[Mf]]/Dati20_21[[#This Row],[Quota]]),0)</f>
        <v>0.46769230769230768</v>
      </c>
      <c r="F641" s="13">
        <f>IFERROR(Dati20_21[[#This Row],[Mf/Quota]]*Dati20_21[[#This Row],[Pg]]/38,0)</f>
        <v>0.38153846153846149</v>
      </c>
      <c r="G641" s="15">
        <f>IF(Dati20_21[[#This Row],[Mf]]*Dati20_21[[#This Row],[Pg]]=0,0,Dati20_21[[#This Row],[Mf]]*Dati20_21[[#This Row],[Pg]])</f>
        <v>188.48</v>
      </c>
      <c r="H641" s="20">
        <f>IFERROR(Dati20_21[[#This Row],[Tot. punti]]/Dati20_21[[#This Row],[Quota]],0)</f>
        <v>14.498461538461537</v>
      </c>
      <c r="I641" s="12">
        <f>IFERROR(VLOOKUP(Dati20_21[[#This Row],[Nome]]&amp;"*",Gazzetta20_21[],2,FALSE),0)</f>
        <v>13</v>
      </c>
      <c r="J641" t="s">
        <v>89</v>
      </c>
      <c r="K641">
        <v>31</v>
      </c>
      <c r="L641">
        <v>6.02</v>
      </c>
      <c r="M641">
        <v>6.08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</row>
    <row r="642" spans="1:23">
      <c r="A642">
        <v>4751</v>
      </c>
      <c r="B642" t="s">
        <v>31</v>
      </c>
      <c r="C642" t="s">
        <v>1505</v>
      </c>
      <c r="D642" s="17" t="str">
        <f>IFERROR(VLOOKUP(Dati20_21[[#This Row],[Nome]]&amp;"*",Gazzetta20_21[Giocatore],1,FALSE),0)</f>
        <v>Tomori F.</v>
      </c>
      <c r="E642" s="13">
        <f>IFERROR(IF(Dati20_21[[#This Row],[Mf]]/Dati20_21[[#This Row],[Quota]]=0,0,Dati20_21[[#This Row],[Mf]]/Dati20_21[[#This Row],[Quota]]),0)</f>
        <v>0.45785714285714285</v>
      </c>
      <c r="F642" s="13">
        <f>IFERROR(Dati20_21[[#This Row],[Mf/Quota]]*Dati20_21[[#This Row],[Pg]]/38,0)</f>
        <v>0.20483082706766917</v>
      </c>
      <c r="G642" s="15">
        <f>IF(Dati20_21[[#This Row],[Mf]]*Dati20_21[[#This Row],[Pg]]=0,0,Dati20_21[[#This Row],[Mf]]*Dati20_21[[#This Row],[Pg]])</f>
        <v>108.97</v>
      </c>
      <c r="H642" s="20">
        <f>IFERROR(Dati20_21[[#This Row],[Tot. punti]]/Dati20_21[[#This Row],[Quota]],0)</f>
        <v>7.7835714285714284</v>
      </c>
      <c r="I642" s="12">
        <f>IFERROR(VLOOKUP(Dati20_21[[#This Row],[Nome]]&amp;"*",Gazzetta20_21[],2,FALSE),0)</f>
        <v>14</v>
      </c>
      <c r="J642" t="s">
        <v>21</v>
      </c>
      <c r="K642">
        <v>17</v>
      </c>
      <c r="L642">
        <v>6.24</v>
      </c>
      <c r="M642">
        <v>6.41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4449</v>
      </c>
      <c r="B643" t="s">
        <v>22</v>
      </c>
      <c r="C643" t="s">
        <v>1353</v>
      </c>
      <c r="D643" s="17" t="str">
        <f>IFERROR(VLOOKUP(Dati20_21[[#This Row],[Nome]]&amp;"*",Gazzetta20_21[Giocatore],1,FALSE),0)</f>
        <v>Tonali S.</v>
      </c>
      <c r="E643" s="13">
        <f>IFERROR(IF(Dati20_21[[#This Row],[Mf]]/Dati20_21[[#This Row],[Quota]]=0,0,Dati20_21[[#This Row],[Mf]]/Dati20_21[[#This Row],[Quota]]),0)</f>
        <v>0.5154545454545455</v>
      </c>
      <c r="F643" s="13">
        <f>IFERROR(Dati20_21[[#This Row],[Mf/Quota]]*Dati20_21[[#This Row],[Pg]]/38,0)</f>
        <v>0.3391148325358852</v>
      </c>
      <c r="G643" s="15">
        <f>IF(Dati20_21[[#This Row],[Mf]]*Dati20_21[[#This Row],[Pg]]=0,0,Dati20_21[[#This Row],[Mf]]*Dati20_21[[#This Row],[Pg]])</f>
        <v>141.75</v>
      </c>
      <c r="H643" s="20">
        <f>IFERROR(Dati20_21[[#This Row],[Tot. punti]]/Dati20_21[[#This Row],[Quota]],0)</f>
        <v>12.886363636363637</v>
      </c>
      <c r="I643" s="12">
        <f>IFERROR(VLOOKUP(Dati20_21[[#This Row],[Nome]]&amp;"*",Gazzetta20_21[],2,FALSE),0)</f>
        <v>11</v>
      </c>
      <c r="J643" t="s">
        <v>21</v>
      </c>
      <c r="K643">
        <v>25</v>
      </c>
      <c r="L643">
        <v>5.73</v>
      </c>
      <c r="M643">
        <v>5.67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</row>
    <row r="644" spans="1:23">
      <c r="A644">
        <v>144</v>
      </c>
      <c r="B644" t="s">
        <v>31</v>
      </c>
      <c r="C644" t="s">
        <v>224</v>
      </c>
      <c r="D644" s="17" t="str">
        <f>IFERROR(VLOOKUP(Dati20_21[[#This Row],[Nome]]&amp;"*",Gazzetta20_21[Giocatore],1,FALSE),0)</f>
        <v>Tonelli L.</v>
      </c>
      <c r="E644" s="13">
        <f>IFERROR(IF(Dati20_21[[#This Row],[Mf]]/Dati20_21[[#This Row],[Quota]]=0,0,Dati20_21[[#This Row],[Mf]]/Dati20_21[[#This Row],[Quota]]),0)</f>
        <v>0.64666666666666672</v>
      </c>
      <c r="F644" s="13">
        <f>IFERROR(Dati20_21[[#This Row],[Mf/Quota]]*Dati20_21[[#This Row],[Pg]]/38,0)</f>
        <v>0.39140350877192986</v>
      </c>
      <c r="G644" s="15">
        <f>IF(Dati20_21[[#This Row],[Mf]]*Dati20_21[[#This Row],[Pg]]=0,0,Dati20_21[[#This Row],[Mf]]*Dati20_21[[#This Row],[Pg]])</f>
        <v>133.86000000000001</v>
      </c>
      <c r="H644" s="20">
        <f>IFERROR(Dati20_21[[#This Row],[Tot. punti]]/Dati20_21[[#This Row],[Quota]],0)</f>
        <v>14.873333333333335</v>
      </c>
      <c r="I644" s="12">
        <f>IFERROR(VLOOKUP(Dati20_21[[#This Row],[Nome]]&amp;"*",Gazzetta20_21[],2,FALSE),0)</f>
        <v>9</v>
      </c>
      <c r="J644" t="s">
        <v>44</v>
      </c>
      <c r="K644">
        <v>23</v>
      </c>
      <c r="L644">
        <v>5.93</v>
      </c>
      <c r="M644">
        <v>5.82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</v>
      </c>
      <c r="V644">
        <v>0</v>
      </c>
      <c r="W644">
        <v>0</v>
      </c>
    </row>
    <row r="645" spans="1:23">
      <c r="A645">
        <v>4453</v>
      </c>
      <c r="B645" t="s">
        <v>17</v>
      </c>
      <c r="C645" t="s">
        <v>1357</v>
      </c>
      <c r="D645" s="17" t="str">
        <f>IFERROR(VLOOKUP(Dati20_21[[#This Row],[Nome]]&amp;"*",Gazzetta20_21[Giocatore],1,FALSE),0)</f>
        <v>Torregrossa E.</v>
      </c>
      <c r="E645" s="13">
        <f>IFERROR(IF(Dati20_21[[#This Row],[Mf]]/Dati20_21[[#This Row],[Quota]]=0,0,Dati20_21[[#This Row],[Mf]]/Dati20_21[[#This Row],[Quota]]),0)</f>
        <v>0.43</v>
      </c>
      <c r="F645" s="13">
        <f>IFERROR(Dati20_21[[#This Row],[Mf/Quota]]*Dati20_21[[#This Row],[Pg]]/38,0)</f>
        <v>6.7894736842105272E-2</v>
      </c>
      <c r="G645" s="15">
        <f>IF(Dati20_21[[#This Row],[Mf]]*Dati20_21[[#This Row],[Pg]]=0,0,Dati20_21[[#This Row],[Mf]]*Dati20_21[[#This Row],[Pg]])</f>
        <v>41.28</v>
      </c>
      <c r="H645" s="20">
        <f>IFERROR(Dati20_21[[#This Row],[Tot. punti]]/Dati20_21[[#This Row],[Quota]],0)</f>
        <v>2.58</v>
      </c>
      <c r="I645" s="12">
        <f>IFERROR(VLOOKUP(Dati20_21[[#This Row],[Nome]]&amp;"*",Gazzetta20_21[],2,FALSE),0)</f>
        <v>16</v>
      </c>
      <c r="J645" t="s">
        <v>44</v>
      </c>
      <c r="K645">
        <v>6</v>
      </c>
      <c r="L645">
        <v>6.12</v>
      </c>
      <c r="M645">
        <v>6.88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5318</v>
      </c>
      <c r="B646" t="s">
        <v>22</v>
      </c>
      <c r="C646" t="s">
        <v>1582</v>
      </c>
      <c r="D646" s="17" t="str">
        <f>IFERROR(VLOOKUP(Dati20_21[[#This Row],[Nome]]&amp;"*",Gazzetta20_21[Giocatore],1,FALSE),0)</f>
        <v>Tramoni M.</v>
      </c>
      <c r="E646" s="13">
        <f>IFERROR(IF(Dati20_21[[#This Row],[Mf]]/Dati20_21[[#This Row],[Quota]]=0,0,Dati20_21[[#This Row],[Mf]]/Dati20_21[[#This Row],[Quota]]),0)</f>
        <v>5.75</v>
      </c>
      <c r="F646" s="13">
        <f>IFERROR(Dati20_21[[#This Row],[Mf/Quota]]*Dati20_21[[#This Row],[Pg]]/38,0)</f>
        <v>0.90789473684210531</v>
      </c>
      <c r="G646" s="15">
        <f>IF(Dati20_21[[#This Row],[Mf]]*Dati20_21[[#This Row],[Pg]]=0,0,Dati20_21[[#This Row],[Mf]]*Dati20_21[[#This Row],[Pg]])</f>
        <v>34.5</v>
      </c>
      <c r="H646" s="20">
        <f>IFERROR(Dati20_21[[#This Row],[Tot. punti]]/Dati20_21[[#This Row],[Quota]],0)</f>
        <v>34.5</v>
      </c>
      <c r="I646" s="12">
        <f>IFERROR(VLOOKUP(Dati20_21[[#This Row],[Nome]]&amp;"*",Gazzetta20_21[],2,FALSE),0)</f>
        <v>1</v>
      </c>
      <c r="J646" t="s">
        <v>654</v>
      </c>
      <c r="K646">
        <v>6</v>
      </c>
      <c r="L646">
        <v>5.75</v>
      </c>
      <c r="M646">
        <v>5.75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</row>
    <row r="647" spans="1:23">
      <c r="A647">
        <v>2857</v>
      </c>
      <c r="B647" t="s">
        <v>22</v>
      </c>
      <c r="C647" t="s">
        <v>3074</v>
      </c>
      <c r="D647" s="17" t="str">
        <f>IFERROR(VLOOKUP(Dati20_21[[#This Row],[Nome]]&amp;"*",Gazzetta20_21[Giocatore],1,FALSE),0)</f>
        <v>Traore H.</v>
      </c>
      <c r="E647" s="13">
        <f>IFERROR(IF(Dati20_21[[#This Row],[Mf]]/Dati20_21[[#This Row],[Quota]]=0,0,Dati20_21[[#This Row],[Mf]]/Dati20_21[[#This Row],[Quota]]),0)</f>
        <v>0.36277777777777781</v>
      </c>
      <c r="F647" s="13">
        <f>IFERROR(Dati20_21[[#This Row],[Mf/Quota]]*Dati20_21[[#This Row],[Pg]]/38,0)</f>
        <v>0.33413742690058479</v>
      </c>
      <c r="G647" s="15">
        <f>IF(Dati20_21[[#This Row],[Mf]]*Dati20_21[[#This Row],[Pg]]=0,0,Dati20_21[[#This Row],[Mf]]*Dati20_21[[#This Row],[Pg]])</f>
        <v>228.55</v>
      </c>
      <c r="H647" s="20">
        <f>IFERROR(Dati20_21[[#This Row],[Tot. punti]]/Dati20_21[[#This Row],[Quota]],0)</f>
        <v>12.697222222222223</v>
      </c>
      <c r="I647" s="12">
        <f>IFERROR(VLOOKUP(Dati20_21[[#This Row],[Nome]]&amp;"*",Gazzetta20_21[],2,FALSE),0)</f>
        <v>18</v>
      </c>
      <c r="J647" t="s">
        <v>46</v>
      </c>
      <c r="K647">
        <v>35</v>
      </c>
      <c r="L647">
        <v>6.09</v>
      </c>
      <c r="M647">
        <v>6.53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6</v>
      </c>
      <c r="V647">
        <v>0</v>
      </c>
      <c r="W647">
        <v>0</v>
      </c>
    </row>
    <row r="648" spans="1:23">
      <c r="A648">
        <v>4406</v>
      </c>
      <c r="B648" t="s">
        <v>31</v>
      </c>
      <c r="C648" t="s">
        <v>1319</v>
      </c>
      <c r="D648" s="17" t="str">
        <f>IFERROR(VLOOKUP(Dati20_21[[#This Row],[Nome]]&amp;"*",Gazzetta20_21[Giocatore],1,FALSE),0)</f>
        <v>Tripaldelli A.</v>
      </c>
      <c r="E648" s="13">
        <f>IFERROR(IF(Dati20_21[[#This Row],[Mf]]/Dati20_21[[#This Row],[Quota]]=0,0,Dati20_21[[#This Row],[Mf]]/Dati20_21[[#This Row],[Quota]]),0)</f>
        <v>1.7766666666666666</v>
      </c>
      <c r="F648" s="13">
        <f>IFERROR(Dati20_21[[#This Row],[Mf/Quota]]*Dati20_21[[#This Row],[Pg]]/38,0)</f>
        <v>0.46754385964912276</v>
      </c>
      <c r="G648" s="15">
        <f>IF(Dati20_21[[#This Row],[Mf]]*Dati20_21[[#This Row],[Pg]]=0,0,Dati20_21[[#This Row],[Mf]]*Dati20_21[[#This Row],[Pg]])</f>
        <v>53.3</v>
      </c>
      <c r="H648" s="20">
        <f>IFERROR(Dati20_21[[#This Row],[Tot. punti]]/Dati20_21[[#This Row],[Quota]],0)</f>
        <v>17.766666666666666</v>
      </c>
      <c r="I648" s="12">
        <f>IFERROR(VLOOKUP(Dati20_21[[#This Row],[Nome]]&amp;"*",Gazzetta20_21[],2,FALSE),0)</f>
        <v>3</v>
      </c>
      <c r="J648" t="s">
        <v>654</v>
      </c>
      <c r="K648">
        <v>10</v>
      </c>
      <c r="L648">
        <v>5.42</v>
      </c>
      <c r="M648">
        <v>5.33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</row>
    <row r="649" spans="1:23">
      <c r="A649">
        <v>4960</v>
      </c>
      <c r="B649" t="s">
        <v>31</v>
      </c>
      <c r="C649" t="s">
        <v>1511</v>
      </c>
      <c r="D649" s="17" t="str">
        <f>IFERROR(VLOOKUP(Dati20_21[[#This Row],[Nome]]&amp;"*",Gazzetta20_21[Giocatore],1,FALSE),0)</f>
        <v>Tuia A.</v>
      </c>
      <c r="E649" s="13">
        <f>IFERROR(IF(Dati20_21[[#This Row],[Mf]]/Dati20_21[[#This Row],[Quota]]=0,0,Dati20_21[[#This Row],[Mf]]/Dati20_21[[#This Row],[Quota]]),0)</f>
        <v>0.70874999999999999</v>
      </c>
      <c r="F649" s="13">
        <f>IFERROR(Dati20_21[[#This Row],[Mf/Quota]]*Dati20_21[[#This Row],[Pg]]/38,0)</f>
        <v>0.50358552631578946</v>
      </c>
      <c r="G649" s="15">
        <f>IF(Dati20_21[[#This Row],[Mf]]*Dati20_21[[#This Row],[Pg]]=0,0,Dati20_21[[#This Row],[Mf]]*Dati20_21[[#This Row],[Pg]])</f>
        <v>153.09</v>
      </c>
      <c r="H649" s="20">
        <f>IFERROR(Dati20_21[[#This Row],[Tot. punti]]/Dati20_21[[#This Row],[Quota]],0)</f>
        <v>19.13625</v>
      </c>
      <c r="I649" s="12">
        <f>IFERROR(VLOOKUP(Dati20_21[[#This Row],[Nome]]&amp;"*",Gazzetta20_21[],2,FALSE),0)</f>
        <v>8</v>
      </c>
      <c r="J649" t="s">
        <v>655</v>
      </c>
      <c r="K649">
        <v>27</v>
      </c>
      <c r="L649">
        <v>5.67</v>
      </c>
      <c r="M649">
        <v>5.67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</v>
      </c>
      <c r="V649">
        <v>0</v>
      </c>
      <c r="W649">
        <v>0</v>
      </c>
    </row>
    <row r="650" spans="1:23">
      <c r="A650">
        <v>4867</v>
      </c>
      <c r="B650" t="s">
        <v>28</v>
      </c>
      <c r="C650" t="s">
        <v>1434</v>
      </c>
      <c r="D650" s="17" t="str">
        <f>IFERROR(VLOOKUP(Dati20_21[[#This Row],[Nome]]&amp;"*",Gazzetta20_21[Giocatore],1,FALSE),0)</f>
        <v>Turati S.</v>
      </c>
      <c r="E650" s="13">
        <f>IFERROR(IF(Dati20_21[[#This Row],[Mf]]/Dati20_21[[#This Row],[Quota]]=0,0,Dati20_21[[#This Row],[Mf]]/Dati20_21[[#This Row],[Quota]]),0)</f>
        <v>0</v>
      </c>
      <c r="F650" s="13">
        <f>IFERROR(Dati20_21[[#This Row],[Mf/Quota]]*Dati20_21[[#This Row],[Pg]]/38,0)</f>
        <v>0</v>
      </c>
      <c r="G650" s="15">
        <f>IF(Dati20_21[[#This Row],[Mf]]*Dati20_21[[#This Row],[Pg]]=0,0,Dati20_21[[#This Row],[Mf]]*Dati20_21[[#This Row],[Pg]])</f>
        <v>0</v>
      </c>
      <c r="H650" s="20">
        <f>IFERROR(Dati20_21[[#This Row],[Tot. punti]]/Dati20_21[[#This Row],[Quota]],0)</f>
        <v>0</v>
      </c>
      <c r="I650" s="12">
        <f>IFERROR(VLOOKUP(Dati20_21[[#This Row],[Nome]]&amp;"*",Gazzetta20_21[],2,FALSE),0)</f>
        <v>2</v>
      </c>
      <c r="J650" t="s">
        <v>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5355</v>
      </c>
      <c r="B651" t="s">
        <v>31</v>
      </c>
      <c r="C651" t="s">
        <v>1602</v>
      </c>
      <c r="D651" s="17" t="str">
        <f>IFERROR(VLOOKUP(Dati20_21[[#This Row],[Nome]]&amp;"*",Gazzetta20_21[Giocatore],1,FALSE),0)</f>
        <v>Udogie D.</v>
      </c>
      <c r="E651" s="13">
        <f>IFERROR(IF(Dati20_21[[#This Row],[Mf]]/Dati20_21[[#This Row],[Quota]]=0,0,Dati20_21[[#This Row],[Mf]]/Dati20_21[[#This Row],[Quota]]),0)</f>
        <v>5.9</v>
      </c>
      <c r="F651" s="13">
        <f>IFERROR(Dati20_21[[#This Row],[Mf/Quota]]*Dati20_21[[#This Row],[Pg]]/38,0)</f>
        <v>0.93157894736842117</v>
      </c>
      <c r="G651" s="15">
        <f>IF(Dati20_21[[#This Row],[Mf]]*Dati20_21[[#This Row],[Pg]]=0,0,Dati20_21[[#This Row],[Mf]]*Dati20_21[[#This Row],[Pg]])</f>
        <v>35.400000000000006</v>
      </c>
      <c r="H651" s="20">
        <f>IFERROR(Dati20_21[[#This Row],[Tot. punti]]/Dati20_21[[#This Row],[Quota]],0)</f>
        <v>35.400000000000006</v>
      </c>
      <c r="I651" s="12">
        <f>IFERROR(VLOOKUP(Dati20_21[[#This Row],[Nome]]&amp;"*",Gazzetta20_21[],2,FALSE),0)</f>
        <v>1</v>
      </c>
      <c r="J651" t="s">
        <v>101</v>
      </c>
      <c r="K651">
        <v>6</v>
      </c>
      <c r="L651">
        <v>6</v>
      </c>
      <c r="M651">
        <v>5.9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</row>
    <row r="652" spans="1:23">
      <c r="A652">
        <v>220</v>
      </c>
      <c r="B652" t="s">
        <v>28</v>
      </c>
      <c r="C652" t="s">
        <v>575</v>
      </c>
      <c r="D652" s="17" t="str">
        <f>IFERROR(VLOOKUP(Dati20_21[[#This Row],[Nome]]&amp;"*",Gazzetta20_21[Giocatore],1,FALSE),0)</f>
        <v>Ujkani S.</v>
      </c>
      <c r="E652" s="13">
        <f>IFERROR(IF(Dati20_21[[#This Row],[Mf]]/Dati20_21[[#This Row],[Quota]]=0,0,Dati20_21[[#This Row],[Mf]]/Dati20_21[[#This Row],[Quota]]),0)</f>
        <v>2.5</v>
      </c>
      <c r="F652" s="13">
        <f>IFERROR(Dati20_21[[#This Row],[Mf/Quota]]*Dati20_21[[#This Row],[Pg]]/38,0)</f>
        <v>6.5789473684210523E-2</v>
      </c>
      <c r="G652" s="15">
        <f>IF(Dati20_21[[#This Row],[Mf]]*Dati20_21[[#This Row],[Pg]]=0,0,Dati20_21[[#This Row],[Mf]]*Dati20_21[[#This Row],[Pg]])</f>
        <v>5</v>
      </c>
      <c r="H652" s="20">
        <f>IFERROR(Dati20_21[[#This Row],[Tot. punti]]/Dati20_21[[#This Row],[Quota]],0)</f>
        <v>2.5</v>
      </c>
      <c r="I652" s="12">
        <f>IFERROR(VLOOKUP(Dati20_21[[#This Row],[Nome]]&amp;"*",Gazzetta20_21[],2,FALSE),0)</f>
        <v>2</v>
      </c>
      <c r="J652" t="s">
        <v>81</v>
      </c>
      <c r="K652">
        <v>1</v>
      </c>
      <c r="L652">
        <v>6</v>
      </c>
      <c r="M652">
        <v>5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5307</v>
      </c>
      <c r="B653" t="s">
        <v>31</v>
      </c>
      <c r="C653" t="s">
        <v>1576</v>
      </c>
      <c r="D653" s="17" t="str">
        <f>IFERROR(VLOOKUP(Dati20_21[[#This Row],[Nome]]&amp;"*",Gazzetta20_21[Giocatore],1,FALSE),0)</f>
        <v>Valenti L.</v>
      </c>
      <c r="E653" s="13">
        <f>IFERROR(IF(Dati20_21[[#This Row],[Mf]]/Dati20_21[[#This Row],[Quota]]=0,0,Dati20_21[[#This Row],[Mf]]/Dati20_21[[#This Row],[Quota]]),0)</f>
        <v>0.80999999999999994</v>
      </c>
      <c r="F653" s="13">
        <f>IFERROR(Dati20_21[[#This Row],[Mf/Quota]]*Dati20_21[[#This Row],[Pg]]/38,0)</f>
        <v>0.23447368421052631</v>
      </c>
      <c r="G653" s="15">
        <f>IF(Dati20_21[[#This Row],[Mf]]*Dati20_21[[#This Row],[Pg]]=0,0,Dati20_21[[#This Row],[Mf]]*Dati20_21[[#This Row],[Pg]])</f>
        <v>62.37</v>
      </c>
      <c r="H653" s="20">
        <f>IFERROR(Dati20_21[[#This Row],[Tot. punti]]/Dati20_21[[#This Row],[Quota]],0)</f>
        <v>8.91</v>
      </c>
      <c r="I653" s="12">
        <f>IFERROR(VLOOKUP(Dati20_21[[#This Row],[Nome]]&amp;"*",Gazzetta20_21[],2,FALSE),0)</f>
        <v>7</v>
      </c>
      <c r="J653" t="s">
        <v>1086</v>
      </c>
      <c r="K653">
        <v>11</v>
      </c>
      <c r="L653">
        <v>5.67</v>
      </c>
      <c r="M653">
        <v>5.67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181</v>
      </c>
      <c r="B654" t="s">
        <v>22</v>
      </c>
      <c r="C654" t="s">
        <v>153</v>
      </c>
      <c r="D654" s="17" t="str">
        <f>IFERROR(VLOOKUP(Dati20_21[[#This Row],[Nome]]&amp;"*",Gazzetta20_21[Giocatore],1,FALSE),0)</f>
        <v>Vecino M.</v>
      </c>
      <c r="E654" s="13">
        <f>IFERROR(IF(Dati20_21[[#This Row],[Mf]]/Dati20_21[[#This Row],[Quota]]=0,0,Dati20_21[[#This Row],[Mf]]/Dati20_21[[#This Row],[Quota]]),0)</f>
        <v>0.49199999999999999</v>
      </c>
      <c r="F654" s="13">
        <f>IFERROR(Dati20_21[[#This Row],[Mf/Quota]]*Dati20_21[[#This Row],[Pg]]/38,0)</f>
        <v>0.10357894736842105</v>
      </c>
      <c r="G654" s="15">
        <f>IF(Dati20_21[[#This Row],[Mf]]*Dati20_21[[#This Row],[Pg]]=0,0,Dati20_21[[#This Row],[Mf]]*Dati20_21[[#This Row],[Pg]])</f>
        <v>59.04</v>
      </c>
      <c r="H654" s="20">
        <f>IFERROR(Dati20_21[[#This Row],[Tot. punti]]/Dati20_21[[#This Row],[Quota]],0)</f>
        <v>3.9359999999999999</v>
      </c>
      <c r="I654" s="12">
        <f>IFERROR(VLOOKUP(Dati20_21[[#This Row],[Nome]]&amp;"*",Gazzetta20_21[],2,FALSE),0)</f>
        <v>15</v>
      </c>
      <c r="J654" t="s">
        <v>55</v>
      </c>
      <c r="K654">
        <v>8</v>
      </c>
      <c r="L654">
        <v>6.38</v>
      </c>
      <c r="M654">
        <v>7.38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>
      <c r="A655">
        <v>2011</v>
      </c>
      <c r="B655" t="s">
        <v>22</v>
      </c>
      <c r="C655" t="s">
        <v>3084</v>
      </c>
      <c r="D655" s="17" t="str">
        <f>IFERROR(VLOOKUP(Dati20_21[[#This Row],[Nome]]&amp;"*",Gazzetta20_21[Giocatore],1,FALSE),0)</f>
        <v>Veloso M.</v>
      </c>
      <c r="E655" s="13">
        <f>IFERROR(IF(Dati20_21[[#This Row],[Mf]]/Dati20_21[[#This Row],[Quota]]=0,0,Dati20_21[[#This Row],[Mf]]/Dati20_21[[#This Row],[Quota]]),0)</f>
        <v>0.37470588235294117</v>
      </c>
      <c r="F655" s="13">
        <f>IFERROR(Dati20_21[[#This Row],[Mf/Quota]]*Dati20_21[[#This Row],[Pg]]/38,0)</f>
        <v>0.20707430340557273</v>
      </c>
      <c r="G655" s="15">
        <f>IF(Dati20_21[[#This Row],[Mf]]*Dati20_21[[#This Row],[Pg]]=0,0,Dati20_21[[#This Row],[Mf]]*Dati20_21[[#This Row],[Pg]])</f>
        <v>133.77000000000001</v>
      </c>
      <c r="H655" s="20">
        <f>IFERROR(Dati20_21[[#This Row],[Tot. punti]]/Dati20_21[[#This Row],[Quota]],0)</f>
        <v>7.868823529411765</v>
      </c>
      <c r="I655" s="12">
        <f>IFERROR(VLOOKUP(Dati20_21[[#This Row],[Nome]]&amp;"*",Gazzetta20_21[],2,FALSE),0)</f>
        <v>17</v>
      </c>
      <c r="J655" t="s">
        <v>101</v>
      </c>
      <c r="K655">
        <v>21</v>
      </c>
      <c r="L655">
        <v>5.97</v>
      </c>
      <c r="M655">
        <v>6.37</v>
      </c>
      <c r="N655">
        <v>0</v>
      </c>
      <c r="O655">
        <v>0</v>
      </c>
      <c r="P655">
        <v>0</v>
      </c>
      <c r="Q655">
        <v>2</v>
      </c>
      <c r="R655">
        <v>2</v>
      </c>
      <c r="S655">
        <v>0</v>
      </c>
      <c r="T655">
        <v>2</v>
      </c>
      <c r="U655">
        <v>1</v>
      </c>
      <c r="V655">
        <v>0</v>
      </c>
      <c r="W655">
        <v>0</v>
      </c>
    </row>
    <row r="656" spans="1:23">
      <c r="A656">
        <v>2174</v>
      </c>
      <c r="B656" t="s">
        <v>31</v>
      </c>
      <c r="C656" t="s">
        <v>795</v>
      </c>
      <c r="D656" s="17" t="str">
        <f>IFERROR(VLOOKUP(Dati20_21[[#This Row],[Nome]]&amp;"*",Gazzetta20_21[Giocatore],1,FALSE),0)</f>
        <v>Venuti L.</v>
      </c>
      <c r="E656" s="13">
        <f>IFERROR(IF(Dati20_21[[#This Row],[Mf]]/Dati20_21[[#This Row],[Quota]]=0,0,Dati20_21[[#This Row],[Mf]]/Dati20_21[[#This Row],[Quota]]),0)</f>
        <v>0.7</v>
      </c>
      <c r="F656" s="13">
        <f>IFERROR(Dati20_21[[#This Row],[Mf/Quota]]*Dati20_21[[#This Row],[Pg]]/38,0)</f>
        <v>0.51578947368421046</v>
      </c>
      <c r="G656" s="15">
        <f>IF(Dati20_21[[#This Row],[Mf]]*Dati20_21[[#This Row],[Pg]]=0,0,Dati20_21[[#This Row],[Mf]]*Dati20_21[[#This Row],[Pg]])</f>
        <v>156.79999999999998</v>
      </c>
      <c r="H656" s="20">
        <f>IFERROR(Dati20_21[[#This Row],[Tot. punti]]/Dati20_21[[#This Row],[Quota]],0)</f>
        <v>19.599999999999998</v>
      </c>
      <c r="I656" s="12">
        <f>IFERROR(VLOOKUP(Dati20_21[[#This Row],[Nome]]&amp;"*",Gazzetta20_21[],2,FALSE),0)</f>
        <v>8</v>
      </c>
      <c r="J656" t="s">
        <v>35</v>
      </c>
      <c r="K656">
        <v>28</v>
      </c>
      <c r="L656">
        <v>5.69</v>
      </c>
      <c r="M656">
        <v>5.6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3</v>
      </c>
      <c r="V656">
        <v>0</v>
      </c>
      <c r="W656">
        <v>1</v>
      </c>
    </row>
    <row r="657" spans="1:23">
      <c r="A657">
        <v>215</v>
      </c>
      <c r="B657" t="s">
        <v>17</v>
      </c>
      <c r="C657" t="s">
        <v>459</v>
      </c>
      <c r="D657" s="17" t="str">
        <f>IFERROR(VLOOKUP(Dati20_21[[#This Row],[Nome]]&amp;"*",Gazzetta20_21[Giocatore],1,FALSE),0)</f>
        <v>Verde D.</v>
      </c>
      <c r="E657" s="13">
        <f>IFERROR(IF(Dati20_21[[#This Row],[Mf]]/Dati20_21[[#This Row],[Quota]]=0,0,Dati20_21[[#This Row],[Mf]]/Dati20_21[[#This Row],[Quota]]),0)</f>
        <v>0.34190476190476188</v>
      </c>
      <c r="F657" s="13">
        <f>IFERROR(Dati20_21[[#This Row],[Mf/Quota]]*Dati20_21[[#This Row],[Pg]]/38,0)</f>
        <v>0.18894736842105261</v>
      </c>
      <c r="G657" s="15">
        <f>IF(Dati20_21[[#This Row],[Mf]]*Dati20_21[[#This Row],[Pg]]=0,0,Dati20_21[[#This Row],[Mf]]*Dati20_21[[#This Row],[Pg]])</f>
        <v>150.78</v>
      </c>
      <c r="H657" s="20">
        <f>IFERROR(Dati20_21[[#This Row],[Tot. punti]]/Dati20_21[[#This Row],[Quota]],0)</f>
        <v>7.18</v>
      </c>
      <c r="I657" s="12">
        <f>IFERROR(VLOOKUP(Dati20_21[[#This Row],[Nome]]&amp;"*",Gazzetta20_21[],2,FALSE),0)</f>
        <v>21</v>
      </c>
      <c r="J657" t="s">
        <v>1494</v>
      </c>
      <c r="K657">
        <v>21</v>
      </c>
      <c r="L657">
        <v>6.18</v>
      </c>
      <c r="M657">
        <v>7.18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>
      <c r="A658">
        <v>376</v>
      </c>
      <c r="B658" t="s">
        <v>22</v>
      </c>
      <c r="C658" t="s">
        <v>443</v>
      </c>
      <c r="D658" s="17" t="str">
        <f>IFERROR(VLOOKUP(Dati20_21[[#This Row],[Nome]]&amp;"*",Gazzetta20_21[Giocatore],1,FALSE),0)</f>
        <v>Verdi S.</v>
      </c>
      <c r="E658" s="13">
        <f>IFERROR(IF(Dati20_21[[#This Row],[Mf]]/Dati20_21[[#This Row],[Quota]]=0,0,Dati20_21[[#This Row],[Mf]]/Dati20_21[[#This Row],[Quota]]),0)</f>
        <v>0.48833333333333334</v>
      </c>
      <c r="F658" s="13">
        <f>IFERROR(Dati20_21[[#This Row],[Mf/Quota]]*Dati20_21[[#This Row],[Pg]]/38,0)</f>
        <v>0.42407894736842111</v>
      </c>
      <c r="G658" s="15">
        <f>IF(Dati20_21[[#This Row],[Mf]]*Dati20_21[[#This Row],[Pg]]=0,0,Dati20_21[[#This Row],[Mf]]*Dati20_21[[#This Row],[Pg]])</f>
        <v>193.38000000000002</v>
      </c>
      <c r="H658" s="20">
        <f>IFERROR(Dati20_21[[#This Row],[Tot. punti]]/Dati20_21[[#This Row],[Quota]],0)</f>
        <v>16.115000000000002</v>
      </c>
      <c r="I658" s="12">
        <f>IFERROR(VLOOKUP(Dati20_21[[#This Row],[Nome]]&amp;"*",Gazzetta20_21[],2,FALSE),0)</f>
        <v>12</v>
      </c>
      <c r="J658" t="s">
        <v>81</v>
      </c>
      <c r="K658">
        <v>33</v>
      </c>
      <c r="L658">
        <v>5.7</v>
      </c>
      <c r="M658">
        <v>5.86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6</v>
      </c>
      <c r="V658">
        <v>0</v>
      </c>
      <c r="W658">
        <v>0</v>
      </c>
    </row>
    <row r="659" spans="1:23">
      <c r="A659">
        <v>2215</v>
      </c>
      <c r="B659" t="s">
        <v>22</v>
      </c>
      <c r="C659" t="s">
        <v>834</v>
      </c>
      <c r="D659" s="17" t="str">
        <f>IFERROR(VLOOKUP(Dati20_21[[#This Row],[Nome]]&amp;"*",Gazzetta20_21[Giocatore],1,FALSE),0)</f>
        <v>Veretout J.</v>
      </c>
      <c r="E659" s="13">
        <f>IFERROR(IF(Dati20_21[[#This Row],[Mf]]/Dati20_21[[#This Row],[Quota]]=0,0,Dati20_21[[#This Row],[Mf]]/Dati20_21[[#This Row],[Quota]]),0)</f>
        <v>0.26035714285714284</v>
      </c>
      <c r="F659" s="13">
        <f>IFERROR(Dati20_21[[#This Row],[Mf/Quota]]*Dati20_21[[#This Row],[Pg]]/38,0)</f>
        <v>0.19869360902255637</v>
      </c>
      <c r="G659" s="15">
        <f>IF(Dati20_21[[#This Row],[Mf]]*Dati20_21[[#This Row],[Pg]]=0,0,Dati20_21[[#This Row],[Mf]]*Dati20_21[[#This Row],[Pg]])</f>
        <v>211.41</v>
      </c>
      <c r="H659" s="20">
        <f>IFERROR(Dati20_21[[#This Row],[Tot. punti]]/Dati20_21[[#This Row],[Quota]],0)</f>
        <v>7.550357142857143</v>
      </c>
      <c r="I659" s="12">
        <f>IFERROR(VLOOKUP(Dati20_21[[#This Row],[Nome]]&amp;"*",Gazzetta20_21[],2,FALSE),0)</f>
        <v>28</v>
      </c>
      <c r="J659" t="s">
        <v>42</v>
      </c>
      <c r="K659">
        <v>29</v>
      </c>
      <c r="L659">
        <v>6.25</v>
      </c>
      <c r="M659">
        <v>7.29</v>
      </c>
      <c r="N659">
        <v>5</v>
      </c>
      <c r="O659">
        <v>0</v>
      </c>
      <c r="P659">
        <v>0</v>
      </c>
      <c r="Q659">
        <v>5</v>
      </c>
      <c r="R659">
        <v>5</v>
      </c>
      <c r="S659">
        <v>0</v>
      </c>
      <c r="T659">
        <v>1</v>
      </c>
      <c r="U659">
        <v>4</v>
      </c>
      <c r="V659">
        <v>0</v>
      </c>
      <c r="W659">
        <v>0</v>
      </c>
    </row>
    <row r="660" spans="1:23">
      <c r="A660">
        <v>5360</v>
      </c>
      <c r="B660" t="s">
        <v>17</v>
      </c>
      <c r="C660" t="s">
        <v>1604</v>
      </c>
      <c r="D660" s="17" t="str">
        <f>IFERROR(VLOOKUP(Dati20_21[[#This Row],[Nome]]&amp;"*",Gazzetta20_21[Giocatore],1,FALSE),0)</f>
        <v>Vergani E.</v>
      </c>
      <c r="E660" s="13">
        <f>IFERROR(IF(Dati20_21[[#This Row],[Mf]]/Dati20_21[[#This Row],[Quota]]=0,0,Dati20_21[[#This Row],[Mf]]/Dati20_21[[#This Row],[Quota]]),0)</f>
        <v>0</v>
      </c>
      <c r="F660" s="13">
        <f>IFERROR(Dati20_21[[#This Row],[Mf/Quota]]*Dati20_21[[#This Row],[Pg]]/38,0)</f>
        <v>0</v>
      </c>
      <c r="G660" s="15">
        <f>IF(Dati20_21[[#This Row],[Mf]]*Dati20_21[[#This Row],[Pg]]=0,0,Dati20_21[[#This Row],[Mf]]*Dati20_21[[#This Row],[Pg]])</f>
        <v>0</v>
      </c>
      <c r="H660" s="20">
        <f>IFERROR(Dati20_21[[#This Row],[Tot. punti]]/Dati20_21[[#This Row],[Quota]],0)</f>
        <v>0</v>
      </c>
      <c r="I660" s="12">
        <f>IFERROR(VLOOKUP(Dati20_21[[#This Row],[Nome]]&amp;"*",Gazzetta20_21[],2,FALSE),0)</f>
        <v>1</v>
      </c>
      <c r="J660" t="s">
        <v>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600</v>
      </c>
      <c r="B661" t="s">
        <v>22</v>
      </c>
      <c r="C661" t="s">
        <v>623</v>
      </c>
      <c r="D661" s="17" t="str">
        <f>IFERROR(VLOOKUP(Dati20_21[[#This Row],[Nome]]&amp;"*",Gazzetta20_21[Giocatore],1,FALSE),0)</f>
        <v>Verre V.</v>
      </c>
      <c r="E661" s="13">
        <f>IFERROR(IF(Dati20_21[[#This Row],[Mf]]/Dati20_21[[#This Row],[Quota]]=0,0,Dati20_21[[#This Row],[Mf]]/Dati20_21[[#This Row],[Quota]]),0)</f>
        <v>0.40937499999999999</v>
      </c>
      <c r="F661" s="13">
        <f>IFERROR(Dati20_21[[#This Row],[Mf/Quota]]*Dati20_21[[#This Row],[Pg]]/38,0)</f>
        <v>0.29087171052631577</v>
      </c>
      <c r="G661" s="15">
        <f>IF(Dati20_21[[#This Row],[Mf]]*Dati20_21[[#This Row],[Pg]]=0,0,Dati20_21[[#This Row],[Mf]]*Dati20_21[[#This Row],[Pg]])</f>
        <v>176.85</v>
      </c>
      <c r="H661" s="20">
        <f>IFERROR(Dati20_21[[#This Row],[Tot. punti]]/Dati20_21[[#This Row],[Quota]],0)</f>
        <v>11.053125</v>
      </c>
      <c r="I661" s="12">
        <f>IFERROR(VLOOKUP(Dati20_21[[#This Row],[Nome]]&amp;"*",Gazzetta20_21[],2,FALSE),0)</f>
        <v>16</v>
      </c>
      <c r="J661" t="s">
        <v>44</v>
      </c>
      <c r="K661">
        <v>27</v>
      </c>
      <c r="L661">
        <v>6.07</v>
      </c>
      <c r="M661">
        <v>6.55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  <c r="V661">
        <v>0</v>
      </c>
      <c r="W661">
        <v>0</v>
      </c>
    </row>
    <row r="662" spans="1:23">
      <c r="A662">
        <v>4964</v>
      </c>
      <c r="B662" t="s">
        <v>28</v>
      </c>
      <c r="C662" t="s">
        <v>1515</v>
      </c>
      <c r="D662" s="17" t="str">
        <f>IFERROR(VLOOKUP(Dati20_21[[#This Row],[Nome]]&amp;"*",Gazzetta20_21[Giocatore],1,FALSE),0)</f>
        <v>Vicario G.</v>
      </c>
      <c r="E662" s="13">
        <f>IFERROR(IF(Dati20_21[[#This Row],[Mf]]/Dati20_21[[#This Row],[Quota]]=0,0,Dati20_21[[#This Row],[Mf]]/Dati20_21[[#This Row],[Quota]]),0)</f>
        <v>1</v>
      </c>
      <c r="F662" s="13">
        <f>IFERROR(Dati20_21[[#This Row],[Mf/Quota]]*Dati20_21[[#This Row],[Pg]]/38,0)</f>
        <v>0.10526315789473684</v>
      </c>
      <c r="G662" s="15">
        <f>IF(Dati20_21[[#This Row],[Mf]]*Dati20_21[[#This Row],[Pg]]=0,0,Dati20_21[[#This Row],[Mf]]*Dati20_21[[#This Row],[Pg]])</f>
        <v>20</v>
      </c>
      <c r="H662" s="20">
        <f>IFERROR(Dati20_21[[#This Row],[Tot. punti]]/Dati20_21[[#This Row],[Quota]],0)</f>
        <v>4</v>
      </c>
      <c r="I662" s="12">
        <f>IFERROR(VLOOKUP(Dati20_21[[#This Row],[Nome]]&amp;"*",Gazzetta20_21[],2,FALSE),0)</f>
        <v>5</v>
      </c>
      <c r="J662" t="s">
        <v>654</v>
      </c>
      <c r="K662">
        <v>4</v>
      </c>
      <c r="L662">
        <v>6.5</v>
      </c>
      <c r="M662">
        <v>5</v>
      </c>
      <c r="N662">
        <v>0</v>
      </c>
      <c r="O662">
        <v>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2414</v>
      </c>
      <c r="B663" t="s">
        <v>22</v>
      </c>
      <c r="C663" t="s">
        <v>1496</v>
      </c>
      <c r="D663" s="17" t="str">
        <f>IFERROR(VLOOKUP(Dati20_21[[#This Row],[Nome]]&amp;"*",Gazzetta20_21[Giocatore],1,FALSE),0)</f>
        <v>Vidal A.</v>
      </c>
      <c r="E663" s="13">
        <f>IFERROR(IF(Dati20_21[[#This Row],[Mf]]/Dati20_21[[#This Row],[Quota]]=0,0,Dati20_21[[#This Row],[Mf]]/Dati20_21[[#This Row],[Quota]]),0)</f>
        <v>0.30599999999999999</v>
      </c>
      <c r="F663" s="13">
        <f>IFERROR(Dati20_21[[#This Row],[Mf/Quota]]*Dati20_21[[#This Row],[Pg]]/38,0)</f>
        <v>0.18521052631578949</v>
      </c>
      <c r="G663" s="15">
        <f>IF(Dati20_21[[#This Row],[Mf]]*Dati20_21[[#This Row],[Pg]]=0,0,Dati20_21[[#This Row],[Mf]]*Dati20_21[[#This Row],[Pg]])</f>
        <v>140.76</v>
      </c>
      <c r="H663" s="20">
        <f>IFERROR(Dati20_21[[#This Row],[Tot. punti]]/Dati20_21[[#This Row],[Quota]],0)</f>
        <v>7.0379999999999994</v>
      </c>
      <c r="I663" s="12">
        <f>IFERROR(VLOOKUP(Dati20_21[[#This Row],[Nome]]&amp;"*",Gazzetta20_21[],2,FALSE),0)</f>
        <v>20</v>
      </c>
      <c r="J663" t="s">
        <v>55</v>
      </c>
      <c r="K663">
        <v>23</v>
      </c>
      <c r="L663">
        <v>6.05</v>
      </c>
      <c r="M663">
        <v>6.12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</row>
    <row r="664" spans="1:23">
      <c r="A664">
        <v>2855</v>
      </c>
      <c r="B664" t="s">
        <v>22</v>
      </c>
      <c r="C664" t="s">
        <v>1199</v>
      </c>
      <c r="D664" s="17" t="str">
        <f>IFERROR(VLOOKUP(Dati20_21[[#This Row],[Nome]]&amp;"*",Gazzetta20_21[Giocatore],1,FALSE),0)</f>
        <v>Vieira R.</v>
      </c>
      <c r="E664" s="13">
        <f>IFERROR(IF(Dati20_21[[#This Row],[Mf]]/Dati20_21[[#This Row],[Quota]]=0,0,Dati20_21[[#This Row],[Mf]]/Dati20_21[[#This Row],[Quota]]),0)</f>
        <v>0.8214285714285714</v>
      </c>
      <c r="F664" s="13">
        <f>IFERROR(Dati20_21[[#This Row],[Mf/Quota]]*Dati20_21[[#This Row],[Pg]]/38,0)</f>
        <v>8.646616541353383E-2</v>
      </c>
      <c r="G664" s="15">
        <f>IF(Dati20_21[[#This Row],[Mf]]*Dati20_21[[#This Row],[Pg]]=0,0,Dati20_21[[#This Row],[Mf]]*Dati20_21[[#This Row],[Pg]])</f>
        <v>23</v>
      </c>
      <c r="H664" s="20">
        <f>IFERROR(Dati20_21[[#This Row],[Tot. punti]]/Dati20_21[[#This Row],[Quota]],0)</f>
        <v>3.2857142857142856</v>
      </c>
      <c r="I664" s="12">
        <f>IFERROR(VLOOKUP(Dati20_21[[#This Row],[Nome]]&amp;"*",Gazzetta20_21[],2,FALSE),0)</f>
        <v>7</v>
      </c>
      <c r="J664" t="s">
        <v>101</v>
      </c>
      <c r="K664">
        <v>4</v>
      </c>
      <c r="L664">
        <v>5.88</v>
      </c>
      <c r="M664">
        <v>5.75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3">
      <c r="A665">
        <v>4985</v>
      </c>
      <c r="B665" t="s">
        <v>31</v>
      </c>
      <c r="C665" t="s">
        <v>1534</v>
      </c>
      <c r="D665" s="17" t="str">
        <f>IFERROR(VLOOKUP(Dati20_21[[#This Row],[Nome]]&amp;"*",Gazzetta20_21[Giocatore],1,FALSE),0)</f>
        <v>Vignali L.</v>
      </c>
      <c r="E665" s="13">
        <f>IFERROR(IF(Dati20_21[[#This Row],[Mf]]/Dati20_21[[#This Row],[Quota]]=0,0,Dati20_21[[#This Row],[Mf]]/Dati20_21[[#This Row],[Quota]]),0)</f>
        <v>1.37</v>
      </c>
      <c r="F665" s="13">
        <f>IFERROR(Dati20_21[[#This Row],[Mf/Quota]]*Dati20_21[[#This Row],[Pg]]/38,0)</f>
        <v>0.75710526315789484</v>
      </c>
      <c r="G665" s="15">
        <f>IF(Dati20_21[[#This Row],[Mf]]*Dati20_21[[#This Row],[Pg]]=0,0,Dati20_21[[#This Row],[Mf]]*Dati20_21[[#This Row],[Pg]])</f>
        <v>115.08000000000001</v>
      </c>
      <c r="H665" s="20">
        <f>IFERROR(Dati20_21[[#This Row],[Tot. punti]]/Dati20_21[[#This Row],[Quota]],0)</f>
        <v>28.770000000000003</v>
      </c>
      <c r="I665" s="12">
        <f>IFERROR(VLOOKUP(Dati20_21[[#This Row],[Nome]]&amp;"*",Gazzetta20_21[],2,FALSE),0)</f>
        <v>4</v>
      </c>
      <c r="J665" t="s">
        <v>1494</v>
      </c>
      <c r="K665">
        <v>21</v>
      </c>
      <c r="L665">
        <v>5.62</v>
      </c>
      <c r="M665">
        <v>5.48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1</v>
      </c>
      <c r="W665">
        <v>0</v>
      </c>
    </row>
    <row r="666" spans="1:23">
      <c r="A666">
        <v>2154</v>
      </c>
      <c r="B666" t="s">
        <v>17</v>
      </c>
      <c r="C666" t="s">
        <v>1082</v>
      </c>
      <c r="D666" s="17" t="str">
        <f>IFERROR(VLOOKUP(Dati20_21[[#This Row],[Nome]]&amp;"*",Gazzetta20_21[Giocatore],1,FALSE),0)</f>
        <v>Vignato E.</v>
      </c>
      <c r="E666" s="13">
        <f>IFERROR(IF(Dati20_21[[#This Row],[Mf]]/Dati20_21[[#This Row],[Quota]]=0,0,Dati20_21[[#This Row],[Mf]]/Dati20_21[[#This Row],[Quota]]),0)</f>
        <v>0.44285714285714289</v>
      </c>
      <c r="F666" s="13">
        <f>IFERROR(Dati20_21[[#This Row],[Mf/Quota]]*Dati20_21[[#This Row],[Pg]]/38,0)</f>
        <v>0.36127819548872181</v>
      </c>
      <c r="G666" s="15">
        <f>IF(Dati20_21[[#This Row],[Mf]]*Dati20_21[[#This Row],[Pg]]=0,0,Dati20_21[[#This Row],[Mf]]*Dati20_21[[#This Row],[Pg]])</f>
        <v>192.20000000000002</v>
      </c>
      <c r="H666" s="20">
        <f>IFERROR(Dati20_21[[#This Row],[Tot. punti]]/Dati20_21[[#This Row],[Quota]],0)</f>
        <v>13.72857142857143</v>
      </c>
      <c r="I666" s="12">
        <f>IFERROR(VLOOKUP(Dati20_21[[#This Row],[Nome]]&amp;"*",Gazzetta20_21[],2,FALSE),0)</f>
        <v>14</v>
      </c>
      <c r="J666" t="s">
        <v>89</v>
      </c>
      <c r="K666">
        <v>31</v>
      </c>
      <c r="L666">
        <v>6</v>
      </c>
      <c r="M666">
        <v>6.2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4</v>
      </c>
      <c r="V666">
        <v>0</v>
      </c>
      <c r="W666">
        <v>0</v>
      </c>
    </row>
    <row r="667" spans="1:23">
      <c r="A667">
        <v>4885</v>
      </c>
      <c r="B667" t="s">
        <v>22</v>
      </c>
      <c r="C667" t="s">
        <v>1445</v>
      </c>
      <c r="D667" s="17" t="str">
        <f>IFERROR(VLOOKUP(Dati20_21[[#This Row],[Nome]]&amp;"*",Gazzetta20_21[Giocatore],1,FALSE),0)</f>
        <v>Villar G.</v>
      </c>
      <c r="E667" s="13">
        <f>IFERROR(IF(Dati20_21[[#This Row],[Mf]]/Dati20_21[[#This Row],[Quota]]=0,0,Dati20_21[[#This Row],[Mf]]/Dati20_21[[#This Row],[Quota]]),0)</f>
        <v>0.73624999999999996</v>
      </c>
      <c r="F667" s="13">
        <f>IFERROR(Dati20_21[[#This Row],[Mf/Quota]]*Dati20_21[[#This Row],[Pg]]/38,0)</f>
        <v>0.62</v>
      </c>
      <c r="G667" s="15">
        <f>IF(Dati20_21[[#This Row],[Mf]]*Dati20_21[[#This Row],[Pg]]=0,0,Dati20_21[[#This Row],[Mf]]*Dati20_21[[#This Row],[Pg]])</f>
        <v>188.48</v>
      </c>
      <c r="H667" s="20">
        <f>IFERROR(Dati20_21[[#This Row],[Tot. punti]]/Dati20_21[[#This Row],[Quota]],0)</f>
        <v>23.56</v>
      </c>
      <c r="I667" s="12">
        <f>IFERROR(VLOOKUP(Dati20_21[[#This Row],[Nome]]&amp;"*",Gazzetta20_21[],2,FALSE),0)</f>
        <v>8</v>
      </c>
      <c r="J667" t="s">
        <v>42</v>
      </c>
      <c r="K667">
        <v>32</v>
      </c>
      <c r="L667">
        <v>5.98</v>
      </c>
      <c r="M667">
        <v>5.89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7</v>
      </c>
      <c r="V667">
        <v>0</v>
      </c>
      <c r="W667">
        <v>0</v>
      </c>
    </row>
    <row r="668" spans="1:23">
      <c r="A668">
        <v>440</v>
      </c>
      <c r="B668" t="s">
        <v>22</v>
      </c>
      <c r="C668" t="s">
        <v>604</v>
      </c>
      <c r="D668" s="17" t="str">
        <f>IFERROR(VLOOKUP(Dati20_21[[#This Row],[Nome]]&amp;"*",Gazzetta20_21[Giocatore],1,FALSE),0)</f>
        <v>Viola N.</v>
      </c>
      <c r="E668" s="13">
        <f>IFERROR(IF(Dati20_21[[#This Row],[Mf]]/Dati20_21[[#This Row],[Quota]]=0,0,Dati20_21[[#This Row],[Mf]]/Dati20_21[[#This Row],[Quota]]),0)</f>
        <v>0.37157894736842101</v>
      </c>
      <c r="F668" s="13">
        <f>IFERROR(Dati20_21[[#This Row],[Mf/Quota]]*Dati20_21[[#This Row],[Pg]]/38,0)</f>
        <v>0.16623268698060942</v>
      </c>
      <c r="G668" s="15">
        <f>IF(Dati20_21[[#This Row],[Mf]]*Dati20_21[[#This Row],[Pg]]=0,0,Dati20_21[[#This Row],[Mf]]*Dati20_21[[#This Row],[Pg]])</f>
        <v>120.02</v>
      </c>
      <c r="H668" s="20">
        <f>IFERROR(Dati20_21[[#This Row],[Tot. punti]]/Dati20_21[[#This Row],[Quota]],0)</f>
        <v>6.3168421052631576</v>
      </c>
      <c r="I668" s="12">
        <f>IFERROR(VLOOKUP(Dati20_21[[#This Row],[Nome]]&amp;"*",Gazzetta20_21[],2,FALSE),0)</f>
        <v>19</v>
      </c>
      <c r="J668" t="s">
        <v>655</v>
      </c>
      <c r="K668">
        <v>17</v>
      </c>
      <c r="L668">
        <v>6.15</v>
      </c>
      <c r="M668">
        <v>7.06</v>
      </c>
      <c r="N668">
        <v>1</v>
      </c>
      <c r="O668">
        <v>0</v>
      </c>
      <c r="P668">
        <v>0</v>
      </c>
      <c r="Q668">
        <v>4</v>
      </c>
      <c r="R668">
        <v>4</v>
      </c>
      <c r="S668">
        <v>0</v>
      </c>
      <c r="T668">
        <v>1</v>
      </c>
      <c r="U668">
        <v>1</v>
      </c>
      <c r="V668">
        <v>0</v>
      </c>
      <c r="W668">
        <v>0</v>
      </c>
    </row>
    <row r="669" spans="1:23">
      <c r="A669">
        <v>2841</v>
      </c>
      <c r="B669" t="s">
        <v>17</v>
      </c>
      <c r="C669" t="s">
        <v>1186</v>
      </c>
      <c r="D669" s="17" t="str">
        <f>IFERROR(VLOOKUP(Dati20_21[[#This Row],[Nome]]&amp;"*",Gazzetta20_21[Giocatore],1,FALSE),0)</f>
        <v>Vlahovic D.</v>
      </c>
      <c r="E669" s="13">
        <f>IFERROR(IF(Dati20_21[[#This Row],[Mf]]/Dati20_21[[#This Row],[Quota]]=0,0,Dati20_21[[#This Row],[Mf]]/Dati20_21[[#This Row],[Quota]]),0)</f>
        <v>0.2154054054054054</v>
      </c>
      <c r="F669" s="13">
        <f>IFERROR(Dati20_21[[#This Row],[Mf/Quota]]*Dati20_21[[#This Row],[Pg]]/38,0)</f>
        <v>0.20973684210526314</v>
      </c>
      <c r="G669" s="15">
        <f>IF(Dati20_21[[#This Row],[Mf]]*Dati20_21[[#This Row],[Pg]]=0,0,Dati20_21[[#This Row],[Mf]]*Dati20_21[[#This Row],[Pg]])</f>
        <v>294.89</v>
      </c>
      <c r="H669" s="20">
        <f>IFERROR(Dati20_21[[#This Row],[Tot. punti]]/Dati20_21[[#This Row],[Quota]],0)</f>
        <v>7.97</v>
      </c>
      <c r="I669" s="12">
        <f>IFERROR(VLOOKUP(Dati20_21[[#This Row],[Nome]]&amp;"*",Gazzetta20_21[],2,FALSE),0)</f>
        <v>37</v>
      </c>
      <c r="J669" t="s">
        <v>35</v>
      </c>
      <c r="K669">
        <v>37</v>
      </c>
      <c r="L669">
        <v>6.18</v>
      </c>
      <c r="M669">
        <v>7.97</v>
      </c>
      <c r="N669">
        <v>15</v>
      </c>
      <c r="O669">
        <v>0</v>
      </c>
      <c r="P669">
        <v>0</v>
      </c>
      <c r="Q669">
        <v>6</v>
      </c>
      <c r="R669">
        <v>6</v>
      </c>
      <c r="S669">
        <v>0</v>
      </c>
      <c r="T669">
        <v>2</v>
      </c>
      <c r="U669">
        <v>1</v>
      </c>
      <c r="V669">
        <v>0</v>
      </c>
      <c r="W669">
        <v>0</v>
      </c>
    </row>
    <row r="670" spans="1:23">
      <c r="A670">
        <v>4994</v>
      </c>
      <c r="B670" t="s">
        <v>31</v>
      </c>
      <c r="C670" t="s">
        <v>1542</v>
      </c>
      <c r="D670" s="17" t="str">
        <f>IFERROR(VLOOKUP(Dati20_21[[#This Row],[Nome]]&amp;"*",Gazzetta20_21[Giocatore],1,FALSE),0)</f>
        <v>Vojvoda M.</v>
      </c>
      <c r="E670" s="13">
        <f>IFERROR(IF(Dati20_21[[#This Row],[Mf]]/Dati20_21[[#This Row],[Quota]]=0,0,Dati20_21[[#This Row],[Mf]]/Dati20_21[[#This Row],[Quota]]),0)</f>
        <v>0.54818181818181821</v>
      </c>
      <c r="F670" s="13">
        <f>IFERROR(Dati20_21[[#This Row],[Mf/Quota]]*Dati20_21[[#This Row],[Pg]]/38,0)</f>
        <v>0.34622009569377993</v>
      </c>
      <c r="G670" s="15">
        <f>IF(Dati20_21[[#This Row],[Mf]]*Dati20_21[[#This Row],[Pg]]=0,0,Dati20_21[[#This Row],[Mf]]*Dati20_21[[#This Row],[Pg]])</f>
        <v>144.72</v>
      </c>
      <c r="H670" s="20">
        <f>IFERROR(Dati20_21[[#This Row],[Tot. punti]]/Dati20_21[[#This Row],[Quota]],0)</f>
        <v>13.156363636363636</v>
      </c>
      <c r="I670" s="12">
        <f>IFERROR(VLOOKUP(Dati20_21[[#This Row],[Nome]]&amp;"*",Gazzetta20_21[],2,FALSE),0)</f>
        <v>11</v>
      </c>
      <c r="J670" t="s">
        <v>81</v>
      </c>
      <c r="K670">
        <v>24</v>
      </c>
      <c r="L670">
        <v>5.71</v>
      </c>
      <c r="M670">
        <v>6.03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4</v>
      </c>
      <c r="V670">
        <v>0</v>
      </c>
      <c r="W670">
        <v>0</v>
      </c>
    </row>
    <row r="671" spans="1:23">
      <c r="A671">
        <v>5002</v>
      </c>
      <c r="B671" t="s">
        <v>22</v>
      </c>
      <c r="C671" t="s">
        <v>1550</v>
      </c>
      <c r="D671" s="17" t="str">
        <f>IFERROR(VLOOKUP(Dati20_21[[#This Row],[Nome]]&amp;"*",Gazzetta20_21[Giocatore],1,FALSE),0)</f>
        <v>Vulic M.</v>
      </c>
      <c r="E671" s="13">
        <f>IFERROR(IF(Dati20_21[[#This Row],[Mf]]/Dati20_21[[#This Row],[Quota]]=0,0,Dati20_21[[#This Row],[Mf]]/Dati20_21[[#This Row],[Quota]]),0)</f>
        <v>0.6</v>
      </c>
      <c r="F671" s="13">
        <f>IFERROR(Dati20_21[[#This Row],[Mf/Quota]]*Dati20_21[[#This Row],[Pg]]/38,0)</f>
        <v>0.39473684210526316</v>
      </c>
      <c r="G671" s="15">
        <f>IF(Dati20_21[[#This Row],[Mf]]*Dati20_21[[#This Row],[Pg]]=0,0,Dati20_21[[#This Row],[Mf]]*Dati20_21[[#This Row],[Pg]])</f>
        <v>150</v>
      </c>
      <c r="H671" s="20">
        <f>IFERROR(Dati20_21[[#This Row],[Tot. punti]]/Dati20_21[[#This Row],[Quota]],0)</f>
        <v>15</v>
      </c>
      <c r="I671" s="12">
        <f>IFERROR(VLOOKUP(Dati20_21[[#This Row],[Nome]]&amp;"*",Gazzetta20_21[],2,FALSE),0)</f>
        <v>10</v>
      </c>
      <c r="J671" t="s">
        <v>656</v>
      </c>
      <c r="K671">
        <v>25</v>
      </c>
      <c r="L671">
        <v>5.87</v>
      </c>
      <c r="M671">
        <v>6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0</v>
      </c>
      <c r="W671">
        <v>0</v>
      </c>
    </row>
    <row r="672" spans="1:23">
      <c r="A672">
        <v>2392</v>
      </c>
      <c r="B672" t="s">
        <v>22</v>
      </c>
      <c r="C672" t="s">
        <v>1270</v>
      </c>
      <c r="D672" s="17" t="str">
        <f>IFERROR(VLOOKUP(Dati20_21[[#This Row],[Nome]]&amp;"*",Gazzetta20_21[Giocatore],1,FALSE),0)</f>
        <v>Walace -.</v>
      </c>
      <c r="E672" s="13">
        <f>IFERROR(IF(Dati20_21[[#This Row],[Mf]]/Dati20_21[[#This Row],[Quota]]=0,0,Dati20_21[[#This Row],[Mf]]/Dati20_21[[#This Row],[Quota]]),0)</f>
        <v>0.73</v>
      </c>
      <c r="F672" s="13">
        <f>IFERROR(Dati20_21[[#This Row],[Mf/Quota]]*Dati20_21[[#This Row],[Pg]]/38,0)</f>
        <v>0.57631578947368423</v>
      </c>
      <c r="G672" s="15">
        <f>IF(Dati20_21[[#This Row],[Mf]]*Dati20_21[[#This Row],[Pg]]=0,0,Dati20_21[[#This Row],[Mf]]*Dati20_21[[#This Row],[Pg]])</f>
        <v>175.2</v>
      </c>
      <c r="H672" s="20">
        <f>IFERROR(Dati20_21[[#This Row],[Tot. punti]]/Dati20_21[[#This Row],[Quota]],0)</f>
        <v>21.9</v>
      </c>
      <c r="I672" s="12">
        <f>IFERROR(VLOOKUP(Dati20_21[[#This Row],[Nome]]&amp;"*",Gazzetta20_21[],2,FALSE),0)</f>
        <v>8</v>
      </c>
      <c r="J672" t="s">
        <v>30</v>
      </c>
      <c r="K672">
        <v>30</v>
      </c>
      <c r="L672">
        <v>5.91</v>
      </c>
      <c r="M672">
        <v>5.84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</row>
    <row r="673" spans="1:23">
      <c r="A673">
        <v>4374</v>
      </c>
      <c r="B673" t="s">
        <v>31</v>
      </c>
      <c r="C673" t="s">
        <v>1292</v>
      </c>
      <c r="D673" s="17" t="str">
        <f>IFERROR(VLOOKUP(Dati20_21[[#This Row],[Nome]]&amp;"*",Gazzetta20_21[Giocatore],1,FALSE),0)</f>
        <v>Walukiewicz S.</v>
      </c>
      <c r="E673" s="13">
        <f>IFERROR(IF(Dati20_21[[#This Row],[Mf]]/Dati20_21[[#This Row],[Quota]]=0,0,Dati20_21[[#This Row],[Mf]]/Dati20_21[[#This Row],[Quota]]),0)</f>
        <v>0.81571428571428573</v>
      </c>
      <c r="F673" s="13">
        <f>IFERROR(Dati20_21[[#This Row],[Mf/Quota]]*Dati20_21[[#This Row],[Pg]]/38,0)</f>
        <v>0.40785714285714286</v>
      </c>
      <c r="G673" s="15">
        <f>IF(Dati20_21[[#This Row],[Mf]]*Dati20_21[[#This Row],[Pg]]=0,0,Dati20_21[[#This Row],[Mf]]*Dati20_21[[#This Row],[Pg]])</f>
        <v>108.49</v>
      </c>
      <c r="H673" s="20">
        <f>IFERROR(Dati20_21[[#This Row],[Tot. punti]]/Dati20_21[[#This Row],[Quota]],0)</f>
        <v>15.498571428571427</v>
      </c>
      <c r="I673" s="12">
        <f>IFERROR(VLOOKUP(Dati20_21[[#This Row],[Nome]]&amp;"*",Gazzetta20_21[],2,FALSE),0)</f>
        <v>7</v>
      </c>
      <c r="J673" t="s">
        <v>654</v>
      </c>
      <c r="K673">
        <v>19</v>
      </c>
      <c r="L673">
        <v>5.68</v>
      </c>
      <c r="M673">
        <v>5.71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</row>
    <row r="674" spans="1:23">
      <c r="A674">
        <v>4895</v>
      </c>
      <c r="B674" t="s">
        <v>31</v>
      </c>
      <c r="C674" t="s">
        <v>1454</v>
      </c>
      <c r="D674" s="17" t="str">
        <f>IFERROR(VLOOKUP(Dati20_21[[#This Row],[Nome]]&amp;"*",Gazzetta20_21[Giocatore],1,FALSE),0)</f>
        <v>Yoshida M.</v>
      </c>
      <c r="E674" s="13">
        <f>IFERROR(IF(Dati20_21[[#This Row],[Mf]]/Dati20_21[[#This Row],[Quota]]=0,0,Dati20_21[[#This Row],[Mf]]/Dati20_21[[#This Row],[Quota]]),0)</f>
        <v>0.47461538461538461</v>
      </c>
      <c r="F674" s="13">
        <f>IFERROR(Dati20_21[[#This Row],[Mf/Quota]]*Dati20_21[[#This Row],[Pg]]/38,0)</f>
        <v>0.39967611336032388</v>
      </c>
      <c r="G674" s="15">
        <f>IF(Dati20_21[[#This Row],[Mf]]*Dati20_21[[#This Row],[Pg]]=0,0,Dati20_21[[#This Row],[Mf]]*Dati20_21[[#This Row],[Pg]])</f>
        <v>197.44</v>
      </c>
      <c r="H674" s="20">
        <f>IFERROR(Dati20_21[[#This Row],[Tot. punti]]/Dati20_21[[#This Row],[Quota]],0)</f>
        <v>15.187692307692307</v>
      </c>
      <c r="I674" s="12">
        <f>IFERROR(VLOOKUP(Dati20_21[[#This Row],[Nome]]&amp;"*",Gazzetta20_21[],2,FALSE),0)</f>
        <v>13</v>
      </c>
      <c r="J674" t="s">
        <v>44</v>
      </c>
      <c r="K674">
        <v>32</v>
      </c>
      <c r="L674">
        <v>6.07</v>
      </c>
      <c r="M674">
        <v>6.17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5</v>
      </c>
      <c r="V674">
        <v>0</v>
      </c>
      <c r="W674">
        <v>0</v>
      </c>
    </row>
    <row r="675" spans="1:23">
      <c r="A675">
        <v>2707</v>
      </c>
      <c r="B675" t="s">
        <v>31</v>
      </c>
      <c r="C675" t="s">
        <v>1283</v>
      </c>
      <c r="D675" s="17" t="str">
        <f>IFERROR(VLOOKUP(Dati20_21[[#This Row],[Nome]]&amp;"*",Gazzetta20_21[Giocatore],1,FALSE),0)</f>
        <v>Young A.</v>
      </c>
      <c r="E675" s="13">
        <f>IFERROR(IF(Dati20_21[[#This Row],[Mf]]/Dati20_21[[#This Row],[Quota]]=0,0,Dati20_21[[#This Row],[Mf]]/Dati20_21[[#This Row],[Quota]]),0)</f>
        <v>0.32789473684210529</v>
      </c>
      <c r="F675" s="13">
        <f>IFERROR(Dati20_21[[#This Row],[Mf/Quota]]*Dati20_21[[#This Row],[Pg]]/38,0)</f>
        <v>0.22434903047091415</v>
      </c>
      <c r="G675" s="15">
        <f>IF(Dati20_21[[#This Row],[Mf]]*Dati20_21[[#This Row],[Pg]]=0,0,Dati20_21[[#This Row],[Mf]]*Dati20_21[[#This Row],[Pg]])</f>
        <v>161.98000000000002</v>
      </c>
      <c r="H675" s="20">
        <f>IFERROR(Dati20_21[[#This Row],[Tot. punti]]/Dati20_21[[#This Row],[Quota]],0)</f>
        <v>8.525263157894738</v>
      </c>
      <c r="I675" s="12">
        <f>IFERROR(VLOOKUP(Dati20_21[[#This Row],[Nome]]&amp;"*",Gazzetta20_21[],2,FALSE),0)</f>
        <v>19</v>
      </c>
      <c r="J675" t="s">
        <v>55</v>
      </c>
      <c r="K675">
        <v>26</v>
      </c>
      <c r="L675">
        <v>6</v>
      </c>
      <c r="M675">
        <v>6.23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0</v>
      </c>
      <c r="W675">
        <v>0</v>
      </c>
    </row>
    <row r="676" spans="1:23">
      <c r="A676">
        <v>632</v>
      </c>
      <c r="B676" t="s">
        <v>22</v>
      </c>
      <c r="C676" t="s">
        <v>509</v>
      </c>
      <c r="D676" s="17" t="str">
        <f>IFERROR(VLOOKUP(Dati20_21[[#This Row],[Nome]]&amp;"*",Gazzetta20_21[Giocatore],1,FALSE),0)</f>
        <v>Zaccagni M.</v>
      </c>
      <c r="E676" s="13">
        <f>IFERROR(IF(Dati20_21[[#This Row],[Mf]]/Dati20_21[[#This Row],[Quota]]=0,0,Dati20_21[[#This Row],[Mf]]/Dati20_21[[#This Row],[Quota]]),0)</f>
        <v>0.35578947368421049</v>
      </c>
      <c r="F676" s="13">
        <f>IFERROR(Dati20_21[[#This Row],[Mf/Quota]]*Dati20_21[[#This Row],[Pg]]/38,0)</f>
        <v>0.33706371191135731</v>
      </c>
      <c r="G676" s="15">
        <f>IF(Dati20_21[[#This Row],[Mf]]*Dati20_21[[#This Row],[Pg]]=0,0,Dati20_21[[#This Row],[Mf]]*Dati20_21[[#This Row],[Pg]])</f>
        <v>243.35999999999999</v>
      </c>
      <c r="H676" s="20">
        <f>IFERROR(Dati20_21[[#This Row],[Tot. punti]]/Dati20_21[[#This Row],[Quota]],0)</f>
        <v>12.808421052631578</v>
      </c>
      <c r="I676" s="12">
        <f>IFERROR(VLOOKUP(Dati20_21[[#This Row],[Nome]]&amp;"*",Gazzetta20_21[],2,FALSE),0)</f>
        <v>19</v>
      </c>
      <c r="J676" t="s">
        <v>101</v>
      </c>
      <c r="K676">
        <v>36</v>
      </c>
      <c r="L676">
        <v>6.27</v>
      </c>
      <c r="M676">
        <v>6.76</v>
      </c>
      <c r="N676">
        <v>4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5</v>
      </c>
      <c r="U676">
        <v>6</v>
      </c>
      <c r="V676">
        <v>0</v>
      </c>
      <c r="W676">
        <v>0</v>
      </c>
    </row>
    <row r="677" spans="1:23">
      <c r="A677">
        <v>5385</v>
      </c>
      <c r="B677" t="s">
        <v>31</v>
      </c>
      <c r="C677" t="s">
        <v>1618</v>
      </c>
      <c r="D677" s="17" t="str">
        <f>IFERROR(VLOOKUP(Dati20_21[[#This Row],[Nome]]&amp;"*",Gazzetta20_21[Giocatore],1,FALSE),0)</f>
        <v>Zagaritis V.</v>
      </c>
      <c r="E677" s="13">
        <f>IFERROR(IF(Dati20_21[[#This Row],[Mf]]/Dati20_21[[#This Row],[Quota]]=0,0,Dati20_21[[#This Row],[Mf]]/Dati20_21[[#This Row],[Quota]]),0)</f>
        <v>1.2</v>
      </c>
      <c r="F677" s="13">
        <f>IFERROR(Dati20_21[[#This Row],[Mf/Quota]]*Dati20_21[[#This Row],[Pg]]/38,0)</f>
        <v>6.3157894736842107E-2</v>
      </c>
      <c r="G677" s="15">
        <f>IF(Dati20_21[[#This Row],[Mf]]*Dati20_21[[#This Row],[Pg]]=0,0,Dati20_21[[#This Row],[Mf]]*Dati20_21[[#This Row],[Pg]])</f>
        <v>12</v>
      </c>
      <c r="H677" s="20">
        <f>IFERROR(Dati20_21[[#This Row],[Tot. punti]]/Dati20_21[[#This Row],[Quota]],0)</f>
        <v>2.4</v>
      </c>
      <c r="I677" s="12">
        <f>IFERROR(VLOOKUP(Dati20_21[[#This Row],[Nome]]&amp;"*",Gazzetta20_21[],2,FALSE),0)</f>
        <v>5</v>
      </c>
      <c r="J677" t="s">
        <v>1086</v>
      </c>
      <c r="K677">
        <v>2</v>
      </c>
      <c r="L677">
        <v>6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2124</v>
      </c>
      <c r="B678" t="s">
        <v>22</v>
      </c>
      <c r="C678" t="s">
        <v>1069</v>
      </c>
      <c r="D678" s="17" t="str">
        <f>IFERROR(VLOOKUP(Dati20_21[[#This Row],[Nome]]&amp;"*",Gazzetta20_21[Giocatore],1,FALSE),0)</f>
        <v>Zajc M.</v>
      </c>
      <c r="E678" s="13">
        <f>IFERROR(IF(Dati20_21[[#This Row],[Mf]]/Dati20_21[[#This Row],[Quota]]=0,0,Dati20_21[[#This Row],[Mf]]/Dati20_21[[#This Row],[Quota]]),0)</f>
        <v>0.46153846153846156</v>
      </c>
      <c r="F678" s="13">
        <f>IFERROR(Dati20_21[[#This Row],[Mf/Quota]]*Dati20_21[[#This Row],[Pg]]/38,0)</f>
        <v>0.37651821862348178</v>
      </c>
      <c r="G678" s="15">
        <f>IF(Dati20_21[[#This Row],[Mf]]*Dati20_21[[#This Row],[Pg]]=0,0,Dati20_21[[#This Row],[Mf]]*Dati20_21[[#This Row],[Pg]])</f>
        <v>186</v>
      </c>
      <c r="H678" s="20">
        <f>IFERROR(Dati20_21[[#This Row],[Tot. punti]]/Dati20_21[[#This Row],[Quota]],0)</f>
        <v>14.307692307692308</v>
      </c>
      <c r="I678" s="12">
        <f>IFERROR(VLOOKUP(Dati20_21[[#This Row],[Nome]]&amp;"*",Gazzetta20_21[],2,FALSE),0)</f>
        <v>13</v>
      </c>
      <c r="J678" t="s">
        <v>70</v>
      </c>
      <c r="K678">
        <v>31</v>
      </c>
      <c r="L678">
        <v>5.87</v>
      </c>
      <c r="M678">
        <v>6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4</v>
      </c>
      <c r="V678">
        <v>0</v>
      </c>
      <c r="W678">
        <v>0</v>
      </c>
    </row>
    <row r="679" spans="1:23">
      <c r="A679">
        <v>2316</v>
      </c>
      <c r="B679" t="s">
        <v>22</v>
      </c>
      <c r="C679" t="s">
        <v>902</v>
      </c>
      <c r="D679" s="17" t="str">
        <f>IFERROR(VLOOKUP(Dati20_21[[#This Row],[Nome]]&amp;"*",Gazzetta20_21[Giocatore],1,FALSE),0)</f>
        <v>Zanellato N.</v>
      </c>
      <c r="E679" s="13">
        <f>IFERROR(IF(Dati20_21[[#This Row],[Mf]]/Dati20_21[[#This Row],[Quota]]=0,0,Dati20_21[[#This Row],[Mf]]/Dati20_21[[#This Row],[Quota]]),0)</f>
        <v>0.8342857142857143</v>
      </c>
      <c r="F679" s="13">
        <f>IFERROR(Dati20_21[[#This Row],[Mf/Quota]]*Dati20_21[[#This Row],[Pg]]/38,0)</f>
        <v>0.59278195488721808</v>
      </c>
      <c r="G679" s="15">
        <f>IF(Dati20_21[[#This Row],[Mf]]*Dati20_21[[#This Row],[Pg]]=0,0,Dati20_21[[#This Row],[Mf]]*Dati20_21[[#This Row],[Pg]])</f>
        <v>157.68</v>
      </c>
      <c r="H679" s="20">
        <f>IFERROR(Dati20_21[[#This Row],[Tot. punti]]/Dati20_21[[#This Row],[Quota]],0)</f>
        <v>22.525714285714287</v>
      </c>
      <c r="I679" s="12">
        <f>IFERROR(VLOOKUP(Dati20_21[[#This Row],[Nome]]&amp;"*",Gazzetta20_21[],2,FALSE),0)</f>
        <v>7</v>
      </c>
      <c r="J679" t="s">
        <v>656</v>
      </c>
      <c r="K679">
        <v>27</v>
      </c>
      <c r="L679">
        <v>5.72</v>
      </c>
      <c r="M679">
        <v>5.84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3</v>
      </c>
      <c r="V679">
        <v>0</v>
      </c>
      <c r="W679">
        <v>0</v>
      </c>
    </row>
    <row r="680" spans="1:23">
      <c r="A680">
        <v>2766</v>
      </c>
      <c r="B680" t="s">
        <v>22</v>
      </c>
      <c r="C680" t="s">
        <v>1124</v>
      </c>
      <c r="D680" s="17" t="str">
        <f>IFERROR(VLOOKUP(Dati20_21[[#This Row],[Nome]]&amp;"*",Gazzetta20_21[Giocatore],1,FALSE),0)</f>
        <v>Zaniolo N.</v>
      </c>
      <c r="E680" s="13">
        <f>IFERROR(IF(Dati20_21[[#This Row],[Mf]]/Dati20_21[[#This Row],[Quota]]=0,0,Dati20_21[[#This Row],[Mf]]/Dati20_21[[#This Row],[Quota]]),0)</f>
        <v>0</v>
      </c>
      <c r="F680" s="13">
        <f>IFERROR(Dati20_21[[#This Row],[Mf/Quota]]*Dati20_21[[#This Row],[Pg]]/38,0)</f>
        <v>0</v>
      </c>
      <c r="G680" s="15">
        <f>IF(Dati20_21[[#This Row],[Mf]]*Dati20_21[[#This Row],[Pg]]=0,0,Dati20_21[[#This Row],[Mf]]*Dati20_21[[#This Row],[Pg]])</f>
        <v>0</v>
      </c>
      <c r="H680" s="20">
        <f>IFERROR(Dati20_21[[#This Row],[Tot. punti]]/Dati20_21[[#This Row],[Quota]],0)</f>
        <v>0</v>
      </c>
      <c r="I680" s="12">
        <f>IFERROR(VLOOKUP(Dati20_21[[#This Row],[Nome]]&amp;"*",Gazzetta20_21[],2,FALSE),0)</f>
        <v>25</v>
      </c>
      <c r="J680" t="s">
        <v>42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365</v>
      </c>
      <c r="B681" t="s">
        <v>31</v>
      </c>
      <c r="C681" t="s">
        <v>352</v>
      </c>
      <c r="D681" s="17" t="str">
        <f>IFERROR(VLOOKUP(Dati20_21[[#This Row],[Nome]]&amp;"*",Gazzetta20_21[Giocatore],1,FALSE),0)</f>
        <v>Zapata C.</v>
      </c>
      <c r="E681" s="13">
        <f>IFERROR(IF(Dati20_21[[#This Row],[Mf]]/Dati20_21[[#This Row],[Quota]]=0,0,Dati20_21[[#This Row],[Mf]]/Dati20_21[[#This Row],[Quota]]),0)</f>
        <v>0.81571428571428573</v>
      </c>
      <c r="F681" s="13">
        <f>IFERROR(Dati20_21[[#This Row],[Mf/Quota]]*Dati20_21[[#This Row],[Pg]]/38,0)</f>
        <v>0.25759398496240599</v>
      </c>
      <c r="G681" s="15">
        <f>IF(Dati20_21[[#This Row],[Mf]]*Dati20_21[[#This Row],[Pg]]=0,0,Dati20_21[[#This Row],[Mf]]*Dati20_21[[#This Row],[Pg]])</f>
        <v>68.52</v>
      </c>
      <c r="H681" s="20">
        <f>IFERROR(Dati20_21[[#This Row],[Tot. punti]]/Dati20_21[[#This Row],[Quota]],0)</f>
        <v>9.7885714285714283</v>
      </c>
      <c r="I681" s="12">
        <f>IFERROR(VLOOKUP(Dati20_21[[#This Row],[Nome]]&amp;"*",Gazzetta20_21[],2,FALSE),0)</f>
        <v>7</v>
      </c>
      <c r="J681" t="s">
        <v>70</v>
      </c>
      <c r="K681">
        <v>12</v>
      </c>
      <c r="L681">
        <v>5.79</v>
      </c>
      <c r="M681">
        <v>5.71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</row>
    <row r="682" spans="1:23">
      <c r="A682">
        <v>608</v>
      </c>
      <c r="B682" t="s">
        <v>17</v>
      </c>
      <c r="C682" t="s">
        <v>251</v>
      </c>
      <c r="D682" s="17" t="str">
        <f>IFERROR(VLOOKUP(Dati20_21[[#This Row],[Nome]]&amp;"*",Gazzetta20_21[Giocatore],1,FALSE),0)</f>
        <v>Zapata D.</v>
      </c>
      <c r="E682" s="13">
        <f>IFERROR(IF(Dati20_21[[#This Row],[Mf]]/Dati20_21[[#This Row],[Quota]]=0,0,Dati20_21[[#This Row],[Mf]]/Dati20_21[[#This Row],[Quota]]),0)</f>
        <v>0.21027027027027029</v>
      </c>
      <c r="F682" s="13">
        <f>IFERROR(Dati20_21[[#This Row],[Mf/Quota]]*Dati20_21[[#This Row],[Pg]]/38,0)</f>
        <v>0.20473684210526316</v>
      </c>
      <c r="G682" s="15">
        <f>IF(Dati20_21[[#This Row],[Mf]]*Dati20_21[[#This Row],[Pg]]=0,0,Dati20_21[[#This Row],[Mf]]*Dati20_21[[#This Row],[Pg]])</f>
        <v>287.86</v>
      </c>
      <c r="H682" s="20">
        <f>IFERROR(Dati20_21[[#This Row],[Tot. punti]]/Dati20_21[[#This Row],[Quota]],0)</f>
        <v>7.78</v>
      </c>
      <c r="I682" s="12">
        <f>IFERROR(VLOOKUP(Dati20_21[[#This Row],[Nome]]&amp;"*",Gazzetta20_21[],2,FALSE),0)</f>
        <v>37</v>
      </c>
      <c r="J682" t="s">
        <v>49</v>
      </c>
      <c r="K682">
        <v>37</v>
      </c>
      <c r="L682">
        <v>6.32</v>
      </c>
      <c r="M682">
        <v>7.78</v>
      </c>
      <c r="N682">
        <v>14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9</v>
      </c>
      <c r="U682">
        <v>0</v>
      </c>
      <c r="V682">
        <v>0</v>
      </c>
      <c r="W682">
        <v>0</v>
      </c>
    </row>
    <row r="683" spans="1:23">
      <c r="A683">
        <v>4461</v>
      </c>
      <c r="B683" t="s">
        <v>31</v>
      </c>
      <c r="C683" t="s">
        <v>1364</v>
      </c>
      <c r="D683" s="17" t="str">
        <f>IFERROR(VLOOKUP(Dati20_21[[#This Row],[Nome]]&amp;"*",Gazzetta20_21[Giocatore],1,FALSE),0)</f>
        <v>Zappa G.</v>
      </c>
      <c r="E683" s="13">
        <f>IFERROR(IF(Dati20_21[[#This Row],[Mf]]/Dati20_21[[#This Row],[Quota]]=0,0,Dati20_21[[#This Row],[Mf]]/Dati20_21[[#This Row],[Quota]]),0)</f>
        <v>0.66111111111111109</v>
      </c>
      <c r="F683" s="13">
        <f>IFERROR(Dati20_21[[#This Row],[Mf/Quota]]*Dati20_21[[#This Row],[Pg]]/38,0)</f>
        <v>0.59152046783625734</v>
      </c>
      <c r="G683" s="15">
        <f>IF(Dati20_21[[#This Row],[Mf]]*Dati20_21[[#This Row],[Pg]]=0,0,Dati20_21[[#This Row],[Mf]]*Dati20_21[[#This Row],[Pg]])</f>
        <v>202.3</v>
      </c>
      <c r="H683" s="20">
        <f>IFERROR(Dati20_21[[#This Row],[Tot. punti]]/Dati20_21[[#This Row],[Quota]],0)</f>
        <v>22.477777777777778</v>
      </c>
      <c r="I683" s="12">
        <f>IFERROR(VLOOKUP(Dati20_21[[#This Row],[Nome]]&amp;"*",Gazzetta20_21[],2,FALSE),0)</f>
        <v>9</v>
      </c>
      <c r="J683" t="s">
        <v>654</v>
      </c>
      <c r="K683">
        <v>34</v>
      </c>
      <c r="L683">
        <v>5.87</v>
      </c>
      <c r="M683">
        <v>5.95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3</v>
      </c>
      <c r="V683">
        <v>0</v>
      </c>
      <c r="W683">
        <v>0</v>
      </c>
    </row>
    <row r="684" spans="1:23">
      <c r="A684">
        <v>554</v>
      </c>
      <c r="B684" t="s">
        <v>31</v>
      </c>
      <c r="C684" t="s">
        <v>250</v>
      </c>
      <c r="D684" s="17" t="str">
        <f>IFERROR(VLOOKUP(Dati20_21[[#This Row],[Nome]]&amp;"*",Gazzetta20_21[Giocatore],1,FALSE),0)</f>
        <v>Zappacosta D.</v>
      </c>
      <c r="E684" s="13">
        <f>IFERROR(IF(Dati20_21[[#This Row],[Mf]]/Dati20_21[[#This Row],[Quota]]=0,0,Dati20_21[[#This Row],[Mf]]/Dati20_21[[#This Row],[Quota]]),0)</f>
        <v>0.30818181818181817</v>
      </c>
      <c r="F684" s="13">
        <f>IFERROR(Dati20_21[[#This Row],[Mf/Quota]]*Dati20_21[[#This Row],[Pg]]/38,0)</f>
        <v>0.20275119617224879</v>
      </c>
      <c r="G684" s="15">
        <f>IF(Dati20_21[[#This Row],[Mf]]*Dati20_21[[#This Row],[Pg]]=0,0,Dati20_21[[#This Row],[Mf]]*Dati20_21[[#This Row],[Pg]])</f>
        <v>169.5</v>
      </c>
      <c r="H684" s="20">
        <f>IFERROR(Dati20_21[[#This Row],[Tot. punti]]/Dati20_21[[#This Row],[Quota]],0)</f>
        <v>7.7045454545454541</v>
      </c>
      <c r="I684" s="12">
        <f>IFERROR(VLOOKUP(Dati20_21[[#This Row],[Nome]]&amp;"*",Gazzetta20_21[],2,FALSE),0)</f>
        <v>22</v>
      </c>
      <c r="J684" t="s">
        <v>70</v>
      </c>
      <c r="K684">
        <v>25</v>
      </c>
      <c r="L684">
        <v>6.28</v>
      </c>
      <c r="M684">
        <v>6.78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3</v>
      </c>
      <c r="V684">
        <v>0</v>
      </c>
      <c r="W684">
        <v>0</v>
      </c>
    </row>
    <row r="685" spans="1:23">
      <c r="A685">
        <v>315</v>
      </c>
      <c r="B685" t="s">
        <v>17</v>
      </c>
      <c r="C685" t="s">
        <v>326</v>
      </c>
      <c r="D685" s="17" t="str">
        <f>IFERROR(VLOOKUP(Dati20_21[[#This Row],[Nome]]&amp;"*",Gazzetta20_21[Giocatore],1,FALSE),0)</f>
        <v>Zaza S.</v>
      </c>
      <c r="E685" s="13">
        <f>IFERROR(IF(Dati20_21[[#This Row],[Mf]]/Dati20_21[[#This Row],[Quota]]=0,0,Dati20_21[[#This Row],[Mf]]/Dati20_21[[#This Row],[Quota]]),0)</f>
        <v>0.57363636363636361</v>
      </c>
      <c r="F685" s="13">
        <f>IFERROR(Dati20_21[[#This Row],[Mf/Quota]]*Dati20_21[[#This Row],[Pg]]/38,0)</f>
        <v>0.43777511961722482</v>
      </c>
      <c r="G685" s="15">
        <f>IF(Dati20_21[[#This Row],[Mf]]*Dati20_21[[#This Row],[Pg]]=0,0,Dati20_21[[#This Row],[Mf]]*Dati20_21[[#This Row],[Pg]])</f>
        <v>182.98999999999998</v>
      </c>
      <c r="H685" s="20">
        <f>IFERROR(Dati20_21[[#This Row],[Tot. punti]]/Dati20_21[[#This Row],[Quota]],0)</f>
        <v>16.635454545454543</v>
      </c>
      <c r="I685" s="12">
        <f>IFERROR(VLOOKUP(Dati20_21[[#This Row],[Nome]]&amp;"*",Gazzetta20_21[],2,FALSE),0)</f>
        <v>11</v>
      </c>
      <c r="J685" t="s">
        <v>81</v>
      </c>
      <c r="K685">
        <v>29</v>
      </c>
      <c r="L685">
        <v>5.69</v>
      </c>
      <c r="M685">
        <v>6.31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  <c r="V685">
        <v>0</v>
      </c>
      <c r="W685">
        <v>0</v>
      </c>
    </row>
    <row r="686" spans="1:23">
      <c r="A686">
        <v>4323</v>
      </c>
      <c r="B686" t="s">
        <v>31</v>
      </c>
      <c r="C686" t="s">
        <v>1226</v>
      </c>
      <c r="D686" s="17" t="str">
        <f>IFERROR(VLOOKUP(Dati20_21[[#This Row],[Nome]]&amp;"*",Gazzetta20_21[Giocatore],1,FALSE),0)</f>
        <v>Zeegelaar M.</v>
      </c>
      <c r="E686" s="13">
        <f>IFERROR(IF(Dati20_21[[#This Row],[Mf]]/Dati20_21[[#This Row],[Quota]]=0,0,Dati20_21[[#This Row],[Mf]]/Dati20_21[[#This Row],[Quota]]),0)</f>
        <v>0.8214285714285714</v>
      </c>
      <c r="F686" s="13">
        <f>IFERROR(Dati20_21[[#This Row],[Mf/Quota]]*Dati20_21[[#This Row],[Pg]]/38,0)</f>
        <v>0.51879699248120303</v>
      </c>
      <c r="G686" s="15">
        <f>IF(Dati20_21[[#This Row],[Mf]]*Dati20_21[[#This Row],[Pg]]=0,0,Dati20_21[[#This Row],[Mf]]*Dati20_21[[#This Row],[Pg]])</f>
        <v>138</v>
      </c>
      <c r="H686" s="20">
        <f>IFERROR(Dati20_21[[#This Row],[Tot. punti]]/Dati20_21[[#This Row],[Quota]],0)</f>
        <v>19.714285714285715</v>
      </c>
      <c r="I686" s="12">
        <f>IFERROR(VLOOKUP(Dati20_21[[#This Row],[Nome]]&amp;"*",Gazzetta20_21[],2,FALSE),0)</f>
        <v>7</v>
      </c>
      <c r="J686" t="s">
        <v>30</v>
      </c>
      <c r="K686">
        <v>24</v>
      </c>
      <c r="L686">
        <v>5.75</v>
      </c>
      <c r="M686">
        <v>5.75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0</v>
      </c>
      <c r="W686">
        <v>0</v>
      </c>
    </row>
    <row r="687" spans="1:23">
      <c r="A687">
        <v>152</v>
      </c>
      <c r="B687" t="s">
        <v>22</v>
      </c>
      <c r="C687" t="s">
        <v>67</v>
      </c>
      <c r="D687" s="17" t="str">
        <f>IFERROR(VLOOKUP(Dati20_21[[#This Row],[Nome]]&amp;"*",Gazzetta20_21[Giocatore],1,FALSE),0)</f>
        <v>Zielinski P.</v>
      </c>
      <c r="E687" s="13">
        <f>IFERROR(IF(Dati20_21[[#This Row],[Mf]]/Dati20_21[[#This Row],[Quota]]=0,0,Dati20_21[[#This Row],[Mf]]/Dati20_21[[#This Row],[Quota]]),0)</f>
        <v>0.25642857142857139</v>
      </c>
      <c r="F687" s="13">
        <f>IFERROR(Dati20_21[[#This Row],[Mf/Quota]]*Dati20_21[[#This Row],[Pg]]/38,0)</f>
        <v>0.24293233082706761</v>
      </c>
      <c r="G687" s="15">
        <f>IF(Dati20_21[[#This Row],[Mf]]*Dati20_21[[#This Row],[Pg]]=0,0,Dati20_21[[#This Row],[Mf]]*Dati20_21[[#This Row],[Pg]])</f>
        <v>258.48</v>
      </c>
      <c r="H687" s="20">
        <f>IFERROR(Dati20_21[[#This Row],[Tot. punti]]/Dati20_21[[#This Row],[Quota]],0)</f>
        <v>9.2314285714285713</v>
      </c>
      <c r="I687" s="12">
        <f>IFERROR(VLOOKUP(Dati20_21[[#This Row],[Nome]]&amp;"*",Gazzetta20_21[],2,FALSE),0)</f>
        <v>28</v>
      </c>
      <c r="J687" t="s">
        <v>24</v>
      </c>
      <c r="K687">
        <v>36</v>
      </c>
      <c r="L687">
        <v>6.29</v>
      </c>
      <c r="M687">
        <v>7.18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  <c r="U687">
        <v>2</v>
      </c>
      <c r="V687">
        <v>0</v>
      </c>
      <c r="W687">
        <v>0</v>
      </c>
    </row>
    <row r="688" spans="1:23">
      <c r="A688">
        <v>1921</v>
      </c>
      <c r="B688" t="s">
        <v>28</v>
      </c>
      <c r="C688" t="s">
        <v>690</v>
      </c>
      <c r="D688" s="17" t="str">
        <f>IFERROR(VLOOKUP(Dati20_21[[#This Row],[Nome]]&amp;"*",Gazzetta20_21[Giocatore],1,FALSE),0)</f>
        <v>Zima L.</v>
      </c>
      <c r="E688" s="13">
        <f>IFERROR(IF(Dati20_21[[#This Row],[Mf]]/Dati20_21[[#This Row],[Quota]]=0,0,Dati20_21[[#This Row],[Mf]]/Dati20_21[[#This Row],[Quota]]),0)</f>
        <v>0</v>
      </c>
      <c r="F688" s="13">
        <f>IFERROR(Dati20_21[[#This Row],[Mf/Quota]]*Dati20_21[[#This Row],[Pg]]/38,0)</f>
        <v>0</v>
      </c>
      <c r="G688" s="15">
        <f>IF(Dati20_21[[#This Row],[Mf]]*Dati20_21[[#This Row],[Pg]]=0,0,Dati20_21[[#This Row],[Mf]]*Dati20_21[[#This Row],[Pg]])</f>
        <v>0</v>
      </c>
      <c r="H688" s="20">
        <f>IFERROR(Dati20_21[[#This Row],[Tot. punti]]/Dati20_21[[#This Row],[Quota]],0)</f>
        <v>0</v>
      </c>
      <c r="I688" s="12">
        <f>IFERROR(VLOOKUP(Dati20_21[[#This Row],[Nome]]&amp;"*",Gazzetta20_21[],2,FALSE),0)</f>
        <v>1</v>
      </c>
      <c r="J688" t="s">
        <v>70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5086</v>
      </c>
      <c r="B689" t="s">
        <v>17</v>
      </c>
      <c r="C689" t="s">
        <v>1562</v>
      </c>
      <c r="D689" s="17" t="str">
        <f>IFERROR(VLOOKUP(Dati20_21[[#This Row],[Nome]]&amp;"*",Gazzetta20_21[Giocatore],1,FALSE),0)</f>
        <v>Zirkzee J.</v>
      </c>
      <c r="E689" s="13">
        <f>IFERROR(IF(Dati20_21[[#This Row],[Mf]]/Dati20_21[[#This Row],[Quota]]=0,0,Dati20_21[[#This Row],[Mf]]/Dati20_21[[#This Row],[Quota]]),0)</f>
        <v>0.35533333333333333</v>
      </c>
      <c r="F689" s="13">
        <f>IFERROR(Dati20_21[[#This Row],[Mf/Quota]]*Dati20_21[[#This Row],[Pg]]/38,0)</f>
        <v>3.7403508771929828E-2</v>
      </c>
      <c r="G689" s="15">
        <f>IF(Dati20_21[[#This Row],[Mf]]*Dati20_21[[#This Row],[Pg]]=0,0,Dati20_21[[#This Row],[Mf]]*Dati20_21[[#This Row],[Pg]])</f>
        <v>21.32</v>
      </c>
      <c r="H689" s="20">
        <f>IFERROR(Dati20_21[[#This Row],[Tot. punti]]/Dati20_21[[#This Row],[Quota]],0)</f>
        <v>1.4213333333333333</v>
      </c>
      <c r="I689" s="12">
        <f>IFERROR(VLOOKUP(Dati20_21[[#This Row],[Nome]]&amp;"*",Gazzetta20_21[],2,FALSE),0)</f>
        <v>15</v>
      </c>
      <c r="J689" t="s">
        <v>1086</v>
      </c>
      <c r="K689">
        <v>4</v>
      </c>
      <c r="L689">
        <v>5.33</v>
      </c>
      <c r="M689">
        <v>5.33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5005</v>
      </c>
      <c r="B690" t="s">
        <v>28</v>
      </c>
      <c r="C690" t="s">
        <v>1553</v>
      </c>
      <c r="D690" s="17" t="str">
        <f>IFERROR(VLOOKUP(Dati20_21[[#This Row],[Nome]]&amp;"*",Gazzetta20_21[Giocatore],1,FALSE),0)</f>
        <v>Zoet J.</v>
      </c>
      <c r="E690" s="13">
        <f>IFERROR(IF(Dati20_21[[#This Row],[Mf]]/Dati20_21[[#This Row],[Quota]]=0,0,Dati20_21[[#This Row],[Mf]]/Dati20_21[[#This Row],[Quota]]),0)</f>
        <v>0.42899999999999999</v>
      </c>
      <c r="F690" s="13">
        <f>IFERROR(Dati20_21[[#This Row],[Mf/Quota]]*Dati20_21[[#This Row],[Pg]]/38,0)</f>
        <v>7.9026315789473681E-2</v>
      </c>
      <c r="G690" s="15">
        <f>IF(Dati20_21[[#This Row],[Mf]]*Dati20_21[[#This Row],[Pg]]=0,0,Dati20_21[[#This Row],[Mf]]*Dati20_21[[#This Row],[Pg]])</f>
        <v>30.03</v>
      </c>
      <c r="H690" s="20">
        <f>IFERROR(Dati20_21[[#This Row],[Tot. punti]]/Dati20_21[[#This Row],[Quota]],0)</f>
        <v>3.0030000000000001</v>
      </c>
      <c r="I690" s="12">
        <f>IFERROR(VLOOKUP(Dati20_21[[#This Row],[Nome]]&amp;"*",Gazzetta20_21[],2,FALSE),0)</f>
        <v>10</v>
      </c>
      <c r="J690" t="s">
        <v>1494</v>
      </c>
      <c r="K690">
        <v>7</v>
      </c>
      <c r="L690">
        <v>6.07</v>
      </c>
      <c r="M690">
        <v>4.29</v>
      </c>
      <c r="N690">
        <v>0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1" tint="0.499984740745262"/>
  </sheetPr>
  <dimension ref="X1:Y550"/>
  <sheetViews>
    <sheetView zoomScale="58" zoomScaleNormal="58" workbookViewId="0">
      <selection activeCell="AB7" sqref="AB7"/>
    </sheetView>
  </sheetViews>
  <sheetFormatPr defaultRowHeight="14.5"/>
  <cols>
    <col min="24" max="24" width="25.1796875" bestFit="1" customWidth="1"/>
    <col min="25" max="25" width="18" bestFit="1" customWidth="1"/>
  </cols>
  <sheetData>
    <row r="1" spans="24:25">
      <c r="X1" t="s">
        <v>2208</v>
      </c>
      <c r="Y1" t="s">
        <v>2187</v>
      </c>
    </row>
    <row r="2" spans="24:25">
      <c r="X2" s="18" t="s">
        <v>3095</v>
      </c>
      <c r="Y2">
        <v>30</v>
      </c>
    </row>
    <row r="3" spans="24:25">
      <c r="X3" s="18" t="s">
        <v>1648</v>
      </c>
      <c r="Y3">
        <v>16</v>
      </c>
    </row>
    <row r="4" spans="24:25">
      <c r="X4" s="18" t="s">
        <v>3096</v>
      </c>
      <c r="Y4">
        <v>1</v>
      </c>
    </row>
    <row r="5" spans="24:25">
      <c r="X5" s="18" t="s">
        <v>2804</v>
      </c>
      <c r="Y5">
        <v>2</v>
      </c>
    </row>
    <row r="6" spans="24:25">
      <c r="X6" s="18" t="s">
        <v>2805</v>
      </c>
      <c r="Y6">
        <v>10</v>
      </c>
    </row>
    <row r="7" spans="24:25">
      <c r="X7" s="18" t="s">
        <v>2627</v>
      </c>
      <c r="Y7">
        <v>7</v>
      </c>
    </row>
    <row r="8" spans="24:25">
      <c r="X8" s="18" t="s">
        <v>2943</v>
      </c>
      <c r="Y8">
        <v>5</v>
      </c>
    </row>
    <row r="9" spans="24:25">
      <c r="X9" s="18" t="s">
        <v>3097</v>
      </c>
      <c r="Y9">
        <v>2</v>
      </c>
    </row>
    <row r="10" spans="24:25">
      <c r="X10" s="18" t="s">
        <v>2628</v>
      </c>
      <c r="Y10">
        <v>15</v>
      </c>
    </row>
    <row r="11" spans="24:25">
      <c r="X11" s="18" t="s">
        <v>3098</v>
      </c>
      <c r="Y11">
        <v>1</v>
      </c>
    </row>
    <row r="12" spans="24:25">
      <c r="X12" s="18" t="s">
        <v>3099</v>
      </c>
      <c r="Y12">
        <v>5</v>
      </c>
    </row>
    <row r="13" spans="24:25">
      <c r="X13" s="18" t="s">
        <v>2945</v>
      </c>
      <c r="Y13">
        <v>1</v>
      </c>
    </row>
    <row r="14" spans="24:25">
      <c r="X14" s="18" t="s">
        <v>2807</v>
      </c>
      <c r="Y14">
        <v>13</v>
      </c>
    </row>
    <row r="15" spans="24:25">
      <c r="X15" s="18" t="s">
        <v>1662</v>
      </c>
      <c r="Y15">
        <v>20</v>
      </c>
    </row>
    <row r="16" spans="24:25">
      <c r="X16" s="18" t="s">
        <v>2810</v>
      </c>
      <c r="Y16">
        <v>1</v>
      </c>
    </row>
    <row r="17" spans="24:25">
      <c r="X17" s="18" t="s">
        <v>1663</v>
      </c>
      <c r="Y17">
        <v>13</v>
      </c>
    </row>
    <row r="18" spans="24:25">
      <c r="X18" s="18" t="s">
        <v>3100</v>
      </c>
      <c r="Y18">
        <v>12</v>
      </c>
    </row>
    <row r="19" spans="24:25">
      <c r="X19" s="18" t="s">
        <v>3101</v>
      </c>
      <c r="Y19">
        <v>11</v>
      </c>
    </row>
    <row r="20" spans="24:25">
      <c r="X20" s="18" t="s">
        <v>2629</v>
      </c>
      <c r="Y20">
        <v>1</v>
      </c>
    </row>
    <row r="21" spans="24:25">
      <c r="X21" s="18" t="s">
        <v>3102</v>
      </c>
      <c r="Y21">
        <v>24</v>
      </c>
    </row>
    <row r="22" spans="24:25">
      <c r="X22" s="18" t="s">
        <v>2947</v>
      </c>
      <c r="Y22">
        <v>12</v>
      </c>
    </row>
    <row r="23" spans="24:25">
      <c r="X23" s="18" t="s">
        <v>2948</v>
      </c>
      <c r="Y23">
        <v>12</v>
      </c>
    </row>
    <row r="24" spans="24:25">
      <c r="X24" s="18" t="s">
        <v>2813</v>
      </c>
      <c r="Y24">
        <v>3</v>
      </c>
    </row>
    <row r="25" spans="24:25">
      <c r="X25" s="18" t="s">
        <v>3103</v>
      </c>
      <c r="Y25">
        <v>1</v>
      </c>
    </row>
    <row r="26" spans="24:25">
      <c r="X26" s="18" t="s">
        <v>1671</v>
      </c>
      <c r="Y26">
        <v>16</v>
      </c>
    </row>
    <row r="27" spans="24:25">
      <c r="X27" s="18" t="s">
        <v>2814</v>
      </c>
      <c r="Y27">
        <v>10</v>
      </c>
    </row>
    <row r="28" spans="24:25">
      <c r="X28" s="18" t="s">
        <v>3104</v>
      </c>
      <c r="Y28">
        <v>2</v>
      </c>
    </row>
    <row r="29" spans="24:25">
      <c r="X29" s="18" t="s">
        <v>2950</v>
      </c>
      <c r="Y29">
        <v>6</v>
      </c>
    </row>
    <row r="30" spans="24:25">
      <c r="X30" s="18" t="s">
        <v>1675</v>
      </c>
      <c r="Y30">
        <v>10</v>
      </c>
    </row>
    <row r="31" spans="24:25">
      <c r="X31" s="18" t="s">
        <v>3105</v>
      </c>
      <c r="Y31">
        <v>14</v>
      </c>
    </row>
    <row r="32" spans="24:25">
      <c r="X32" s="18" t="s">
        <v>2631</v>
      </c>
      <c r="Y32">
        <v>11</v>
      </c>
    </row>
    <row r="33" spans="24:25">
      <c r="X33" s="18" t="s">
        <v>3106</v>
      </c>
      <c r="Y33">
        <v>5</v>
      </c>
    </row>
    <row r="34" spans="24:25">
      <c r="X34" s="18" t="s">
        <v>3107</v>
      </c>
      <c r="Y34">
        <v>7</v>
      </c>
    </row>
    <row r="35" spans="24:25">
      <c r="X35" s="18" t="s">
        <v>2464</v>
      </c>
      <c r="Y35">
        <v>6</v>
      </c>
    </row>
    <row r="36" spans="24:25">
      <c r="X36" s="18" t="s">
        <v>2465</v>
      </c>
      <c r="Y36">
        <v>18</v>
      </c>
    </row>
    <row r="37" spans="24:25">
      <c r="X37" s="18" t="s">
        <v>1680</v>
      </c>
      <c r="Y37">
        <v>1</v>
      </c>
    </row>
    <row r="38" spans="24:25">
      <c r="X38" s="18" t="s">
        <v>2232</v>
      </c>
      <c r="Y38">
        <v>22</v>
      </c>
    </row>
    <row r="39" spans="24:25">
      <c r="X39" s="18" t="s">
        <v>2466</v>
      </c>
      <c r="Y39">
        <v>21</v>
      </c>
    </row>
    <row r="40" spans="24:25">
      <c r="X40" s="18" t="s">
        <v>1683</v>
      </c>
      <c r="Y40">
        <v>10</v>
      </c>
    </row>
    <row r="41" spans="24:25">
      <c r="X41" s="18" t="s">
        <v>3108</v>
      </c>
      <c r="Y41">
        <v>12</v>
      </c>
    </row>
    <row r="42" spans="24:25">
      <c r="X42" s="18" t="s">
        <v>2235</v>
      </c>
      <c r="Y42">
        <v>16</v>
      </c>
    </row>
    <row r="43" spans="24:25">
      <c r="X43" s="18" t="s">
        <v>2953</v>
      </c>
      <c r="Y43">
        <v>9</v>
      </c>
    </row>
    <row r="44" spans="24:25">
      <c r="X44" s="18" t="s">
        <v>2468</v>
      </c>
      <c r="Y44">
        <v>6</v>
      </c>
    </row>
    <row r="45" spans="24:25">
      <c r="X45" s="18" t="s">
        <v>1686</v>
      </c>
      <c r="Y45">
        <v>6</v>
      </c>
    </row>
    <row r="46" spans="24:25">
      <c r="X46" s="18" t="s">
        <v>1688</v>
      </c>
      <c r="Y46">
        <v>30</v>
      </c>
    </row>
    <row r="47" spans="24:25">
      <c r="X47" s="18" t="s">
        <v>3109</v>
      </c>
      <c r="Y47">
        <v>2</v>
      </c>
    </row>
    <row r="48" spans="24:25">
      <c r="X48" s="18" t="s">
        <v>1690</v>
      </c>
      <c r="Y48">
        <v>9</v>
      </c>
    </row>
    <row r="49" spans="24:25">
      <c r="X49" s="18" t="s">
        <v>2635</v>
      </c>
      <c r="Y49">
        <v>13</v>
      </c>
    </row>
    <row r="50" spans="24:25">
      <c r="X50" s="18" t="s">
        <v>2469</v>
      </c>
      <c r="Y50">
        <v>13</v>
      </c>
    </row>
    <row r="51" spans="24:25">
      <c r="X51" s="18" t="s">
        <v>2817</v>
      </c>
      <c r="Y51">
        <v>1</v>
      </c>
    </row>
    <row r="52" spans="24:25">
      <c r="X52" s="18" t="s">
        <v>1692</v>
      </c>
      <c r="Y52">
        <v>33</v>
      </c>
    </row>
    <row r="53" spans="24:25">
      <c r="X53" s="18" t="s">
        <v>2241</v>
      </c>
      <c r="Y53">
        <v>9</v>
      </c>
    </row>
    <row r="54" spans="24:25">
      <c r="X54" s="18" t="s">
        <v>1693</v>
      </c>
      <c r="Y54">
        <v>2</v>
      </c>
    </row>
    <row r="55" spans="24:25">
      <c r="X55" s="18" t="s">
        <v>1694</v>
      </c>
      <c r="Y55">
        <v>13</v>
      </c>
    </row>
    <row r="56" spans="24:25">
      <c r="X56" s="18" t="s">
        <v>3110</v>
      </c>
      <c r="Y56">
        <v>1</v>
      </c>
    </row>
    <row r="57" spans="24:25">
      <c r="X57" s="18" t="s">
        <v>2471</v>
      </c>
      <c r="Y57">
        <v>9</v>
      </c>
    </row>
    <row r="58" spans="24:25">
      <c r="X58" s="18" t="s">
        <v>3111</v>
      </c>
      <c r="Y58">
        <v>1</v>
      </c>
    </row>
    <row r="59" spans="24:25">
      <c r="X59" s="18" t="s">
        <v>3112</v>
      </c>
      <c r="Y59">
        <v>1</v>
      </c>
    </row>
    <row r="60" spans="24:25">
      <c r="X60" s="18" t="s">
        <v>3113</v>
      </c>
      <c r="Y60">
        <v>3</v>
      </c>
    </row>
    <row r="61" spans="24:25">
      <c r="X61" s="18" t="s">
        <v>2242</v>
      </c>
      <c r="Y61">
        <v>12</v>
      </c>
    </row>
    <row r="62" spans="24:25">
      <c r="X62" s="18" t="s">
        <v>2243</v>
      </c>
      <c r="Y62">
        <v>5</v>
      </c>
    </row>
    <row r="63" spans="24:25">
      <c r="X63" s="18" t="s">
        <v>3114</v>
      </c>
      <c r="Y63">
        <v>1</v>
      </c>
    </row>
    <row r="64" spans="24:25">
      <c r="X64" s="18" t="s">
        <v>2820</v>
      </c>
      <c r="Y64">
        <v>3</v>
      </c>
    </row>
    <row r="65" spans="24:25">
      <c r="X65" s="18" t="s">
        <v>3115</v>
      </c>
      <c r="Y65">
        <v>3</v>
      </c>
    </row>
    <row r="66" spans="24:25">
      <c r="X66" s="18" t="s">
        <v>2954</v>
      </c>
      <c r="Y66">
        <v>1</v>
      </c>
    </row>
    <row r="67" spans="24:25">
      <c r="X67" s="18" t="s">
        <v>2638</v>
      </c>
      <c r="Y67">
        <v>21</v>
      </c>
    </row>
    <row r="68" spans="24:25">
      <c r="X68" s="18" t="s">
        <v>3116</v>
      </c>
      <c r="Y68">
        <v>5</v>
      </c>
    </row>
    <row r="69" spans="24:25">
      <c r="X69" s="18" t="s">
        <v>1709</v>
      </c>
      <c r="Y69">
        <v>15</v>
      </c>
    </row>
    <row r="70" spans="24:25">
      <c r="X70" s="18" t="s">
        <v>2475</v>
      </c>
      <c r="Y70">
        <v>17</v>
      </c>
    </row>
    <row r="71" spans="24:25">
      <c r="X71" s="18" t="s">
        <v>2476</v>
      </c>
      <c r="Y71">
        <v>7</v>
      </c>
    </row>
    <row r="72" spans="24:25">
      <c r="X72" s="18" t="s">
        <v>1710</v>
      </c>
      <c r="Y72">
        <v>16</v>
      </c>
    </row>
    <row r="73" spans="24:25">
      <c r="X73" s="18" t="s">
        <v>2640</v>
      </c>
      <c r="Y73">
        <v>7</v>
      </c>
    </row>
    <row r="74" spans="24:25">
      <c r="X74" s="18" t="s">
        <v>2643</v>
      </c>
      <c r="Y74">
        <v>17</v>
      </c>
    </row>
    <row r="75" spans="24:25">
      <c r="X75" s="18" t="s">
        <v>1718</v>
      </c>
      <c r="Y75">
        <v>1</v>
      </c>
    </row>
    <row r="76" spans="24:25">
      <c r="X76" s="18" t="s">
        <v>1722</v>
      </c>
      <c r="Y76">
        <v>18</v>
      </c>
    </row>
    <row r="77" spans="24:25">
      <c r="X77" s="18" t="s">
        <v>3117</v>
      </c>
      <c r="Y77">
        <v>2</v>
      </c>
    </row>
    <row r="78" spans="24:25">
      <c r="X78" s="18" t="s">
        <v>2957</v>
      </c>
      <c r="Y78">
        <v>4</v>
      </c>
    </row>
    <row r="79" spans="24:25">
      <c r="X79" s="18" t="s">
        <v>3118</v>
      </c>
      <c r="Y79">
        <v>7</v>
      </c>
    </row>
    <row r="80" spans="24:25">
      <c r="X80" s="18" t="s">
        <v>2482</v>
      </c>
      <c r="Y80">
        <v>20</v>
      </c>
    </row>
    <row r="81" spans="24:25">
      <c r="X81" s="18" t="s">
        <v>1730</v>
      </c>
      <c r="Y81">
        <v>16</v>
      </c>
    </row>
    <row r="82" spans="24:25">
      <c r="X82" s="18" t="s">
        <v>2959</v>
      </c>
      <c r="Y82">
        <v>4</v>
      </c>
    </row>
    <row r="83" spans="24:25">
      <c r="X83" s="18" t="s">
        <v>2248</v>
      </c>
      <c r="Y83">
        <v>7</v>
      </c>
    </row>
    <row r="84" spans="24:25">
      <c r="X84" s="18" t="s">
        <v>2483</v>
      </c>
      <c r="Y84">
        <v>26</v>
      </c>
    </row>
    <row r="85" spans="24:25">
      <c r="X85" s="18" t="s">
        <v>1731</v>
      </c>
      <c r="Y85">
        <v>13</v>
      </c>
    </row>
    <row r="86" spans="24:25">
      <c r="X86" s="18" t="s">
        <v>3119</v>
      </c>
      <c r="Y86">
        <v>5</v>
      </c>
    </row>
    <row r="87" spans="24:25">
      <c r="X87" s="18" t="s">
        <v>3120</v>
      </c>
      <c r="Y87">
        <v>1</v>
      </c>
    </row>
    <row r="88" spans="24:25">
      <c r="X88" s="18" t="s">
        <v>1733</v>
      </c>
      <c r="Y88">
        <v>19</v>
      </c>
    </row>
    <row r="89" spans="24:25">
      <c r="X89" s="18" t="s">
        <v>2250</v>
      </c>
      <c r="Y89">
        <v>6</v>
      </c>
    </row>
    <row r="90" spans="24:25">
      <c r="X90" s="18" t="s">
        <v>2251</v>
      </c>
      <c r="Y90">
        <v>14</v>
      </c>
    </row>
    <row r="91" spans="24:25">
      <c r="X91" s="18" t="s">
        <v>2648</v>
      </c>
      <c r="Y91">
        <v>26</v>
      </c>
    </row>
    <row r="92" spans="24:25">
      <c r="X92" s="18" t="s">
        <v>2825</v>
      </c>
      <c r="Y92">
        <v>6</v>
      </c>
    </row>
    <row r="93" spans="24:25">
      <c r="X93" s="18" t="s">
        <v>3121</v>
      </c>
      <c r="Y93">
        <v>3</v>
      </c>
    </row>
    <row r="94" spans="24:25">
      <c r="X94" s="18" t="s">
        <v>2489</v>
      </c>
      <c r="Y94">
        <v>5</v>
      </c>
    </row>
    <row r="95" spans="24:25">
      <c r="X95" s="18" t="s">
        <v>2649</v>
      </c>
      <c r="Y95">
        <v>11</v>
      </c>
    </row>
    <row r="96" spans="24:25">
      <c r="X96" s="18" t="s">
        <v>2254</v>
      </c>
      <c r="Y96">
        <v>16</v>
      </c>
    </row>
    <row r="97" spans="24:25">
      <c r="X97" s="18" t="s">
        <v>1746</v>
      </c>
      <c r="Y97">
        <v>7</v>
      </c>
    </row>
    <row r="98" spans="24:25">
      <c r="X98" s="18" t="s">
        <v>3122</v>
      </c>
      <c r="Y98">
        <v>5</v>
      </c>
    </row>
    <row r="99" spans="24:25">
      <c r="X99" s="18" t="s">
        <v>2255</v>
      </c>
      <c r="Y99">
        <v>8</v>
      </c>
    </row>
    <row r="100" spans="24:25">
      <c r="X100" s="18" t="s">
        <v>2256</v>
      </c>
      <c r="Y100">
        <v>9</v>
      </c>
    </row>
    <row r="101" spans="24:25">
      <c r="X101" s="18" t="s">
        <v>2492</v>
      </c>
      <c r="Y101">
        <v>6</v>
      </c>
    </row>
    <row r="102" spans="24:25">
      <c r="X102" s="18" t="s">
        <v>2826</v>
      </c>
      <c r="Y102">
        <v>3</v>
      </c>
    </row>
    <row r="103" spans="24:25">
      <c r="X103" s="18" t="s">
        <v>2827</v>
      </c>
      <c r="Y103">
        <v>5</v>
      </c>
    </row>
    <row r="104" spans="24:25">
      <c r="X104" s="18" t="s">
        <v>1753</v>
      </c>
      <c r="Y104">
        <v>15</v>
      </c>
    </row>
    <row r="105" spans="24:25">
      <c r="X105" s="18" t="s">
        <v>2258</v>
      </c>
      <c r="Y105">
        <v>30</v>
      </c>
    </row>
    <row r="106" spans="24:25">
      <c r="X106" s="18" t="s">
        <v>1754</v>
      </c>
      <c r="Y106">
        <v>7</v>
      </c>
    </row>
    <row r="107" spans="24:25">
      <c r="X107" s="18" t="s">
        <v>2655</v>
      </c>
      <c r="Y107">
        <v>4</v>
      </c>
    </row>
    <row r="108" spans="24:25">
      <c r="X108" s="18" t="s">
        <v>2962</v>
      </c>
      <c r="Y108">
        <v>11</v>
      </c>
    </row>
    <row r="109" spans="24:25">
      <c r="X109" s="18" t="s">
        <v>2656</v>
      </c>
      <c r="Y109">
        <v>12</v>
      </c>
    </row>
    <row r="110" spans="24:25">
      <c r="X110" s="18" t="s">
        <v>1763</v>
      </c>
      <c r="Y110">
        <v>14</v>
      </c>
    </row>
    <row r="111" spans="24:25">
      <c r="X111" s="18" t="s">
        <v>1765</v>
      </c>
      <c r="Y111">
        <v>6</v>
      </c>
    </row>
    <row r="112" spans="24:25">
      <c r="X112" s="18" t="s">
        <v>2658</v>
      </c>
      <c r="Y112">
        <v>1</v>
      </c>
    </row>
    <row r="113" spans="24:25">
      <c r="X113" s="18" t="s">
        <v>2261</v>
      </c>
      <c r="Y113">
        <v>1</v>
      </c>
    </row>
    <row r="114" spans="24:25">
      <c r="X114" s="18" t="s">
        <v>2660</v>
      </c>
      <c r="Y114">
        <v>30</v>
      </c>
    </row>
    <row r="115" spans="24:25">
      <c r="X115" s="18" t="s">
        <v>3123</v>
      </c>
      <c r="Y115">
        <v>6</v>
      </c>
    </row>
    <row r="116" spans="24:25">
      <c r="X116" s="18" t="s">
        <v>2262</v>
      </c>
      <c r="Y116">
        <v>8</v>
      </c>
    </row>
    <row r="117" spans="24:25">
      <c r="X117" s="18" t="s">
        <v>2500</v>
      </c>
      <c r="Y117">
        <v>15</v>
      </c>
    </row>
    <row r="118" spans="24:25">
      <c r="X118" s="18" t="s">
        <v>2661</v>
      </c>
      <c r="Y118">
        <v>14</v>
      </c>
    </row>
    <row r="119" spans="24:25">
      <c r="X119" s="18" t="s">
        <v>1774</v>
      </c>
      <c r="Y119">
        <v>13</v>
      </c>
    </row>
    <row r="120" spans="24:25">
      <c r="X120" s="18" t="s">
        <v>3124</v>
      </c>
      <c r="Y120">
        <v>4</v>
      </c>
    </row>
    <row r="121" spans="24:25">
      <c r="X121" s="18" t="s">
        <v>2501</v>
      </c>
      <c r="Y121">
        <v>4</v>
      </c>
    </row>
    <row r="122" spans="24:25">
      <c r="X122" s="18" t="s">
        <v>1777</v>
      </c>
      <c r="Y122">
        <v>23</v>
      </c>
    </row>
    <row r="123" spans="24:25">
      <c r="X123" s="18" t="s">
        <v>2503</v>
      </c>
      <c r="Y123">
        <v>16</v>
      </c>
    </row>
    <row r="124" spans="24:25">
      <c r="X124" s="18" t="s">
        <v>2505</v>
      </c>
      <c r="Y124">
        <v>6</v>
      </c>
    </row>
    <row r="125" spans="24:25">
      <c r="X125" s="18" t="s">
        <v>1781</v>
      </c>
      <c r="Y125">
        <v>10</v>
      </c>
    </row>
    <row r="126" spans="24:25">
      <c r="X126" s="18" t="s">
        <v>3125</v>
      </c>
      <c r="Y126">
        <v>2</v>
      </c>
    </row>
    <row r="127" spans="24:25">
      <c r="X127" s="18" t="s">
        <v>2967</v>
      </c>
      <c r="Y127">
        <v>13</v>
      </c>
    </row>
    <row r="128" spans="24:25">
      <c r="X128" s="18" t="s">
        <v>2833</v>
      </c>
      <c r="Y128">
        <v>12</v>
      </c>
    </row>
    <row r="129" spans="24:25">
      <c r="X129" s="18" t="s">
        <v>2968</v>
      </c>
      <c r="Y129">
        <v>3</v>
      </c>
    </row>
    <row r="130" spans="24:25">
      <c r="X130" s="18" t="s">
        <v>2834</v>
      </c>
      <c r="Y130">
        <v>14</v>
      </c>
    </row>
    <row r="131" spans="24:25">
      <c r="X131" s="18" t="s">
        <v>2835</v>
      </c>
      <c r="Y131">
        <v>6</v>
      </c>
    </row>
    <row r="132" spans="24:25">
      <c r="X132" s="18" t="s">
        <v>2836</v>
      </c>
      <c r="Y132">
        <v>18</v>
      </c>
    </row>
    <row r="133" spans="24:25">
      <c r="X133" s="18" t="s">
        <v>1785</v>
      </c>
      <c r="Y133">
        <v>5</v>
      </c>
    </row>
    <row r="134" spans="24:25">
      <c r="X134" s="18" t="s">
        <v>1786</v>
      </c>
      <c r="Y134">
        <v>17</v>
      </c>
    </row>
    <row r="135" spans="24:25">
      <c r="X135" s="18" t="s">
        <v>1789</v>
      </c>
      <c r="Y135">
        <v>5</v>
      </c>
    </row>
    <row r="136" spans="24:25">
      <c r="X136" s="18" t="s">
        <v>1790</v>
      </c>
      <c r="Y136">
        <v>13</v>
      </c>
    </row>
    <row r="137" spans="24:25">
      <c r="X137" s="18" t="s">
        <v>1791</v>
      </c>
      <c r="Y137">
        <v>21</v>
      </c>
    </row>
    <row r="138" spans="24:25">
      <c r="X138" s="18" t="s">
        <v>1792</v>
      </c>
      <c r="Y138">
        <v>12</v>
      </c>
    </row>
    <row r="139" spans="24:25">
      <c r="X139" s="18" t="s">
        <v>2270</v>
      </c>
      <c r="Y139">
        <v>7</v>
      </c>
    </row>
    <row r="140" spans="24:25">
      <c r="X140" s="18" t="s">
        <v>2666</v>
      </c>
      <c r="Y140">
        <v>15</v>
      </c>
    </row>
    <row r="141" spans="24:25">
      <c r="X141" s="18" t="s">
        <v>2837</v>
      </c>
      <c r="Y141">
        <v>13</v>
      </c>
    </row>
    <row r="142" spans="24:25">
      <c r="X142" s="18" t="s">
        <v>2273</v>
      </c>
      <c r="Y142">
        <v>5</v>
      </c>
    </row>
    <row r="143" spans="24:25">
      <c r="X143" s="18" t="s">
        <v>1793</v>
      </c>
      <c r="Y143">
        <v>17</v>
      </c>
    </row>
    <row r="144" spans="24:25">
      <c r="X144" s="18" t="s">
        <v>2275</v>
      </c>
      <c r="Y144">
        <v>17</v>
      </c>
    </row>
    <row r="145" spans="24:25">
      <c r="X145" s="18" t="s">
        <v>2668</v>
      </c>
      <c r="Y145">
        <v>4</v>
      </c>
    </row>
    <row r="146" spans="24:25">
      <c r="X146" s="18" t="s">
        <v>2670</v>
      </c>
      <c r="Y146">
        <v>16</v>
      </c>
    </row>
    <row r="147" spans="24:25">
      <c r="X147" s="18" t="s">
        <v>3126</v>
      </c>
      <c r="Y147">
        <v>5</v>
      </c>
    </row>
    <row r="148" spans="24:25">
      <c r="X148" s="18" t="s">
        <v>1799</v>
      </c>
      <c r="Y148">
        <v>8</v>
      </c>
    </row>
    <row r="149" spans="24:25">
      <c r="X149" s="18" t="s">
        <v>2970</v>
      </c>
      <c r="Y149">
        <v>19</v>
      </c>
    </row>
    <row r="150" spans="24:25">
      <c r="X150" s="18" t="s">
        <v>2673</v>
      </c>
      <c r="Y150">
        <v>6</v>
      </c>
    </row>
    <row r="151" spans="24:25">
      <c r="X151" s="18" t="s">
        <v>2278</v>
      </c>
      <c r="Y151">
        <v>13</v>
      </c>
    </row>
    <row r="152" spans="24:25">
      <c r="X152" s="18" t="s">
        <v>2675</v>
      </c>
      <c r="Y152">
        <v>5</v>
      </c>
    </row>
    <row r="153" spans="24:25">
      <c r="X153" s="18" t="s">
        <v>1803</v>
      </c>
      <c r="Y153">
        <v>15</v>
      </c>
    </row>
    <row r="154" spans="24:25">
      <c r="X154" s="18" t="s">
        <v>3127</v>
      </c>
      <c r="Y154">
        <v>8</v>
      </c>
    </row>
    <row r="155" spans="24:25">
      <c r="X155" s="18" t="s">
        <v>2280</v>
      </c>
      <c r="Y155">
        <v>21</v>
      </c>
    </row>
    <row r="156" spans="24:25">
      <c r="X156" s="18" t="s">
        <v>2841</v>
      </c>
      <c r="Y156">
        <v>7</v>
      </c>
    </row>
    <row r="157" spans="24:25">
      <c r="X157" s="18" t="s">
        <v>2282</v>
      </c>
      <c r="Y157">
        <v>14</v>
      </c>
    </row>
    <row r="158" spans="24:25">
      <c r="X158" s="18" t="s">
        <v>2973</v>
      </c>
      <c r="Y158">
        <v>1</v>
      </c>
    </row>
    <row r="159" spans="24:25">
      <c r="X159" s="18" t="s">
        <v>3128</v>
      </c>
      <c r="Y159">
        <v>17</v>
      </c>
    </row>
    <row r="160" spans="24:25">
      <c r="X160" s="18" t="s">
        <v>2283</v>
      </c>
      <c r="Y160">
        <v>10</v>
      </c>
    </row>
    <row r="161" spans="24:25">
      <c r="X161" s="18" t="s">
        <v>2678</v>
      </c>
      <c r="Y161">
        <v>4</v>
      </c>
    </row>
    <row r="162" spans="24:25">
      <c r="X162" s="18" t="s">
        <v>1813</v>
      </c>
      <c r="Y162">
        <v>32</v>
      </c>
    </row>
    <row r="163" spans="24:25">
      <c r="X163" s="18" t="s">
        <v>1814</v>
      </c>
      <c r="Y163">
        <v>29</v>
      </c>
    </row>
    <row r="164" spans="24:25">
      <c r="X164" s="18" t="s">
        <v>2974</v>
      </c>
      <c r="Y164">
        <v>1</v>
      </c>
    </row>
    <row r="165" spans="24:25">
      <c r="X165" s="18" t="s">
        <v>3129</v>
      </c>
      <c r="Y165">
        <v>3</v>
      </c>
    </row>
    <row r="166" spans="24:25">
      <c r="X166" s="18" t="s">
        <v>2510</v>
      </c>
      <c r="Y166">
        <v>7</v>
      </c>
    </row>
    <row r="167" spans="24:25">
      <c r="X167" s="18" t="s">
        <v>2679</v>
      </c>
      <c r="Y167">
        <v>12</v>
      </c>
    </row>
    <row r="168" spans="24:25">
      <c r="X168" s="18" t="s">
        <v>3130</v>
      </c>
      <c r="Y168">
        <v>1</v>
      </c>
    </row>
    <row r="169" spans="24:25">
      <c r="X169" s="18" t="s">
        <v>3131</v>
      </c>
      <c r="Y169">
        <v>14</v>
      </c>
    </row>
    <row r="170" spans="24:25">
      <c r="X170" s="18" t="s">
        <v>2285</v>
      </c>
      <c r="Y170">
        <v>15</v>
      </c>
    </row>
    <row r="171" spans="24:25">
      <c r="X171" s="18" t="s">
        <v>2844</v>
      </c>
      <c r="Y171">
        <v>13</v>
      </c>
    </row>
    <row r="172" spans="24:25">
      <c r="X172" s="18" t="s">
        <v>2845</v>
      </c>
      <c r="Y172">
        <v>4</v>
      </c>
    </row>
    <row r="173" spans="24:25">
      <c r="X173" s="18" t="s">
        <v>2975</v>
      </c>
      <c r="Y173">
        <v>8</v>
      </c>
    </row>
    <row r="174" spans="24:25">
      <c r="X174" s="18" t="s">
        <v>2976</v>
      </c>
      <c r="Y174">
        <v>6</v>
      </c>
    </row>
    <row r="175" spans="24:25">
      <c r="X175" s="18" t="s">
        <v>2978</v>
      </c>
      <c r="Y175">
        <v>1</v>
      </c>
    </row>
    <row r="176" spans="24:25">
      <c r="X176" s="18" t="s">
        <v>2289</v>
      </c>
      <c r="Y176">
        <v>1</v>
      </c>
    </row>
    <row r="177" spans="24:25">
      <c r="X177" s="18" t="s">
        <v>2290</v>
      </c>
      <c r="Y177">
        <v>3</v>
      </c>
    </row>
    <row r="178" spans="24:25">
      <c r="X178" s="18" t="s">
        <v>2291</v>
      </c>
      <c r="Y178">
        <v>17</v>
      </c>
    </row>
    <row r="179" spans="24:25">
      <c r="X179" s="18" t="s">
        <v>1825</v>
      </c>
      <c r="Y179">
        <v>7</v>
      </c>
    </row>
    <row r="180" spans="24:25">
      <c r="X180" s="18" t="s">
        <v>2681</v>
      </c>
      <c r="Y180">
        <v>9</v>
      </c>
    </row>
    <row r="181" spans="24:25">
      <c r="X181" s="18" t="s">
        <v>1832</v>
      </c>
      <c r="Y181">
        <v>4</v>
      </c>
    </row>
    <row r="182" spans="24:25">
      <c r="X182" s="18" t="s">
        <v>2295</v>
      </c>
      <c r="Y182">
        <v>12</v>
      </c>
    </row>
    <row r="183" spans="24:25">
      <c r="X183" s="18" t="s">
        <v>2980</v>
      </c>
      <c r="Y183">
        <v>5</v>
      </c>
    </row>
    <row r="184" spans="24:25">
      <c r="X184" s="18" t="s">
        <v>1833</v>
      </c>
      <c r="Y184">
        <v>4</v>
      </c>
    </row>
    <row r="185" spans="24:25">
      <c r="X185" s="18" t="s">
        <v>3132</v>
      </c>
      <c r="Y185">
        <v>3</v>
      </c>
    </row>
    <row r="186" spans="24:25">
      <c r="X186" s="18" t="s">
        <v>2297</v>
      </c>
      <c r="Y186">
        <v>1</v>
      </c>
    </row>
    <row r="187" spans="24:25">
      <c r="X187" s="18" t="s">
        <v>1835</v>
      </c>
      <c r="Y187">
        <v>12</v>
      </c>
    </row>
    <row r="188" spans="24:25">
      <c r="X188" s="18" t="s">
        <v>2981</v>
      </c>
      <c r="Y188">
        <v>9</v>
      </c>
    </row>
    <row r="189" spans="24:25">
      <c r="X189" s="18" t="s">
        <v>2300</v>
      </c>
      <c r="Y189">
        <v>9</v>
      </c>
    </row>
    <row r="190" spans="24:25">
      <c r="X190" s="18" t="s">
        <v>2983</v>
      </c>
      <c r="Y190">
        <v>7</v>
      </c>
    </row>
    <row r="191" spans="24:25">
      <c r="X191" s="18" t="s">
        <v>2517</v>
      </c>
      <c r="Y191">
        <v>10</v>
      </c>
    </row>
    <row r="192" spans="24:25">
      <c r="X192" s="18" t="s">
        <v>1838</v>
      </c>
      <c r="Y192">
        <v>19</v>
      </c>
    </row>
    <row r="193" spans="24:25">
      <c r="X193" s="18" t="s">
        <v>3133</v>
      </c>
      <c r="Y193">
        <v>1</v>
      </c>
    </row>
    <row r="194" spans="24:25">
      <c r="X194" s="18" t="s">
        <v>2686</v>
      </c>
      <c r="Y194">
        <v>1</v>
      </c>
    </row>
    <row r="195" spans="24:25">
      <c r="X195" s="18" t="s">
        <v>2518</v>
      </c>
      <c r="Y195">
        <v>4</v>
      </c>
    </row>
    <row r="196" spans="24:25">
      <c r="X196" s="18" t="s">
        <v>1841</v>
      </c>
      <c r="Y196">
        <v>16</v>
      </c>
    </row>
    <row r="197" spans="24:25">
      <c r="X197" s="18" t="s">
        <v>2687</v>
      </c>
      <c r="Y197">
        <v>4</v>
      </c>
    </row>
    <row r="198" spans="24:25">
      <c r="X198" s="18" t="s">
        <v>1844</v>
      </c>
      <c r="Y198">
        <v>12</v>
      </c>
    </row>
    <row r="199" spans="24:25">
      <c r="X199" s="18" t="s">
        <v>3134</v>
      </c>
      <c r="Y199">
        <v>1</v>
      </c>
    </row>
    <row r="200" spans="24:25">
      <c r="X200" s="18" t="s">
        <v>1853</v>
      </c>
      <c r="Y200">
        <v>8</v>
      </c>
    </row>
    <row r="201" spans="24:25">
      <c r="X201" s="18" t="s">
        <v>1854</v>
      </c>
      <c r="Y201">
        <v>6</v>
      </c>
    </row>
    <row r="202" spans="24:25">
      <c r="X202" s="18" t="s">
        <v>3135</v>
      </c>
      <c r="Y202">
        <v>25</v>
      </c>
    </row>
    <row r="203" spans="24:25">
      <c r="X203" s="18" t="s">
        <v>2852</v>
      </c>
      <c r="Y203">
        <v>11</v>
      </c>
    </row>
    <row r="204" spans="24:25">
      <c r="X204" s="18" t="s">
        <v>1862</v>
      </c>
      <c r="Y204">
        <v>7</v>
      </c>
    </row>
    <row r="205" spans="24:25">
      <c r="X205" s="18" t="s">
        <v>3136</v>
      </c>
      <c r="Y205">
        <v>22</v>
      </c>
    </row>
    <row r="206" spans="24:25">
      <c r="X206" s="18" t="s">
        <v>2527</v>
      </c>
      <c r="Y206">
        <v>29</v>
      </c>
    </row>
    <row r="207" spans="24:25">
      <c r="X207" s="18" t="s">
        <v>1870</v>
      </c>
      <c r="Y207">
        <v>4</v>
      </c>
    </row>
    <row r="208" spans="24:25">
      <c r="X208" s="18" t="s">
        <v>1873</v>
      </c>
      <c r="Y208">
        <v>1</v>
      </c>
    </row>
    <row r="209" spans="24:25">
      <c r="X209" s="18" t="s">
        <v>2694</v>
      </c>
      <c r="Y209">
        <v>5</v>
      </c>
    </row>
    <row r="210" spans="24:25">
      <c r="X210" s="18" t="s">
        <v>2988</v>
      </c>
      <c r="Y210">
        <v>15</v>
      </c>
    </row>
    <row r="211" spans="24:25">
      <c r="X211" s="18" t="s">
        <v>1875</v>
      </c>
      <c r="Y211">
        <v>5</v>
      </c>
    </row>
    <row r="212" spans="24:25">
      <c r="X212" s="18" t="s">
        <v>2530</v>
      </c>
      <c r="Y212">
        <v>7</v>
      </c>
    </row>
    <row r="213" spans="24:25">
      <c r="X213" s="18" t="s">
        <v>1878</v>
      </c>
      <c r="Y213">
        <v>20</v>
      </c>
    </row>
    <row r="214" spans="24:25">
      <c r="X214" s="18" t="s">
        <v>2853</v>
      </c>
      <c r="Y214">
        <v>7</v>
      </c>
    </row>
    <row r="215" spans="24:25">
      <c r="X215" s="18" t="s">
        <v>2313</v>
      </c>
      <c r="Y215">
        <v>16</v>
      </c>
    </row>
    <row r="216" spans="24:25">
      <c r="X216" s="18" t="s">
        <v>3137</v>
      </c>
      <c r="Y216">
        <v>6</v>
      </c>
    </row>
    <row r="217" spans="24:25">
      <c r="X217" s="18" t="s">
        <v>3138</v>
      </c>
      <c r="Y217">
        <v>8</v>
      </c>
    </row>
    <row r="218" spans="24:25">
      <c r="X218" s="18" t="s">
        <v>3139</v>
      </c>
      <c r="Y218">
        <v>15</v>
      </c>
    </row>
    <row r="219" spans="24:25">
      <c r="X219" s="18" t="s">
        <v>2854</v>
      </c>
      <c r="Y219">
        <v>25</v>
      </c>
    </row>
    <row r="220" spans="24:25">
      <c r="X220" s="18" t="s">
        <v>3140</v>
      </c>
      <c r="Y220">
        <v>13</v>
      </c>
    </row>
    <row r="221" spans="24:25">
      <c r="X221" s="18" t="s">
        <v>3141</v>
      </c>
      <c r="Y221">
        <v>6</v>
      </c>
    </row>
    <row r="222" spans="24:25">
      <c r="X222" s="18" t="s">
        <v>2992</v>
      </c>
      <c r="Y222">
        <v>5</v>
      </c>
    </row>
    <row r="223" spans="24:25">
      <c r="X223" s="18" t="s">
        <v>3142</v>
      </c>
      <c r="Y223">
        <v>4</v>
      </c>
    </row>
    <row r="224" spans="24:25">
      <c r="X224" s="18" t="s">
        <v>3143</v>
      </c>
      <c r="Y224">
        <v>7</v>
      </c>
    </row>
    <row r="225" spans="24:25">
      <c r="X225" s="18" t="s">
        <v>2532</v>
      </c>
      <c r="Y225">
        <v>1</v>
      </c>
    </row>
    <row r="226" spans="24:25">
      <c r="X226" s="18" t="s">
        <v>1887</v>
      </c>
      <c r="Y226">
        <v>12</v>
      </c>
    </row>
    <row r="227" spans="24:25">
      <c r="X227" s="18" t="s">
        <v>1888</v>
      </c>
      <c r="Y227">
        <v>12</v>
      </c>
    </row>
    <row r="228" spans="24:25">
      <c r="X228" s="18" t="s">
        <v>2698</v>
      </c>
      <c r="Y228">
        <v>12</v>
      </c>
    </row>
    <row r="229" spans="24:25">
      <c r="X229" s="18" t="s">
        <v>2856</v>
      </c>
      <c r="Y229">
        <v>35</v>
      </c>
    </row>
    <row r="230" spans="24:25">
      <c r="X230" s="18" t="s">
        <v>3144</v>
      </c>
      <c r="Y230">
        <v>7</v>
      </c>
    </row>
    <row r="231" spans="24:25">
      <c r="X231" s="18" t="s">
        <v>2993</v>
      </c>
      <c r="Y231">
        <v>13</v>
      </c>
    </row>
    <row r="232" spans="24:25">
      <c r="X232" s="18" t="s">
        <v>1891</v>
      </c>
      <c r="Y232">
        <v>23</v>
      </c>
    </row>
    <row r="233" spans="24:25">
      <c r="X233" s="18" t="s">
        <v>1892</v>
      </c>
      <c r="Y233">
        <v>47</v>
      </c>
    </row>
    <row r="234" spans="24:25">
      <c r="X234" s="18" t="s">
        <v>1895</v>
      </c>
      <c r="Y234">
        <v>34</v>
      </c>
    </row>
    <row r="235" spans="24:25">
      <c r="X235" s="18" t="s">
        <v>2996</v>
      </c>
      <c r="Y235">
        <v>7</v>
      </c>
    </row>
    <row r="236" spans="24:25">
      <c r="X236" s="18" t="s">
        <v>1899</v>
      </c>
      <c r="Y236">
        <v>15</v>
      </c>
    </row>
    <row r="237" spans="24:25">
      <c r="X237" s="18" t="s">
        <v>1900</v>
      </c>
      <c r="Y237">
        <v>5</v>
      </c>
    </row>
    <row r="238" spans="24:25">
      <c r="X238" s="18" t="s">
        <v>2534</v>
      </c>
      <c r="Y238">
        <v>5</v>
      </c>
    </row>
    <row r="239" spans="24:25">
      <c r="X239" s="18" t="s">
        <v>2322</v>
      </c>
      <c r="Y239">
        <v>4</v>
      </c>
    </row>
    <row r="240" spans="24:25">
      <c r="X240" s="18" t="s">
        <v>2702</v>
      </c>
      <c r="Y240">
        <v>33</v>
      </c>
    </row>
    <row r="241" spans="24:25">
      <c r="X241" s="18" t="s">
        <v>3145</v>
      </c>
      <c r="Y241">
        <v>6</v>
      </c>
    </row>
    <row r="242" spans="24:25">
      <c r="X242" s="18" t="s">
        <v>2860</v>
      </c>
      <c r="Y242">
        <v>6</v>
      </c>
    </row>
    <row r="243" spans="24:25">
      <c r="X243" s="18" t="s">
        <v>3146</v>
      </c>
      <c r="Y243">
        <v>13</v>
      </c>
    </row>
    <row r="244" spans="24:25">
      <c r="X244" s="18" t="s">
        <v>1906</v>
      </c>
      <c r="Y244">
        <v>12</v>
      </c>
    </row>
    <row r="245" spans="24:25">
      <c r="X245" s="18" t="s">
        <v>3147</v>
      </c>
      <c r="Y245">
        <v>1</v>
      </c>
    </row>
    <row r="246" spans="24:25">
      <c r="X246" s="18" t="s">
        <v>2997</v>
      </c>
      <c r="Y246">
        <v>5</v>
      </c>
    </row>
    <row r="247" spans="24:25">
      <c r="X247" s="18" t="s">
        <v>3148</v>
      </c>
      <c r="Y247">
        <v>4</v>
      </c>
    </row>
    <row r="248" spans="24:25">
      <c r="X248" s="18" t="s">
        <v>3149</v>
      </c>
      <c r="Y248">
        <v>3</v>
      </c>
    </row>
    <row r="249" spans="24:25">
      <c r="X249" s="18" t="s">
        <v>2537</v>
      </c>
      <c r="Y249">
        <v>14</v>
      </c>
    </row>
    <row r="250" spans="24:25">
      <c r="X250" s="18" t="s">
        <v>2326</v>
      </c>
      <c r="Y250">
        <v>5</v>
      </c>
    </row>
    <row r="251" spans="24:25">
      <c r="X251" s="18" t="s">
        <v>2327</v>
      </c>
      <c r="Y251">
        <v>22</v>
      </c>
    </row>
    <row r="252" spans="24:25">
      <c r="X252" s="18" t="s">
        <v>3150</v>
      </c>
      <c r="Y252">
        <v>6</v>
      </c>
    </row>
    <row r="253" spans="24:25">
      <c r="X253" s="18" t="s">
        <v>2328</v>
      </c>
      <c r="Y253">
        <v>30</v>
      </c>
    </row>
    <row r="254" spans="24:25">
      <c r="X254" s="18" t="s">
        <v>3151</v>
      </c>
      <c r="Y254">
        <v>1</v>
      </c>
    </row>
    <row r="255" spans="24:25">
      <c r="X255" s="18" t="s">
        <v>2862</v>
      </c>
      <c r="Y255">
        <v>16</v>
      </c>
    </row>
    <row r="256" spans="24:25">
      <c r="X256" s="18" t="s">
        <v>2998</v>
      </c>
      <c r="Y256">
        <v>14</v>
      </c>
    </row>
    <row r="257" spans="24:25">
      <c r="X257" s="18" t="s">
        <v>2539</v>
      </c>
      <c r="Y257">
        <v>8</v>
      </c>
    </row>
    <row r="258" spans="24:25">
      <c r="X258" s="18" t="s">
        <v>1916</v>
      </c>
      <c r="Y258">
        <v>17</v>
      </c>
    </row>
    <row r="259" spans="24:25">
      <c r="X259" s="18" t="s">
        <v>2999</v>
      </c>
      <c r="Y259">
        <v>14</v>
      </c>
    </row>
    <row r="260" spans="24:25">
      <c r="X260" s="18" t="s">
        <v>2330</v>
      </c>
      <c r="Y260">
        <v>1</v>
      </c>
    </row>
    <row r="261" spans="24:25">
      <c r="X261" s="18" t="s">
        <v>3152</v>
      </c>
      <c r="Y261">
        <v>2</v>
      </c>
    </row>
    <row r="262" spans="24:25">
      <c r="X262" s="18" t="s">
        <v>1922</v>
      </c>
      <c r="Y262">
        <v>8</v>
      </c>
    </row>
    <row r="263" spans="24:25">
      <c r="X263" s="18" t="s">
        <v>2711</v>
      </c>
      <c r="Y263">
        <v>24</v>
      </c>
    </row>
    <row r="264" spans="24:25">
      <c r="X264" s="18" t="s">
        <v>2863</v>
      </c>
      <c r="Y264">
        <v>10</v>
      </c>
    </row>
    <row r="265" spans="24:25">
      <c r="X265" s="18" t="s">
        <v>2864</v>
      </c>
      <c r="Y265">
        <v>8</v>
      </c>
    </row>
    <row r="266" spans="24:25">
      <c r="X266" s="18" t="s">
        <v>3153</v>
      </c>
      <c r="Y266">
        <v>12</v>
      </c>
    </row>
    <row r="267" spans="24:25">
      <c r="X267" s="18" t="s">
        <v>3154</v>
      </c>
      <c r="Y267">
        <v>1</v>
      </c>
    </row>
    <row r="268" spans="24:25">
      <c r="X268" s="18" t="s">
        <v>3000</v>
      </c>
      <c r="Y268">
        <v>12</v>
      </c>
    </row>
    <row r="269" spans="24:25">
      <c r="X269" s="18" t="s">
        <v>2544</v>
      </c>
      <c r="Y269">
        <v>14</v>
      </c>
    </row>
    <row r="270" spans="24:25">
      <c r="X270" s="18" t="s">
        <v>1929</v>
      </c>
      <c r="Y270">
        <v>14</v>
      </c>
    </row>
    <row r="271" spans="24:25">
      <c r="X271" s="18" t="s">
        <v>3155</v>
      </c>
      <c r="Y271">
        <v>8</v>
      </c>
    </row>
    <row r="272" spans="24:25">
      <c r="X272" s="18" t="s">
        <v>1933</v>
      </c>
      <c r="Y272">
        <v>16</v>
      </c>
    </row>
    <row r="273" spans="24:25">
      <c r="X273" s="18" t="s">
        <v>2546</v>
      </c>
      <c r="Y273">
        <v>16</v>
      </c>
    </row>
    <row r="274" spans="24:25">
      <c r="X274" s="18" t="s">
        <v>2866</v>
      </c>
      <c r="Y274">
        <v>19</v>
      </c>
    </row>
    <row r="275" spans="24:25">
      <c r="X275" s="18" t="s">
        <v>2548</v>
      </c>
      <c r="Y275">
        <v>13</v>
      </c>
    </row>
    <row r="276" spans="24:25">
      <c r="X276" s="18" t="s">
        <v>1937</v>
      </c>
      <c r="Y276">
        <v>8</v>
      </c>
    </row>
    <row r="277" spans="24:25">
      <c r="X277" s="18" t="s">
        <v>2337</v>
      </c>
      <c r="Y277">
        <v>11</v>
      </c>
    </row>
    <row r="278" spans="24:25">
      <c r="X278" s="18" t="s">
        <v>2869</v>
      </c>
      <c r="Y278">
        <v>7</v>
      </c>
    </row>
    <row r="279" spans="24:25">
      <c r="X279" s="18" t="s">
        <v>1943</v>
      </c>
      <c r="Y279">
        <v>20</v>
      </c>
    </row>
    <row r="280" spans="24:25">
      <c r="X280" s="18" t="s">
        <v>1949</v>
      </c>
      <c r="Y280">
        <v>13</v>
      </c>
    </row>
    <row r="281" spans="24:25">
      <c r="X281" s="18" t="s">
        <v>2871</v>
      </c>
      <c r="Y281">
        <v>5</v>
      </c>
    </row>
    <row r="282" spans="24:25">
      <c r="X282" s="18" t="s">
        <v>2872</v>
      </c>
      <c r="Y282">
        <v>26</v>
      </c>
    </row>
    <row r="283" spans="24:25">
      <c r="X283" s="18" t="s">
        <v>2716</v>
      </c>
      <c r="Y283">
        <v>31</v>
      </c>
    </row>
    <row r="284" spans="24:25">
      <c r="X284" s="18" t="s">
        <v>2553</v>
      </c>
      <c r="Y284">
        <v>11</v>
      </c>
    </row>
    <row r="285" spans="24:25">
      <c r="X285" s="18" t="s">
        <v>2342</v>
      </c>
      <c r="Y285">
        <v>12</v>
      </c>
    </row>
    <row r="286" spans="24:25">
      <c r="X286" s="18" t="s">
        <v>1952</v>
      </c>
      <c r="Y286">
        <v>7</v>
      </c>
    </row>
    <row r="287" spans="24:25">
      <c r="X287" s="18" t="s">
        <v>2555</v>
      </c>
      <c r="Y287">
        <v>11</v>
      </c>
    </row>
    <row r="288" spans="24:25">
      <c r="X288" s="18" t="s">
        <v>2556</v>
      </c>
      <c r="Y288">
        <v>4</v>
      </c>
    </row>
    <row r="289" spans="24:25">
      <c r="X289" s="18" t="s">
        <v>3003</v>
      </c>
      <c r="Y289">
        <v>15</v>
      </c>
    </row>
    <row r="290" spans="24:25">
      <c r="X290" s="18" t="s">
        <v>3156</v>
      </c>
      <c r="Y290">
        <v>2</v>
      </c>
    </row>
    <row r="291" spans="24:25">
      <c r="X291" s="18" t="s">
        <v>3005</v>
      </c>
      <c r="Y291">
        <v>14</v>
      </c>
    </row>
    <row r="292" spans="24:25">
      <c r="X292" s="18" t="s">
        <v>1955</v>
      </c>
      <c r="Y292">
        <v>3</v>
      </c>
    </row>
    <row r="293" spans="24:25">
      <c r="X293" s="18" t="s">
        <v>2719</v>
      </c>
      <c r="Y293">
        <v>7</v>
      </c>
    </row>
    <row r="294" spans="24:25">
      <c r="X294" s="18" t="s">
        <v>3157</v>
      </c>
      <c r="Y294">
        <v>20</v>
      </c>
    </row>
    <row r="295" spans="24:25">
      <c r="X295" s="18" t="s">
        <v>3006</v>
      </c>
      <c r="Y295">
        <v>5</v>
      </c>
    </row>
    <row r="296" spans="24:25">
      <c r="X296" s="18" t="s">
        <v>1959</v>
      </c>
      <c r="Y296">
        <v>8</v>
      </c>
    </row>
    <row r="297" spans="24:25">
      <c r="X297" s="18" t="s">
        <v>2720</v>
      </c>
      <c r="Y297">
        <v>5</v>
      </c>
    </row>
    <row r="298" spans="24:25">
      <c r="X298" s="18" t="s">
        <v>3007</v>
      </c>
      <c r="Y298">
        <v>1</v>
      </c>
    </row>
    <row r="299" spans="24:25">
      <c r="X299" s="18" t="s">
        <v>3158</v>
      </c>
      <c r="Y299">
        <v>8</v>
      </c>
    </row>
    <row r="300" spans="24:25">
      <c r="X300" s="18" t="s">
        <v>2876</v>
      </c>
      <c r="Y300">
        <v>26</v>
      </c>
    </row>
    <row r="301" spans="24:25">
      <c r="X301" s="18" t="s">
        <v>2557</v>
      </c>
      <c r="Y301">
        <v>17</v>
      </c>
    </row>
    <row r="302" spans="24:25">
      <c r="X302" s="18" t="s">
        <v>3159</v>
      </c>
      <c r="Y302">
        <v>16</v>
      </c>
    </row>
    <row r="303" spans="24:25">
      <c r="X303" s="18" t="s">
        <v>2344</v>
      </c>
      <c r="Y303">
        <v>15</v>
      </c>
    </row>
    <row r="304" spans="24:25">
      <c r="X304" s="18" t="s">
        <v>1963</v>
      </c>
      <c r="Y304">
        <v>15</v>
      </c>
    </row>
    <row r="305" spans="24:25">
      <c r="X305" s="18" t="s">
        <v>1965</v>
      </c>
      <c r="Y305">
        <v>1</v>
      </c>
    </row>
    <row r="306" spans="24:25">
      <c r="X306" s="18" t="s">
        <v>2345</v>
      </c>
      <c r="Y306">
        <v>6</v>
      </c>
    </row>
    <row r="307" spans="24:25">
      <c r="X307" s="18" t="s">
        <v>3160</v>
      </c>
      <c r="Y307">
        <v>1</v>
      </c>
    </row>
    <row r="308" spans="24:25">
      <c r="X308" s="18" t="s">
        <v>3010</v>
      </c>
      <c r="Y308">
        <v>16</v>
      </c>
    </row>
    <row r="309" spans="24:25">
      <c r="X309" s="18" t="s">
        <v>2722</v>
      </c>
      <c r="Y309">
        <v>10</v>
      </c>
    </row>
    <row r="310" spans="24:25">
      <c r="X310" s="18" t="s">
        <v>2724</v>
      </c>
      <c r="Y310">
        <v>34</v>
      </c>
    </row>
    <row r="311" spans="24:25">
      <c r="X311" s="18" t="s">
        <v>3011</v>
      </c>
      <c r="Y311">
        <v>9</v>
      </c>
    </row>
    <row r="312" spans="24:25">
      <c r="X312" s="18" t="s">
        <v>2559</v>
      </c>
      <c r="Y312">
        <v>8</v>
      </c>
    </row>
    <row r="313" spans="24:25">
      <c r="X313" s="18" t="s">
        <v>1973</v>
      </c>
      <c r="Y313">
        <v>8</v>
      </c>
    </row>
    <row r="314" spans="24:25">
      <c r="X314" s="18" t="s">
        <v>2350</v>
      </c>
      <c r="Y314">
        <v>5</v>
      </c>
    </row>
    <row r="315" spans="24:25">
      <c r="X315" s="18" t="s">
        <v>3012</v>
      </c>
      <c r="Y315">
        <v>21</v>
      </c>
    </row>
    <row r="316" spans="24:25">
      <c r="X316" s="18" t="s">
        <v>3161</v>
      </c>
      <c r="Y316">
        <v>4</v>
      </c>
    </row>
    <row r="317" spans="24:25">
      <c r="X317" s="18" t="s">
        <v>1983</v>
      </c>
      <c r="Y317">
        <v>5</v>
      </c>
    </row>
    <row r="318" spans="24:25">
      <c r="X318" s="18" t="s">
        <v>3014</v>
      </c>
      <c r="Y318">
        <v>14</v>
      </c>
    </row>
    <row r="319" spans="24:25">
      <c r="X319" s="18" t="s">
        <v>1985</v>
      </c>
      <c r="Y319">
        <v>7</v>
      </c>
    </row>
    <row r="320" spans="24:25">
      <c r="X320" s="18" t="s">
        <v>2354</v>
      </c>
      <c r="Y320">
        <v>4</v>
      </c>
    </row>
    <row r="321" spans="24:25">
      <c r="X321" s="18" t="s">
        <v>1989</v>
      </c>
      <c r="Y321">
        <v>18</v>
      </c>
    </row>
    <row r="322" spans="24:25">
      <c r="X322" s="18" t="s">
        <v>1991</v>
      </c>
      <c r="Y322">
        <v>24</v>
      </c>
    </row>
    <row r="323" spans="24:25">
      <c r="X323" s="18" t="s">
        <v>2726</v>
      </c>
      <c r="Y323">
        <v>1</v>
      </c>
    </row>
    <row r="324" spans="24:25">
      <c r="X324" s="18" t="s">
        <v>2563</v>
      </c>
      <c r="Y324">
        <v>16</v>
      </c>
    </row>
    <row r="325" spans="24:25">
      <c r="X325" s="18" t="s">
        <v>1995</v>
      </c>
      <c r="Y325">
        <v>32</v>
      </c>
    </row>
    <row r="326" spans="24:25">
      <c r="X326" s="18" t="s">
        <v>2564</v>
      </c>
      <c r="Y326">
        <v>11</v>
      </c>
    </row>
    <row r="327" spans="24:25">
      <c r="X327" s="18" t="s">
        <v>2727</v>
      </c>
      <c r="Y327">
        <v>3</v>
      </c>
    </row>
    <row r="328" spans="24:25">
      <c r="X328" s="18" t="s">
        <v>3017</v>
      </c>
      <c r="Y328">
        <v>16</v>
      </c>
    </row>
    <row r="329" spans="24:25">
      <c r="X329" s="18" t="s">
        <v>2881</v>
      </c>
      <c r="Y329">
        <v>33</v>
      </c>
    </row>
    <row r="330" spans="24:25">
      <c r="X330" s="18" t="s">
        <v>3162</v>
      </c>
      <c r="Y330">
        <v>3</v>
      </c>
    </row>
    <row r="331" spans="24:25">
      <c r="X331" s="18" t="s">
        <v>3018</v>
      </c>
      <c r="Y331">
        <v>14</v>
      </c>
    </row>
    <row r="332" spans="24:25">
      <c r="X332" s="18" t="s">
        <v>2000</v>
      </c>
      <c r="Y332">
        <v>3</v>
      </c>
    </row>
    <row r="333" spans="24:25">
      <c r="X333" s="18" t="s">
        <v>3020</v>
      </c>
      <c r="Y333">
        <v>1</v>
      </c>
    </row>
    <row r="334" spans="24:25">
      <c r="X334" s="18" t="s">
        <v>3021</v>
      </c>
      <c r="Y334">
        <v>11</v>
      </c>
    </row>
    <row r="335" spans="24:25">
      <c r="X335" s="18" t="s">
        <v>2004</v>
      </c>
      <c r="Y335">
        <v>26</v>
      </c>
    </row>
    <row r="336" spans="24:25">
      <c r="X336" s="18" t="s">
        <v>3022</v>
      </c>
      <c r="Y336">
        <v>2</v>
      </c>
    </row>
    <row r="337" spans="24:25">
      <c r="X337" s="18" t="s">
        <v>3163</v>
      </c>
      <c r="Y337">
        <v>5</v>
      </c>
    </row>
    <row r="338" spans="24:25">
      <c r="X338" s="18" t="s">
        <v>2883</v>
      </c>
      <c r="Y338">
        <v>9</v>
      </c>
    </row>
    <row r="339" spans="24:25">
      <c r="X339" s="18" t="s">
        <v>2012</v>
      </c>
      <c r="Y339">
        <v>36</v>
      </c>
    </row>
    <row r="340" spans="24:25">
      <c r="X340" s="18" t="s">
        <v>2013</v>
      </c>
      <c r="Y340">
        <v>6</v>
      </c>
    </row>
    <row r="341" spans="24:25">
      <c r="X341" s="18" t="s">
        <v>3023</v>
      </c>
      <c r="Y341">
        <v>12</v>
      </c>
    </row>
    <row r="342" spans="24:25">
      <c r="X342" s="18" t="s">
        <v>2365</v>
      </c>
      <c r="Y342">
        <v>5</v>
      </c>
    </row>
    <row r="343" spans="24:25">
      <c r="X343" s="18" t="s">
        <v>2730</v>
      </c>
      <c r="Y343">
        <v>18</v>
      </c>
    </row>
    <row r="344" spans="24:25">
      <c r="X344" s="18" t="s">
        <v>2884</v>
      </c>
      <c r="Y344">
        <v>17</v>
      </c>
    </row>
    <row r="345" spans="24:25">
      <c r="X345" s="18" t="s">
        <v>3164</v>
      </c>
      <c r="Y345">
        <v>11</v>
      </c>
    </row>
    <row r="346" spans="24:25">
      <c r="X346" s="18" t="s">
        <v>2368</v>
      </c>
      <c r="Y346">
        <v>11</v>
      </c>
    </row>
    <row r="347" spans="24:25">
      <c r="X347" s="18" t="s">
        <v>2731</v>
      </c>
      <c r="Y347">
        <v>1</v>
      </c>
    </row>
    <row r="348" spans="24:25">
      <c r="X348" s="18" t="s">
        <v>2732</v>
      </c>
      <c r="Y348">
        <v>5</v>
      </c>
    </row>
    <row r="349" spans="24:25">
      <c r="X349" s="18" t="s">
        <v>2572</v>
      </c>
      <c r="Y349">
        <v>13</v>
      </c>
    </row>
    <row r="350" spans="24:25">
      <c r="X350" s="18" t="s">
        <v>3024</v>
      </c>
      <c r="Y350">
        <v>19</v>
      </c>
    </row>
    <row r="351" spans="24:25">
      <c r="X351" s="18" t="s">
        <v>2021</v>
      </c>
      <c r="Y351">
        <v>6</v>
      </c>
    </row>
    <row r="352" spans="24:25">
      <c r="X352" s="18" t="s">
        <v>2886</v>
      </c>
      <c r="Y352">
        <v>8</v>
      </c>
    </row>
    <row r="353" spans="24:25">
      <c r="X353" s="18" t="s">
        <v>3025</v>
      </c>
      <c r="Y353">
        <v>2</v>
      </c>
    </row>
    <row r="354" spans="24:25">
      <c r="X354" s="18" t="s">
        <v>3165</v>
      </c>
      <c r="Y354">
        <v>13</v>
      </c>
    </row>
    <row r="355" spans="24:25">
      <c r="X355" s="18" t="s">
        <v>2738</v>
      </c>
      <c r="Y355">
        <v>14</v>
      </c>
    </row>
    <row r="356" spans="24:25">
      <c r="X356" s="18" t="s">
        <v>3166</v>
      </c>
      <c r="Y356">
        <v>13</v>
      </c>
    </row>
    <row r="357" spans="24:25">
      <c r="X357" s="18" t="s">
        <v>2739</v>
      </c>
      <c r="Y357">
        <v>6</v>
      </c>
    </row>
    <row r="358" spans="24:25">
      <c r="X358" s="18" t="s">
        <v>2574</v>
      </c>
      <c r="Y358">
        <v>19</v>
      </c>
    </row>
    <row r="359" spans="24:25">
      <c r="X359" s="18" t="s">
        <v>3027</v>
      </c>
      <c r="Y359">
        <v>26</v>
      </c>
    </row>
    <row r="360" spans="24:25">
      <c r="X360" s="18" t="s">
        <v>2742</v>
      </c>
      <c r="Y360">
        <v>2</v>
      </c>
    </row>
    <row r="361" spans="24:25">
      <c r="X361" s="18" t="s">
        <v>2575</v>
      </c>
      <c r="Y361">
        <v>12</v>
      </c>
    </row>
    <row r="362" spans="24:25">
      <c r="X362" s="18" t="s">
        <v>2024</v>
      </c>
      <c r="Y362">
        <v>1</v>
      </c>
    </row>
    <row r="363" spans="24:25">
      <c r="X363" s="18" t="s">
        <v>2576</v>
      </c>
      <c r="Y363">
        <v>13</v>
      </c>
    </row>
    <row r="364" spans="24:25">
      <c r="X364" s="18" t="s">
        <v>3031</v>
      </c>
      <c r="Y364">
        <v>1</v>
      </c>
    </row>
    <row r="365" spans="24:25">
      <c r="X365" s="18" t="s">
        <v>2030</v>
      </c>
      <c r="Y365">
        <v>16</v>
      </c>
    </row>
    <row r="366" spans="24:25">
      <c r="X366" s="18" t="s">
        <v>3032</v>
      </c>
      <c r="Y366">
        <v>1</v>
      </c>
    </row>
    <row r="367" spans="24:25">
      <c r="X367" s="18" t="s">
        <v>3167</v>
      </c>
      <c r="Y367">
        <v>6</v>
      </c>
    </row>
    <row r="368" spans="24:25">
      <c r="X368" s="18" t="s">
        <v>2377</v>
      </c>
      <c r="Y368">
        <v>22</v>
      </c>
    </row>
    <row r="369" spans="24:25">
      <c r="X369" s="18" t="s">
        <v>2746</v>
      </c>
      <c r="Y369">
        <v>6</v>
      </c>
    </row>
    <row r="370" spans="24:25">
      <c r="X370" s="18" t="s">
        <v>2039</v>
      </c>
      <c r="Y370">
        <v>16</v>
      </c>
    </row>
    <row r="371" spans="24:25">
      <c r="X371" s="18" t="s">
        <v>3034</v>
      </c>
      <c r="Y371">
        <v>16</v>
      </c>
    </row>
    <row r="372" spans="24:25">
      <c r="X372" s="18" t="s">
        <v>2041</v>
      </c>
      <c r="Y372">
        <v>1</v>
      </c>
    </row>
    <row r="373" spans="24:25">
      <c r="X373" s="18" t="s">
        <v>3168</v>
      </c>
      <c r="Y373">
        <v>8</v>
      </c>
    </row>
    <row r="374" spans="24:25">
      <c r="X374" s="18" t="s">
        <v>2043</v>
      </c>
      <c r="Y374">
        <v>6</v>
      </c>
    </row>
    <row r="375" spans="24:25">
      <c r="X375" s="18" t="s">
        <v>2043</v>
      </c>
      <c r="Y375">
        <v>30</v>
      </c>
    </row>
    <row r="376" spans="24:25">
      <c r="X376" s="18" t="s">
        <v>2045</v>
      </c>
      <c r="Y376">
        <v>3</v>
      </c>
    </row>
    <row r="377" spans="24:25">
      <c r="X377" s="18" t="s">
        <v>2889</v>
      </c>
      <c r="Y377">
        <v>9</v>
      </c>
    </row>
    <row r="378" spans="24:25">
      <c r="X378" s="18" t="s">
        <v>3169</v>
      </c>
      <c r="Y378">
        <v>6</v>
      </c>
    </row>
    <row r="379" spans="24:25">
      <c r="X379" s="18" t="s">
        <v>2049</v>
      </c>
      <c r="Y379">
        <v>20</v>
      </c>
    </row>
    <row r="380" spans="24:25">
      <c r="X380" s="18" t="s">
        <v>2890</v>
      </c>
      <c r="Y380">
        <v>14</v>
      </c>
    </row>
    <row r="381" spans="24:25">
      <c r="X381" s="18" t="s">
        <v>3170</v>
      </c>
      <c r="Y381">
        <v>6</v>
      </c>
    </row>
    <row r="382" spans="24:25">
      <c r="X382" s="18" t="s">
        <v>2051</v>
      </c>
      <c r="Y382">
        <v>1</v>
      </c>
    </row>
    <row r="383" spans="24:25">
      <c r="X383" s="18" t="s">
        <v>2053</v>
      </c>
      <c r="Y383">
        <v>16</v>
      </c>
    </row>
    <row r="384" spans="24:25">
      <c r="X384" s="18" t="s">
        <v>2750</v>
      </c>
      <c r="Y384">
        <v>18</v>
      </c>
    </row>
    <row r="385" spans="24:25">
      <c r="X385" s="18" t="s">
        <v>2381</v>
      </c>
      <c r="Y385">
        <v>16</v>
      </c>
    </row>
    <row r="386" spans="24:25">
      <c r="X386" s="18" t="s">
        <v>2056</v>
      </c>
      <c r="Y386">
        <v>5</v>
      </c>
    </row>
    <row r="387" spans="24:25">
      <c r="X387" s="18" t="s">
        <v>2892</v>
      </c>
      <c r="Y387">
        <v>12</v>
      </c>
    </row>
    <row r="388" spans="24:25">
      <c r="X388" s="18" t="s">
        <v>2385</v>
      </c>
      <c r="Y388">
        <v>13</v>
      </c>
    </row>
    <row r="389" spans="24:25">
      <c r="X389" s="18" t="s">
        <v>3171</v>
      </c>
      <c r="Y389">
        <v>3</v>
      </c>
    </row>
    <row r="390" spans="24:25">
      <c r="X390" s="18" t="s">
        <v>2578</v>
      </c>
      <c r="Y390">
        <v>1</v>
      </c>
    </row>
    <row r="391" spans="24:25">
      <c r="X391" s="18" t="s">
        <v>2060</v>
      </c>
      <c r="Y391">
        <v>1</v>
      </c>
    </row>
    <row r="392" spans="24:25">
      <c r="X392" s="18" t="s">
        <v>3172</v>
      </c>
      <c r="Y392">
        <v>1</v>
      </c>
    </row>
    <row r="393" spans="24:25">
      <c r="X393" s="18" t="s">
        <v>2387</v>
      </c>
      <c r="Y393">
        <v>12</v>
      </c>
    </row>
    <row r="394" spans="24:25">
      <c r="X394" s="18" t="s">
        <v>2388</v>
      </c>
      <c r="Y394">
        <v>1</v>
      </c>
    </row>
    <row r="395" spans="24:25">
      <c r="X395" s="18" t="s">
        <v>3038</v>
      </c>
      <c r="Y395">
        <v>13</v>
      </c>
    </row>
    <row r="396" spans="24:25">
      <c r="X396" s="18" t="s">
        <v>2067</v>
      </c>
      <c r="Y396">
        <v>23</v>
      </c>
    </row>
    <row r="397" spans="24:25">
      <c r="X397" s="18" t="s">
        <v>3039</v>
      </c>
      <c r="Y397">
        <v>3</v>
      </c>
    </row>
    <row r="398" spans="24:25">
      <c r="X398" s="18" t="s">
        <v>2756</v>
      </c>
      <c r="Y398">
        <v>9</v>
      </c>
    </row>
    <row r="399" spans="24:25">
      <c r="X399" s="18" t="s">
        <v>2078</v>
      </c>
      <c r="Y399">
        <v>13</v>
      </c>
    </row>
    <row r="400" spans="24:25">
      <c r="X400" s="18" t="s">
        <v>2757</v>
      </c>
      <c r="Y400">
        <v>14</v>
      </c>
    </row>
    <row r="401" spans="24:25">
      <c r="X401" s="18" t="s">
        <v>2079</v>
      </c>
      <c r="Y401">
        <v>26</v>
      </c>
    </row>
    <row r="402" spans="24:25">
      <c r="X402" s="18" t="s">
        <v>2894</v>
      </c>
      <c r="Y402">
        <v>16</v>
      </c>
    </row>
    <row r="403" spans="24:25">
      <c r="X403" s="18" t="s">
        <v>2081</v>
      </c>
      <c r="Y403">
        <v>7</v>
      </c>
    </row>
    <row r="404" spans="24:25">
      <c r="X404" s="18" t="s">
        <v>2391</v>
      </c>
      <c r="Y404">
        <v>1</v>
      </c>
    </row>
    <row r="405" spans="24:25">
      <c r="X405" s="18" t="s">
        <v>2082</v>
      </c>
      <c r="Y405">
        <v>9</v>
      </c>
    </row>
    <row r="406" spans="24:25">
      <c r="X406" s="18" t="s">
        <v>2083</v>
      </c>
      <c r="Y406">
        <v>1</v>
      </c>
    </row>
    <row r="407" spans="24:25">
      <c r="X407" s="18" t="s">
        <v>2393</v>
      </c>
      <c r="Y407">
        <v>5</v>
      </c>
    </row>
    <row r="408" spans="24:25">
      <c r="X408" s="18" t="s">
        <v>2896</v>
      </c>
      <c r="Y408">
        <v>14</v>
      </c>
    </row>
    <row r="409" spans="24:25">
      <c r="X409" s="18" t="s">
        <v>2582</v>
      </c>
      <c r="Y409">
        <v>4</v>
      </c>
    </row>
    <row r="410" spans="24:25">
      <c r="X410" s="18" t="s">
        <v>2086</v>
      </c>
      <c r="Y410">
        <v>6</v>
      </c>
    </row>
    <row r="411" spans="24:25">
      <c r="X411" s="18" t="s">
        <v>2760</v>
      </c>
      <c r="Y411">
        <v>19</v>
      </c>
    </row>
    <row r="412" spans="24:25">
      <c r="X412" s="18" t="s">
        <v>3173</v>
      </c>
      <c r="Y412">
        <v>2</v>
      </c>
    </row>
    <row r="413" spans="24:25">
      <c r="X413" s="18" t="s">
        <v>3042</v>
      </c>
      <c r="Y413">
        <v>1</v>
      </c>
    </row>
    <row r="414" spans="24:25">
      <c r="X414" s="18" t="s">
        <v>2087</v>
      </c>
      <c r="Y414">
        <v>27</v>
      </c>
    </row>
    <row r="415" spans="24:25">
      <c r="X415" s="18" t="s">
        <v>2761</v>
      </c>
      <c r="Y415">
        <v>8</v>
      </c>
    </row>
    <row r="416" spans="24:25">
      <c r="X416" s="18" t="s">
        <v>2396</v>
      </c>
      <c r="Y416">
        <v>17</v>
      </c>
    </row>
    <row r="417" spans="24:25">
      <c r="X417" s="18" t="s">
        <v>3043</v>
      </c>
      <c r="Y417">
        <v>4</v>
      </c>
    </row>
    <row r="418" spans="24:25">
      <c r="X418" s="18" t="s">
        <v>3174</v>
      </c>
      <c r="Y418">
        <v>9</v>
      </c>
    </row>
    <row r="419" spans="24:25">
      <c r="X419" s="18" t="s">
        <v>2092</v>
      </c>
      <c r="Y419">
        <v>10</v>
      </c>
    </row>
    <row r="420" spans="24:25">
      <c r="X420" s="18" t="s">
        <v>3047</v>
      </c>
      <c r="Y420">
        <v>1</v>
      </c>
    </row>
    <row r="421" spans="24:25">
      <c r="X421" s="18" t="s">
        <v>2898</v>
      </c>
      <c r="Y421">
        <v>8</v>
      </c>
    </row>
    <row r="422" spans="24:25">
      <c r="X422" s="18" t="s">
        <v>2584</v>
      </c>
      <c r="Y422">
        <v>7</v>
      </c>
    </row>
    <row r="423" spans="24:25">
      <c r="X423" s="18" t="s">
        <v>2400</v>
      </c>
      <c r="Y423">
        <v>13</v>
      </c>
    </row>
    <row r="424" spans="24:25">
      <c r="X424" s="18" t="s">
        <v>2585</v>
      </c>
      <c r="Y424">
        <v>8</v>
      </c>
    </row>
    <row r="425" spans="24:25">
      <c r="X425" s="18" t="s">
        <v>2586</v>
      </c>
      <c r="Y425">
        <v>4</v>
      </c>
    </row>
    <row r="426" spans="24:25">
      <c r="X426" s="18" t="s">
        <v>2097</v>
      </c>
      <c r="Y426">
        <v>12</v>
      </c>
    </row>
    <row r="427" spans="24:25">
      <c r="X427" s="18" t="s">
        <v>2098</v>
      </c>
      <c r="Y427">
        <v>6</v>
      </c>
    </row>
    <row r="428" spans="24:25">
      <c r="X428" s="18" t="s">
        <v>3175</v>
      </c>
      <c r="Y428">
        <v>2</v>
      </c>
    </row>
    <row r="429" spans="24:25">
      <c r="X429" s="18" t="s">
        <v>2767</v>
      </c>
      <c r="Y429">
        <v>1</v>
      </c>
    </row>
    <row r="430" spans="24:25">
      <c r="X430" s="18" t="s">
        <v>2588</v>
      </c>
      <c r="Y430">
        <v>1</v>
      </c>
    </row>
    <row r="431" spans="24:25">
      <c r="X431" s="18" t="s">
        <v>3049</v>
      </c>
      <c r="Y431">
        <v>9</v>
      </c>
    </row>
    <row r="432" spans="24:25">
      <c r="X432" s="18" t="s">
        <v>2899</v>
      </c>
      <c r="Y432">
        <v>8</v>
      </c>
    </row>
    <row r="433" spans="24:25">
      <c r="X433" s="18" t="s">
        <v>3050</v>
      </c>
      <c r="Y433">
        <v>3</v>
      </c>
    </row>
    <row r="434" spans="24:25">
      <c r="X434" s="18" t="s">
        <v>2106</v>
      </c>
      <c r="Y434">
        <v>7</v>
      </c>
    </row>
    <row r="435" spans="24:25">
      <c r="X435" s="18" t="s">
        <v>3051</v>
      </c>
      <c r="Y435">
        <v>4</v>
      </c>
    </row>
    <row r="436" spans="24:25">
      <c r="X436" s="18" t="s">
        <v>3176</v>
      </c>
      <c r="Y436">
        <v>18</v>
      </c>
    </row>
    <row r="437" spans="24:25">
      <c r="X437" s="18" t="s">
        <v>2768</v>
      </c>
      <c r="Y437">
        <v>20</v>
      </c>
    </row>
    <row r="438" spans="24:25">
      <c r="X438" s="18" t="s">
        <v>2108</v>
      </c>
      <c r="Y438">
        <v>5</v>
      </c>
    </row>
    <row r="439" spans="24:25">
      <c r="X439" s="18" t="s">
        <v>2900</v>
      </c>
      <c r="Y439">
        <v>15</v>
      </c>
    </row>
    <row r="440" spans="24:25">
      <c r="X440" s="18" t="s">
        <v>2110</v>
      </c>
      <c r="Y440">
        <v>3</v>
      </c>
    </row>
    <row r="441" spans="24:25">
      <c r="X441" s="18" t="s">
        <v>2591</v>
      </c>
      <c r="Y441">
        <v>8</v>
      </c>
    </row>
    <row r="442" spans="24:25">
      <c r="X442" s="18" t="s">
        <v>3177</v>
      </c>
      <c r="Y442">
        <v>7</v>
      </c>
    </row>
    <row r="443" spans="24:25">
      <c r="X443" s="18" t="s">
        <v>2770</v>
      </c>
      <c r="Y443">
        <v>9</v>
      </c>
    </row>
    <row r="444" spans="24:25">
      <c r="X444" s="18" t="s">
        <v>2771</v>
      </c>
      <c r="Y444">
        <v>17</v>
      </c>
    </row>
    <row r="445" spans="24:25">
      <c r="X445" s="18" t="s">
        <v>2901</v>
      </c>
      <c r="Y445">
        <v>20</v>
      </c>
    </row>
    <row r="446" spans="24:25">
      <c r="X446" s="18" t="s">
        <v>2114</v>
      </c>
      <c r="Y446">
        <v>12</v>
      </c>
    </row>
    <row r="447" spans="24:25">
      <c r="X447" s="18" t="s">
        <v>2772</v>
      </c>
      <c r="Y447">
        <v>8</v>
      </c>
    </row>
    <row r="448" spans="24:25">
      <c r="X448" s="18" t="s">
        <v>2116</v>
      </c>
      <c r="Y448">
        <v>9</v>
      </c>
    </row>
    <row r="449" spans="24:25">
      <c r="X449" s="18" t="s">
        <v>3178</v>
      </c>
      <c r="Y449">
        <v>1</v>
      </c>
    </row>
    <row r="450" spans="24:25">
      <c r="X450" s="18" t="s">
        <v>2412</v>
      </c>
      <c r="Y450">
        <v>14</v>
      </c>
    </row>
    <row r="451" spans="24:25">
      <c r="X451" s="18" t="s">
        <v>3179</v>
      </c>
      <c r="Y451">
        <v>3</v>
      </c>
    </row>
    <row r="452" spans="24:25">
      <c r="X452" s="18" t="s">
        <v>3180</v>
      </c>
      <c r="Y452">
        <v>5</v>
      </c>
    </row>
    <row r="453" spans="24:25">
      <c r="X453" s="18" t="s">
        <v>2903</v>
      </c>
      <c r="Y453">
        <v>9</v>
      </c>
    </row>
    <row r="454" spans="24:25">
      <c r="X454" s="18" t="s">
        <v>2414</v>
      </c>
      <c r="Y454">
        <v>1</v>
      </c>
    </row>
    <row r="455" spans="24:25">
      <c r="X455" s="18" t="s">
        <v>3181</v>
      </c>
      <c r="Y455">
        <v>6</v>
      </c>
    </row>
    <row r="456" spans="24:25">
      <c r="X456" s="18" t="s">
        <v>2778</v>
      </c>
      <c r="Y456">
        <v>1</v>
      </c>
    </row>
    <row r="457" spans="24:25">
      <c r="X457" s="18" t="s">
        <v>3052</v>
      </c>
      <c r="Y457">
        <v>6</v>
      </c>
    </row>
    <row r="458" spans="24:25">
      <c r="X458" s="18" t="s">
        <v>2415</v>
      </c>
      <c r="Y458">
        <v>12</v>
      </c>
    </row>
    <row r="459" spans="24:25">
      <c r="X459" s="18" t="s">
        <v>3182</v>
      </c>
      <c r="Y459">
        <v>1</v>
      </c>
    </row>
    <row r="460" spans="24:25">
      <c r="X460" s="18" t="s">
        <v>3183</v>
      </c>
      <c r="Y460">
        <v>3</v>
      </c>
    </row>
    <row r="461" spans="24:25">
      <c r="X461" s="18" t="s">
        <v>3053</v>
      </c>
      <c r="Y461">
        <v>15</v>
      </c>
    </row>
    <row r="462" spans="24:25">
      <c r="X462" s="18" t="s">
        <v>3184</v>
      </c>
      <c r="Y462">
        <v>13</v>
      </c>
    </row>
    <row r="463" spans="24:25">
      <c r="X463" s="18" t="s">
        <v>2597</v>
      </c>
      <c r="Y463">
        <v>9</v>
      </c>
    </row>
    <row r="464" spans="24:25">
      <c r="X464" s="18" t="s">
        <v>2599</v>
      </c>
      <c r="Y464">
        <v>14</v>
      </c>
    </row>
    <row r="465" spans="24:25">
      <c r="X465" s="18" t="s">
        <v>2418</v>
      </c>
      <c r="Y465">
        <v>17</v>
      </c>
    </row>
    <row r="466" spans="24:25">
      <c r="X466" s="18" t="s">
        <v>3185</v>
      </c>
      <c r="Y466">
        <v>26</v>
      </c>
    </row>
    <row r="467" spans="24:25">
      <c r="X467" s="18" t="s">
        <v>2908</v>
      </c>
      <c r="Y467">
        <v>11</v>
      </c>
    </row>
    <row r="468" spans="24:25">
      <c r="X468" s="18" t="s">
        <v>2601</v>
      </c>
      <c r="Y468">
        <v>11</v>
      </c>
    </row>
    <row r="469" spans="24:25">
      <c r="X469" s="18" t="s">
        <v>2125</v>
      </c>
      <c r="Y469">
        <v>11</v>
      </c>
    </row>
    <row r="470" spans="24:25">
      <c r="X470" s="18" t="s">
        <v>2909</v>
      </c>
      <c r="Y470">
        <v>13</v>
      </c>
    </row>
    <row r="471" spans="24:25">
      <c r="X471" s="18" t="s">
        <v>2126</v>
      </c>
      <c r="Y471">
        <v>22</v>
      </c>
    </row>
    <row r="472" spans="24:25">
      <c r="X472" s="18" t="s">
        <v>2911</v>
      </c>
      <c r="Y472">
        <v>15</v>
      </c>
    </row>
    <row r="473" spans="24:25">
      <c r="X473" s="18" t="s">
        <v>2128</v>
      </c>
      <c r="Y473">
        <v>23</v>
      </c>
    </row>
    <row r="474" spans="24:25">
      <c r="X474" s="18" t="s">
        <v>2912</v>
      </c>
      <c r="Y474">
        <v>11</v>
      </c>
    </row>
    <row r="475" spans="24:25">
      <c r="X475" s="18" t="s">
        <v>2913</v>
      </c>
      <c r="Y475">
        <v>9</v>
      </c>
    </row>
    <row r="476" spans="24:25">
      <c r="X476" s="18" t="s">
        <v>2423</v>
      </c>
      <c r="Y476">
        <v>8</v>
      </c>
    </row>
    <row r="477" spans="24:25">
      <c r="X477" s="18" t="s">
        <v>2132</v>
      </c>
      <c r="Y477">
        <v>1</v>
      </c>
    </row>
    <row r="478" spans="24:25">
      <c r="X478" s="18" t="s">
        <v>3186</v>
      </c>
      <c r="Y478">
        <v>6</v>
      </c>
    </row>
    <row r="479" spans="24:25">
      <c r="X479" s="18" t="s">
        <v>3187</v>
      </c>
      <c r="Y479">
        <v>1</v>
      </c>
    </row>
    <row r="480" spans="24:25">
      <c r="X480" s="18" t="s">
        <v>2426</v>
      </c>
      <c r="Y480">
        <v>2</v>
      </c>
    </row>
    <row r="481" spans="24:25">
      <c r="X481" s="18" t="s">
        <v>3188</v>
      </c>
      <c r="Y481">
        <v>3</v>
      </c>
    </row>
    <row r="482" spans="24:25">
      <c r="X482" s="18" t="s">
        <v>2136</v>
      </c>
      <c r="Y482">
        <v>13</v>
      </c>
    </row>
    <row r="483" spans="24:25">
      <c r="X483" s="18" t="s">
        <v>2783</v>
      </c>
      <c r="Y483">
        <v>10</v>
      </c>
    </row>
    <row r="484" spans="24:25">
      <c r="X484" s="18" t="s">
        <v>2138</v>
      </c>
      <c r="Y484">
        <v>7</v>
      </c>
    </row>
    <row r="485" spans="24:25">
      <c r="X485" s="18" t="s">
        <v>3189</v>
      </c>
      <c r="Y485">
        <v>9</v>
      </c>
    </row>
    <row r="486" spans="24:25">
      <c r="X486" s="18" t="s">
        <v>2916</v>
      </c>
      <c r="Y486">
        <v>7</v>
      </c>
    </row>
    <row r="487" spans="24:25">
      <c r="X487" s="18" t="s">
        <v>2784</v>
      </c>
      <c r="Y487">
        <v>13</v>
      </c>
    </row>
    <row r="488" spans="24:25">
      <c r="X488" s="18" t="s">
        <v>3190</v>
      </c>
      <c r="Y488">
        <v>2</v>
      </c>
    </row>
    <row r="489" spans="24:25">
      <c r="X489" s="18" t="s">
        <v>2141</v>
      </c>
      <c r="Y489">
        <v>19</v>
      </c>
    </row>
    <row r="490" spans="24:25">
      <c r="X490" s="18" t="s">
        <v>2917</v>
      </c>
      <c r="Y490">
        <v>10</v>
      </c>
    </row>
    <row r="491" spans="24:25">
      <c r="X491" s="18" t="s">
        <v>2145</v>
      </c>
      <c r="Y491">
        <v>1</v>
      </c>
    </row>
    <row r="492" spans="24:25">
      <c r="X492" s="18" t="s">
        <v>3191</v>
      </c>
      <c r="Y492">
        <v>5</v>
      </c>
    </row>
    <row r="493" spans="24:25">
      <c r="X493" s="18" t="s">
        <v>2786</v>
      </c>
      <c r="Y493">
        <v>5</v>
      </c>
    </row>
    <row r="494" spans="24:25">
      <c r="X494" s="18" t="s">
        <v>2788</v>
      </c>
      <c r="Y494">
        <v>2</v>
      </c>
    </row>
    <row r="495" spans="24:25">
      <c r="X495" s="18" t="s">
        <v>2918</v>
      </c>
      <c r="Y495">
        <v>4</v>
      </c>
    </row>
    <row r="496" spans="24:25">
      <c r="X496" s="18" t="s">
        <v>3192</v>
      </c>
      <c r="Y496">
        <v>4</v>
      </c>
    </row>
    <row r="497" spans="24:25">
      <c r="X497" s="18" t="s">
        <v>3193</v>
      </c>
      <c r="Y497">
        <v>6</v>
      </c>
    </row>
    <row r="498" spans="24:25">
      <c r="X498" s="18" t="s">
        <v>2920</v>
      </c>
      <c r="Y498">
        <v>14</v>
      </c>
    </row>
    <row r="499" spans="24:25">
      <c r="X499" s="18" t="s">
        <v>2921</v>
      </c>
      <c r="Y499">
        <v>7</v>
      </c>
    </row>
    <row r="500" spans="24:25">
      <c r="X500" s="18" t="s">
        <v>2150</v>
      </c>
      <c r="Y500">
        <v>14</v>
      </c>
    </row>
    <row r="501" spans="24:25">
      <c r="X501" s="18" t="s">
        <v>2922</v>
      </c>
      <c r="Y501">
        <v>12</v>
      </c>
    </row>
    <row r="502" spans="24:25">
      <c r="X502" s="18" t="s">
        <v>3057</v>
      </c>
      <c r="Y502">
        <v>17</v>
      </c>
    </row>
    <row r="503" spans="24:25">
      <c r="X503" s="18" t="s">
        <v>2923</v>
      </c>
      <c r="Y503">
        <v>14</v>
      </c>
    </row>
    <row r="504" spans="24:25">
      <c r="X504" s="18" t="s">
        <v>2152</v>
      </c>
      <c r="Y504">
        <v>8</v>
      </c>
    </row>
    <row r="505" spans="24:25">
      <c r="X505" s="18" t="s">
        <v>2924</v>
      </c>
      <c r="Y505">
        <v>13</v>
      </c>
    </row>
    <row r="506" spans="24:25">
      <c r="X506" s="18" t="s">
        <v>2433</v>
      </c>
      <c r="Y506">
        <v>14</v>
      </c>
    </row>
    <row r="507" spans="24:25">
      <c r="X507" s="18" t="s">
        <v>2789</v>
      </c>
      <c r="Y507">
        <v>17</v>
      </c>
    </row>
    <row r="508" spans="24:25">
      <c r="X508" s="18" t="s">
        <v>3060</v>
      </c>
      <c r="Y508">
        <v>2</v>
      </c>
    </row>
    <row r="509" spans="24:25">
      <c r="X509" s="18" t="s">
        <v>3194</v>
      </c>
      <c r="Y509">
        <v>1</v>
      </c>
    </row>
    <row r="510" spans="24:25">
      <c r="X510" s="18" t="s">
        <v>3195</v>
      </c>
      <c r="Y510">
        <v>3</v>
      </c>
    </row>
    <row r="511" spans="24:25">
      <c r="X511" s="18" t="s">
        <v>3196</v>
      </c>
      <c r="Y511">
        <v>6</v>
      </c>
    </row>
    <row r="512" spans="24:25">
      <c r="X512" s="18" t="s">
        <v>3197</v>
      </c>
      <c r="Y512">
        <v>7</v>
      </c>
    </row>
    <row r="513" spans="24:25">
      <c r="X513" s="18" t="s">
        <v>3198</v>
      </c>
      <c r="Y513">
        <v>5</v>
      </c>
    </row>
    <row r="514" spans="24:25">
      <c r="X514" s="18" t="s">
        <v>2930</v>
      </c>
      <c r="Y514">
        <v>4</v>
      </c>
    </row>
    <row r="515" spans="24:25">
      <c r="X515" s="18" t="s">
        <v>2164</v>
      </c>
      <c r="Y515">
        <v>10</v>
      </c>
    </row>
    <row r="516" spans="24:25">
      <c r="X516" s="18" t="s">
        <v>2439</v>
      </c>
      <c r="Y516">
        <v>13</v>
      </c>
    </row>
    <row r="517" spans="24:25">
      <c r="X517" s="18" t="s">
        <v>2615</v>
      </c>
      <c r="Y517">
        <v>6</v>
      </c>
    </row>
    <row r="518" spans="24:25">
      <c r="X518" s="18" t="s">
        <v>2616</v>
      </c>
      <c r="Y518">
        <v>18</v>
      </c>
    </row>
    <row r="519" spans="24:25">
      <c r="X519" s="18" t="s">
        <v>2165</v>
      </c>
      <c r="Y519">
        <v>15</v>
      </c>
    </row>
    <row r="520" spans="24:25">
      <c r="X520" s="18" t="s">
        <v>2617</v>
      </c>
      <c r="Y520">
        <v>34</v>
      </c>
    </row>
    <row r="521" spans="24:25">
      <c r="X521" s="18" t="s">
        <v>2441</v>
      </c>
      <c r="Y521">
        <v>13</v>
      </c>
    </row>
    <row r="522" spans="24:25">
      <c r="X522" s="18" t="s">
        <v>2442</v>
      </c>
      <c r="Y522">
        <v>4</v>
      </c>
    </row>
    <row r="523" spans="24:25">
      <c r="X523" s="18" t="s">
        <v>3063</v>
      </c>
      <c r="Y523">
        <v>10</v>
      </c>
    </row>
    <row r="524" spans="24:25">
      <c r="X524" s="18" t="s">
        <v>3064</v>
      </c>
      <c r="Y524">
        <v>17</v>
      </c>
    </row>
    <row r="525" spans="24:25">
      <c r="X525" s="18" t="s">
        <v>2795</v>
      </c>
      <c r="Y525">
        <v>5</v>
      </c>
    </row>
    <row r="526" spans="24:25">
      <c r="X526" s="18" t="s">
        <v>3065</v>
      </c>
      <c r="Y526">
        <v>3</v>
      </c>
    </row>
    <row r="527" spans="24:25">
      <c r="X527" s="18" t="s">
        <v>2619</v>
      </c>
      <c r="Y527">
        <v>11</v>
      </c>
    </row>
    <row r="528" spans="24:25">
      <c r="X528" s="18" t="s">
        <v>2933</v>
      </c>
      <c r="Y528">
        <v>11</v>
      </c>
    </row>
    <row r="529" spans="24:25">
      <c r="X529" s="18" t="s">
        <v>3199</v>
      </c>
      <c r="Y529">
        <v>10</v>
      </c>
    </row>
    <row r="530" spans="24:25">
      <c r="X530" s="18" t="s">
        <v>3200</v>
      </c>
      <c r="Y530">
        <v>1</v>
      </c>
    </row>
    <row r="531" spans="24:25">
      <c r="X531" s="18" t="s">
        <v>2796</v>
      </c>
      <c r="Y531">
        <v>34</v>
      </c>
    </row>
    <row r="532" spans="24:25">
      <c r="X532" s="18" t="s">
        <v>3066</v>
      </c>
      <c r="Y532">
        <v>8</v>
      </c>
    </row>
    <row r="533" spans="24:25">
      <c r="X533" s="18" t="s">
        <v>2935</v>
      </c>
      <c r="Y533">
        <v>6</v>
      </c>
    </row>
    <row r="534" spans="24:25">
      <c r="X534" s="18" t="s">
        <v>2936</v>
      </c>
      <c r="Y534">
        <v>5</v>
      </c>
    </row>
    <row r="535" spans="24:25">
      <c r="X535" s="18" t="s">
        <v>3201</v>
      </c>
      <c r="Y535">
        <v>4</v>
      </c>
    </row>
    <row r="536" spans="24:25">
      <c r="X536" s="18" t="s">
        <v>2938</v>
      </c>
      <c r="Y536">
        <v>11</v>
      </c>
    </row>
    <row r="537" spans="24:25">
      <c r="X537" s="18" t="s">
        <v>2624</v>
      </c>
      <c r="Y537">
        <v>21</v>
      </c>
    </row>
    <row r="538" spans="24:25">
      <c r="X538" s="18" t="s">
        <v>3202</v>
      </c>
      <c r="Y538">
        <v>1</v>
      </c>
    </row>
    <row r="539" spans="24:25">
      <c r="X539" s="18" t="s">
        <v>2801</v>
      </c>
      <c r="Y539">
        <v>21</v>
      </c>
    </row>
    <row r="540" spans="24:25">
      <c r="X540" s="18" t="s">
        <v>3203</v>
      </c>
      <c r="Y540">
        <v>1</v>
      </c>
    </row>
    <row r="541" spans="24:25">
      <c r="X541" s="18" t="s">
        <v>2178</v>
      </c>
      <c r="Y541">
        <v>35</v>
      </c>
    </row>
    <row r="542" spans="24:25">
      <c r="X542" s="18" t="s">
        <v>3069</v>
      </c>
      <c r="Y542">
        <v>8</v>
      </c>
    </row>
    <row r="543" spans="24:25">
      <c r="X543" s="18" t="s">
        <v>2179</v>
      </c>
      <c r="Y543">
        <v>13</v>
      </c>
    </row>
    <row r="544" spans="24:25">
      <c r="X544" s="18" t="s">
        <v>2182</v>
      </c>
      <c r="Y544">
        <v>14</v>
      </c>
    </row>
    <row r="545" spans="24:25">
      <c r="X545" s="18" t="s">
        <v>2802</v>
      </c>
      <c r="Y545">
        <v>7</v>
      </c>
    </row>
    <row r="546" spans="24:25">
      <c r="X546" s="18" t="s">
        <v>2183</v>
      </c>
      <c r="Y546">
        <v>26</v>
      </c>
    </row>
    <row r="547" spans="24:25">
      <c r="X547" s="18" t="s">
        <v>3071</v>
      </c>
      <c r="Y547">
        <v>2</v>
      </c>
    </row>
    <row r="548" spans="24:25">
      <c r="X548" s="18" t="s">
        <v>3204</v>
      </c>
      <c r="Y548">
        <v>5</v>
      </c>
    </row>
    <row r="549" spans="24:25">
      <c r="X549" s="18" t="s">
        <v>3205</v>
      </c>
      <c r="Y549">
        <v>1</v>
      </c>
    </row>
    <row r="550" spans="24:25">
      <c r="X550" s="18" t="s">
        <v>3206</v>
      </c>
      <c r="Y550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20004-289D-41BC-9BF7-3B48CDCA4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Giocatori</vt:lpstr>
      <vt:lpstr>Istruzioni</vt:lpstr>
      <vt:lpstr>15-16</vt:lpstr>
      <vt:lpstr>16-17</vt:lpstr>
      <vt:lpstr>17-18</vt:lpstr>
      <vt:lpstr>18-19</vt:lpstr>
      <vt:lpstr>19-20</vt:lpstr>
      <vt:lpstr>20-21</vt:lpstr>
      <vt:lpstr>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Acquaroli</dc:creator>
  <cp:lastModifiedBy>Leonardo Acquaroli</cp:lastModifiedBy>
  <dcterms:created xsi:type="dcterms:W3CDTF">2021-09-06T14:53:23Z</dcterms:created>
  <dcterms:modified xsi:type="dcterms:W3CDTF">2021-12-03T23:18:52Z</dcterms:modified>
</cp:coreProperties>
</file>