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859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2" i="1" l="1"/>
  <c r="K3" i="1"/>
  <c r="K4" i="1"/>
  <c r="K5" i="1"/>
  <c r="K6" i="1"/>
  <c r="K7" i="1"/>
  <c r="J4" i="1"/>
  <c r="J5" i="1"/>
  <c r="J6" i="1"/>
  <c r="J7" i="1"/>
  <c r="J3" i="1"/>
  <c r="C14" i="1" l="1"/>
  <c r="J14" i="1" s="1"/>
  <c r="B15" i="1"/>
  <c r="C15" i="1" s="1"/>
  <c r="J15" i="1" s="1"/>
  <c r="B14" i="1"/>
  <c r="B13" i="1"/>
  <c r="C13" i="1" s="1"/>
  <c r="J13" i="1" s="1"/>
  <c r="B12" i="1"/>
  <c r="C12" i="1" s="1"/>
  <c r="I14" i="1" l="1"/>
  <c r="I12" i="1"/>
  <c r="H13" i="1"/>
  <c r="I13" i="1" s="1"/>
  <c r="K13" i="1" s="1"/>
  <c r="H14" i="1"/>
  <c r="H15" i="1"/>
  <c r="I15" i="1" s="1"/>
  <c r="K15" i="1" s="1"/>
  <c r="H12" i="1"/>
  <c r="G13" i="1"/>
  <c r="G14" i="1"/>
  <c r="G15" i="1"/>
  <c r="G12" i="1"/>
  <c r="B7" i="1"/>
  <c r="B6" i="1"/>
  <c r="B5" i="1"/>
  <c r="B4" i="1"/>
  <c r="B3" i="1"/>
  <c r="H4" i="1"/>
  <c r="I4" i="1" s="1"/>
  <c r="L4" i="1" s="1"/>
  <c r="H5" i="1"/>
  <c r="I5" i="1" s="1"/>
  <c r="L5" i="1" s="1"/>
  <c r="H6" i="1"/>
  <c r="I6" i="1" s="1"/>
  <c r="L6" i="1" s="1"/>
  <c r="H7" i="1"/>
  <c r="I7" i="1" s="1"/>
  <c r="L7" i="1" s="1"/>
  <c r="H3" i="1"/>
  <c r="G4" i="1"/>
  <c r="G5" i="1"/>
  <c r="G6" i="1"/>
  <c r="G7" i="1"/>
  <c r="G3" i="1"/>
  <c r="K14" i="1"/>
  <c r="K12" i="1"/>
  <c r="AB24" i="1"/>
  <c r="I3" i="1" l="1"/>
  <c r="L3" i="1" s="1"/>
</calcChain>
</file>

<file path=xl/sharedStrings.xml><?xml version="1.0" encoding="utf-8"?>
<sst xmlns="http://schemas.openxmlformats.org/spreadsheetml/2006/main" count="45" uniqueCount="38">
  <si>
    <t>Mass on Glider (g)</t>
  </si>
  <si>
    <t>V2 (m/s) (L/t2)</t>
  </si>
  <si>
    <t>a (m/s^2)</t>
  </si>
  <si>
    <t>m = mass of unloaded glider + mass on glider</t>
  </si>
  <si>
    <t>Distance between photogates: (D) = (m)</t>
  </si>
  <si>
    <t>Mass of unloaded glider: = (g)</t>
  </si>
  <si>
    <t>Mass of the unloaded weight cradle: = 5 g</t>
  </si>
  <si>
    <t>Constant Total Mass</t>
  </si>
  <si>
    <t>Changing Total Mass</t>
  </si>
  <si>
    <t>Theoretical acceleration</t>
  </si>
  <si>
    <t>% difference</t>
  </si>
  <si>
    <t>.126m</t>
  </si>
  <si>
    <t>.500m</t>
  </si>
  <si>
    <t>183.3g</t>
  </si>
  <si>
    <t>5.0g</t>
  </si>
  <si>
    <t>"+6.5g"</t>
  </si>
  <si>
    <t>Mass of weighted Glider (g)</t>
  </si>
  <si>
    <t>Cradle Mass (g)</t>
  </si>
  <si>
    <t>Trial</t>
  </si>
  <si>
    <t>Mass of Unloaded Glider (g)</t>
  </si>
  <si>
    <t>Mass of Unloded Cradle (g)</t>
  </si>
  <si>
    <t>Length L of the Glider (m)</t>
  </si>
  <si>
    <t>Distance D Between Photogates (m)</t>
  </si>
  <si>
    <t>Force (N)</t>
  </si>
  <si>
    <t>% Difference</t>
  </si>
  <si>
    <t>V1 (m/s) (L/t1)</t>
  </si>
  <si>
    <t>Theoretical Acceleration</t>
  </si>
  <si>
    <t>t1 (s)</t>
  </si>
  <si>
    <t>t2 (s)</t>
  </si>
  <si>
    <t>t3 (s)</t>
  </si>
  <si>
    <t>V2 [L/t2] (m/s)</t>
  </si>
  <si>
    <t>V1 [L/t1]  (m/s)</t>
  </si>
  <si>
    <t>Total Mass [mass of glider + mass of cradle] (g)</t>
  </si>
  <si>
    <t>Measured Acceleration (m/s/s)</t>
  </si>
  <si>
    <t>Theoretical (Expected) Acceleration (m/s/s)</t>
  </si>
  <si>
    <t>Portion of Experiment</t>
  </si>
  <si>
    <t>(1) Constant Mass</t>
  </si>
  <si>
    <t>(2) Constant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</si>
</sst>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_);[Red]\(0.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as a Function of Force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Acceleration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Sheet1!$J$3:$J$7</c:f>
              <c:numCache>
                <c:formatCode>0.000</c:formatCode>
                <c:ptCount val="5"/>
                <c:pt idx="0">
                  <c:v>4.9050000000000003E-2</c:v>
                </c:pt>
                <c:pt idx="1">
                  <c:v>0.14715</c:v>
                </c:pt>
                <c:pt idx="2">
                  <c:v>0.24525000000000002</c:v>
                </c:pt>
                <c:pt idx="3">
                  <c:v>0.34335000000000004</c:v>
                </c:pt>
                <c:pt idx="4">
                  <c:v>0.44145000000000001</c:v>
                </c:pt>
              </c:numCache>
            </c:numRef>
          </c:xVal>
          <c:yVal>
            <c:numRef>
              <c:f>Sheet1!$I$3:$I$7</c:f>
              <c:numCache>
                <c:formatCode>0.000</c:formatCode>
                <c:ptCount val="5"/>
                <c:pt idx="0">
                  <c:v>2.9873182472161253E-2</c:v>
                </c:pt>
                <c:pt idx="1">
                  <c:v>0.17748793965928425</c:v>
                </c:pt>
                <c:pt idx="2">
                  <c:v>0.32335963057736949</c:v>
                </c:pt>
                <c:pt idx="3">
                  <c:v>0.64708124855978633</c:v>
                </c:pt>
                <c:pt idx="4">
                  <c:v>0.86444410369356151</c:v>
                </c:pt>
              </c:numCache>
            </c:numRef>
          </c:yVal>
          <c:smooth val="0"/>
        </c:ser>
        <c:ser>
          <c:idx val="1"/>
          <c:order val="1"/>
          <c:tx>
            <c:v>Thoeretical Acceleration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Sheet1!$J$3:$J$7</c:f>
              <c:numCache>
                <c:formatCode>0.000</c:formatCode>
                <c:ptCount val="5"/>
                <c:pt idx="0">
                  <c:v>4.9050000000000003E-2</c:v>
                </c:pt>
                <c:pt idx="1">
                  <c:v>0.14715</c:v>
                </c:pt>
                <c:pt idx="2">
                  <c:v>0.24525000000000002</c:v>
                </c:pt>
                <c:pt idx="3">
                  <c:v>0.34335000000000004</c:v>
                </c:pt>
                <c:pt idx="4">
                  <c:v>0.44145000000000001</c:v>
                </c:pt>
              </c:numCache>
            </c:numRef>
          </c:xVal>
          <c:yVal>
            <c:numRef>
              <c:f>Sheet1!$K$3:$K$7</c:f>
              <c:numCache>
                <c:formatCode>0.000</c:formatCode>
                <c:ptCount val="5"/>
                <c:pt idx="0">
                  <c:v>0.20036764705882354</c:v>
                </c:pt>
                <c:pt idx="1">
                  <c:v>0.60110294117647056</c:v>
                </c:pt>
                <c:pt idx="2">
                  <c:v>1.0018382352941175</c:v>
                </c:pt>
                <c:pt idx="3">
                  <c:v>1.4025735294117647</c:v>
                </c:pt>
                <c:pt idx="4">
                  <c:v>1.8033088235294119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7136"/>
        <c:axId val="76681600"/>
      </c:scatterChart>
      <c:valAx>
        <c:axId val="766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in"/>
        <c:tickLblPos val="nextTo"/>
        <c:crossAx val="76681600"/>
        <c:crosses val="autoZero"/>
        <c:crossBetween val="midCat"/>
      </c:valAx>
      <c:valAx>
        <c:axId val="76681600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(m/s/s)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in"/>
        <c:tickLblPos val="nextTo"/>
        <c:crossAx val="7666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</a:t>
            </a:r>
            <a:r>
              <a:rPr lang="en-US" baseline="0"/>
              <a:t> as a Function of Total System Mass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Accelration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Sheet1!$C$12:$C$15</c:f>
              <c:numCache>
                <c:formatCode>General</c:formatCode>
                <c:ptCount val="4"/>
                <c:pt idx="0">
                  <c:v>234.8</c:v>
                </c:pt>
                <c:pt idx="1">
                  <c:v>254.8</c:v>
                </c:pt>
                <c:pt idx="2">
                  <c:v>274.8</c:v>
                </c:pt>
                <c:pt idx="3">
                  <c:v>294.8</c:v>
                </c:pt>
              </c:numCache>
            </c:numRef>
          </c:xVal>
          <c:yVal>
            <c:numRef>
              <c:f>Sheet1!$I$12:$I$15</c:f>
              <c:numCache>
                <c:formatCode>0.000</c:formatCode>
                <c:ptCount val="4"/>
                <c:pt idx="0">
                  <c:v>5.4835395626166905E-2</c:v>
                </c:pt>
                <c:pt idx="1">
                  <c:v>4.7864027546578841E-2</c:v>
                </c:pt>
                <c:pt idx="2">
                  <c:v>4.2079601521876467E-2</c:v>
                </c:pt>
                <c:pt idx="3">
                  <c:v>3.7380311035203971E-2</c:v>
                </c:pt>
              </c:numCache>
            </c:numRef>
          </c:yVal>
          <c:smooth val="0"/>
        </c:ser>
        <c:ser>
          <c:idx val="1"/>
          <c:order val="1"/>
          <c:tx>
            <c:v>Theoretical Acceleration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Sheet1!$C$12:$C$15</c:f>
              <c:numCache>
                <c:formatCode>General</c:formatCode>
                <c:ptCount val="4"/>
                <c:pt idx="0">
                  <c:v>234.8</c:v>
                </c:pt>
                <c:pt idx="1">
                  <c:v>254.8</c:v>
                </c:pt>
                <c:pt idx="2">
                  <c:v>274.8</c:v>
                </c:pt>
                <c:pt idx="3">
                  <c:v>294.8</c:v>
                </c:pt>
              </c:numCache>
            </c:numRef>
          </c:xVal>
          <c:yVal>
            <c:numRef>
              <c:f>Sheet1!$J$12:$J$15</c:f>
              <c:numCache>
                <c:formatCode>0.000</c:formatCode>
                <c:ptCount val="4"/>
                <c:pt idx="0">
                  <c:v>0.20890119250425895</c:v>
                </c:pt>
                <c:pt idx="1">
                  <c:v>0.19250392464678179</c:v>
                </c:pt>
                <c:pt idx="2">
                  <c:v>0.1784934497816594</c:v>
                </c:pt>
                <c:pt idx="3">
                  <c:v>0.16638398914518318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960"/>
        <c:axId val="76719232"/>
      </c:scatterChart>
      <c:valAx>
        <c:axId val="76712960"/>
        <c:scaling>
          <c:orientation val="minMax"/>
          <c:max val="300"/>
          <c:min val="2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76719232"/>
        <c:crosses val="autoZero"/>
        <c:crossBetween val="midCat"/>
      </c:valAx>
      <c:valAx>
        <c:axId val="76719232"/>
        <c:scaling>
          <c:orientation val="minMax"/>
          <c:max val="0.21500000000000002"/>
          <c:min val="2.0000000000000004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(m/s/s)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in"/>
        <c:tickLblPos val="nextTo"/>
        <c:crossAx val="7671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16</xdr:row>
      <xdr:rowOff>33337</xdr:rowOff>
    </xdr:from>
    <xdr:to>
      <xdr:col>9</xdr:col>
      <xdr:colOff>590550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171449</xdr:colOff>
      <xdr:row>15</xdr:row>
      <xdr:rowOff>171450</xdr:rowOff>
    </xdr:from>
    <xdr:to>
      <xdr:col>18</xdr:col>
      <xdr:colOff>590549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topLeftCell="T2" workbookViewId="0">
      <selection activeCell="AE11" sqref="AE11:AI20"/>
    </sheetView>
  </sheetViews>
  <sheetFormatPr defaultRowHeight="15" x14ac:dyDescent="0.25"/>
  <cols>
    <col min="1" max="1" width="6.85546875" customWidth="1"/>
    <col min="2" max="2" width="10" customWidth="1"/>
    <col min="3" max="3" width="13.85546875" customWidth="1"/>
    <col min="4" max="4" width="8" customWidth="1"/>
    <col min="5" max="5" width="8.7109375" customWidth="1"/>
    <col min="6" max="6" width="8.140625" customWidth="1"/>
    <col min="8" max="8" width="8.7109375" customWidth="1"/>
    <col min="9" max="9" width="8" customWidth="1"/>
    <col min="10" max="10" width="12.28515625" customWidth="1"/>
    <col min="11" max="11" width="10.42578125" customWidth="1"/>
    <col min="12" max="14" width="10.140625" customWidth="1"/>
    <col min="22" max="22" width="11.140625" customWidth="1"/>
    <col min="23" max="23" width="14.28515625" customWidth="1"/>
    <col min="24" max="24" width="10" customWidth="1"/>
    <col min="25" max="25" width="12" customWidth="1"/>
    <col min="31" max="31" width="11.28515625" style="14" customWidth="1"/>
    <col min="32" max="32" width="9.5703125" customWidth="1"/>
    <col min="33" max="33" width="13.85546875" customWidth="1"/>
    <col min="34" max="34" width="13.28515625" customWidth="1"/>
    <col min="35" max="35" width="10.7109375" customWidth="1"/>
  </cols>
  <sheetData>
    <row r="1" spans="1:35" x14ac:dyDescent="0.25">
      <c r="B1" t="s">
        <v>7</v>
      </c>
    </row>
    <row r="2" spans="1:35" ht="44.25" customHeight="1" x14ac:dyDescent="0.25">
      <c r="A2" s="7" t="s">
        <v>18</v>
      </c>
      <c r="B2" s="1" t="s">
        <v>0</v>
      </c>
      <c r="C2" s="1" t="s">
        <v>17</v>
      </c>
      <c r="D2" s="1" t="s">
        <v>27</v>
      </c>
      <c r="E2" s="1" t="s">
        <v>28</v>
      </c>
      <c r="F2" s="1" t="s">
        <v>29</v>
      </c>
      <c r="G2" s="1" t="s">
        <v>25</v>
      </c>
      <c r="H2" s="1" t="s">
        <v>1</v>
      </c>
      <c r="I2" s="1" t="s">
        <v>2</v>
      </c>
      <c r="J2" s="1" t="s">
        <v>23</v>
      </c>
      <c r="K2" s="2" t="s">
        <v>26</v>
      </c>
      <c r="L2" s="2" t="s">
        <v>24</v>
      </c>
      <c r="M2" s="12"/>
      <c r="V2" s="3" t="s">
        <v>21</v>
      </c>
      <c r="W2" s="3" t="s">
        <v>22</v>
      </c>
      <c r="X2" s="3" t="s">
        <v>19</v>
      </c>
      <c r="Y2" s="3" t="s">
        <v>20</v>
      </c>
    </row>
    <row r="3" spans="1:35" x14ac:dyDescent="0.25">
      <c r="A3" s="7">
        <v>1</v>
      </c>
      <c r="B3" s="8">
        <f>189.8+50</f>
        <v>239.8</v>
      </c>
      <c r="C3" s="8">
        <v>5</v>
      </c>
      <c r="D3" s="9">
        <v>0.71419999999999995</v>
      </c>
      <c r="E3" s="9">
        <v>0.47539999999999999</v>
      </c>
      <c r="F3" s="9">
        <v>2.3717000000000001</v>
      </c>
      <c r="G3" s="10">
        <f>0.126/D3</f>
        <v>0.17642117054046488</v>
      </c>
      <c r="H3" s="10">
        <f>0.126/E3</f>
        <v>0.26503996634413124</v>
      </c>
      <c r="I3" s="10">
        <f>(H3-G3)/(F3+(D3/2)+(E3/2))</f>
        <v>2.9873182472161253E-2</v>
      </c>
      <c r="J3" s="10">
        <f>9.81*(C3/1000)</f>
        <v>4.9050000000000003E-2</v>
      </c>
      <c r="K3" s="10">
        <f t="shared" ref="K3:K7" si="0">((C3*9.81)/(B3+C3))</f>
        <v>0.20036764705882354</v>
      </c>
      <c r="L3" s="8">
        <f>(ABS(I3-K3)/K3)*100</f>
        <v>85.090815353343373</v>
      </c>
      <c r="M3" s="13"/>
      <c r="V3" s="4">
        <v>0.126</v>
      </c>
      <c r="W3" s="6">
        <v>0.5</v>
      </c>
      <c r="X3" s="4">
        <v>189.8</v>
      </c>
      <c r="Y3" s="5">
        <v>5</v>
      </c>
    </row>
    <row r="4" spans="1:35" x14ac:dyDescent="0.25">
      <c r="A4" s="7">
        <v>2</v>
      </c>
      <c r="B4" s="8">
        <f>189.8+40</f>
        <v>229.8</v>
      </c>
      <c r="C4" s="8">
        <v>15</v>
      </c>
      <c r="D4" s="9">
        <v>0.3054</v>
      </c>
      <c r="E4" s="9">
        <v>0.1983</v>
      </c>
      <c r="F4" s="9">
        <v>1.0036</v>
      </c>
      <c r="G4" s="10">
        <f t="shared" ref="G4:G7" si="1">0.126/D4</f>
        <v>0.412573673870334</v>
      </c>
      <c r="H4" s="10">
        <f t="shared" ref="H4:H7" si="2">0.126/E4</f>
        <v>0.63540090771558244</v>
      </c>
      <c r="I4" s="10">
        <f t="shared" ref="I4:I7" si="3">(H4-G4)/(F4+(D4/2)+(E4/2))</f>
        <v>0.17748793965928425</v>
      </c>
      <c r="J4" s="10">
        <f t="shared" ref="J4:J7" si="4">9.81*(C4/1000)</f>
        <v>0.14715</v>
      </c>
      <c r="K4" s="10">
        <f t="shared" si="0"/>
        <v>0.60110294117647056</v>
      </c>
      <c r="L4" s="8">
        <f t="shared" ref="L4:L7" si="5">(ABS(I4-K4)/K4)*100</f>
        <v>70.47295438084079</v>
      </c>
      <c r="M4" s="13"/>
    </row>
    <row r="5" spans="1:35" x14ac:dyDescent="0.25">
      <c r="A5" s="7">
        <v>3</v>
      </c>
      <c r="B5" s="8">
        <f>189.8+30</f>
        <v>219.8</v>
      </c>
      <c r="C5" s="8">
        <v>25</v>
      </c>
      <c r="D5" s="9">
        <v>0.22739999999999999</v>
      </c>
      <c r="E5" s="9">
        <v>0.1472</v>
      </c>
      <c r="F5" s="9">
        <v>0.74629999999999996</v>
      </c>
      <c r="G5" s="10">
        <f t="shared" si="1"/>
        <v>0.55408970976253302</v>
      </c>
      <c r="H5" s="10">
        <f t="shared" si="2"/>
        <v>0.85597826086956519</v>
      </c>
      <c r="I5" s="10">
        <f t="shared" si="3"/>
        <v>0.32335963057736949</v>
      </c>
      <c r="J5" s="10">
        <f t="shared" si="4"/>
        <v>0.24525000000000002</v>
      </c>
      <c r="K5" s="10">
        <f t="shared" si="0"/>
        <v>1.0018382352941175</v>
      </c>
      <c r="L5" s="8">
        <f t="shared" si="5"/>
        <v>67.723368984570826</v>
      </c>
      <c r="M5" s="13"/>
    </row>
    <row r="6" spans="1:35" x14ac:dyDescent="0.25">
      <c r="A6" s="7">
        <v>4</v>
      </c>
      <c r="B6" s="8">
        <f>189.8+20</f>
        <v>209.8</v>
      </c>
      <c r="C6" s="8">
        <v>35</v>
      </c>
      <c r="D6" s="9">
        <v>0.16400000000000001</v>
      </c>
      <c r="E6" s="9">
        <v>0.1048</v>
      </c>
      <c r="F6" s="9">
        <v>0.5363</v>
      </c>
      <c r="G6" s="10">
        <f t="shared" si="1"/>
        <v>0.76829268292682928</v>
      </c>
      <c r="H6" s="10">
        <f t="shared" si="2"/>
        <v>1.2022900763358779</v>
      </c>
      <c r="I6" s="10">
        <f t="shared" si="3"/>
        <v>0.64708124855978633</v>
      </c>
      <c r="J6" s="10">
        <f t="shared" si="4"/>
        <v>0.34335000000000004</v>
      </c>
      <c r="K6" s="10">
        <f t="shared" si="0"/>
        <v>1.4025735294117647</v>
      </c>
      <c r="L6" s="8">
        <f t="shared" si="5"/>
        <v>53.864718320245906</v>
      </c>
      <c r="M6" s="13"/>
    </row>
    <row r="7" spans="1:35" x14ac:dyDescent="0.25">
      <c r="A7" s="7">
        <v>5</v>
      </c>
      <c r="B7" s="8">
        <f>189.8+10</f>
        <v>199.8</v>
      </c>
      <c r="C7" s="8">
        <v>45</v>
      </c>
      <c r="D7" s="9">
        <v>0.1429</v>
      </c>
      <c r="E7" s="9">
        <v>9.0899999999999995E-2</v>
      </c>
      <c r="F7" s="9">
        <v>0.46660000000000001</v>
      </c>
      <c r="G7" s="10">
        <f t="shared" si="1"/>
        <v>0.88173547935619312</v>
      </c>
      <c r="H7" s="10">
        <f t="shared" si="2"/>
        <v>1.3861386138613863</v>
      </c>
      <c r="I7" s="10">
        <f t="shared" si="3"/>
        <v>0.86444410369356151</v>
      </c>
      <c r="J7" s="10">
        <f t="shared" si="4"/>
        <v>0.44145000000000001</v>
      </c>
      <c r="K7" s="10">
        <f t="shared" si="0"/>
        <v>1.8033088235294119</v>
      </c>
      <c r="L7" s="8">
        <f t="shared" si="5"/>
        <v>52.063446237584365</v>
      </c>
      <c r="M7" s="13"/>
    </row>
    <row r="10" spans="1:35" x14ac:dyDescent="0.25">
      <c r="B10" t="s">
        <v>8</v>
      </c>
    </row>
    <row r="11" spans="1:35" ht="60.75" customHeight="1" x14ac:dyDescent="0.25">
      <c r="A11" s="7" t="s">
        <v>18</v>
      </c>
      <c r="B11" s="1" t="s">
        <v>16</v>
      </c>
      <c r="C11" s="1" t="s">
        <v>32</v>
      </c>
      <c r="D11" s="1" t="s">
        <v>27</v>
      </c>
      <c r="E11" s="1" t="s">
        <v>28</v>
      </c>
      <c r="F11" s="1" t="s">
        <v>29</v>
      </c>
      <c r="G11" s="1" t="s">
        <v>31</v>
      </c>
      <c r="H11" s="1" t="s">
        <v>30</v>
      </c>
      <c r="I11" s="1" t="s">
        <v>2</v>
      </c>
      <c r="J11" s="2" t="s">
        <v>9</v>
      </c>
      <c r="K11" s="2" t="s">
        <v>10</v>
      </c>
      <c r="AE11" s="2" t="s">
        <v>35</v>
      </c>
      <c r="AF11" s="2" t="s">
        <v>18</v>
      </c>
      <c r="AG11" s="2" t="s">
        <v>33</v>
      </c>
      <c r="AH11" s="2" t="s">
        <v>34</v>
      </c>
      <c r="AI11" s="2" t="s">
        <v>24</v>
      </c>
    </row>
    <row r="12" spans="1:35" x14ac:dyDescent="0.25">
      <c r="A12" s="7">
        <v>1</v>
      </c>
      <c r="B12" s="11">
        <f>189.8+40</f>
        <v>229.8</v>
      </c>
      <c r="C12" s="7">
        <f>5+B12</f>
        <v>234.8</v>
      </c>
      <c r="D12" s="9">
        <v>0.55410000000000004</v>
      </c>
      <c r="E12" s="9">
        <v>0.35770000000000002</v>
      </c>
      <c r="F12" s="9">
        <v>1.821</v>
      </c>
      <c r="G12" s="10">
        <f>0.126/D12</f>
        <v>0.22739577693557117</v>
      </c>
      <c r="H12" s="10">
        <f>0.126/E12</f>
        <v>0.35225048923679059</v>
      </c>
      <c r="I12" s="10">
        <f>(H12-G12)/(F12+(D12/2)+(E12/2))</f>
        <v>5.4835395626166905E-2</v>
      </c>
      <c r="J12" s="10">
        <f>((5*9.81)/(C12))</f>
        <v>0.20890119250425895</v>
      </c>
      <c r="K12" s="8">
        <f>(ABS(I12-J12)/J12)*100</f>
        <v>73.75055883175537</v>
      </c>
      <c r="O12" t="s">
        <v>3</v>
      </c>
      <c r="AE12" s="15" t="s">
        <v>36</v>
      </c>
      <c r="AF12" s="7">
        <v>1</v>
      </c>
      <c r="AG12" s="10">
        <v>2.9873182472161253E-2</v>
      </c>
      <c r="AH12" s="10">
        <v>0.20036764705882354</v>
      </c>
      <c r="AI12" s="8">
        <v>85.090815353343373</v>
      </c>
    </row>
    <row r="13" spans="1:35" x14ac:dyDescent="0.25">
      <c r="A13" s="7">
        <v>2</v>
      </c>
      <c r="B13" s="11">
        <f>189.8+60</f>
        <v>249.8</v>
      </c>
      <c r="C13" s="7">
        <f t="shared" ref="C13:C15" si="6">5+B13</f>
        <v>254.8</v>
      </c>
      <c r="D13" s="9">
        <v>0.5948</v>
      </c>
      <c r="E13" s="9">
        <v>0.38340000000000002</v>
      </c>
      <c r="F13" s="9">
        <v>1.9512</v>
      </c>
      <c r="G13" s="10">
        <f t="shared" ref="G13:G15" si="7">0.126/D13</f>
        <v>0.21183591123066578</v>
      </c>
      <c r="H13" s="10">
        <f t="shared" ref="H13:H15" si="8">0.126/E13</f>
        <v>0.32863849765258213</v>
      </c>
      <c r="I13" s="10">
        <f t="shared" ref="I13:I15" si="9">(H13-G13)/(F13+(D13/2)+(E13/2))</f>
        <v>4.7864027546578841E-2</v>
      </c>
      <c r="J13" s="10">
        <f t="shared" ref="J13:J15" si="10">((5*9.81)/(C13))</f>
        <v>0.19250392464678179</v>
      </c>
      <c r="K13" s="8">
        <f t="shared" ref="K13:K15" si="11">(ABS(I13-J13)/J13)*100</f>
        <v>75.136077025752726</v>
      </c>
      <c r="AE13" s="15"/>
      <c r="AF13" s="7">
        <v>2</v>
      </c>
      <c r="AG13" s="10">
        <v>0.17748793965928425</v>
      </c>
      <c r="AH13" s="10">
        <v>0.60110294117647056</v>
      </c>
      <c r="AI13" s="8">
        <v>70.47295438084079</v>
      </c>
    </row>
    <row r="14" spans="1:35" x14ac:dyDescent="0.25">
      <c r="A14" s="7">
        <v>3</v>
      </c>
      <c r="B14" s="11">
        <f>189.8+80</f>
        <v>269.8</v>
      </c>
      <c r="C14" s="7">
        <f t="shared" si="6"/>
        <v>274.8</v>
      </c>
      <c r="D14" s="9">
        <v>0.63039999999999996</v>
      </c>
      <c r="E14" s="9">
        <v>0.40789999999999998</v>
      </c>
      <c r="F14" s="9">
        <v>2.0718000000000001</v>
      </c>
      <c r="G14" s="10">
        <f t="shared" si="7"/>
        <v>0.19987309644670051</v>
      </c>
      <c r="H14" s="10">
        <f t="shared" si="8"/>
        <v>0.30889924000980634</v>
      </c>
      <c r="I14" s="10">
        <f t="shared" si="9"/>
        <v>4.2079601521876467E-2</v>
      </c>
      <c r="J14" s="10">
        <f t="shared" si="10"/>
        <v>0.1784934497816594</v>
      </c>
      <c r="K14" s="8">
        <f t="shared" si="11"/>
        <v>76.425128444012941</v>
      </c>
      <c r="AE14" s="15"/>
      <c r="AF14" s="7">
        <v>3</v>
      </c>
      <c r="AG14" s="10">
        <v>0.32335963057736949</v>
      </c>
      <c r="AH14" s="10">
        <v>1.0018382352941175</v>
      </c>
      <c r="AI14" s="8">
        <v>67.723368984570826</v>
      </c>
    </row>
    <row r="15" spans="1:35" x14ac:dyDescent="0.25">
      <c r="A15" s="7">
        <v>4</v>
      </c>
      <c r="B15" s="11">
        <f>189.8+100</f>
        <v>289.8</v>
      </c>
      <c r="C15" s="7">
        <f t="shared" si="6"/>
        <v>294.8</v>
      </c>
      <c r="D15" s="9">
        <v>0.66379999999999995</v>
      </c>
      <c r="E15" s="9">
        <v>0.43149999999999999</v>
      </c>
      <c r="F15" s="9">
        <v>2.1861000000000002</v>
      </c>
      <c r="G15" s="10">
        <f t="shared" si="7"/>
        <v>0.18981620970171739</v>
      </c>
      <c r="H15" s="10">
        <f t="shared" si="8"/>
        <v>0.29200463499420626</v>
      </c>
      <c r="I15" s="10">
        <f t="shared" si="9"/>
        <v>3.7380311035203971E-2</v>
      </c>
      <c r="J15" s="10">
        <f t="shared" si="10"/>
        <v>0.16638398914518318</v>
      </c>
      <c r="K15" s="8">
        <f t="shared" si="11"/>
        <v>77.53370908628311</v>
      </c>
      <c r="AE15" s="15"/>
      <c r="AF15" s="7">
        <v>4</v>
      </c>
      <c r="AG15" s="10">
        <v>0.64708124855978633</v>
      </c>
      <c r="AH15" s="10">
        <v>1.4025735294117647</v>
      </c>
      <c r="AI15" s="8">
        <v>53.864718320245906</v>
      </c>
    </row>
    <row r="16" spans="1:35" x14ac:dyDescent="0.25">
      <c r="AE16" s="15"/>
      <c r="AF16" s="7">
        <v>5</v>
      </c>
      <c r="AG16" s="10">
        <v>0.86444410369356151</v>
      </c>
      <c r="AH16" s="10">
        <v>1.8033088235294119</v>
      </c>
      <c r="AI16" s="8">
        <v>52.063446237584365</v>
      </c>
    </row>
    <row r="17" spans="23:35" x14ac:dyDescent="0.25">
      <c r="AE17" s="16" t="s">
        <v>37</v>
      </c>
      <c r="AF17" s="7">
        <v>1</v>
      </c>
      <c r="AG17" s="10">
        <v>5.4835395626166905E-2</v>
      </c>
      <c r="AH17" s="10">
        <v>0.20890119250425895</v>
      </c>
      <c r="AI17" s="8">
        <v>73.75055883175537</v>
      </c>
    </row>
    <row r="18" spans="23:35" x14ac:dyDescent="0.25">
      <c r="AE18" s="16"/>
      <c r="AF18" s="7">
        <v>2</v>
      </c>
      <c r="AG18" s="10">
        <v>4.7864027546578841E-2</v>
      </c>
      <c r="AH18" s="10">
        <v>0.19250392464678179</v>
      </c>
      <c r="AI18" s="8">
        <v>75.136077025752726</v>
      </c>
    </row>
    <row r="19" spans="23:35" x14ac:dyDescent="0.25">
      <c r="Z19" t="s">
        <v>11</v>
      </c>
      <c r="AE19" s="16"/>
      <c r="AF19" s="7">
        <v>3</v>
      </c>
      <c r="AG19" s="10">
        <v>4.2079601521876467E-2</v>
      </c>
      <c r="AH19" s="10">
        <v>0.1784934497816594</v>
      </c>
      <c r="AI19" s="8">
        <v>76.425128444012941</v>
      </c>
    </row>
    <row r="20" spans="23:35" x14ac:dyDescent="0.25">
      <c r="W20" t="s">
        <v>4</v>
      </c>
      <c r="AA20" t="s">
        <v>12</v>
      </c>
      <c r="AE20" s="16"/>
      <c r="AF20" s="7">
        <v>4</v>
      </c>
      <c r="AG20" s="10">
        <v>3.7380311035203971E-2</v>
      </c>
      <c r="AH20" s="10">
        <v>0.16638398914518318</v>
      </c>
      <c r="AI20" s="8">
        <v>77.53370908628311</v>
      </c>
    </row>
    <row r="21" spans="23:35" x14ac:dyDescent="0.25">
      <c r="W21" t="s">
        <v>5</v>
      </c>
      <c r="AA21" t="s">
        <v>13</v>
      </c>
      <c r="AB21" t="s">
        <v>15</v>
      </c>
    </row>
    <row r="22" spans="23:35" x14ac:dyDescent="0.25">
      <c r="W22" t="s">
        <v>6</v>
      </c>
      <c r="AA22" t="s">
        <v>14</v>
      </c>
    </row>
    <row r="24" spans="23:35" x14ac:dyDescent="0.25">
      <c r="AB24">
        <f>183.3+6.5</f>
        <v>189.8</v>
      </c>
    </row>
  </sheetData>
  <mergeCells count="2">
    <mergeCell ref="AE12:AE16"/>
    <mergeCell ref="AE17:AE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2012-10-04T23:55:09Z</dcterms:created>
  <dcterms:modified xsi:type="dcterms:W3CDTF">2012-10-11T18:17:23Z</dcterms:modified>
</cp:coreProperties>
</file>