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deduarte\Desktop\Documentos subir Transparencia\Desarrollo Estrategico\"/>
    </mc:Choice>
  </mc:AlternateContent>
  <xr:revisionPtr revIDLastSave="0" documentId="8_{58633A3E-4DCE-4358-B4C9-FE7A33F1A3E2}" xr6:coauthVersionLast="45" xr6:coauthVersionMax="45" xr10:uidLastSave="{00000000-0000-0000-0000-000000000000}"/>
  <bookViews>
    <workbookView xWindow="-120" yWindow="-120" windowWidth="29040" windowHeight="15840" activeTab="4" xr2:uid="{00000000-000D-0000-FFFF-FFFF00000000}"/>
  </bookViews>
  <sheets>
    <sheet name="Resumen" sheetId="3" r:id="rId1"/>
    <sheet name="Agrícola" sheetId="1" r:id="rId2"/>
    <sheet name="Pecuario" sheetId="2" r:id="rId3"/>
    <sheet name="Sistemas de Agua" sheetId="4" r:id="rId4"/>
    <sheet name="Pérdidas" sheetId="5" r:id="rId5"/>
  </sheets>
  <definedNames>
    <definedName name="_xlnm._FilterDatabase" localSheetId="1" hidden="1">Agrícola!$A$4:$O$178</definedName>
    <definedName name="_xlnm._FilterDatabase" localSheetId="2" hidden="1">Pecuario!$A$5:$N$124</definedName>
    <definedName name="_xlnm._FilterDatabase" localSheetId="3" hidden="1">'Sistemas de Agua'!$A$5:$K$40</definedName>
    <definedName name="_xlnm.Print_Area" localSheetId="1">Agrícola!$A$1:$O$178</definedName>
    <definedName name="_xlnm.Print_Area" localSheetId="2">Pecuario!$A$1:$O$124</definedName>
    <definedName name="_xlnm.Print_Area" localSheetId="3">'Sistemas de Agua'!$A$1:$J$40</definedName>
    <definedName name="_xlnm.Print_Titles" localSheetId="1">Agrícola!$4:$6</definedName>
    <definedName name="_xlnm.Print_Titles" localSheetId="2">Pecuario!$4:$6</definedName>
    <definedName name="_xlnm.Print_Titles" localSheetId="3">'Sistemas de Agua'!$4:$5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4" i="2" l="1"/>
  <c r="M124" i="2"/>
  <c r="L124" i="2"/>
  <c r="N112" i="2"/>
  <c r="K112" i="2"/>
  <c r="J112" i="2"/>
  <c r="I112" i="2"/>
  <c r="H112" i="2"/>
  <c r="G112" i="2"/>
  <c r="N58" i="2"/>
  <c r="K58" i="2"/>
  <c r="J58" i="2"/>
  <c r="I58" i="2"/>
  <c r="H58" i="2"/>
  <c r="G58" i="2"/>
  <c r="N159" i="1"/>
  <c r="C21" i="3" s="1"/>
  <c r="J159" i="1"/>
  <c r="I159" i="1"/>
  <c r="H159" i="1"/>
  <c r="G159" i="1"/>
  <c r="F159" i="1"/>
  <c r="N139" i="1" l="1"/>
  <c r="C19" i="3" s="1"/>
  <c r="J139" i="1"/>
  <c r="I139" i="1"/>
  <c r="H139" i="1"/>
  <c r="G139" i="1"/>
  <c r="F139" i="1"/>
  <c r="G21" i="5" l="1"/>
  <c r="G19" i="5"/>
  <c r="F21" i="3"/>
  <c r="F19" i="3"/>
  <c r="N60" i="1" l="1"/>
  <c r="C13" i="3" s="1"/>
  <c r="F13" i="3" s="1"/>
  <c r="F33" i="5" l="1"/>
  <c r="G13" i="5"/>
  <c r="K7" i="5" s="1"/>
  <c r="G14" i="5"/>
  <c r="G15" i="5"/>
  <c r="G16" i="5"/>
  <c r="G17" i="5"/>
  <c r="K8" i="5" s="1"/>
  <c r="G18" i="5"/>
  <c r="G20" i="5"/>
  <c r="G22" i="5"/>
  <c r="G32" i="5"/>
  <c r="C33" i="5"/>
  <c r="K15" i="5" s="1"/>
  <c r="E11" i="5"/>
  <c r="K9" i="5"/>
  <c r="E5" i="5"/>
  <c r="I39" i="4" l="1"/>
  <c r="I32" i="4"/>
  <c r="I30" i="4"/>
  <c r="I24" i="4"/>
  <c r="I22" i="4"/>
  <c r="I20" i="4"/>
  <c r="I17" i="4"/>
  <c r="I7" i="4"/>
  <c r="I40" i="4" s="1"/>
  <c r="I9" i="4"/>
  <c r="I13" i="4"/>
  <c r="I15" i="4"/>
  <c r="E5" i="3"/>
  <c r="E11" i="3"/>
  <c r="E24" i="5" l="1"/>
  <c r="G24" i="5" s="1"/>
  <c r="E24" i="3"/>
  <c r="F24" i="3" s="1"/>
  <c r="E26" i="5"/>
  <c r="G26" i="5" s="1"/>
  <c r="E26" i="3"/>
  <c r="F26" i="3" s="1"/>
  <c r="E27" i="5"/>
  <c r="G27" i="5" s="1"/>
  <c r="E27" i="3"/>
  <c r="F27" i="3" s="1"/>
  <c r="E30" i="5"/>
  <c r="G30" i="5" s="1"/>
  <c r="E30" i="3"/>
  <c r="F30" i="3" s="1"/>
  <c r="E31" i="5"/>
  <c r="G31" i="5" s="1"/>
  <c r="E31" i="3"/>
  <c r="F31" i="3" s="1"/>
  <c r="E29" i="5"/>
  <c r="G29" i="5" s="1"/>
  <c r="E29" i="3"/>
  <c r="F29" i="3" s="1"/>
  <c r="E23" i="5"/>
  <c r="E23" i="3"/>
  <c r="F23" i="3" s="1"/>
  <c r="E25" i="5"/>
  <c r="G25" i="5" s="1"/>
  <c r="E25" i="3"/>
  <c r="F25" i="3" s="1"/>
  <c r="E28" i="5"/>
  <c r="G28" i="5" s="1"/>
  <c r="E28" i="3"/>
  <c r="F28" i="3" s="1"/>
  <c r="J10" i="3" l="1"/>
  <c r="E32" i="3"/>
  <c r="J17" i="3" s="1"/>
  <c r="G23" i="5"/>
  <c r="K10" i="5" s="1"/>
  <c r="E33" i="5"/>
  <c r="K17" i="5" s="1"/>
  <c r="N119" i="2"/>
  <c r="N116" i="2"/>
  <c r="N54" i="2"/>
  <c r="N50" i="2"/>
  <c r="N44" i="2"/>
  <c r="N40" i="2"/>
  <c r="N36" i="2"/>
  <c r="N21" i="2"/>
  <c r="N17" i="2"/>
  <c r="N14" i="2"/>
  <c r="N10" i="2"/>
  <c r="D2" i="5" l="1"/>
  <c r="D2" i="3"/>
  <c r="D10" i="5"/>
  <c r="G10" i="5" s="1"/>
  <c r="D10" i="3"/>
  <c r="D11" i="3"/>
  <c r="D11" i="5"/>
  <c r="G11" i="5" s="1"/>
  <c r="D5" i="5"/>
  <c r="G5" i="5" s="1"/>
  <c r="D5" i="3"/>
  <c r="D9" i="5"/>
  <c r="G9" i="5" s="1"/>
  <c r="D9" i="3"/>
  <c r="D6" i="5"/>
  <c r="G6" i="5" s="1"/>
  <c r="D6" i="3"/>
  <c r="D3" i="5"/>
  <c r="G3" i="5" s="1"/>
  <c r="D3" i="3"/>
  <c r="D7" i="5"/>
  <c r="G7" i="5" s="1"/>
  <c r="D7" i="3"/>
  <c r="D4" i="5"/>
  <c r="G4" i="5" s="1"/>
  <c r="D4" i="3"/>
  <c r="D8" i="5"/>
  <c r="G8" i="5" s="1"/>
  <c r="D8" i="3"/>
  <c r="D12" i="5"/>
  <c r="G12" i="5" s="1"/>
  <c r="D12" i="3"/>
  <c r="K17" i="2"/>
  <c r="J17" i="2"/>
  <c r="I17" i="2"/>
  <c r="H17" i="2"/>
  <c r="G17" i="2"/>
  <c r="D32" i="3" l="1"/>
  <c r="J16" i="3" s="1"/>
  <c r="G2" i="5"/>
  <c r="D33" i="5"/>
  <c r="K16" i="5" s="1"/>
  <c r="K18" i="5" s="1"/>
  <c r="K14" i="2"/>
  <c r="J14" i="2"/>
  <c r="I14" i="2"/>
  <c r="H14" i="2"/>
  <c r="G14" i="2"/>
  <c r="G21" i="2"/>
  <c r="H21" i="2"/>
  <c r="I21" i="2"/>
  <c r="J21" i="2"/>
  <c r="K21" i="2"/>
  <c r="L16" i="5" l="1"/>
  <c r="L17" i="5"/>
  <c r="L15" i="5"/>
  <c r="L18" i="5" s="1"/>
  <c r="G33" i="5"/>
  <c r="K6" i="5"/>
  <c r="N123" i="2"/>
  <c r="K123" i="2"/>
  <c r="J123" i="2"/>
  <c r="I123" i="2"/>
  <c r="H123" i="2"/>
  <c r="G123" i="2"/>
  <c r="K119" i="2"/>
  <c r="J119" i="2"/>
  <c r="I119" i="2"/>
  <c r="H119" i="2"/>
  <c r="G119" i="2"/>
  <c r="K11" i="5" l="1"/>
  <c r="L6" i="5" s="1"/>
  <c r="H19" i="5"/>
  <c r="H28" i="5"/>
  <c r="H29" i="5"/>
  <c r="H16" i="5"/>
  <c r="H23" i="5"/>
  <c r="H14" i="5"/>
  <c r="H21" i="5"/>
  <c r="H32" i="5"/>
  <c r="H15" i="5"/>
  <c r="H22" i="5"/>
  <c r="H27" i="5"/>
  <c r="H18" i="5"/>
  <c r="H20" i="5"/>
  <c r="H26" i="5"/>
  <c r="H13" i="5"/>
  <c r="H31" i="5"/>
  <c r="H24" i="5"/>
  <c r="H25" i="5"/>
  <c r="H30" i="5"/>
  <c r="H17" i="5"/>
  <c r="H8" i="5"/>
  <c r="H12" i="5"/>
  <c r="H7" i="5"/>
  <c r="H10" i="5"/>
  <c r="H4" i="5"/>
  <c r="H11" i="5"/>
  <c r="H3" i="5"/>
  <c r="H6" i="5"/>
  <c r="H9" i="5"/>
  <c r="H5" i="5"/>
  <c r="H2" i="5"/>
  <c r="K116" i="2"/>
  <c r="J116" i="2"/>
  <c r="I116" i="2"/>
  <c r="H116" i="2"/>
  <c r="G116" i="2"/>
  <c r="H33" i="5" l="1"/>
  <c r="L10" i="5"/>
  <c r="L8" i="5"/>
  <c r="L7" i="5"/>
  <c r="L9" i="5"/>
  <c r="K54" i="2"/>
  <c r="J54" i="2"/>
  <c r="I54" i="2"/>
  <c r="H54" i="2"/>
  <c r="G54" i="2"/>
  <c r="L11" i="5" l="1"/>
  <c r="K50" i="2"/>
  <c r="J50" i="2"/>
  <c r="I50" i="2"/>
  <c r="H50" i="2"/>
  <c r="G50" i="2"/>
  <c r="G56" i="2"/>
  <c r="H56" i="2"/>
  <c r="I56" i="2"/>
  <c r="J56" i="2"/>
  <c r="K56" i="2"/>
  <c r="N56" i="2"/>
  <c r="K44" i="2" l="1"/>
  <c r="J44" i="2"/>
  <c r="I44" i="2"/>
  <c r="H44" i="2"/>
  <c r="G44" i="2"/>
  <c r="K40" i="2" l="1"/>
  <c r="J40" i="2"/>
  <c r="I40" i="2"/>
  <c r="H40" i="2"/>
  <c r="G40" i="2"/>
  <c r="K36" i="2" l="1"/>
  <c r="J36" i="2"/>
  <c r="I36" i="2"/>
  <c r="H36" i="2"/>
  <c r="G36" i="2"/>
  <c r="N30" i="2" l="1"/>
  <c r="K30" i="2"/>
  <c r="J30" i="2"/>
  <c r="I30" i="2"/>
  <c r="H30" i="2"/>
  <c r="G30" i="2"/>
  <c r="G32" i="2" l="1"/>
  <c r="H32" i="2"/>
  <c r="I32" i="2"/>
  <c r="J32" i="2"/>
  <c r="K32" i="2"/>
  <c r="N32" i="2"/>
  <c r="G46" i="2"/>
  <c r="H46" i="2"/>
  <c r="I46" i="2"/>
  <c r="J46" i="2"/>
  <c r="K46" i="2"/>
  <c r="N46" i="2"/>
  <c r="K10" i="2" l="1"/>
  <c r="J10" i="2"/>
  <c r="I10" i="2"/>
  <c r="H10" i="2"/>
  <c r="G10" i="2"/>
  <c r="F168" i="1" l="1"/>
  <c r="N105" i="1" l="1"/>
  <c r="C9" i="3" s="1"/>
  <c r="F9" i="3" s="1"/>
  <c r="N168" i="1"/>
  <c r="C12" i="3" s="1"/>
  <c r="F12" i="3" s="1"/>
  <c r="J168" i="1"/>
  <c r="I168" i="1"/>
  <c r="H168" i="1"/>
  <c r="G168" i="1"/>
  <c r="N164" i="1"/>
  <c r="C11" i="3" s="1"/>
  <c r="F11" i="3" s="1"/>
  <c r="J164" i="1"/>
  <c r="I164" i="1"/>
  <c r="H164" i="1"/>
  <c r="G164" i="1"/>
  <c r="F164" i="1"/>
  <c r="N177" i="1"/>
  <c r="C22" i="3" s="1"/>
  <c r="F22" i="3" s="1"/>
  <c r="J177" i="1"/>
  <c r="I177" i="1"/>
  <c r="H177" i="1"/>
  <c r="G177" i="1"/>
  <c r="F177" i="1"/>
  <c r="N110" i="2" l="1"/>
  <c r="K110" i="2"/>
  <c r="J110" i="2"/>
  <c r="I110" i="2"/>
  <c r="H110" i="2"/>
  <c r="G110" i="2"/>
  <c r="N157" i="1"/>
  <c r="C20" i="3" s="1"/>
  <c r="F20" i="3" s="1"/>
  <c r="J157" i="1"/>
  <c r="I157" i="1"/>
  <c r="H157" i="1"/>
  <c r="G157" i="1"/>
  <c r="F157" i="1"/>
  <c r="K108" i="2" l="1"/>
  <c r="J108" i="2"/>
  <c r="I108" i="2"/>
  <c r="H108" i="2"/>
  <c r="G108" i="2"/>
  <c r="N107" i="2"/>
  <c r="N106" i="2"/>
  <c r="N105" i="2"/>
  <c r="N104" i="2"/>
  <c r="N103" i="2"/>
  <c r="N102" i="2"/>
  <c r="N101" i="2"/>
  <c r="N100" i="2"/>
  <c r="N99" i="2"/>
  <c r="N98" i="2"/>
  <c r="N97" i="2"/>
  <c r="N96" i="2"/>
  <c r="N95" i="2"/>
  <c r="N94" i="2"/>
  <c r="N93" i="2"/>
  <c r="N92" i="2"/>
  <c r="N91" i="2"/>
  <c r="N90" i="2"/>
  <c r="N108" i="2" l="1"/>
  <c r="N89" i="2"/>
  <c r="N124" i="2" s="1"/>
  <c r="K89" i="2"/>
  <c r="K124" i="2" s="1"/>
  <c r="J89" i="2"/>
  <c r="J124" i="2" s="1"/>
  <c r="I89" i="2"/>
  <c r="I124" i="2" s="1"/>
  <c r="H89" i="2"/>
  <c r="H124" i="2" s="1"/>
  <c r="G89" i="2"/>
  <c r="G124" i="2" s="1"/>
  <c r="N150" i="1"/>
  <c r="C14" i="3" s="1"/>
  <c r="F14" i="3" s="1"/>
  <c r="J150" i="1"/>
  <c r="I150" i="1"/>
  <c r="H150" i="1"/>
  <c r="G150" i="1"/>
  <c r="F150" i="1"/>
  <c r="J7" i="3" l="1"/>
  <c r="N137" i="1"/>
  <c r="C16" i="3" s="1"/>
  <c r="F16" i="3" s="1"/>
  <c r="J137" i="1"/>
  <c r="I137" i="1"/>
  <c r="H137" i="1"/>
  <c r="G137" i="1"/>
  <c r="F137" i="1"/>
  <c r="N116" i="1" l="1"/>
  <c r="C10" i="3" s="1"/>
  <c r="F10" i="3" s="1"/>
  <c r="J116" i="1"/>
  <c r="I116" i="1"/>
  <c r="H116" i="1"/>
  <c r="G116" i="1"/>
  <c r="F116" i="1"/>
  <c r="J105" i="1" l="1"/>
  <c r="I105" i="1"/>
  <c r="H105" i="1"/>
  <c r="G105" i="1"/>
  <c r="F105" i="1"/>
  <c r="N95" i="1" l="1"/>
  <c r="C18" i="3" s="1"/>
  <c r="F18" i="3" s="1"/>
  <c r="J95" i="1"/>
  <c r="I95" i="1"/>
  <c r="H95" i="1"/>
  <c r="G95" i="1"/>
  <c r="F95" i="1"/>
  <c r="N88" i="1" l="1"/>
  <c r="C8" i="3" s="1"/>
  <c r="F8" i="3" s="1"/>
  <c r="J88" i="1"/>
  <c r="I88" i="1"/>
  <c r="H88" i="1"/>
  <c r="G88" i="1"/>
  <c r="F88" i="1"/>
  <c r="N78" i="1" l="1"/>
  <c r="C7" i="3" s="1"/>
  <c r="F7" i="3" s="1"/>
  <c r="J78" i="1"/>
  <c r="I78" i="1"/>
  <c r="H78" i="1"/>
  <c r="G78" i="1"/>
  <c r="F78" i="1"/>
  <c r="N76" i="1" l="1"/>
  <c r="C6" i="3" s="1"/>
  <c r="F6" i="3" s="1"/>
  <c r="J76" i="1"/>
  <c r="I76" i="1"/>
  <c r="H76" i="1"/>
  <c r="G76" i="1"/>
  <c r="F76" i="1"/>
  <c r="N69" i="1" l="1"/>
  <c r="C17" i="3" s="1"/>
  <c r="F17" i="3" s="1"/>
  <c r="J69" i="1"/>
  <c r="I69" i="1"/>
  <c r="H69" i="1"/>
  <c r="G69" i="1"/>
  <c r="F69" i="1"/>
  <c r="J8" i="3" l="1"/>
  <c r="J60" i="1"/>
  <c r="I60" i="1"/>
  <c r="H60" i="1"/>
  <c r="G60" i="1"/>
  <c r="F60" i="1"/>
  <c r="N56" i="1" l="1"/>
  <c r="C15" i="3" s="1"/>
  <c r="F15" i="3" s="1"/>
  <c r="J56" i="1"/>
  <c r="I56" i="1"/>
  <c r="H56" i="1"/>
  <c r="G56" i="1"/>
  <c r="F56" i="1"/>
  <c r="J9" i="3" l="1"/>
  <c r="N40" i="1"/>
  <c r="C5" i="3" s="1"/>
  <c r="F5" i="3" s="1"/>
  <c r="J40" i="1"/>
  <c r="I40" i="1"/>
  <c r="H40" i="1"/>
  <c r="G40" i="1"/>
  <c r="F40" i="1"/>
  <c r="N32" i="1" l="1"/>
  <c r="C4" i="3" s="1"/>
  <c r="F4" i="3" s="1"/>
  <c r="J32" i="1"/>
  <c r="I32" i="1"/>
  <c r="H32" i="1"/>
  <c r="G32" i="1"/>
  <c r="F32" i="1"/>
  <c r="N24" i="1" l="1"/>
  <c r="C3" i="3" s="1"/>
  <c r="F3" i="3" s="1"/>
  <c r="J24" i="1"/>
  <c r="I24" i="1"/>
  <c r="H24" i="1"/>
  <c r="G24" i="1"/>
  <c r="F24" i="1"/>
  <c r="N14" i="1" l="1"/>
  <c r="J14" i="1"/>
  <c r="J178" i="1" s="1"/>
  <c r="I14" i="1"/>
  <c r="I178" i="1" s="1"/>
  <c r="H14" i="1"/>
  <c r="H178" i="1" s="1"/>
  <c r="G14" i="1"/>
  <c r="G178" i="1" s="1"/>
  <c r="F14" i="1"/>
  <c r="F178" i="1" s="1"/>
  <c r="C2" i="3" l="1"/>
  <c r="N178" i="1"/>
  <c r="C32" i="3" l="1"/>
  <c r="J15" i="3" s="1"/>
  <c r="F2" i="3"/>
  <c r="F32" i="3" l="1"/>
  <c r="G2" i="3" s="1"/>
  <c r="J6" i="3"/>
  <c r="J18" i="3"/>
  <c r="K16" i="3" l="1"/>
  <c r="K17" i="3"/>
  <c r="J11" i="3"/>
  <c r="K15" i="3"/>
  <c r="K18" i="3" s="1"/>
  <c r="G19" i="3"/>
  <c r="G29" i="3"/>
  <c r="G28" i="3"/>
  <c r="G13" i="3"/>
  <c r="G26" i="3"/>
  <c r="G27" i="3"/>
  <c r="G21" i="3"/>
  <c r="G24" i="3"/>
  <c r="G31" i="3"/>
  <c r="G30" i="3"/>
  <c r="G25" i="3"/>
  <c r="G23" i="3"/>
  <c r="G11" i="3"/>
  <c r="G12" i="3"/>
  <c r="G22" i="3"/>
  <c r="G9" i="3"/>
  <c r="G20" i="3"/>
  <c r="G14" i="3"/>
  <c r="G16" i="3"/>
  <c r="G10" i="3"/>
  <c r="G18" i="3"/>
  <c r="G8" i="3"/>
  <c r="G7" i="3"/>
  <c r="G6" i="3"/>
  <c r="G17" i="3"/>
  <c r="G15" i="3"/>
  <c r="G5" i="3"/>
  <c r="G4" i="3"/>
  <c r="G3" i="3"/>
  <c r="G32" i="3" l="1"/>
  <c r="K10" i="3"/>
  <c r="K7" i="3"/>
  <c r="K8" i="3"/>
  <c r="K9" i="3"/>
  <c r="K6" i="3"/>
  <c r="K1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Daniela C Aragón Hernández</author>
  </authors>
  <commentList>
    <comment ref="O4" authorId="0" shapeId="0" xr:uid="{00000000-0006-0000-0100-000001000000}">
      <text>
        <r>
          <rPr>
            <sz val="9"/>
            <color indexed="81"/>
            <rFont val="Tahoma"/>
            <family val="2"/>
          </rPr>
          <t xml:space="preserve">Fondo Nacional de Emergencias (FNE)
O
Presupuesto ordinario de la institución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Daniela C Aragón Hernández</author>
  </authors>
  <commentList>
    <comment ref="O4" authorId="0" shapeId="0" xr:uid="{00000000-0006-0000-0200-000001000000}">
      <text>
        <r>
          <rPr>
            <sz val="9"/>
            <color indexed="81"/>
            <rFont val="Tahoma"/>
            <family val="2"/>
          </rPr>
          <t xml:space="preserve">Fondo Nacional de Emergencias (FNE)
O
Presupuesto ordinario de la institución
</t>
        </r>
      </text>
    </comment>
  </commentList>
</comments>
</file>

<file path=xl/sharedStrings.xml><?xml version="1.0" encoding="utf-8"?>
<sst xmlns="http://schemas.openxmlformats.org/spreadsheetml/2006/main" count="2424" uniqueCount="546">
  <si>
    <t>DISTRITO</t>
  </si>
  <si>
    <t>POBLADO</t>
  </si>
  <si>
    <t>AFECTACIÓN</t>
  </si>
  <si>
    <t>PROPUESTA</t>
  </si>
  <si>
    <t>FUENTE DE RECURSOS</t>
  </si>
  <si>
    <t>Actividad o Productos</t>
  </si>
  <si>
    <t>N° de Fincas o Productores</t>
  </si>
  <si>
    <t>Activos Agrícolas</t>
  </si>
  <si>
    <t>Área Afectada (Ha.)</t>
  </si>
  <si>
    <t>Insumos</t>
  </si>
  <si>
    <t>Descripción de las Obras o Labores Requeridas</t>
  </si>
  <si>
    <t>Instituciones Involucradas</t>
  </si>
  <si>
    <t>Monto Estimado</t>
  </si>
  <si>
    <t>N° de activos dañados</t>
  </si>
  <si>
    <t>N° de activos destruidos</t>
  </si>
  <si>
    <t>N° de hectáreas dañadas</t>
  </si>
  <si>
    <t>N° de hectáreas destruidas</t>
  </si>
  <si>
    <t>Abangares</t>
  </si>
  <si>
    <t>Colorado-Las Juntas-La Sierra-San Juan</t>
  </si>
  <si>
    <t>Barrio San Jorge-Pozo Azul-Taiwan-Colorado-Las Juntas-San Rafael-Limonal y San Juan</t>
  </si>
  <si>
    <t>Maíz</t>
  </si>
  <si>
    <t>Fertilizante 10-30-10 saco 45 kg 
Semilla de maíz amarillo y blanco (saco 46 kg)</t>
  </si>
  <si>
    <t>CNE-MAG</t>
  </si>
  <si>
    <t>FNE</t>
  </si>
  <si>
    <t>Barrio Jesús-Campos de Oro-Candelaria-Colorado-Tanque-La Cruz-La Enrramada-La Palma-La Peña-La Sierra-Las Juntas-Los Tornos-Lourdes-Nancital-Pozo Azul-San Francisco-San Joaquín-San Jorge-Santa Lucía</t>
  </si>
  <si>
    <t>Frijol</t>
  </si>
  <si>
    <t>Fertilizante 10-30-10 saco 45 kg
Semilla de frijol (kg)</t>
  </si>
  <si>
    <t>Colorado  - Las Juntas</t>
  </si>
  <si>
    <t>Agrolajas-La Palma -San Joaquín-La Carbonera- Colorado - Las Juntas</t>
  </si>
  <si>
    <t>Arroz</t>
  </si>
  <si>
    <t>Fertilizante 10-30-10 saco 45 kg 
Semilla de arroz (saco 46 kg)</t>
  </si>
  <si>
    <t>La Sierra</t>
  </si>
  <si>
    <t>Marcellesa-Candelaria-Campos de Oro-El Dos-San Rafael-Los Tornos-Cebadilla</t>
  </si>
  <si>
    <t>Café</t>
  </si>
  <si>
    <t>Fertilizante 17-6-18-2,5 (CaO)-2,5 (MgO)-1,7 (S), sacos de 45</t>
  </si>
  <si>
    <t>Las Juntas-Colorado</t>
  </si>
  <si>
    <t>Agrolajas-La Palma -San Joaquín-Monte Potrero-Barrio Jesus-Higuerillas- San Cristóbal- Raizal</t>
  </si>
  <si>
    <t>Caña de Azúcar</t>
  </si>
  <si>
    <t>Fertilizante 26-0-26, saco 45 kg
Fertilizante Urea Azufrada, saco 45 kg</t>
  </si>
  <si>
    <t>Higuerillas- San Cristóbal- Raizal</t>
  </si>
  <si>
    <t>Cucurbitaceas(Sandia)</t>
  </si>
  <si>
    <t xml:space="preserve">Semilla Quetzalí, pqt de 1 lb
Fertilizante 10-30-10 saco 45 kg </t>
  </si>
  <si>
    <t xml:space="preserve">Las Juntas </t>
  </si>
  <si>
    <t>Higuerillas</t>
  </si>
  <si>
    <t>Frutas</t>
  </si>
  <si>
    <t>Fertilizante 10-30-10 saco 45 kg</t>
  </si>
  <si>
    <t>Plátano</t>
  </si>
  <si>
    <t>Total</t>
  </si>
  <si>
    <t>Bagaces</t>
  </si>
  <si>
    <t>Burro Blanco - Llanos - Pijije</t>
  </si>
  <si>
    <t>Semilla de arroz (saco 46 kg)
Fertilizante 10-30-10 saco 45 kg</t>
  </si>
  <si>
    <t xml:space="preserve">Bagatzi
Falconiana
La Soga
Mojica
Playitas
Río Blanco
San Ramón
Tamarindo
</t>
  </si>
  <si>
    <t>Bagaces 
Fortuna
Mogote</t>
  </si>
  <si>
    <t xml:space="preserve">Bagaces-Salitral
Cuipilapa-San Bernardo-Rio Blanco
Guayabo-San Isidro
</t>
  </si>
  <si>
    <t xml:space="preserve">Cebolla </t>
  </si>
  <si>
    <t>Semilla de cebolla, lata 1 lb
Fertilizante 10-30-10 saco 45 kg</t>
  </si>
  <si>
    <t>Río Naranjo</t>
  </si>
  <si>
    <t>Cíticos</t>
  </si>
  <si>
    <t xml:space="preserve">Fertilizante 10-30-10 saco 45 kg </t>
  </si>
  <si>
    <t xml:space="preserve">Bagaces 
Fortuna
</t>
  </si>
  <si>
    <t xml:space="preserve">Salitral-Cofradia-Llanos de cortes-Bagaces
Fortuna-Cuipilapa-San Bernardo
</t>
  </si>
  <si>
    <t xml:space="preserve">Rio Naranjo
Bagaces
</t>
  </si>
  <si>
    <t xml:space="preserve">Rio Naranjo
Llanos de cortes
</t>
  </si>
  <si>
    <t>Bagaces 
Fortuna
Mogote
Río Naranjo</t>
  </si>
  <si>
    <t xml:space="preserve">Bagaces-Salitral-Montano-Cofradia-llanos de cortes
Fortuna-Rio Blanco-Cuipilapa-San Bernardo
San Isidro
Rio Naranjo
</t>
  </si>
  <si>
    <t>Hortalizas</t>
  </si>
  <si>
    <t xml:space="preserve">Llanos de cortes
Fortuna-Cuipilapa-
</t>
  </si>
  <si>
    <t>Maiz</t>
  </si>
  <si>
    <t xml:space="preserve">Salitral-Cofradia-Llanos de cortes-Bagaces-Montano
Fortuna-San Bernardo-Rio Blanco-Cuipilapa
Guayabo-San Isidro
Rio Naranjo
</t>
  </si>
  <si>
    <t>Solanaces (chile-tomate)</t>
  </si>
  <si>
    <t>Semilla de chile, pqt 5.000 semillas.
Semilla tomate, pqt 1.000 semillas.
Fertilizante 10-30-10 saco 45 kg.</t>
  </si>
  <si>
    <t>Cañas</t>
  </si>
  <si>
    <t>Cañas
San Miguel</t>
  </si>
  <si>
    <t xml:space="preserve">Semilla de arroz (saco 46 kg)
Fertilizante 10-30-10 saco 45 kg </t>
  </si>
  <si>
    <t>CNE - MAG</t>
  </si>
  <si>
    <t>Palmira</t>
  </si>
  <si>
    <t>Nueva Guatemala 
Agua Caliente
Palmira</t>
  </si>
  <si>
    <t xml:space="preserve">Bebedero
Cañas
San Miguel
</t>
  </si>
  <si>
    <t xml:space="preserve">Hacienda Taboga
Guayabas
Lomas
Hotel
Libertad
Paso Hondo
Laberinto
San Miguel
</t>
  </si>
  <si>
    <t xml:space="preserve">Cañas
San Miguel
</t>
  </si>
  <si>
    <t>Cucurbitaceas (Sandia)</t>
  </si>
  <si>
    <t xml:space="preserve">Cañas
Palmira
San Miguel
</t>
  </si>
  <si>
    <t xml:space="preserve">Semilla de frijol (kg)
Fertilizante 10-30-10 saco 45 kg </t>
  </si>
  <si>
    <t xml:space="preserve">Cañas
Palmira
Porozal
San Miguel
</t>
  </si>
  <si>
    <t>Nueva Guatemala, Agua Caliente, Palmira</t>
  </si>
  <si>
    <t xml:space="preserve">Semilla de chile, pqt 5.000 semillas
Semilla tomate, pqt 1.000 semillas.
Fertilizante 10-30-10 saco 45 kg </t>
  </si>
  <si>
    <t>Carrillo</t>
  </si>
  <si>
    <t xml:space="preserve">Filadelfia
Belen 
Palmira
Sardinal
</t>
  </si>
  <si>
    <t>Belén
Filadelfia
Palmira</t>
  </si>
  <si>
    <t>Filadelfia
Belen 
Palmira
Sardinal</t>
  </si>
  <si>
    <t>Filadelfia</t>
  </si>
  <si>
    <t>Bambú</t>
  </si>
  <si>
    <t>Sardinal
Belén</t>
  </si>
  <si>
    <t>Las Pilas
Río Cañas</t>
  </si>
  <si>
    <t xml:space="preserve">Filadelfia
Belén 
Palmira
Sardinal
</t>
  </si>
  <si>
    <t>Raíces y Tubérculos</t>
  </si>
  <si>
    <t xml:space="preserve">Sardinal
Belén 
Filadelfia
</t>
  </si>
  <si>
    <t>Las Pilas, 
El Carpintero
Rio Cañas
Filadelfia</t>
  </si>
  <si>
    <t>Cartago</t>
  </si>
  <si>
    <t>Tierra Blanca</t>
  </si>
  <si>
    <t>Calle Monge</t>
  </si>
  <si>
    <t>Papa, Zanahoria, Cebolla</t>
  </si>
  <si>
    <t>MAG</t>
  </si>
  <si>
    <t>Cuesta de Piedra</t>
  </si>
  <si>
    <t>Cebolla</t>
  </si>
  <si>
    <t>El Alto</t>
  </si>
  <si>
    <t>Cebolla, Papa, Zanahoria</t>
  </si>
  <si>
    <t>El Bajo</t>
  </si>
  <si>
    <t>Papa</t>
  </si>
  <si>
    <t>entrega de insumos y sistema de riego</t>
  </si>
  <si>
    <t>MAG-ITCR</t>
  </si>
  <si>
    <t>El Rodeo</t>
  </si>
  <si>
    <t>El Sanatorio</t>
  </si>
  <si>
    <t>Cebolla, Zanahoria</t>
  </si>
  <si>
    <t>La Laguna</t>
  </si>
  <si>
    <t>Papa, Cebolla, Frijol</t>
  </si>
  <si>
    <t>Mision Norte</t>
  </si>
  <si>
    <t>Santa Fe</t>
  </si>
  <si>
    <t>San Nicolás</t>
  </si>
  <si>
    <t>Banderilla</t>
  </si>
  <si>
    <t>Cebolla - Zanahoria - Papa</t>
  </si>
  <si>
    <t>Turruzal</t>
  </si>
  <si>
    <t>Hortalizas Varias</t>
  </si>
  <si>
    <t>Llano Grande</t>
  </si>
  <si>
    <t>Varillal</t>
  </si>
  <si>
    <t>Chile, Papa</t>
  </si>
  <si>
    <t xml:space="preserve">Fresa </t>
  </si>
  <si>
    <t>La Angelina</t>
  </si>
  <si>
    <t>Fresa - Hortalizas Varias</t>
  </si>
  <si>
    <t>Esparza</t>
  </si>
  <si>
    <t>San Jeronimo</t>
  </si>
  <si>
    <t>Aguacate</t>
  </si>
  <si>
    <t>Sistema de riego parcelario (agua al interior de las fincas)para cada productor afectado.costo unitario de 3 millones</t>
  </si>
  <si>
    <t>Sistema Casa Malla, para cada productor afectado, con un costo unitario de 3 millones de colones</t>
  </si>
  <si>
    <t>Actividad</t>
  </si>
  <si>
    <t>Infraestructura o insumos pecuarios</t>
  </si>
  <si>
    <t xml:space="preserve">Animales </t>
  </si>
  <si>
    <t>N° de animales afectados</t>
  </si>
  <si>
    <t>N° de animales perdidos</t>
  </si>
  <si>
    <t>San Juan</t>
  </si>
  <si>
    <t>Ganaderia de carne</t>
  </si>
  <si>
    <t>Modulo Sistema de Captacion de agua con tanques flexibles poliester con revestimiento de PVC contra UV de 100 mil litros con un costo unitario de 3.500.000.00 colones</t>
  </si>
  <si>
    <t>Cerrillos</t>
  </si>
  <si>
    <t>Ganaderia Doble proposito</t>
  </si>
  <si>
    <t>Modulo de Sistema de Purines para fincas Doble Proposito llave en mano, con un costo unitario de 4.5 millones de colones</t>
  </si>
  <si>
    <t>Modulo de animales bovinos de alta calidad genetica para resistir el stress calorico e hidrico, el costo unitario es de 1.100.000.00 colones y de daran 3 por finca seleccionada</t>
  </si>
  <si>
    <t>Ganaderia carne y leche</t>
  </si>
  <si>
    <t>Modulo de sistema de cerca electrica para division de potreros, modulo de 5 has dos hilos llave en mano, con un costo unitario de 1.200.000.00 colones</t>
  </si>
  <si>
    <t>Ganaderia de carne y leche</t>
  </si>
  <si>
    <t>Modulo tanque de almacenamiento de agua, capacidad de 2500 litros, costo unitario 250.000.00 colones</t>
  </si>
  <si>
    <t>Modulo Abrevaderos con boya costo unitario 62.000.00 colones</t>
  </si>
  <si>
    <t>Modulo Rollos de manguera de poliducto de 1/2 pulgada con un costo unitario de 20.000.00 colones</t>
  </si>
  <si>
    <t>Guatuso</t>
  </si>
  <si>
    <t>Katira, Buena Vista, Cote, San Rafael</t>
  </si>
  <si>
    <t>Granos Básicos</t>
  </si>
  <si>
    <t>Fertilizantes 10-30-10 y Nitrato de Amonio</t>
  </si>
  <si>
    <t>Fertilizantes 10-30-10, Nitrato de Amonio y 15-3-31</t>
  </si>
  <si>
    <t>Katira, Buena Vista</t>
  </si>
  <si>
    <t>Cacao</t>
  </si>
  <si>
    <t>Fertilizantes 15-3-31, Kmag y Cal Dolomita</t>
  </si>
  <si>
    <t>Fertilizantes 10-30-10, 15-15-15 y 15-3-31</t>
  </si>
  <si>
    <t>Ayote</t>
  </si>
  <si>
    <t>Katira</t>
  </si>
  <si>
    <t>Frutales</t>
  </si>
  <si>
    <t>Fertilizantes 15-3-31 y Nitrato de Amonio</t>
  </si>
  <si>
    <t>Pimienta</t>
  </si>
  <si>
    <t>Fertilizante 18-5-15-6-2, Cal Dolomita y Fosfato de Potasio</t>
  </si>
  <si>
    <t>San Rafael</t>
  </si>
  <si>
    <t>Raicilla</t>
  </si>
  <si>
    <t>Fertilizante 18-5-15-6-2 y Cal Dolomita</t>
  </si>
  <si>
    <t>Ganadería Doble Próposito y Cría</t>
  </si>
  <si>
    <t>Semilla de Pasto, herbicida, tanque de agua y novillas</t>
  </si>
  <si>
    <t>MAG-CNE</t>
  </si>
  <si>
    <t>Hojancha</t>
  </si>
  <si>
    <t xml:space="preserve">Huacas
Monte Romo
</t>
  </si>
  <si>
    <t xml:space="preserve">Huacas, Pita Rayada
Monte Romo, Cuesta Roja, El Socorro, Las Mercedes, San Isidro, La Trinidad
</t>
  </si>
  <si>
    <t xml:space="preserve">Hojancha
Huacas
Monte Romo
Puerto Carrillo
</t>
  </si>
  <si>
    <t>Cítricos</t>
  </si>
  <si>
    <t>Fertilizante 10-30-10 saco 45 kg 
Semilla de frijol (kg)</t>
  </si>
  <si>
    <t>Hojancha, Matambú</t>
  </si>
  <si>
    <t>Monte Romo</t>
  </si>
  <si>
    <t>Monte Romo, Cuesta Roja, El Socorro, Las Mercedes, San Isidro, La Trinidad</t>
  </si>
  <si>
    <t>Semilla de chile, pqt 5.000 semillas</t>
  </si>
  <si>
    <t>La Cruz</t>
  </si>
  <si>
    <t xml:space="preserve">La Cruz
La Garita
Santa Cecilia
</t>
  </si>
  <si>
    <t>Liberia</t>
  </si>
  <si>
    <t>Semilla de arroz (saco 46 kg)</t>
  </si>
  <si>
    <t>Guadalupe
Liberia
Santa Ana</t>
  </si>
  <si>
    <t>Liberia
Mayorga</t>
  </si>
  <si>
    <t>Liberia
Quebrada Grande</t>
  </si>
  <si>
    <t>Cañas Dulces
Curubandé
Liberia
Mayorga</t>
  </si>
  <si>
    <t>Cañas Dulces
Agua Fría
Liberia
Quebrada Grande</t>
  </si>
  <si>
    <t>Semilla de chile, pqt 5.000 semillas.
Semilla tomate, pqt 1.000 semillas.</t>
  </si>
  <si>
    <t>Los Chiles</t>
  </si>
  <si>
    <t>Los Chiles, Caño Negro, El Amparo, San Jorge</t>
  </si>
  <si>
    <t>El Amparo</t>
  </si>
  <si>
    <t>Caño Negro</t>
  </si>
  <si>
    <t>Fertilizantes 10-30-10, 18-5-15 y 15-3-31</t>
  </si>
  <si>
    <t>San Jorge</t>
  </si>
  <si>
    <t>Nandayure</t>
  </si>
  <si>
    <t>Porvenir</t>
  </si>
  <si>
    <t>Semilla Quetzalí, pqt de 1 lb
Fertilizante 10-30-10 saco 45 kg</t>
  </si>
  <si>
    <t>Carmona
Porvenir
San Pablo
Santa Rita
Zapota</t>
  </si>
  <si>
    <t>San Pablo</t>
  </si>
  <si>
    <t>Porvenir
San Pablo
Santa Rita</t>
  </si>
  <si>
    <t>Bejuco
Carmona
Porvenir
San Pablo
Santa Rita
Zapotal</t>
  </si>
  <si>
    <t>Bº Pital, Pilas de Canjel</t>
  </si>
  <si>
    <t>Nicoya</t>
  </si>
  <si>
    <t>Nicoya
San Antonio
Sámara
Nosara
Belén de Nosarita</t>
  </si>
  <si>
    <t>Nicoya
Samara
San Antonio</t>
  </si>
  <si>
    <t>Nicoya
Belén de Nosarita</t>
  </si>
  <si>
    <t>Semilla de cebolla, lata 1 lb</t>
  </si>
  <si>
    <t>San Antonio</t>
  </si>
  <si>
    <t>Semilla Quetzalí, pqt de 1 lb</t>
  </si>
  <si>
    <t>Nicoya
La Mansión
San Antonio
Sámara
Nosara
Belén de Nosarita</t>
  </si>
  <si>
    <t>Nicoya
La Mansión
San Antonio
Quebrada Honda
Sámara
Nosara
Belén de Nosarita</t>
  </si>
  <si>
    <t>Fertilizante 10-30-10 saco 45 kg
Semilla de maíz amarillo y blanco (saco 46 kg)</t>
  </si>
  <si>
    <t>Nicoya
La Mansión
Belén de Nosarita</t>
  </si>
  <si>
    <t>Oreamuno</t>
  </si>
  <si>
    <t>Santa Rosa</t>
  </si>
  <si>
    <t>La Pastora</t>
  </si>
  <si>
    <t>Cot</t>
  </si>
  <si>
    <t>Jaules</t>
  </si>
  <si>
    <t>El Comun</t>
  </si>
  <si>
    <t>El Descansader</t>
  </si>
  <si>
    <t>La Trinidad</t>
  </si>
  <si>
    <t>Papa, Cebolla</t>
  </si>
  <si>
    <t>Paso Ancho</t>
  </si>
  <si>
    <t>Potrero Cerrado</t>
  </si>
  <si>
    <t>Calle El Cristo</t>
  </si>
  <si>
    <t>Papa, Cebolla, Hortalizas</t>
  </si>
  <si>
    <t>El Pizco</t>
  </si>
  <si>
    <t>La Cañada</t>
  </si>
  <si>
    <t>La Esperanza</t>
  </si>
  <si>
    <t>La Maya</t>
  </si>
  <si>
    <t>Las Delicias</t>
  </si>
  <si>
    <t>Parc. San José Ob.</t>
  </si>
  <si>
    <t>Pazqui</t>
  </si>
  <si>
    <t>Papa, Zanahoria</t>
  </si>
  <si>
    <t>Cipreses</t>
  </si>
  <si>
    <t>Capira</t>
  </si>
  <si>
    <t>Repollo</t>
  </si>
  <si>
    <t>San Gerardo</t>
  </si>
  <si>
    <t>Ganadería de Leche</t>
  </si>
  <si>
    <t>Pastos</t>
  </si>
  <si>
    <t>Tanques, pacas, melaza</t>
  </si>
  <si>
    <t>Puntarenas</t>
  </si>
  <si>
    <t>Paquera</t>
  </si>
  <si>
    <t>Rio Grande</t>
  </si>
  <si>
    <t>Guayaba Taiwanesa</t>
  </si>
  <si>
    <t>Cobano</t>
  </si>
  <si>
    <t>Jicaral</t>
  </si>
  <si>
    <t>Monteverde</t>
  </si>
  <si>
    <t>Chomes</t>
  </si>
  <si>
    <t xml:space="preserve">Chomes </t>
  </si>
  <si>
    <t>Lepanto</t>
  </si>
  <si>
    <t>Puriscal</t>
  </si>
  <si>
    <t>Santiago</t>
  </si>
  <si>
    <t>Carit</t>
  </si>
  <si>
    <t>Leche</t>
  </si>
  <si>
    <t>Dotación de insumos, materiales, equipos y accesorios agrícolas a sistemas de producción pecuarios afectadas por Sequía</t>
  </si>
  <si>
    <t>Cañales - Pozos</t>
  </si>
  <si>
    <t>Engorde y cría</t>
  </si>
  <si>
    <t>Apicultura</t>
  </si>
  <si>
    <t>ND</t>
  </si>
  <si>
    <t>Pozos</t>
  </si>
  <si>
    <t>Mercedes Sur</t>
  </si>
  <si>
    <t>Santa Marta - La Palma</t>
  </si>
  <si>
    <t>Leche y doble propósito</t>
  </si>
  <si>
    <t>Cervatana</t>
  </si>
  <si>
    <t>Santa Marta</t>
  </si>
  <si>
    <t>Quebrada Honda</t>
  </si>
  <si>
    <t>Barbacoas</t>
  </si>
  <si>
    <t>Grifo Alto</t>
  </si>
  <si>
    <t>Grifo Alto Centro</t>
  </si>
  <si>
    <t>Candelarita</t>
  </si>
  <si>
    <t>Polka</t>
  </si>
  <si>
    <t>Engorde</t>
  </si>
  <si>
    <t>Tinamaste</t>
  </si>
  <si>
    <t>Estero</t>
  </si>
  <si>
    <t>Chires</t>
  </si>
  <si>
    <t>Gamalotillo</t>
  </si>
  <si>
    <t>La Gloria</t>
  </si>
  <si>
    <t>San Carlos</t>
  </si>
  <si>
    <t>Pocosol, Cutris</t>
  </si>
  <si>
    <t>Caña Azúcar</t>
  </si>
  <si>
    <t>Fertilizante 17-10-19,5-1,5 MgO-1,5 B-1,2 S</t>
  </si>
  <si>
    <t>Santa Cruz</t>
  </si>
  <si>
    <t>27 de abril
Bolsón
Cartagena
Diriá
Ortega
Ostional
Paraiso
Santa Cruz</t>
  </si>
  <si>
    <t>La Esperanza, 
Los Ángeles</t>
  </si>
  <si>
    <t>Fertilizante 26-0-26, saco 45 kg
Fertilizante Urea Azufrada, saco 45 kg
Fertilizante 26-0-26, saco 45 kg</t>
  </si>
  <si>
    <t>Santa Cruz ,Veintisiete de abril</t>
  </si>
  <si>
    <t xml:space="preserve">La Florida, Bernabela ,Rio Cañas Viejo, Santa Cruz </t>
  </si>
  <si>
    <t>Tilarán</t>
  </si>
  <si>
    <t>Líbano
Tilaran
Quebrada Grande</t>
  </si>
  <si>
    <t>Solania, Cerro San Jose
San Luis
Dos, Cabeceras, Florida</t>
  </si>
  <si>
    <t>Fertilizante 17-6-18-2,5 (CaO)-2,5 (MgO)-1,7 (S), sacos de 45+</t>
  </si>
  <si>
    <t>Tronadora
Quebrada Grande
Tierras Morenas
Sierra-San Juan</t>
  </si>
  <si>
    <t>Tronadora
Quebrada Grande, San Miguel
Tierras Morenas, Rio Piedras
San Juan-Campos de Oro-Los Tornos</t>
  </si>
  <si>
    <t xml:space="preserve">Fertilizante 10-30-10 saco 45 kg 
</t>
  </si>
  <si>
    <t xml:space="preserve">Tilaran
Quebrada Grande
</t>
  </si>
  <si>
    <t xml:space="preserve">Tilaran
Quebrada Grande, San Miguel
</t>
  </si>
  <si>
    <t>Semilla tomate, pqt 1.000 semillas.
Semilla de chile, pqt 5.000 semillas
Fertilizante 10-30-10 saco 45 kg</t>
  </si>
  <si>
    <t>Upala</t>
  </si>
  <si>
    <t xml:space="preserve"> Yolillal, Delicias, Canalete, San José, Upala, Aguas Claras</t>
  </si>
  <si>
    <t>Canalete, San José, Upala</t>
  </si>
  <si>
    <t xml:space="preserve"> Yolillal, Delicias, Canalete, San José, Upala, Bijagua</t>
  </si>
  <si>
    <t>Delicias, Canalete, San José, Upala, Bijagua</t>
  </si>
  <si>
    <t>San José</t>
  </si>
  <si>
    <t xml:space="preserve"> Canalete, San José, Upala, Aguas Claras, Dos Ríos</t>
  </si>
  <si>
    <t>San José, Upala, Aguas Claras, Bijagua</t>
  </si>
  <si>
    <t>Aguas Claras, Dos Ríos, Canalete; Bijagua, Upala, San José</t>
  </si>
  <si>
    <t>Bijagua</t>
  </si>
  <si>
    <t>Caprinos</t>
  </si>
  <si>
    <t>Alimento balanceado</t>
  </si>
  <si>
    <t>Porcinos</t>
  </si>
  <si>
    <t>PROVINCIA</t>
  </si>
  <si>
    <t>Alajuela</t>
  </si>
  <si>
    <t>Guanacaste</t>
  </si>
  <si>
    <t>Pecuario</t>
  </si>
  <si>
    <t>Provincia</t>
  </si>
  <si>
    <t>Cantón</t>
  </si>
  <si>
    <t>Agricultura</t>
  </si>
  <si>
    <t>Porcentaje</t>
  </si>
  <si>
    <t>TOTAL</t>
  </si>
  <si>
    <t>MONTO</t>
  </si>
  <si>
    <t>PORCENTAJE</t>
  </si>
  <si>
    <t xml:space="preserve"> SECTOR</t>
  </si>
  <si>
    <t xml:space="preserve">TOTAL </t>
  </si>
  <si>
    <t>CANTÓN</t>
  </si>
  <si>
    <t>Colorado
La Sierra
Las Juntas
San Juan</t>
  </si>
  <si>
    <t>Barbudal, Cerro gordo, Colorado,Concepciòn, El Tanque, Higuerillas, Santa Lucìa, San Joaquìn, San Buena, Platanar, Peñas Blancas, Montepotrero, Enrramada y  La Carboner.
Boston, Campos de Oro Candelaria, El Dos, Cañitas, Cebadilla, El Dos, Gongolona, Tres Amigos, Bostón, La Cruz, La Sierra, Los Angeles, Los Tornos, Marcelleza, San Antonio y San Rafael.
SanTa Lucia, San Juan Chiquito, Agrolajas, La Luz, La Marimba, La Palma, La Peña, La Rosina, Arizona, La Irma, El Silencio, La Azucena, Las Juntas, Lourdes, Barrio Jesús, Cinco Esquinas, Coyolar, Coyolito, El Campo, Limonal y Los Cartagos.
San Juan, Pozo Azul, Nancital, El Congo, Los Angeles  y Lourdes</t>
  </si>
  <si>
    <t>Ganadería</t>
  </si>
  <si>
    <t>Concentrado para alimentación de bovinos (sacos)
Melaza deshidratada para alimentación de bovinos (sacos 23 kg)
Semilla de pasto mejorado (kg)</t>
  </si>
  <si>
    <t xml:space="preserve">Las Juntas
Colorado
San Juan
</t>
  </si>
  <si>
    <t xml:space="preserve">Agrolajas, Barrio Jesús, La Chicharra, Lourdes, Palo Hueco
Barrio Margarita y Pueblo Nuevo
San Juan
</t>
  </si>
  <si>
    <t>Azúcar para apicultura</t>
  </si>
  <si>
    <t>Sardinal
Belen
Palmira
Filadelfia</t>
  </si>
  <si>
    <t>La Libertad, San Blas, Sardinal;Bejuco</t>
  </si>
  <si>
    <t>Sardinal y Palmira</t>
  </si>
  <si>
    <t>Las Pilas y Palmira</t>
  </si>
  <si>
    <t>Hojancha
Huacas
Monte Romo
Puerto Carrillo</t>
  </si>
  <si>
    <t>Hojancha, Arenas, Cuesta Blanca, La Ceina, La Libertad, San Gerardo, Los Angeles, Maravilla, Matambú, Pilangosta, San Juan Bosco
Huacas, Pita Rayada
Monte Romo, San Isidro, Las Mercedes, La Trinidad, El Socorro, Cuesta Roja
Betania, Estrada Rávago, Lajas, San Miguel, Santa Marta</t>
  </si>
  <si>
    <t>Cañas Dulces
Liberia
Mayorga
Nacascolo</t>
  </si>
  <si>
    <t>Cañas Dulces
Liberia
Q.Grande
El Triunfo</t>
  </si>
  <si>
    <t>Curbandé, Cañas Dulces y Liberia</t>
  </si>
  <si>
    <t>Agua Fría, Buena Vista, Colorado y Curubandé.</t>
  </si>
  <si>
    <t>Bejuco, Colonia del Valle, Corozalito, El Bongo, El Triunfo, Javilla, La Trocha, LY Griega, Maicillal, Moravia, Pilas de Bejuco, Pueblo Nuevo, San Francisco, San Gabriel, San Jorge, San Juan
Carmona, San Rafaél, Vista de mar
Bajo Mora, Vella Vista, Delicias, Los Ángeles, Porvenir, Q. Grande, San Bosco, San Josecito
Canjelito, Morote, Pavones, Pilas de Cangel, Pto San Pablo, Pto Thiel, San Pablo
Cacao, Camboya, Chimurria, La Guaria, Uvita, Morote, La Rozana, San Rica, Tacanis
Camaronal, El Carmen, La Soledad, Río Blanco, Río Ora, Rio Oro, San Martín , San Pedro, Zapotal</t>
  </si>
  <si>
    <t>Moravia, San Gabriel, San Jorge
Carmona. Vista de mar
Quebrada Grande, San Josecito
Pto. San Pablo
Camboya, Santa Rita, Tacanis
Río Ora, Río Oro, San Pedro, Zapotal</t>
  </si>
  <si>
    <t>Nicoya
Belén de Nosarita
La Mansión
Nosara
Quebrada Honda
Samara
San Antonio</t>
  </si>
  <si>
    <t>Santa Cruz
Cuajiniquil
Tempate
Cartagena
Veintisiete de Abril
Diria
Bolson
Cabo Velas</t>
  </si>
  <si>
    <t>Bernabela,Cacao,Barrio Panama,Arado,San Juan,El Rincon,Cuatro Esquinas,San Pedro,Moya,Lagunilla,Barrio Limón
Alemania,Rio Verde,Espavelar,El Socorro,Ostional
Portegolpe, El Llano, Bejuco, Huacas, Playa Potrero, Juanviñas, Cañafistula, Paraiso
Cartagena,Barrio Eden,Villa Rorasio,La Dolorosa,Lorena
Juntas de Rio Verde, Hatillo, Veintisiete de abril, Paso Hondo ,las Pilas, SAN Jeronimo, Las Cortezas, Delicias, Los Ranchos, Rio Seco, San Jose de la Montaña , Delicias, Florida
Polvazal, San Miguel, Diria, Guaitil, Oriente, San Pedro
Bolsón,Ortega
Las Minas ,Salinitas,Brasilito</t>
  </si>
  <si>
    <t xml:space="preserve">Santa Cruz,Tamarindo,Veintisiete,Cartagena,Cuajiniquil,Cabo Vela </t>
  </si>
  <si>
    <t>Santa Rosa
Arenal
Tierras Morenas
Tronadora
Libano
Tilaran
Quebrada Grande</t>
  </si>
  <si>
    <t xml:space="preserve">Los Angeles,Qda Azul,La Palma,Ranchitos, La Paz
Mata de Caña, Asent. Nuevo Arenal, Asent Sta Maria
Tierras Morenas, Paraíso, Sasbalito, Rio Piedras y Aguacate 
Tronadora, Silencio, Rio Chiquito
Maravilla, Libano, Solania, Cerro San José, Campos de Oro
Tilaran, Asent. La Poma, Asent. Mons. Morera, San Luis, Tejona
Qda Grande, Pirineos, San Miguel, La Florida, Chiripa, Dos, Cabeceras, Las Nubes, Montes de los Olivos
</t>
  </si>
  <si>
    <t xml:space="preserve">Bagaces
Fortuna
Mogote
Ro Naranjo
</t>
  </si>
  <si>
    <t xml:space="preserve">Llanos de cortes-Marañonal-Montano-Cofradia-Salitral-Bagaces
San Bernardo-El Torno-Cuipilapa-La Giganta
Yoko-Guayabo-El Mango-Pueblo Nuevo-las Hornillas-Barrio los Mogotes
Rio Naranjo-Rio Chiquito
</t>
  </si>
  <si>
    <t>Bagaces, Fortuna y Mogote</t>
  </si>
  <si>
    <t>San Ramón, Cuipilapa, San Isidro y El Brasil</t>
  </si>
  <si>
    <t>Cañas
Palmira
Bebedero
San Miguel
Porozal</t>
  </si>
  <si>
    <t>Cañas, Vergel, Montes De Oro, La Guaria, Santa Isabel, Sandillal, San Martín, Hotel, Libertad, Javilla Paso Hondo
Palmira Nueva Guatemala, Agua Caliente
Bebedero
San Miguel, San Juan, Higueron, El Coco-Lajas
Tiquirusas</t>
  </si>
  <si>
    <t>Pecuaria</t>
  </si>
  <si>
    <t xml:space="preserve">Tanques de 5.000 lt
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
Móduos de captación de agua de lluvia para 100 m3
Móduos para captación de agua de lluvia para 500 m3
Módulos de extracción y almacenamiento de agua, a través de energía eólica (Molino a viento de 8 pies y un tanque australiano de 24,600 litros de capacidad.
Módulos de extracción y almacenamiento de agua, a través de energía fotovoltaica (una bomba electrica, 1 HP, un panel solar y un tanque australiano de  10,00 litros de capacidad.
</t>
  </si>
  <si>
    <t xml:space="preserve">Tanques de 5.000 lt
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
Móduos de captación de agua de lluvia para 100 m3
Móduos para captación de agua de lluvia para 1000  m3
Módulos de extracción y almacenamiento de agua, a través de energía fotovoltaica (una bomba electrica, 1 HP, un panel solar y un tanque australiano de  10,00 litros de capacidad.
</t>
  </si>
  <si>
    <t>CANTON</t>
  </si>
  <si>
    <t>Fuente: Presa, Naciente o Pozo</t>
  </si>
  <si>
    <t>Obra, Estructura o Componente Afectado</t>
  </si>
  <si>
    <t xml:space="preserve"> Descripción de los Daños</t>
  </si>
  <si>
    <t>Monto Estimado de Costo de Obras y Labores</t>
  </si>
  <si>
    <t>FUENTE DE RECURSO</t>
  </si>
  <si>
    <t>Tipología de Obra</t>
  </si>
  <si>
    <t>San José, Desamparados y Alajuelita</t>
  </si>
  <si>
    <t xml:space="preserve"> Almendares, Angeles, Barrio Cuba, Bolívar, Carit, Corazón de Jesús, Cristo Rey, Dolorosa, Merced, Pacífico, Pinos, Salubridad, San Bosco, San Francisco, Santa Lucia, Silos.</t>
  </si>
  <si>
    <t>Pozo
(Acuífero de Colima Superior)</t>
  </si>
  <si>
    <t>Dotación a los usuarios del Acueducto Metropolitano</t>
  </si>
  <si>
    <t>Debido a la crisis generada por la disminución de las lluvias producto del comportamiento anormal de las precipitaciones como efecto del Fenómeno El Niño Oscilación Sur (ENOS), varios cantones del Gran Área Metropolitana (GAM) se encuentran bajo emergencia nacional (Decreto de Emergencia N° 41944-MP). Lo anterior sumado al incremento de consumo por parte de los usuarios ha generado problemas de desabastecimiento de agua potable.
Durante la época seca en la GAM el déficit de agua potable puede alcanzar 1 m3/s (1000 l/s), y aunque existen proyectos institucionales a mediano plazo para aumentar la oferta de agua potable, la situación no puede esperar más tiempo pues la urgencia de agua es crítica y el número de afectados alcanza a cerca de 447 000 personas.</t>
  </si>
  <si>
    <t>- Instalación de una tubería de impulsión
- Adecuación de un sistema de cloración.
- Habilitación de pozos W19 y W20.
- Construcción y mejoramiento de cacheras de impulsión.
- Instalación de válvulas anticipadoras de sobrepresión.
- Construcción de paso del río Virilla.</t>
  </si>
  <si>
    <t>Distribución</t>
  </si>
  <si>
    <t>Barrio Cuba, Bolívar, Carit</t>
  </si>
  <si>
    <t>Puente Mulas</t>
  </si>
  <si>
    <t>Reducción en la capacidad de producción de las fuentes y las necesidades provocadas por la demanda del servicio.</t>
  </si>
  <si>
    <t>Déficit hídrico del país debido al comportamiento anormal de las precipitaciones como efecto del Fenómeno El Niño Oscilación Sur (ENOS lo cual se traduce en racionamientos, deficit del servicio de agua potable en el acueducto metropolitano.</t>
  </si>
  <si>
    <t>Las obras consisten en interconectar la línea de conducción de puente Mulas de 900mm HD de tanque de Bello Horizonte y derivar una línea de 200mm PVC o HD, con una longitud de 2300 metros hasta interconectar la línea existente de distribución de Paso Ancho, y a su vez interconectando las redes principales existentes en el costado sur de circunvalación. Además, la interconexión del a tubería de 600mm de la Valencia y derivar una línea de distribución de 200mm PVC o HD, con una longitud de 600 metros hasta conectar la red de distribución principal de Barrio Cuba.</t>
  </si>
  <si>
    <t>Interconexión</t>
  </si>
  <si>
    <t>Goicoechea</t>
  </si>
  <si>
    <t>Guadalupe</t>
  </si>
  <si>
    <t xml:space="preserve"> Caseríos de Goicoechea</t>
  </si>
  <si>
    <t xml:space="preserve">Toma en río Durazno </t>
  </si>
  <si>
    <t>Ampliación del almacenamiento para aumentar la producción con aporte des la Planta de Orosi.</t>
  </si>
  <si>
    <t>Almacenamiento</t>
  </si>
  <si>
    <t xml:space="preserve">San José </t>
  </si>
  <si>
    <t>San José, Desamparados</t>
  </si>
  <si>
    <t>Uruca, Hospital, Zapote, San Francisco, San Juan de Dios</t>
  </si>
  <si>
    <t>Pozo</t>
  </si>
  <si>
    <t>Perforación y equipamiento de pozos en terreno CNP. IMPORTANTE: por ser un sistema de acueducto las obras a intervenir se encuentran en un lugar diferente del que presenta la afectación (el pozo está en Alajuela).</t>
  </si>
  <si>
    <t>Captación</t>
  </si>
  <si>
    <t>Uruca</t>
  </si>
  <si>
    <t>Varios</t>
  </si>
  <si>
    <t>Naciente</t>
  </si>
  <si>
    <t>Sistema agua potable de la GAM</t>
  </si>
  <si>
    <t>Por efecto del fenómeno ENOS se da desabastecimiento en el Gran Área Metropolitana</t>
  </si>
  <si>
    <t>Construcción de estación de bombeo con capacidad para 150 l/s. IMPORTANTE: las obras se van a realizar Belén pero el agua se lleva a La Uruca</t>
  </si>
  <si>
    <t>Bombeo</t>
  </si>
  <si>
    <t>Almendrares, Angeles, Barrio Cuba, Bolívar, Carit, Corazón de Jesús, Cristo Rey, Dolorosa, Merced, Pacífico, Pinos, Salubridad, San Bosco, San Francisco, Santa Lucia, Silos.</t>
  </si>
  <si>
    <t>Línea Impulsión Pozo Zamora - Estación Bombeo Puente Mulas</t>
  </si>
  <si>
    <t>Pozo y línea de impulsión deshabilitadas debido a problemas con propietario de Pedregal.</t>
  </si>
  <si>
    <t>Se requiere rehabilitar esta fuente de abastecimiento junto con la tubería de impulsión que permite inyectar un caudal de 55 l/s al sistema ME-A-19 Puente Mulas, el cual ha visto disminuida su producción debido a los efectos del fenómeno ENOS.  IMPORTANTE: Las obras se realizan en Belén, pero el trasiego se lleva a las poblaciones afectadas.</t>
  </si>
  <si>
    <t>Moravia</t>
  </si>
  <si>
    <t>San Jerónimo</t>
  </si>
  <si>
    <t>Planta Potabilizadora</t>
  </si>
  <si>
    <t>Floculadores y Sedimientadores de la Planta, actualmente se trabaja a menor capacidad de producción, fenómeno ENOS disminuye aún más  los redimientos de producción de la planta.</t>
  </si>
  <si>
    <t xml:space="preserve">Mejoras estructurales e hidráulicas de los componentes de Sedimentador y Floculador </t>
  </si>
  <si>
    <t>Vásquez de Coronado</t>
  </si>
  <si>
    <t>San Isidro</t>
  </si>
  <si>
    <t>Presa</t>
  </si>
  <si>
    <t>Línea de tubería de aducción: Tramo 1: Toma Río Macho - Desarenador Planta Potabilizadora Los Sitios</t>
  </si>
  <si>
    <t>Aunado a la disminución de caudal del Río Macho, las condiciones de deterioro de la tubería de aducción provoca pérdidas significativas de caudal, así como daños a vecinos aledaños. Ambas causas han generado una reducción de la producción de agua en la planta potabilizadora Los Sitios, y por lo tanto, afectación a los usuarios del sistema.</t>
  </si>
  <si>
    <t>Ejecutar las obras necesarias para sustituir el tramo de tubería existente en malas condiciones con una nueva tubería PEAD DN 600 mm DR 17 por medio de perforación horizontal dirigida. Lo anterior para aprovechar el 100% del caudal captado del Río Macho y aumentar la producción de la planta potabilizadora Los Sitios.</t>
  </si>
  <si>
    <t>Tomas superficiales Quebradas Derrumbe y La Palma</t>
  </si>
  <si>
    <t>Disminución de producción de las fuentes de agua superficial que abastecen la planta potabilizadora del sistema ME-A-13 San Jerónimo</t>
  </si>
  <si>
    <t>Ejecutar las obras necesarias para captar, procesar e impulsar el agua superfical del Río Agra hacia la planta potabilizadora del sistema ME-A-13 San Jerónimo</t>
  </si>
  <si>
    <t>Hospital, Zapote, San Francisco</t>
  </si>
  <si>
    <t>Almendares, Angeles, Barrio Cuba, Bolívar, Carit, Corazón de Jesús, Cristo Rey, Dolorosa, Merced, Pacífico, Pinos, Salubridad, San Bosco, San Francisco, Santa Lucia, Silos,Alborada, Calderón Muñoz, Cerrito, Córdoba, Lucía Jardín, La Gloria, Las Luisas, Los Mangos, Montealegre, Moreno Cañas, Quesada Durán, San Dimas, San Gerardo, Trébol, Ujarrras, Vista Hermosa, Yoses Sur, Zapote</t>
  </si>
  <si>
    <t xml:space="preserve">La obra consiste en interconectar la línea existente de impulsión de 800mm HD de la estación de bombeo de Santa Ana y derivar una línea de 500mm HD, con una longitud de 600 metros hasta conectar la línea existente de 900mm HD de la Estación de Bombeo de Puente Mulas, para poder trasegar 300 litros por segundo a la estación de bombeo de Puente Mulas #2 existente. </t>
  </si>
  <si>
    <t>Desamparados</t>
  </si>
  <si>
    <t>San Miguel</t>
  </si>
  <si>
    <t>Jericó</t>
  </si>
  <si>
    <t>Captación superficial</t>
  </si>
  <si>
    <t>Planta potabilizadora</t>
  </si>
  <si>
    <t>Problemas de sedimentación en la planta y tenemos que sacarla de funcionamiento</t>
  </si>
  <si>
    <t>Construcción de nueva planta Potabilizadora</t>
  </si>
  <si>
    <t>Alajuelita</t>
  </si>
  <si>
    <t>Lámparas</t>
  </si>
  <si>
    <t>Insufiencia en la capacidad de captación de la estructura de la toma e insuficiencias en el sistema de tratamiento</t>
  </si>
  <si>
    <t>Desamparaditos</t>
  </si>
  <si>
    <t>Bajo Guevara</t>
  </si>
  <si>
    <t>Naciente Bajo Guevara 1</t>
  </si>
  <si>
    <t xml:space="preserve">Captación </t>
  </si>
  <si>
    <t>Pérdida de caudal de la nacientes captadas</t>
  </si>
  <si>
    <t>Construcción de la captación</t>
  </si>
  <si>
    <t>Santiago y Desamparaditos</t>
  </si>
  <si>
    <t>Nacientes Bajo Guevara 2,3 y 4</t>
  </si>
  <si>
    <t>Pérdida de la captación y disminución de la naciente</t>
  </si>
  <si>
    <t>Reconstrucción de captación, sustitución de tubería, construcción de planta potabilizadora y desarenador.</t>
  </si>
  <si>
    <t>Naciente El Encanto</t>
  </si>
  <si>
    <t>Captación y Tubería</t>
  </si>
  <si>
    <t>Pérdida de caudal de la naciente captada</t>
  </si>
  <si>
    <t>Reconstrucción de captación y sustitución de tubería</t>
  </si>
  <si>
    <t xml:space="preserve">Desamparaditos </t>
  </si>
  <si>
    <t>Naciente Trapiche</t>
  </si>
  <si>
    <t xml:space="preserve">Santiago </t>
  </si>
  <si>
    <t>Todos los del distrito de Santiago</t>
  </si>
  <si>
    <t>Nacientes</t>
  </si>
  <si>
    <t>Tanque de almacenamiento</t>
  </si>
  <si>
    <t>Falta de capacidad de almacenamiento</t>
  </si>
  <si>
    <t>Construcción de un nuevo tanque de 200 m3</t>
  </si>
  <si>
    <t>Estación de bombeo La Uruca</t>
  </si>
  <si>
    <t>Déficit hídrico del país debido al comportamiento anormal de las precipitaciones como efecto del Fenómeno El Niño Oscilación Sur (ENOS lo cual se traduce en racionamientos, déficit del servicio de agua potable en el Acueducto Metropolitano.</t>
  </si>
  <si>
    <t>Diseño y construcción de la ampliación y equipamiento Rebombeo La Uruca</t>
  </si>
  <si>
    <t xml:space="preserve"> Almendrares, Angeles, Barrio Cuba, Bolívar, Carit, Corazón de Jesús, Cristo Rey, Dolorosa, Merced, Pacífico, Pinos, Salubridad, San Bosco, San Francisco, Santa Lucia, Silos, .</t>
  </si>
  <si>
    <t xml:space="preserve">- Instalación de una tubería provisional de impulsión para el trasiego del caudal del Campo de Pozos La Valencia
</t>
  </si>
  <si>
    <t>Tempate, Tamarindo,  Cabo Velas</t>
  </si>
  <si>
    <t>Tempate,Tamarindo, Cabo Velas</t>
  </si>
  <si>
    <t>Producción</t>
  </si>
  <si>
    <t>Déficit hídrico del país debido al comportamiento anormal de las precipitaciones como efecto del Fenómeno El Niño Oscilación Sur (ENOS)</t>
  </si>
  <si>
    <t>Construcción de nuevo campo de pozos para proveer de agua a la población de la costa de Santa Cruz</t>
  </si>
  <si>
    <t xml:space="preserve">Carrillo </t>
  </si>
  <si>
    <t>Sardinal</t>
  </si>
  <si>
    <t>Papagayo Sur, Sector Bajo Papagayo, Punta Cacique.</t>
  </si>
  <si>
    <t>Fuentes de abastecimiento (pozos)</t>
  </si>
  <si>
    <t>Salinización de las fuentes de abastecimiento (pozos) que abastecían el sistema. Por lo que se tuvo que buscar nuevas fuentes de abastecimientos.</t>
  </si>
  <si>
    <t>Reacondicionamiento de sistema existente en el campo de pozos Apestegui
Reacondicionamiento del sistema existente para el Pozo Jirón
Selección y acondicionamiento de nueva fuente de abastecimiento (pozo) y Línea de impulsión a la Estación de Bombeo Trancas I
Estabilización de taludes del Tanque Hacienda del Mar existente}</t>
  </si>
  <si>
    <t>Todas las poblaciones abastecidas a través del Bombeo de La Uruca</t>
  </si>
  <si>
    <t>Perforación de tres pozos de exploración-producción, adquisición de terrenos y equipamiento de pozo. IMPORTANTE: la intervención se realiza en otra zona pero el abastecimiento se brinda en las zonas afectadas.</t>
  </si>
  <si>
    <t>Reperforación de tres pozos de producción.  IMPORTANTE: la intervención se realiza en otra zona pero el suministro se lleva hacia los distritos indicados.</t>
  </si>
  <si>
    <t>Sistemas de Agua</t>
  </si>
  <si>
    <t>UBICACIÓN</t>
  </si>
  <si>
    <t>Cañas- Sandillal-Vergel- La Guaria- Paso Lajas-  El Hotel- La Libertad- Corobici -Nueva Guatemala- Agua Caliente- Palmira - San Miguel- Higueron - San Juan - La Gotera</t>
  </si>
  <si>
    <t>Cañas- Sandillal-Vergel- La Guaria- Paso Lajas-  El Hotel- La Libertad-Corobici - Nueva Guatemala- Agua Caliente- Palmira - Tiquiruzas
San Miguel- Higueron-San Juan- La Gotera</t>
  </si>
  <si>
    <t>Cañas- Sandillal-Vergel- La Guaria- Paso Lajas-  El Hotel- La Libertad-Corobici - San Miguel- Higueron-San Juan- La Gotera</t>
  </si>
  <si>
    <t>Filadelfia, Corralillos La Guinea, 
Rio Cañas, Palestina, Belen, Castilla de Oro, Loma Bonita, Santo Domingo, Santa Ana, Los Planes, Coyolito
Paso Tempisque, Palmira, Los Angeles, Comunidad 
Sardinal, Matapalo, La Libertad, Bejuco, Santa Rita, San Blas, Obandito, Artola, Artolita, Los Playones</t>
  </si>
  <si>
    <t>Filadelfia, Los Jocotes, Las Palmas, Corralillos, Guanislama, La Guinea, La Esperanza, Ballena
Rio Cañas, Palestina, Belen, Castilla de Oro, Loma Bonita, Santo Domingo, Santa Ana, Los Planes, Coyolito
Paso Tempisque, Palmira, Los Angeles, Comunidad, Tablazo
La Libertad, San Blas Sardinal, Bejuco, Berdun, Santa Rita, Artolita, Artola, Alto El Roble, El Moral, Las Pilas, Obandito</t>
  </si>
  <si>
    <t>Entrega de insumos y semilla</t>
  </si>
  <si>
    <t>Entrega de insumos y sistema de riego</t>
  </si>
  <si>
    <t>Construcción de reservorios</t>
  </si>
  <si>
    <t>Sistemas de riego para almacigos</t>
  </si>
  <si>
    <t>La Libertad, Maravilla San Rafael, Pilangosta
Huacas, Pita Rayada
Monte Romo, Cuesta Roja, El Socorro, Las Mercedes, San Isidro, La Trinidad
Betania, Estrada Rávago, Lajas, San Miguel, Santa Marta</t>
  </si>
  <si>
    <t>Hojancha, La Libertad, Los Angeles, Los Cerros, Maravilla, Matabú, Pilangosta, San Rafael.
Huacas, Pita Rayada
Monte Romo, Cuesta Roja, El Socorro, Las Mercedes, San Isidro, La Trinidad
Betania, Estrada Rávago, Lajas, San Miguel, Santa Marta</t>
  </si>
  <si>
    <t>Hojancha, La Libertad, Los Angeles, Los Cerros, Maravilla, Matambú, Pilangosta, San Rafael.
Huacas, Pita Rayada
Monte Romo, Cuesta Roja, El Socorro, Las Mercedes, San Isidro, La Trinidad
Betania, Estrada Rávago, Lajas, San Miguel, Santa Marta</t>
  </si>
  <si>
    <t>Las Brisas de San Dimas´San Dimas
El Gallo, El Pochote, El Porvenir
Guapinol, La Garita, Los Andes, San Fernando, Argendora, Armenia, Valle Orosi, Asentamiento Valle Rel, Belice
Bella Vista, Corrales Negros,  El Caoba, Finca Alemania, La Lajosa
La Virgen, Las Brisas, Las Brumas, Las Delicias, Las Marías, Los Angeles del Caoba, Los Palmares, Piedras Azules, San Antonio, San Rafael, San Vicente, Santa Cecilia, Santa Elena, Verdum.</t>
  </si>
  <si>
    <t>Cañas Dulces
Quebrada Grande</t>
  </si>
  <si>
    <t>Cañas Dulces
Mayorga</t>
  </si>
  <si>
    <t>Bejuco
San Pablo
Santa Rita</t>
  </si>
  <si>
    <t>Carmona
Porvenir</t>
  </si>
  <si>
    <t>Porvenir
San Pablo</t>
  </si>
  <si>
    <t>Colonia del Valle, Moravia
San Rafael, Bella Vista, Los Ángeles, Porvenir, Quebrada Grande, Bº Pital, Pilas de Canjel, Pilas de Canjel, San Pablo, Cacao, Roxana, Tacaní, Río Blanco, San Martín</t>
  </si>
  <si>
    <t>Bella Vista, Canjelito, San Pablo
Cacao, Morote, Roxana</t>
  </si>
  <si>
    <t>Bº Pital, Pilas de Canjel, Canjelito</t>
  </si>
  <si>
    <t>San Rafael, Vista de Mar, Bella Vista, Los Ángeles, Porvenir, Quebrada Grande, San Bosco, Bº Pital, Pilas de Canjel, Tacaní, Río Oro, Zapotal</t>
  </si>
  <si>
    <t xml:space="preserve">Quebrada Grande,
Canjelito, San Pablo
</t>
  </si>
  <si>
    <t>San Rafael, Bella Vista, Los Ángeles, Porvenir, Quebrada Grande, San Bosco
San Josecito</t>
  </si>
  <si>
    <t>Bella Vista, Los Ángeles, Porvenir, Quebrada Grande, San Josecito</t>
  </si>
  <si>
    <t>San Fco. De Coyote, Bejuco
San Pablo, Santa Rita</t>
  </si>
  <si>
    <t>Filadelfia, Los Jocotes, Guanislama, La Guinea, Rio Cañas, Belen, Castilla de Oro, Hda  Palmira, Sardinal</t>
  </si>
  <si>
    <t>Asentamiento La Piragua, Río Cañas, Belén, Corralillo, Filadelfia, Guanislama, La Guinea, Los Jocotes, Comunidad, El Paso, Los Angeles, Palmira</t>
  </si>
  <si>
    <t>Bernabela, Rio Cañas Viejo, Ortega, Oriente, Los Ángeles, Cartagena
Santa Bárbara</t>
  </si>
  <si>
    <t>Santa Cruz, Bolsón, Diria, Cartagena, Bernabella</t>
  </si>
  <si>
    <t>AGROPECUARIO: SUBSECTOR AGRÍCOLA</t>
  </si>
  <si>
    <t>DAÑOS, PÉRDIDAS Y PROPUESTAS DE ATENCIÓN</t>
  </si>
  <si>
    <t>Declaratoria de Emergencia, Decreto N°41852 y N°41944</t>
  </si>
  <si>
    <t>AGROPECUARIO: SUBSECTOR PECUARIO</t>
  </si>
  <si>
    <t>Tanques de 5.000 lt
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t>
  </si>
  <si>
    <t>Lagunilla,Chumico,Arado,Cebadilla, Florida,Ostional,Matapalo,Caimito,San Jose de Pinilla,Socorro,Avellanas,Tamarindo ,Cartagena,Paraiso</t>
  </si>
  <si>
    <t>Tanques de 5.000 lt
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
Móduos de captación de agua de lluvia para m3
Móduos para captación de agua de lluvia para 500 m3
Móduos para captación de agua de lluvia para 2000 m3</t>
  </si>
  <si>
    <t>Tanques de 5.000 lt
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
Móduos de captación de agua de lluvia para 100  m3
Móduos para captación de agua de lluvia para 500 m3
Móduos para captación de agua de lluvia para 1000 m3
Móduos para captación de agua de lluvia para 2000  m3
Módulos de extracción y almacenamiento de agua, a través de energía fotovoltaica (una bomba electrica, 1 HP, un panel solar y un tanque australiano de  10,00 litros de capacidad.</t>
  </si>
  <si>
    <t>Tanques de 5.000 lt
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
Móduos de captación de agua de lluvia para 100 m3
Móduos para captación de agua de lluvia para 1000</t>
  </si>
  <si>
    <t>Tanques de 5.000 lt
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
Móduos de captación de agua de lluvia para 100 m3
Móduos para captación de agua de lluvia para 500 m3
Móduos para captación de agua de lluvia para 2000  m3
Módulos de extracción y almacenamiento de agua, a través de energía fotovoltaica (una bomba electrica, 1 HP, un panel solar y un tanque australiano de  10,00 litros de capacidad.</t>
  </si>
  <si>
    <t>Tanques de 5.000 lt
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
Móduos de captación de agua de lluvia para 100 m3
Móduos para captación de agua de lluvia para 500 m3
Móduos para captación de agua de lluvia para 1000  m3
Módulos de extracción y almacenamiento de agua, a través de energía fotovoltaica (una bomba electrica, 1 HP, un panel solar y un tanque australiano de  10,00 litros de capacidad.</t>
  </si>
  <si>
    <t>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
Móduos de captación de agua de lluvia para 100 m3
Móduos para captación de agua de lluvia para 500 m7
Móduos para captación de agua de lluvia para 1000  m3</t>
  </si>
  <si>
    <t>Tanques de 5.000 lt
Tanques tipo austrialano 24.600 lt
Rollos de polietileno virgen, (38 mm), diametro 1,5 pulg, color negro, 100 m largo, color negro
Rollos de polietileno virgen de baja densidad, (25 mm) diamétro 1 pulg,  100 m de largo, color negro.
Rollos cinta de goteo, 2300 m de largo, 8 milesimas de grosor de pared, 16 mm diametro, con gotero espaciado cada 20 - 30 cm.
Móduos de captación de agua de lluvia para 100m3
Móduos para captación de agua de lluvia para 500 m3
Móduos para captación de agua de lluvia para 1000  m3
Módulos de extracción y almacenamiento de agua, a través de energía fotovoltaica (una bomba electrica, 1 HP, un panel solar y un tanque australiano de  10,00 litros de capacidad.</t>
  </si>
  <si>
    <r>
      <t>Hospital, Uruca,</t>
    </r>
    <r>
      <rPr>
        <sz val="10"/>
        <rFont val="Arial"/>
        <family val="2"/>
      </rPr>
      <t xml:space="preserve"> Desamparados y Alajuelita.</t>
    </r>
  </si>
  <si>
    <t>Hospital, Uruca, Desamparados y Alajuelita.</t>
  </si>
  <si>
    <t xml:space="preserve">pital
</t>
  </si>
  <si>
    <t>Extrema Urgencia</t>
  </si>
  <si>
    <t>GAM</t>
  </si>
  <si>
    <t>c</t>
  </si>
  <si>
    <t>Salinas</t>
  </si>
  <si>
    <t>Fertilización</t>
  </si>
  <si>
    <t>MAG-DIECA</t>
  </si>
  <si>
    <t>Orotina</t>
  </si>
  <si>
    <t>San Mateo</t>
  </si>
  <si>
    <t>Orotina, Ceiba</t>
  </si>
  <si>
    <t>Hacienda Vieja
Cuarros
Ceiba</t>
  </si>
  <si>
    <t>MAG -DIECA</t>
  </si>
  <si>
    <t>Induccion floral  y fertilización</t>
  </si>
  <si>
    <t>Higuiro
Jesús María</t>
  </si>
  <si>
    <t xml:space="preserve">Orotina </t>
  </si>
  <si>
    <t xml:space="preserve">Coyolar </t>
  </si>
  <si>
    <t>limonal Cebadilla 
Santa Rita 
Lagunillas 
Cuarros 
Capulin</t>
  </si>
  <si>
    <t xml:space="preserve">Ganaderia </t>
  </si>
  <si>
    <t xml:space="preserve">pasturas y bancos forrajeros </t>
  </si>
  <si>
    <t>recuperacion de pasturas piso (2 ha c/u)</t>
  </si>
  <si>
    <t>CNE</t>
  </si>
  <si>
    <t>Recuperacion de pasturas piso (2 ha c/u)</t>
  </si>
  <si>
    <t>Labrador, Jesús María, San Mateo, Desmonte</t>
  </si>
  <si>
    <t>Labrador
Jesús María
San Mateo
Higuito
Maderal
Dulce Nombre
Desamaparados
Desmonte
Libertad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</si>
</sst>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00"/>
    <numFmt numFmtId="165" formatCode="[$₡-140A]#,##0.00"/>
    <numFmt numFmtId="166" formatCode="[$¢-140A]\ #,##0.00;[Red]\-[$¢-140A]\ #,##0.00"/>
  </numFmts>
  <fonts count="21" x14ac:knownFonts="1">
    <font>
      <sz val="11"/>
      <color theme="1"/>
      <name val="Calibri"/>
      <family val="2"/>
      <scheme val="minor"/>
    </font>
    <font>
      <sz val="11"/>
      <color theme="1"/>
      <name val="Calibri"/>
      <family val="2"/>
      <scheme val="minor"/>
    </font>
    <font>
      <sz val="10"/>
      <name val="Arial"/>
      <family val="2"/>
    </font>
    <font>
      <sz val="8"/>
      <name val="Arial"/>
      <family val="2"/>
    </font>
    <font>
      <b/>
      <sz val="9"/>
      <name val="Arial"/>
      <family val="2"/>
    </font>
    <font>
      <sz val="9"/>
      <color indexed="81"/>
      <name val="Tahoma"/>
      <family val="2"/>
    </font>
    <font>
      <sz val="9"/>
      <color theme="1"/>
      <name val="Arial"/>
      <family val="2"/>
    </font>
    <font>
      <sz val="9"/>
      <name val="Arial"/>
      <family val="2"/>
    </font>
    <font>
      <sz val="9"/>
      <color indexed="8"/>
      <name val="Arial"/>
      <family val="2"/>
    </font>
    <font>
      <sz val="11"/>
      <color indexed="8"/>
      <name val="Calibri"/>
      <family val="2"/>
      <charset val="1"/>
    </font>
    <font>
      <sz val="10"/>
      <color theme="1"/>
      <name val="Arial"/>
      <family val="2"/>
    </font>
    <font>
      <b/>
      <sz val="11"/>
      <color theme="1"/>
      <name val="Calibri"/>
      <family val="2"/>
      <scheme val="minor"/>
    </font>
    <font>
      <b/>
      <sz val="10"/>
      <name val="Arial"/>
      <family val="2"/>
    </font>
    <font>
      <b/>
      <sz val="10"/>
      <color theme="0"/>
      <name val="Arial"/>
      <family val="2"/>
    </font>
    <font>
      <b/>
      <sz val="10"/>
      <color theme="1"/>
      <name val="Arial"/>
      <family val="2"/>
    </font>
    <font>
      <b/>
      <sz val="14"/>
      <name val="Arial"/>
      <family val="2"/>
    </font>
    <font>
      <sz val="10"/>
      <color indexed="8"/>
      <name val="Arial"/>
      <family val="2"/>
    </font>
    <font>
      <b/>
      <sz val="11"/>
      <color theme="0"/>
      <name val="Arial"/>
      <family val="2"/>
    </font>
    <font>
      <sz val="11"/>
      <color theme="1"/>
      <name val="Arial"/>
      <family val="2"/>
    </font>
    <font>
      <sz val="6"/>
      <name val="Calibri"/>
      <family val="2"/>
      <scheme val="minor"/>
    </font>
    <font>
      <b/>
      <sz val="6"/>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002060"/>
        <bgColor indexed="64"/>
      </patternFill>
    </fill>
  </fills>
  <borders count="72">
    <border>
      <left/>
      <right/>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style="thin">
        <color auto="1"/>
      </right>
      <top style="thin">
        <color auto="1"/>
      </top>
      <bottom/>
      <diagonal/>
    </border>
    <border>
      <left style="medium">
        <color indexed="64"/>
      </left>
      <right/>
      <top/>
      <bottom style="thin">
        <color auto="1"/>
      </bottom>
      <diagonal/>
    </border>
    <border>
      <left/>
      <right style="medium">
        <color indexed="64"/>
      </right>
      <top/>
      <bottom style="thin">
        <color auto="1"/>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style="thin">
        <color auto="1"/>
      </top>
      <bottom/>
      <diagonal/>
    </border>
    <border>
      <left/>
      <right style="medium">
        <color indexed="64"/>
      </right>
      <top style="medium">
        <color indexed="64"/>
      </top>
      <bottom/>
      <diagonal/>
    </border>
    <border>
      <left/>
      <right/>
      <top style="thin">
        <color indexed="64"/>
      </top>
      <bottom/>
      <diagonal/>
    </border>
    <border>
      <left/>
      <right style="thin">
        <color auto="1"/>
      </right>
      <top/>
      <bottom/>
      <diagonal/>
    </border>
    <border>
      <left style="medium">
        <color indexed="64"/>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medium">
        <color indexed="64"/>
      </left>
      <right/>
      <top style="thin">
        <color auto="1"/>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s>
  <cellStyleXfs count="8">
    <xf numFmtId="0" fontId="0" fillId="0" borderId="0"/>
    <xf numFmtId="43"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2" fillId="0" borderId="0"/>
    <xf numFmtId="0" fontId="9" fillId="0" borderId="0"/>
    <xf numFmtId="44" fontId="1" fillId="0" borderId="0" applyFont="0" applyFill="0" applyBorder="0" applyAlignment="0" applyProtection="0"/>
    <xf numFmtId="0" fontId="2" fillId="0" borderId="0"/>
  </cellStyleXfs>
  <cellXfs count="608">
    <xf numFmtId="0" fontId="0" fillId="0" borderId="0" xfId="0"/>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7" fillId="0" borderId="22"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40"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0" xfId="0" applyAlignment="1">
      <alignment horizontal="center" vertical="center"/>
    </xf>
    <xf numFmtId="0" fontId="6" fillId="0" borderId="8" xfId="0" applyFont="1" applyBorder="1" applyAlignment="1">
      <alignment horizontal="center" vertical="center" wrapText="1"/>
    </xf>
    <xf numFmtId="0" fontId="7" fillId="0" borderId="39" xfId="0" applyFont="1" applyBorder="1" applyAlignment="1">
      <alignment horizontal="center" vertical="center" wrapText="1"/>
    </xf>
    <xf numFmtId="0" fontId="6" fillId="0" borderId="5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4"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20"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22" xfId="4" applyFont="1" applyBorder="1" applyAlignment="1">
      <alignment horizontal="center" vertical="center" wrapText="1"/>
    </xf>
    <xf numFmtId="0" fontId="7" fillId="0" borderId="37" xfId="0" applyFont="1" applyBorder="1" applyAlignment="1">
      <alignment horizontal="center" vertical="center" wrapText="1"/>
    </xf>
    <xf numFmtId="0" fontId="6" fillId="0" borderId="3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0" xfId="0" applyFont="1" applyAlignment="1">
      <alignment wrapText="1"/>
    </xf>
    <xf numFmtId="0" fontId="6" fillId="0" borderId="0" xfId="0" applyFont="1" applyAlignment="1">
      <alignment horizontal="center" vertical="center" wrapText="1"/>
    </xf>
    <xf numFmtId="0" fontId="7" fillId="0" borderId="36" xfId="0" applyFont="1" applyBorder="1" applyAlignment="1">
      <alignment horizontal="center" vertical="center" wrapText="1"/>
    </xf>
    <xf numFmtId="0" fontId="6" fillId="0" borderId="0" xfId="0" applyFont="1" applyBorder="1" applyAlignment="1">
      <alignment horizontal="center" vertical="center" wrapText="1"/>
    </xf>
    <xf numFmtId="0" fontId="7" fillId="0" borderId="29" xfId="0" applyFont="1" applyBorder="1" applyAlignment="1">
      <alignment horizontal="center" vertical="center" wrapText="1"/>
    </xf>
    <xf numFmtId="0" fontId="7" fillId="3" borderId="30" xfId="0" applyFont="1" applyFill="1" applyBorder="1" applyAlignment="1">
      <alignment horizontal="center" vertical="center" wrapText="1"/>
    </xf>
    <xf numFmtId="1" fontId="4" fillId="3" borderId="30" xfId="0" applyNumberFormat="1" applyFont="1" applyFill="1" applyBorder="1" applyAlignment="1">
      <alignment horizontal="center" vertical="center" wrapText="1"/>
    </xf>
    <xf numFmtId="2" fontId="4" fillId="3" borderId="30" xfId="0" applyNumberFormat="1" applyFont="1" applyFill="1" applyBorder="1" applyAlignment="1">
      <alignment horizontal="center" vertical="center" wrapText="1"/>
    </xf>
    <xf numFmtId="0" fontId="4" fillId="3" borderId="16"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4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55" xfId="0" applyFont="1" applyBorder="1" applyAlignment="1">
      <alignment horizontal="center" vertical="center" wrapText="1"/>
    </xf>
    <xf numFmtId="0" fontId="6" fillId="0" borderId="25" xfId="0" applyFont="1" applyBorder="1" applyAlignment="1">
      <alignment horizontal="center" vertical="center" wrapText="1"/>
    </xf>
    <xf numFmtId="0" fontId="7" fillId="0" borderId="41" xfId="0" applyFont="1" applyBorder="1" applyAlignment="1">
      <alignment horizontal="center" vertical="center" wrapText="1"/>
    </xf>
    <xf numFmtId="0" fontId="6" fillId="0" borderId="0" xfId="0" applyFont="1" applyAlignment="1">
      <alignment horizontal="right" wrapText="1"/>
    </xf>
    <xf numFmtId="0" fontId="6" fillId="0" borderId="48" xfId="0" applyFont="1" applyBorder="1" applyAlignment="1">
      <alignment horizontal="center" vertical="center" wrapText="1"/>
    </xf>
    <xf numFmtId="0" fontId="6" fillId="0" borderId="37" xfId="0" applyFont="1" applyFill="1" applyBorder="1" applyAlignment="1">
      <alignment horizontal="center" vertical="center" wrapText="1"/>
    </xf>
    <xf numFmtId="0" fontId="6" fillId="0" borderId="60" xfId="0" applyFont="1" applyBorder="1" applyAlignment="1">
      <alignment horizontal="center" vertical="center" wrapText="1"/>
    </xf>
    <xf numFmtId="0" fontId="7" fillId="0" borderId="58" xfId="0" applyFont="1" applyBorder="1" applyAlignment="1">
      <alignment horizontal="center" vertical="center" wrapText="1"/>
    </xf>
    <xf numFmtId="0" fontId="6" fillId="0" borderId="26"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34" xfId="0" applyFont="1" applyBorder="1" applyAlignment="1">
      <alignment horizontal="center" vertical="center" wrapText="1"/>
    </xf>
    <xf numFmtId="0" fontId="6" fillId="0" borderId="7"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43" xfId="0" applyFont="1" applyBorder="1" applyAlignment="1">
      <alignment horizontal="center" vertical="center" wrapText="1"/>
    </xf>
    <xf numFmtId="2" fontId="4" fillId="3" borderId="5" xfId="0" applyNumberFormat="1" applyFont="1" applyFill="1" applyBorder="1" applyAlignment="1">
      <alignment horizontal="center" vertical="center" wrapText="1"/>
    </xf>
    <xf numFmtId="164" fontId="7" fillId="0" borderId="1" xfId="1" applyNumberFormat="1" applyFont="1" applyBorder="1" applyAlignment="1">
      <alignment horizontal="right" vertical="center" wrapText="1"/>
    </xf>
    <xf numFmtId="164" fontId="7" fillId="0" borderId="26" xfId="0" applyNumberFormat="1" applyFont="1" applyBorder="1" applyAlignment="1">
      <alignment horizontal="right" vertical="center" wrapText="1"/>
    </xf>
    <xf numFmtId="164" fontId="4" fillId="3" borderId="30" xfId="0" applyNumberFormat="1" applyFont="1" applyFill="1" applyBorder="1" applyAlignment="1">
      <alignment horizontal="right" vertical="center" wrapText="1"/>
    </xf>
    <xf numFmtId="164" fontId="7" fillId="0" borderId="26" xfId="1" applyNumberFormat="1" applyFont="1" applyBorder="1" applyAlignment="1">
      <alignment horizontal="right" vertical="center" wrapText="1"/>
    </xf>
    <xf numFmtId="164" fontId="7" fillId="0" borderId="24" xfId="1" applyNumberFormat="1" applyFont="1" applyBorder="1" applyAlignment="1">
      <alignment horizontal="right" vertical="center" wrapText="1"/>
    </xf>
    <xf numFmtId="164" fontId="7" fillId="0" borderId="24" xfId="0" applyNumberFormat="1" applyFont="1" applyBorder="1" applyAlignment="1">
      <alignment horizontal="right" vertical="center" wrapText="1"/>
    </xf>
    <xf numFmtId="164" fontId="7" fillId="0" borderId="37" xfId="1" applyNumberFormat="1" applyFont="1" applyBorder="1" applyAlignment="1">
      <alignment horizontal="right" vertical="center" wrapText="1"/>
    </xf>
    <xf numFmtId="164" fontId="4" fillId="3" borderId="30" xfId="1" applyNumberFormat="1" applyFont="1" applyFill="1" applyBorder="1" applyAlignment="1">
      <alignment horizontal="right" vertical="center" wrapText="1"/>
    </xf>
    <xf numFmtId="165" fontId="7" fillId="0" borderId="26" xfId="0" applyNumberFormat="1" applyFont="1" applyBorder="1" applyAlignment="1">
      <alignment horizontal="right" vertical="center" wrapText="1"/>
    </xf>
    <xf numFmtId="165" fontId="7" fillId="0" borderId="24" xfId="0" applyNumberFormat="1" applyFont="1" applyBorder="1" applyAlignment="1">
      <alignment horizontal="right" vertical="center" wrapText="1"/>
    </xf>
    <xf numFmtId="164" fontId="6" fillId="0" borderId="24" xfId="0" applyNumberFormat="1" applyFont="1" applyBorder="1" applyAlignment="1">
      <alignment horizontal="right" vertical="center" wrapText="1"/>
    </xf>
    <xf numFmtId="164" fontId="7" fillId="0" borderId="37" xfId="0" applyNumberFormat="1" applyFont="1" applyBorder="1" applyAlignment="1">
      <alignment horizontal="right" vertical="center" wrapText="1"/>
    </xf>
    <xf numFmtId="165" fontId="4" fillId="3" borderId="30" xfId="0" applyNumberFormat="1" applyFont="1" applyFill="1" applyBorder="1" applyAlignment="1">
      <alignment horizontal="right" vertical="center" wrapText="1"/>
    </xf>
    <xf numFmtId="164" fontId="6" fillId="0" borderId="26" xfId="0" applyNumberFormat="1" applyFont="1" applyBorder="1" applyAlignment="1">
      <alignment horizontal="right" vertical="center" wrapText="1"/>
    </xf>
    <xf numFmtId="164" fontId="6" fillId="0" borderId="7" xfId="0" applyNumberFormat="1" applyFont="1" applyBorder="1" applyAlignment="1">
      <alignment horizontal="right" vertical="center" wrapText="1"/>
    </xf>
    <xf numFmtId="0" fontId="10" fillId="0" borderId="22" xfId="0" applyFont="1" applyBorder="1" applyAlignment="1">
      <alignment horizontal="center" vertical="center" wrapText="1"/>
    </xf>
    <xf numFmtId="0" fontId="10" fillId="0" borderId="0" xfId="0" applyFont="1" applyAlignment="1">
      <alignment horizontal="center" vertical="center" wrapText="1"/>
    </xf>
    <xf numFmtId="0" fontId="10" fillId="0" borderId="56" xfId="0" applyFont="1" applyBorder="1" applyAlignment="1">
      <alignment horizontal="center" vertical="center" wrapText="1"/>
    </xf>
    <xf numFmtId="0" fontId="0" fillId="0" borderId="0" xfId="0" applyAlignment="1">
      <alignment vertical="center"/>
    </xf>
    <xf numFmtId="0" fontId="7" fillId="0" borderId="22" xfId="0" applyFont="1" applyFill="1" applyBorder="1" applyAlignment="1">
      <alignment horizontal="center" vertical="center" wrapText="1"/>
    </xf>
    <xf numFmtId="0" fontId="10" fillId="0" borderId="61" xfId="0" applyFont="1" applyBorder="1" applyAlignment="1">
      <alignment horizontal="center" vertical="center" wrapText="1"/>
    </xf>
    <xf numFmtId="4" fontId="12" fillId="2" borderId="3" xfId="0" applyNumberFormat="1" applyFont="1" applyFill="1" applyBorder="1" applyAlignment="1">
      <alignment horizontal="center" vertical="center" wrapText="1"/>
    </xf>
    <xf numFmtId="4" fontId="12" fillId="2" borderId="10" xfId="0" applyNumberFormat="1" applyFont="1" applyFill="1" applyBorder="1" applyAlignment="1">
      <alignment horizontal="center" vertical="center" wrapText="1"/>
    </xf>
    <xf numFmtId="4" fontId="12" fillId="2" borderId="9" xfId="0" applyNumberFormat="1" applyFont="1" applyFill="1" applyBorder="1" applyAlignment="1">
      <alignment horizontal="center" vertical="center" wrapText="1"/>
    </xf>
    <xf numFmtId="4" fontId="12" fillId="2" borderId="8" xfId="0" applyNumberFormat="1" applyFont="1" applyFill="1" applyBorder="1" applyAlignment="1">
      <alignment horizontal="center" vertical="center" wrapText="1"/>
    </xf>
    <xf numFmtId="0" fontId="13" fillId="5" borderId="0" xfId="0" applyFont="1" applyFill="1" applyAlignment="1">
      <alignment horizontal="center" vertical="center"/>
    </xf>
    <xf numFmtId="0" fontId="2" fillId="0" borderId="22" xfId="0" applyFont="1" applyBorder="1" applyAlignment="1">
      <alignment horizontal="center" vertical="center"/>
    </xf>
    <xf numFmtId="0" fontId="2" fillId="0" borderId="22" xfId="0" applyFont="1" applyBorder="1" applyAlignment="1">
      <alignment horizontal="center" vertical="center" wrapText="1"/>
    </xf>
    <xf numFmtId="0" fontId="2" fillId="0" borderId="22" xfId="0" applyFont="1" applyFill="1" applyBorder="1" applyAlignment="1">
      <alignment horizontal="center" vertical="center" wrapText="1"/>
    </xf>
    <xf numFmtId="0" fontId="2" fillId="0" borderId="22" xfId="0" applyFont="1" applyBorder="1" applyAlignment="1">
      <alignment vertical="center" wrapText="1"/>
    </xf>
    <xf numFmtId="0" fontId="2" fillId="0" borderId="21" xfId="0" applyFont="1" applyBorder="1" applyAlignment="1">
      <alignment horizontal="center" vertical="center"/>
    </xf>
    <xf numFmtId="0" fontId="2" fillId="0" borderId="2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48" xfId="0" applyFont="1" applyBorder="1" applyAlignment="1">
      <alignment horizontal="center" vertical="center"/>
    </xf>
    <xf numFmtId="0" fontId="2" fillId="0" borderId="36" xfId="0" applyFont="1" applyBorder="1" applyAlignment="1">
      <alignment horizontal="center" vertical="center"/>
    </xf>
    <xf numFmtId="0" fontId="10" fillId="0" borderId="36" xfId="0" applyFont="1" applyBorder="1" applyAlignment="1">
      <alignment horizontal="center" vertical="center"/>
    </xf>
    <xf numFmtId="0" fontId="10" fillId="0" borderId="12" xfId="0" applyFont="1" applyBorder="1" applyAlignment="1">
      <alignment horizontal="center" vertical="center"/>
    </xf>
    <xf numFmtId="0" fontId="2" fillId="0" borderId="15" xfId="0" applyFont="1" applyFill="1" applyBorder="1" applyAlignment="1">
      <alignment horizontal="center" vertical="center" wrapText="1"/>
    </xf>
    <xf numFmtId="0" fontId="2" fillId="0" borderId="5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21" xfId="0" applyFont="1" applyBorder="1" applyAlignment="1">
      <alignment horizontal="center" vertical="center" wrapText="1"/>
    </xf>
    <xf numFmtId="0" fontId="2" fillId="0" borderId="39" xfId="0" applyFont="1" applyBorder="1" applyAlignment="1">
      <alignment horizontal="center" vertical="center"/>
    </xf>
    <xf numFmtId="0" fontId="2" fillId="0" borderId="39" xfId="0" applyFont="1" applyBorder="1" applyAlignment="1">
      <alignment horizontal="center" vertical="center" wrapText="1"/>
    </xf>
    <xf numFmtId="0" fontId="0" fillId="3" borderId="5" xfId="0" applyFill="1" applyBorder="1"/>
    <xf numFmtId="0" fontId="4" fillId="2" borderId="5" xfId="0" applyFont="1" applyFill="1" applyBorder="1" applyAlignment="1">
      <alignment vertical="center" wrapText="1"/>
    </xf>
    <xf numFmtId="0" fontId="2" fillId="0" borderId="21" xfId="0" applyFont="1" applyBorder="1" applyAlignment="1">
      <alignment vertical="center" wrapText="1"/>
    </xf>
    <xf numFmtId="0" fontId="2" fillId="0" borderId="21" xfId="0" applyFont="1" applyBorder="1" applyAlignment="1">
      <alignment vertical="center"/>
    </xf>
    <xf numFmtId="0" fontId="2" fillId="0" borderId="22" xfId="0" applyFont="1" applyBorder="1" applyAlignment="1">
      <alignment vertical="center"/>
    </xf>
    <xf numFmtId="0" fontId="0" fillId="0" borderId="0" xfId="0" applyAlignment="1">
      <alignment horizontal="center"/>
    </xf>
    <xf numFmtId="0" fontId="4" fillId="2" borderId="65" xfId="0" applyFont="1" applyFill="1" applyBorder="1" applyAlignment="1">
      <alignment horizontal="center" vertical="center" wrapText="1"/>
    </xf>
    <xf numFmtId="0" fontId="6" fillId="0" borderId="21" xfId="0" applyFont="1" applyBorder="1" applyAlignment="1">
      <alignment horizontal="center" vertical="center" wrapText="1"/>
    </xf>
    <xf numFmtId="0" fontId="4" fillId="2" borderId="30" xfId="0" applyFont="1" applyFill="1" applyBorder="1" applyAlignment="1">
      <alignment horizontal="center" vertical="center" wrapText="1"/>
    </xf>
    <xf numFmtId="0" fontId="6" fillId="0" borderId="62" xfId="0" applyFont="1" applyBorder="1" applyAlignment="1">
      <alignment horizontal="center" vertical="center" wrapText="1"/>
    </xf>
    <xf numFmtId="0" fontId="7" fillId="0" borderId="11" xfId="0" applyFont="1" applyBorder="1" applyAlignment="1">
      <alignment horizontal="center" vertical="center" wrapText="1"/>
    </xf>
    <xf numFmtId="0" fontId="6" fillId="0" borderId="47"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6" fillId="0" borderId="62" xfId="0" applyFont="1" applyFill="1" applyBorder="1" applyAlignment="1">
      <alignment horizontal="center" vertical="center" wrapText="1"/>
    </xf>
    <xf numFmtId="0" fontId="7" fillId="0" borderId="28" xfId="4" applyFont="1" applyBorder="1" applyAlignment="1">
      <alignment horizontal="center" vertical="center" wrapText="1"/>
    </xf>
    <xf numFmtId="0" fontId="7" fillId="0" borderId="47" xfId="0" applyFont="1" applyFill="1" applyBorder="1" applyAlignment="1">
      <alignment horizontal="center" vertical="center" wrapText="1"/>
    </xf>
    <xf numFmtId="0" fontId="7" fillId="0" borderId="35" xfId="0" applyFont="1" applyFill="1" applyBorder="1" applyAlignment="1">
      <alignment horizontal="center" vertical="center" wrapText="1"/>
    </xf>
    <xf numFmtId="0" fontId="7" fillId="0" borderId="62" xfId="0" applyFont="1" applyFill="1" applyBorder="1" applyAlignment="1">
      <alignment horizontal="center" vertical="center" wrapText="1"/>
    </xf>
    <xf numFmtId="165" fontId="7" fillId="0" borderId="48" xfId="0" applyNumberFormat="1" applyFont="1" applyBorder="1" applyAlignment="1">
      <alignment horizontal="right" vertical="center" wrapText="1"/>
    </xf>
    <xf numFmtId="165" fontId="7" fillId="0" borderId="36" xfId="0" applyNumberFormat="1" applyFont="1" applyBorder="1" applyAlignment="1">
      <alignment horizontal="right" vertical="center" wrapText="1"/>
    </xf>
    <xf numFmtId="0" fontId="7" fillId="3" borderId="3"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0" borderId="12"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46"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43" xfId="0" applyFont="1" applyFill="1" applyBorder="1" applyAlignment="1">
      <alignment horizontal="center" vertical="center" wrapText="1"/>
    </xf>
    <xf numFmtId="0" fontId="6" fillId="0" borderId="68" xfId="0" applyFont="1" applyFill="1" applyBorder="1" applyAlignment="1">
      <alignment horizontal="center" vertical="center" wrapText="1"/>
    </xf>
    <xf numFmtId="164" fontId="7" fillId="0" borderId="48" xfId="1" applyNumberFormat="1" applyFont="1" applyBorder="1" applyAlignment="1">
      <alignment horizontal="right" vertical="center" wrapText="1"/>
    </xf>
    <xf numFmtId="164" fontId="7" fillId="0" borderId="48" xfId="0" applyNumberFormat="1" applyFont="1" applyBorder="1" applyAlignment="1">
      <alignment horizontal="right" vertical="center" wrapText="1"/>
    </xf>
    <xf numFmtId="0" fontId="7" fillId="0" borderId="68" xfId="0" applyFont="1" applyBorder="1" applyAlignment="1">
      <alignment horizontal="center" vertical="center" wrapText="1"/>
    </xf>
    <xf numFmtId="0" fontId="7" fillId="0" borderId="61" xfId="0" applyFont="1" applyBorder="1" applyAlignment="1">
      <alignment horizontal="center" vertical="center" wrapText="1"/>
    </xf>
    <xf numFmtId="164" fontId="6" fillId="0" borderId="43" xfId="0" applyNumberFormat="1" applyFont="1" applyBorder="1" applyAlignment="1">
      <alignment horizontal="right" vertical="center" wrapText="1"/>
    </xf>
    <xf numFmtId="164" fontId="6" fillId="0" borderId="35" xfId="0" applyNumberFormat="1" applyFont="1" applyBorder="1" applyAlignment="1">
      <alignment horizontal="right" vertical="center" wrapText="1"/>
    </xf>
    <xf numFmtId="164" fontId="6" fillId="0" borderId="62" xfId="0" applyNumberFormat="1" applyFont="1" applyBorder="1" applyAlignment="1">
      <alignment horizontal="right" vertical="center" wrapText="1"/>
    </xf>
    <xf numFmtId="164" fontId="6" fillId="0" borderId="68" xfId="0" applyNumberFormat="1" applyFont="1" applyBorder="1" applyAlignment="1">
      <alignment horizontal="right" vertical="center" wrapText="1"/>
    </xf>
    <xf numFmtId="2" fontId="4" fillId="3" borderId="59" xfId="0" applyNumberFormat="1" applyFont="1" applyFill="1" applyBorder="1" applyAlignment="1">
      <alignment horizontal="center" vertical="center" wrapText="1"/>
    </xf>
    <xf numFmtId="2" fontId="4" fillId="3" borderId="40" xfId="0" applyNumberFormat="1" applyFont="1" applyFill="1" applyBorder="1" applyAlignment="1">
      <alignment horizontal="center" vertical="center" wrapText="1"/>
    </xf>
    <xf numFmtId="164" fontId="6" fillId="0" borderId="18" xfId="0" applyNumberFormat="1" applyFont="1" applyBorder="1" applyAlignment="1">
      <alignment horizontal="right" vertical="center" wrapText="1"/>
    </xf>
    <xf numFmtId="0" fontId="6" fillId="0" borderId="68" xfId="0" applyFont="1" applyBorder="1" applyAlignment="1">
      <alignment horizontal="center" vertical="center" wrapText="1"/>
    </xf>
    <xf numFmtId="2" fontId="4" fillId="3" borderId="3" xfId="0" applyNumberFormat="1" applyFont="1" applyFill="1" applyBorder="1" applyAlignment="1">
      <alignment horizontal="center" vertical="center" wrapText="1"/>
    </xf>
    <xf numFmtId="0" fontId="4" fillId="3" borderId="15" xfId="0" applyFont="1" applyFill="1" applyBorder="1" applyAlignment="1">
      <alignment horizontal="center" vertical="center" wrapText="1"/>
    </xf>
    <xf numFmtId="2" fontId="4" fillId="3" borderId="13" xfId="0" applyNumberFormat="1" applyFont="1" applyFill="1" applyBorder="1" applyAlignment="1">
      <alignment horizontal="center" vertical="center" wrapText="1"/>
    </xf>
    <xf numFmtId="0" fontId="4" fillId="3" borderId="64" xfId="0" applyFont="1" applyFill="1" applyBorder="1" applyAlignment="1">
      <alignment horizontal="center" vertical="center" wrapText="1"/>
    </xf>
    <xf numFmtId="3" fontId="6" fillId="4" borderId="22" xfId="0" applyNumberFormat="1" applyFont="1" applyFill="1" applyBorder="1" applyAlignment="1">
      <alignment horizontal="center" vertical="center" wrapText="1"/>
    </xf>
    <xf numFmtId="3" fontId="6" fillId="0" borderId="22" xfId="0" applyNumberFormat="1" applyFont="1" applyBorder="1" applyAlignment="1">
      <alignment horizontal="center" vertical="center" wrapText="1"/>
    </xf>
    <xf numFmtId="4" fontId="6" fillId="0" borderId="22" xfId="0" applyNumberFormat="1" applyFont="1" applyBorder="1" applyAlignment="1">
      <alignment horizontal="center" vertical="center" wrapText="1"/>
    </xf>
    <xf numFmtId="0" fontId="6" fillId="0" borderId="23" xfId="0" applyFont="1" applyBorder="1" applyAlignment="1">
      <alignment horizontal="center" vertical="center" wrapText="1"/>
    </xf>
    <xf numFmtId="3" fontId="6" fillId="4" borderId="63" xfId="0" applyNumberFormat="1" applyFont="1" applyFill="1" applyBorder="1" applyAlignment="1">
      <alignment horizontal="center" vertical="center" wrapText="1"/>
    </xf>
    <xf numFmtId="3" fontId="6" fillId="0" borderId="63" xfId="0" applyNumberFormat="1" applyFont="1" applyBorder="1" applyAlignment="1">
      <alignment horizontal="center" vertical="center" wrapText="1"/>
    </xf>
    <xf numFmtId="4" fontId="6" fillId="0" borderId="63" xfId="0" applyNumberFormat="1" applyFont="1" applyBorder="1" applyAlignment="1">
      <alignment horizontal="center" vertical="center" wrapText="1"/>
    </xf>
    <xf numFmtId="0" fontId="6" fillId="4" borderId="32" xfId="0" applyFont="1" applyFill="1" applyBorder="1" applyAlignment="1">
      <alignment horizontal="center" vertical="center" wrapText="1"/>
    </xf>
    <xf numFmtId="0" fontId="6" fillId="0" borderId="51" xfId="0" applyFont="1" applyBorder="1" applyAlignment="1">
      <alignment horizontal="center" vertical="center" wrapText="1"/>
    </xf>
    <xf numFmtId="3" fontId="6" fillId="4" borderId="67" xfId="0" applyNumberFormat="1" applyFont="1" applyFill="1" applyBorder="1" applyAlignment="1">
      <alignment horizontal="center" vertical="center" wrapText="1"/>
    </xf>
    <xf numFmtId="3" fontId="6" fillId="0" borderId="67" xfId="0" applyNumberFormat="1" applyFont="1" applyBorder="1" applyAlignment="1">
      <alignment horizontal="center" vertical="center" wrapText="1"/>
    </xf>
    <xf numFmtId="4" fontId="6" fillId="0" borderId="67" xfId="0" applyNumberFormat="1" applyFont="1" applyBorder="1" applyAlignment="1">
      <alignment horizontal="center" vertical="center" wrapText="1"/>
    </xf>
    <xf numFmtId="2" fontId="4" fillId="3" borderId="3" xfId="0"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0" borderId="47" xfId="0" applyFont="1" applyBorder="1" applyAlignment="1">
      <alignment horizontal="left" vertical="center" wrapText="1"/>
    </xf>
    <xf numFmtId="0" fontId="7" fillId="3" borderId="6" xfId="0" applyFont="1" applyFill="1" applyBorder="1" applyAlignment="1">
      <alignment horizontal="left" vertical="center" wrapText="1"/>
    </xf>
    <xf numFmtId="0" fontId="7" fillId="0" borderId="35" xfId="0" applyFont="1" applyBorder="1" applyAlignment="1">
      <alignment horizontal="left" vertical="center" wrapText="1"/>
    </xf>
    <xf numFmtId="0" fontId="7" fillId="0" borderId="57" xfId="0" applyFont="1" applyFill="1" applyBorder="1" applyAlignment="1">
      <alignment horizontal="left" vertical="center" wrapText="1"/>
    </xf>
    <xf numFmtId="0" fontId="7" fillId="0" borderId="62" xfId="0" applyFont="1" applyBorder="1" applyAlignment="1">
      <alignment horizontal="left" vertical="center" wrapText="1"/>
    </xf>
    <xf numFmtId="0" fontId="7" fillId="3" borderId="10"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24" xfId="0" applyFont="1" applyBorder="1" applyAlignment="1">
      <alignment horizontal="left" vertical="center" wrapText="1"/>
    </xf>
    <xf numFmtId="0" fontId="7" fillId="0" borderId="11" xfId="0" applyFont="1" applyBorder="1" applyAlignment="1">
      <alignment horizontal="left" vertical="center" wrapText="1"/>
    </xf>
    <xf numFmtId="0" fontId="7" fillId="3" borderId="18" xfId="0" applyFont="1" applyFill="1" applyBorder="1" applyAlignment="1">
      <alignment horizontal="left" vertical="center" wrapText="1"/>
    </xf>
    <xf numFmtId="0" fontId="7" fillId="4" borderId="47" xfId="0" applyFont="1" applyFill="1" applyBorder="1" applyAlignment="1">
      <alignment horizontal="left" vertical="center" wrapText="1"/>
    </xf>
    <xf numFmtId="0" fontId="7" fillId="4" borderId="35" xfId="0" applyFont="1" applyFill="1" applyBorder="1" applyAlignment="1">
      <alignment horizontal="left" vertical="center" wrapText="1"/>
    </xf>
    <xf numFmtId="0" fontId="6" fillId="0" borderId="19" xfId="0" applyFont="1" applyBorder="1" applyAlignment="1">
      <alignment horizontal="left" vertical="center" wrapText="1"/>
    </xf>
    <xf numFmtId="0" fontId="6" fillId="0" borderId="49" xfId="0" applyFont="1" applyBorder="1" applyAlignment="1">
      <alignment horizontal="left" vertical="center" wrapText="1"/>
    </xf>
    <xf numFmtId="0" fontId="6" fillId="0" borderId="25" xfId="0" applyFont="1" applyBorder="1" applyAlignment="1">
      <alignment horizontal="left" vertical="center" wrapText="1"/>
    </xf>
    <xf numFmtId="0" fontId="7" fillId="4" borderId="24" xfId="0" applyFont="1" applyFill="1" applyBorder="1" applyAlignment="1">
      <alignment horizontal="left" vertical="center" wrapText="1"/>
    </xf>
    <xf numFmtId="0" fontId="7" fillId="4" borderId="11" xfId="0" applyFont="1" applyFill="1" applyBorder="1" applyAlignment="1">
      <alignment horizontal="left" vertical="center" wrapText="1"/>
    </xf>
    <xf numFmtId="0" fontId="6" fillId="0" borderId="0" xfId="0" applyFont="1" applyAlignment="1">
      <alignment horizontal="left" wrapText="1"/>
    </xf>
    <xf numFmtId="0" fontId="7" fillId="0" borderId="9" xfId="0" applyFont="1" applyBorder="1" applyAlignment="1">
      <alignment horizontal="center" vertical="center" wrapText="1"/>
    </xf>
    <xf numFmtId="0" fontId="7" fillId="0" borderId="49"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1" xfId="0" applyFont="1" applyBorder="1" applyAlignment="1">
      <alignment horizontal="left" vertical="center" wrapText="1"/>
    </xf>
    <xf numFmtId="0" fontId="6" fillId="0" borderId="24" xfId="0" applyFont="1" applyBorder="1" applyAlignment="1">
      <alignment horizontal="left" vertical="center" wrapText="1"/>
    </xf>
    <xf numFmtId="0" fontId="6" fillId="0" borderId="11" xfId="0" applyFont="1" applyBorder="1" applyAlignment="1">
      <alignment horizontal="left" vertical="center" wrapText="1"/>
    </xf>
    <xf numFmtId="0" fontId="7" fillId="3" borderId="57" xfId="0" applyFont="1" applyFill="1" applyBorder="1" applyAlignment="1">
      <alignment horizontal="left" vertical="center" wrapText="1"/>
    </xf>
    <xf numFmtId="0" fontId="8" fillId="0" borderId="11" xfId="5" applyFont="1" applyBorder="1" applyAlignment="1">
      <alignment horizontal="left" vertical="center" wrapText="1"/>
    </xf>
    <xf numFmtId="0" fontId="2" fillId="0" borderId="0" xfId="7"/>
    <xf numFmtId="0" fontId="15" fillId="0" borderId="0" xfId="7" applyFont="1" applyAlignment="1">
      <alignment vertical="center"/>
    </xf>
    <xf numFmtId="0" fontId="15" fillId="0" borderId="0" xfId="7" applyFont="1" applyBorder="1" applyAlignment="1">
      <alignment vertical="center" wrapText="1"/>
    </xf>
    <xf numFmtId="0" fontId="15" fillId="0" borderId="14" xfId="7" applyFont="1" applyBorder="1" applyAlignment="1">
      <alignment vertical="center" wrapText="1"/>
    </xf>
    <xf numFmtId="0" fontId="10" fillId="0" borderId="39"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49" xfId="0" applyFont="1" applyBorder="1" applyAlignment="1">
      <alignment horizontal="center" vertical="center" wrapText="1"/>
    </xf>
    <xf numFmtId="8" fontId="10" fillId="0" borderId="1" xfId="0" applyNumberFormat="1" applyFont="1" applyBorder="1" applyAlignment="1">
      <alignment horizontal="center" vertical="center" wrapText="1"/>
    </xf>
    <xf numFmtId="0" fontId="10" fillId="0" borderId="35" xfId="0" applyFont="1" applyBorder="1" applyAlignment="1">
      <alignment horizontal="center" vertical="center" wrapText="1"/>
    </xf>
    <xf numFmtId="0" fontId="10" fillId="0" borderId="62" xfId="0" applyFont="1" applyBorder="1" applyAlignment="1">
      <alignment horizontal="center" vertical="center" wrapText="1"/>
    </xf>
    <xf numFmtId="0" fontId="10" fillId="0" borderId="2" xfId="0" applyFont="1" applyBorder="1" applyAlignment="1">
      <alignment horizontal="center" vertical="center" wrapText="1"/>
    </xf>
    <xf numFmtId="0" fontId="2" fillId="0" borderId="0" xfId="7" applyFont="1"/>
    <xf numFmtId="0" fontId="12" fillId="0" borderId="0" xfId="7" applyFont="1" applyAlignment="1">
      <alignment vertical="center"/>
    </xf>
    <xf numFmtId="0" fontId="12" fillId="0" borderId="0" xfId="7" applyFont="1" applyBorder="1" applyAlignment="1">
      <alignment vertical="center" wrapText="1"/>
    </xf>
    <xf numFmtId="0" fontId="10" fillId="0" borderId="0" xfId="0" applyFont="1"/>
    <xf numFmtId="0" fontId="2" fillId="0" borderId="3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1" xfId="0" applyFont="1" applyBorder="1" applyAlignment="1">
      <alignment vertical="center" wrapText="1"/>
    </xf>
    <xf numFmtId="0" fontId="2" fillId="0" borderId="28" xfId="0" applyFont="1" applyBorder="1" applyAlignment="1">
      <alignment horizontal="center" vertical="center" wrapText="1"/>
    </xf>
    <xf numFmtId="0" fontId="2" fillId="0" borderId="29" xfId="0" applyFont="1" applyBorder="1" applyAlignment="1">
      <alignment vertical="center" wrapText="1"/>
    </xf>
    <xf numFmtId="0" fontId="2" fillId="0" borderId="36" xfId="0" applyFont="1" applyBorder="1" applyAlignment="1">
      <alignment horizontal="center" vertical="center" wrapText="1"/>
    </xf>
    <xf numFmtId="0" fontId="10" fillId="0" borderId="0" xfId="0" applyFont="1" applyAlignment="1">
      <alignment vertical="center" wrapText="1"/>
    </xf>
    <xf numFmtId="0" fontId="2" fillId="0" borderId="24" xfId="0" applyFont="1" applyBorder="1" applyAlignment="1">
      <alignment horizontal="center" vertical="center" wrapText="1"/>
    </xf>
    <xf numFmtId="0" fontId="2" fillId="0" borderId="24" xfId="0" applyFont="1" applyBorder="1" applyAlignment="1">
      <alignment vertical="center" wrapText="1"/>
    </xf>
    <xf numFmtId="164" fontId="2" fillId="0" borderId="24" xfId="0" applyNumberFormat="1" applyFont="1" applyBorder="1" applyAlignment="1">
      <alignment vertical="center" wrapText="1"/>
    </xf>
    <xf numFmtId="0" fontId="2" fillId="0" borderId="62" xfId="0" applyFont="1" applyBorder="1" applyAlignment="1">
      <alignment horizontal="center" vertical="center" wrapText="1"/>
    </xf>
    <xf numFmtId="0" fontId="10" fillId="0" borderId="11" xfId="0" applyFont="1" applyBorder="1" applyAlignment="1">
      <alignment horizontal="center" vertical="center" wrapText="1"/>
    </xf>
    <xf numFmtId="0" fontId="12" fillId="0" borderId="60"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2" fillId="0" borderId="46" xfId="0" applyFont="1" applyFill="1" applyBorder="1" applyAlignment="1">
      <alignment horizontal="center" vertical="center" wrapText="1"/>
    </xf>
    <xf numFmtId="0" fontId="12" fillId="0" borderId="39" xfId="0" applyFont="1" applyFill="1" applyBorder="1" applyAlignment="1">
      <alignment horizontal="center" vertical="center" wrapText="1"/>
    </xf>
    <xf numFmtId="0" fontId="12" fillId="0" borderId="50" xfId="0" applyFont="1" applyFill="1" applyBorder="1" applyAlignment="1">
      <alignment horizontal="center" vertical="center" wrapText="1"/>
    </xf>
    <xf numFmtId="0" fontId="10" fillId="0" borderId="11" xfId="0" applyFont="1" applyBorder="1" applyAlignment="1">
      <alignment horizontal="left" vertical="center" wrapText="1"/>
    </xf>
    <xf numFmtId="0" fontId="2" fillId="0" borderId="60" xfId="0" applyFont="1" applyFill="1" applyBorder="1" applyAlignment="1">
      <alignment horizontal="center" vertical="center" wrapText="1"/>
    </xf>
    <xf numFmtId="164" fontId="10" fillId="0" borderId="11" xfId="0" applyNumberFormat="1" applyFont="1" applyBorder="1" applyAlignment="1">
      <alignment horizontal="center" vertical="center" wrapText="1"/>
    </xf>
    <xf numFmtId="4" fontId="2" fillId="0" borderId="58" xfId="0" applyNumberFormat="1" applyFont="1" applyFill="1" applyBorder="1" applyAlignment="1">
      <alignment horizontal="center" vertical="center" wrapText="1"/>
    </xf>
    <xf numFmtId="3" fontId="12" fillId="3" borderId="16" xfId="0" applyNumberFormat="1" applyFont="1" applyFill="1" applyBorder="1" applyAlignment="1">
      <alignment horizontal="center"/>
    </xf>
    <xf numFmtId="0" fontId="2" fillId="3" borderId="16" xfId="0" applyFont="1" applyFill="1" applyBorder="1"/>
    <xf numFmtId="0" fontId="2" fillId="3" borderId="17" xfId="0" applyFont="1" applyFill="1" applyBorder="1"/>
    <xf numFmtId="164" fontId="12" fillId="3" borderId="30" xfId="0" applyNumberFormat="1" applyFont="1" applyFill="1" applyBorder="1"/>
    <xf numFmtId="2" fontId="12" fillId="3" borderId="5" xfId="0" applyNumberFormat="1" applyFont="1" applyFill="1" applyBorder="1"/>
    <xf numFmtId="0" fontId="2" fillId="0" borderId="47" xfId="0" applyFont="1" applyBorder="1" applyAlignment="1">
      <alignment horizontal="center" vertical="center" wrapText="1"/>
    </xf>
    <xf numFmtId="0" fontId="2" fillId="0" borderId="25" xfId="0" applyFont="1" applyBorder="1" applyAlignment="1">
      <alignment horizontal="center" vertical="center" wrapText="1"/>
    </xf>
    <xf numFmtId="43" fontId="2" fillId="0" borderId="21" xfId="1" applyFont="1" applyBorder="1" applyAlignment="1">
      <alignment horizontal="center" vertical="center" wrapText="1"/>
    </xf>
    <xf numFmtId="0" fontId="2" fillId="0" borderId="41" xfId="0" applyFont="1" applyBorder="1" applyAlignment="1">
      <alignment horizontal="center" vertical="center" wrapText="1"/>
    </xf>
    <xf numFmtId="0" fontId="2" fillId="0" borderId="19"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48" xfId="0" applyFont="1" applyBorder="1" applyAlignment="1">
      <alignment horizontal="center" vertical="center" wrapText="1"/>
    </xf>
    <xf numFmtId="0" fontId="10" fillId="0" borderId="0" xfId="0" applyFont="1" applyAlignment="1">
      <alignment vertical="center"/>
    </xf>
    <xf numFmtId="0" fontId="2" fillId="0" borderId="29" xfId="0" applyFont="1" applyBorder="1" applyAlignment="1">
      <alignment horizontal="center" vertical="center" wrapText="1"/>
    </xf>
    <xf numFmtId="164" fontId="2" fillId="0" borderId="24" xfId="0" applyNumberFormat="1" applyFont="1" applyBorder="1" applyAlignment="1">
      <alignment horizontal="center" vertical="center" wrapText="1"/>
    </xf>
    <xf numFmtId="0" fontId="10" fillId="0" borderId="37" xfId="0" applyFont="1" applyBorder="1" applyAlignment="1">
      <alignment horizontal="center" vertical="center"/>
    </xf>
    <xf numFmtId="0" fontId="12" fillId="0" borderId="37" xfId="0" applyFont="1" applyFill="1" applyBorder="1" applyAlignment="1">
      <alignment horizontal="center" vertical="center" wrapText="1"/>
    </xf>
    <xf numFmtId="0" fontId="10" fillId="0" borderId="39" xfId="0" applyFont="1" applyBorder="1" applyAlignment="1">
      <alignment horizontal="center" vertical="center"/>
    </xf>
    <xf numFmtId="0" fontId="10" fillId="0" borderId="37" xfId="0" applyFont="1" applyBorder="1" applyAlignment="1">
      <alignment horizontal="left" vertical="center" wrapText="1"/>
    </xf>
    <xf numFmtId="0" fontId="2" fillId="0" borderId="55" xfId="0" applyFont="1" applyFill="1" applyBorder="1" applyAlignment="1">
      <alignment horizontal="center" vertical="center" wrapText="1"/>
    </xf>
    <xf numFmtId="164" fontId="10" fillId="0" borderId="11" xfId="0" applyNumberFormat="1" applyFont="1" applyBorder="1" applyAlignment="1">
      <alignment horizontal="center" vertical="center"/>
    </xf>
    <xf numFmtId="3" fontId="12" fillId="3" borderId="17" xfId="0" applyNumberFormat="1" applyFont="1" applyFill="1" applyBorder="1" applyAlignment="1">
      <alignment horizontal="center"/>
    </xf>
    <xf numFmtId="0" fontId="2" fillId="3" borderId="30" xfId="0" applyFont="1" applyFill="1" applyBorder="1"/>
    <xf numFmtId="0" fontId="2" fillId="3" borderId="4" xfId="0" applyFont="1" applyFill="1" applyBorder="1"/>
    <xf numFmtId="0" fontId="2" fillId="0" borderId="1" xfId="0" applyFont="1" applyBorder="1" applyAlignment="1">
      <alignment horizontal="center" vertical="center"/>
    </xf>
    <xf numFmtId="0" fontId="2" fillId="0" borderId="20" xfId="0" applyFont="1" applyBorder="1" applyAlignment="1">
      <alignment horizontal="center" vertical="center" wrapText="1"/>
    </xf>
    <xf numFmtId="0" fontId="2" fillId="0" borderId="41" xfId="0" applyFont="1" applyBorder="1" applyAlignment="1">
      <alignment horizontal="center" vertical="center"/>
    </xf>
    <xf numFmtId="0" fontId="2" fillId="0" borderId="26" xfId="0" applyFont="1" applyBorder="1" applyAlignment="1">
      <alignment horizontal="center" vertical="center" wrapText="1"/>
    </xf>
    <xf numFmtId="0" fontId="2" fillId="0" borderId="25" xfId="0" applyFont="1" applyBorder="1" applyAlignment="1">
      <alignment horizontal="center" vertical="center"/>
    </xf>
    <xf numFmtId="164" fontId="2" fillId="0" borderId="26" xfId="1" applyNumberFormat="1" applyFont="1" applyBorder="1" applyAlignment="1">
      <alignment horizontal="center" vertical="center"/>
    </xf>
    <xf numFmtId="0" fontId="10" fillId="0" borderId="0" xfId="0" applyFont="1" applyAlignment="1">
      <alignment horizontal="center" vertical="center"/>
    </xf>
    <xf numFmtId="164" fontId="10" fillId="0" borderId="37" xfId="0" applyNumberFormat="1" applyFont="1" applyBorder="1" applyAlignment="1">
      <alignment horizontal="center" vertical="center"/>
    </xf>
    <xf numFmtId="0" fontId="2" fillId="0" borderId="26" xfId="0" applyFont="1" applyBorder="1" applyAlignment="1">
      <alignment horizontal="center" vertical="center"/>
    </xf>
    <xf numFmtId="0" fontId="2" fillId="0" borderId="20" xfId="0" applyFont="1" applyBorder="1" applyAlignment="1">
      <alignment horizontal="center" vertical="center"/>
    </xf>
    <xf numFmtId="164" fontId="2" fillId="0" borderId="26" xfId="0" applyNumberFormat="1" applyFont="1" applyBorder="1" applyAlignment="1">
      <alignment horizontal="center" vertical="center"/>
    </xf>
    <xf numFmtId="0" fontId="2" fillId="0" borderId="24"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164" fontId="2" fillId="0" borderId="24" xfId="0" applyNumberFormat="1" applyFont="1" applyBorder="1" applyAlignment="1">
      <alignment horizontal="center" vertical="center"/>
    </xf>
    <xf numFmtId="0" fontId="10" fillId="0" borderId="47" xfId="0" applyFont="1" applyBorder="1" applyAlignment="1">
      <alignment horizontal="center" vertical="center"/>
    </xf>
    <xf numFmtId="0" fontId="2" fillId="4" borderId="26" xfId="0" applyFont="1" applyFill="1" applyBorder="1" applyAlignment="1">
      <alignment horizontal="center" vertical="center" wrapText="1"/>
    </xf>
    <xf numFmtId="165" fontId="2" fillId="0" borderId="26" xfId="0" applyNumberFormat="1" applyFont="1" applyBorder="1" applyAlignment="1">
      <alignment horizontal="center" vertical="center"/>
    </xf>
    <xf numFmtId="0" fontId="10" fillId="0" borderId="35" xfId="0" applyFont="1" applyBorder="1" applyAlignment="1">
      <alignment horizontal="center" vertical="center"/>
    </xf>
    <xf numFmtId="0" fontId="2" fillId="4" borderId="24" xfId="0" applyFont="1" applyFill="1" applyBorder="1" applyAlignment="1">
      <alignment horizontal="center" vertical="center" wrapText="1"/>
    </xf>
    <xf numFmtId="165" fontId="2" fillId="0" borderId="24" xfId="0" applyNumberFormat="1" applyFont="1" applyBorder="1" applyAlignment="1">
      <alignment horizontal="center" vertical="center"/>
    </xf>
    <xf numFmtId="0" fontId="10" fillId="0" borderId="62" xfId="0" applyFont="1" applyBorder="1" applyAlignment="1">
      <alignment horizontal="center" vertical="center"/>
    </xf>
    <xf numFmtId="0" fontId="2" fillId="0" borderId="37" xfId="0" applyFont="1" applyBorder="1" applyAlignment="1">
      <alignment horizontal="center" vertical="center"/>
    </xf>
    <xf numFmtId="0" fontId="2" fillId="0" borderId="60" xfId="0" applyFont="1" applyBorder="1" applyAlignment="1">
      <alignment horizontal="center" vertical="center"/>
    </xf>
    <xf numFmtId="0" fontId="2" fillId="0" borderId="46" xfId="0" applyFont="1" applyBorder="1" applyAlignment="1">
      <alignment horizontal="center" vertical="center" wrapText="1"/>
    </xf>
    <xf numFmtId="0" fontId="2" fillId="0" borderId="50" xfId="0" applyFont="1" applyBorder="1" applyAlignment="1">
      <alignment horizontal="center" vertical="center"/>
    </xf>
    <xf numFmtId="0" fontId="2" fillId="4" borderId="37" xfId="0" applyFont="1" applyFill="1" applyBorder="1" applyAlignment="1">
      <alignment horizontal="center" vertical="center" wrapText="1"/>
    </xf>
    <xf numFmtId="165" fontId="2" fillId="0" borderId="37" xfId="0" applyNumberFormat="1" applyFont="1" applyBorder="1" applyAlignment="1">
      <alignment horizontal="center" vertical="center"/>
    </xf>
    <xf numFmtId="0" fontId="2" fillId="0" borderId="58" xfId="0" applyFont="1" applyBorder="1" applyAlignment="1">
      <alignment horizontal="center" vertical="center"/>
    </xf>
    <xf numFmtId="0" fontId="10" fillId="0" borderId="57" xfId="0" applyFont="1" applyBorder="1" applyAlignment="1">
      <alignment horizontal="center" vertical="center"/>
    </xf>
    <xf numFmtId="0" fontId="10" fillId="0" borderId="7"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56" xfId="0" applyFont="1" applyBorder="1" applyAlignment="1">
      <alignment horizontal="center" vertical="center"/>
    </xf>
    <xf numFmtId="3" fontId="10" fillId="0" borderId="56" xfId="0" applyNumberFormat="1" applyFont="1" applyBorder="1" applyAlignment="1">
      <alignment horizontal="center" vertical="center"/>
    </xf>
    <xf numFmtId="3" fontId="10" fillId="0" borderId="56" xfId="0" applyNumberFormat="1" applyFont="1" applyFill="1" applyBorder="1" applyAlignment="1">
      <alignment horizontal="center" vertical="center"/>
    </xf>
    <xf numFmtId="3" fontId="10" fillId="0" borderId="66" xfId="0" applyNumberFormat="1" applyFont="1" applyFill="1" applyBorder="1" applyAlignment="1">
      <alignment horizontal="center" vertical="center"/>
    </xf>
    <xf numFmtId="0" fontId="10" fillId="0" borderId="0" xfId="0" applyFont="1" applyBorder="1" applyAlignment="1">
      <alignment horizontal="center" vertical="center"/>
    </xf>
    <xf numFmtId="43" fontId="16" fillId="4" borderId="7" xfId="1" applyFont="1" applyFill="1" applyBorder="1" applyAlignment="1">
      <alignment horizontal="center" vertical="center"/>
    </xf>
    <xf numFmtId="0" fontId="10" fillId="0" borderId="8" xfId="0" applyFont="1" applyBorder="1" applyAlignment="1">
      <alignment horizontal="center" vertical="center"/>
    </xf>
    <xf numFmtId="0" fontId="2" fillId="3" borderId="30" xfId="0" applyFont="1" applyFill="1" applyBorder="1" applyAlignment="1">
      <alignment vertical="center"/>
    </xf>
    <xf numFmtId="0" fontId="2" fillId="3" borderId="4" xfId="0" applyFont="1" applyFill="1" applyBorder="1" applyAlignment="1">
      <alignment vertical="center"/>
    </xf>
    <xf numFmtId="164" fontId="12" fillId="3" borderId="30" xfId="0" applyNumberFormat="1" applyFont="1" applyFill="1" applyBorder="1" applyAlignment="1">
      <alignment vertical="center"/>
    </xf>
    <xf numFmtId="2" fontId="12" fillId="3" borderId="5" xfId="0" applyNumberFormat="1" applyFont="1" applyFill="1" applyBorder="1" applyAlignment="1">
      <alignment vertical="center"/>
    </xf>
    <xf numFmtId="0" fontId="10" fillId="0" borderId="47" xfId="0" applyFont="1" applyBorder="1" applyAlignment="1">
      <alignment horizontal="center" vertical="center" wrapText="1"/>
    </xf>
    <xf numFmtId="164" fontId="2" fillId="0" borderId="26" xfId="0" applyNumberFormat="1" applyFont="1" applyBorder="1" applyAlignment="1">
      <alignment horizontal="center" vertical="center" wrapText="1"/>
    </xf>
    <xf numFmtId="8" fontId="2" fillId="0" borderId="26" xfId="0" applyNumberFormat="1" applyFont="1" applyBorder="1" applyAlignment="1">
      <alignment horizontal="center" vertical="center"/>
    </xf>
    <xf numFmtId="8" fontId="2" fillId="0" borderId="24" xfId="0" applyNumberFormat="1" applyFont="1" applyBorder="1" applyAlignment="1">
      <alignment horizontal="center" vertical="center"/>
    </xf>
    <xf numFmtId="0" fontId="10" fillId="0" borderId="7" xfId="0" applyFont="1" applyBorder="1" applyAlignment="1">
      <alignment horizontal="center" vertical="center"/>
    </xf>
    <xf numFmtId="4" fontId="10" fillId="0" borderId="56" xfId="0" applyNumberFormat="1" applyFont="1" applyFill="1" applyBorder="1" applyAlignment="1">
      <alignment horizontal="center" vertical="center"/>
    </xf>
    <xf numFmtId="164" fontId="16" fillId="4" borderId="7" xfId="1" applyNumberFormat="1" applyFont="1" applyFill="1" applyBorder="1" applyAlignment="1">
      <alignment horizontal="center" vertical="center"/>
    </xf>
    <xf numFmtId="8" fontId="2" fillId="0" borderId="26" xfId="0" applyNumberFormat="1" applyFont="1" applyBorder="1" applyAlignment="1">
      <alignment horizontal="center" vertical="center" wrapText="1"/>
    </xf>
    <xf numFmtId="8" fontId="2" fillId="0" borderId="24" xfId="0" applyNumberFormat="1" applyFont="1" applyBorder="1" applyAlignment="1">
      <alignment horizontal="center" vertical="center" wrapText="1"/>
    </xf>
    <xf numFmtId="0" fontId="2" fillId="0" borderId="21" xfId="0" applyFont="1" applyFill="1" applyBorder="1" applyAlignment="1">
      <alignment horizontal="center" vertical="center"/>
    </xf>
    <xf numFmtId="43" fontId="2" fillId="0" borderId="21" xfId="1" applyFont="1" applyFill="1" applyBorder="1" applyAlignment="1">
      <alignment horizontal="center" vertical="center"/>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66" xfId="0" applyFont="1" applyBorder="1" applyAlignment="1">
      <alignment horizontal="center" vertical="center" wrapText="1"/>
    </xf>
    <xf numFmtId="164" fontId="2" fillId="0" borderId="7" xfId="1"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47" xfId="0" applyFont="1" applyBorder="1" applyAlignment="1">
      <alignment horizontal="center" vertical="center"/>
    </xf>
    <xf numFmtId="0" fontId="2" fillId="0" borderId="35" xfId="0" applyFont="1" applyBorder="1" applyAlignment="1">
      <alignment horizontal="center" vertical="center"/>
    </xf>
    <xf numFmtId="0" fontId="2" fillId="0" borderId="62" xfId="0" applyFont="1" applyBorder="1" applyAlignment="1">
      <alignment horizontal="center" vertical="center"/>
    </xf>
    <xf numFmtId="4" fontId="12" fillId="3" borderId="30" xfId="0" applyNumberFormat="1" applyFont="1" applyFill="1" applyBorder="1" applyAlignment="1">
      <alignment vertical="center"/>
    </xf>
    <xf numFmtId="0" fontId="2" fillId="0" borderId="47" xfId="0" applyFont="1" applyFill="1" applyBorder="1" applyAlignment="1">
      <alignment horizontal="center" vertical="center"/>
    </xf>
    <xf numFmtId="0" fontId="2" fillId="0" borderId="35" xfId="0" applyFont="1" applyFill="1" applyBorder="1" applyAlignment="1">
      <alignment horizontal="center" vertical="center"/>
    </xf>
    <xf numFmtId="0" fontId="2" fillId="0" borderId="62" xfId="0" applyFont="1" applyFill="1" applyBorder="1" applyAlignment="1">
      <alignment horizontal="center" vertical="center"/>
    </xf>
    <xf numFmtId="164" fontId="12" fillId="3" borderId="30" xfId="0" applyNumberFormat="1" applyFont="1" applyFill="1" applyBorder="1" applyAlignment="1">
      <alignment horizontal="center" vertical="center"/>
    </xf>
    <xf numFmtId="0" fontId="2" fillId="0" borderId="57" xfId="0" applyFont="1" applyFill="1" applyBorder="1" applyAlignment="1">
      <alignment horizontal="center" vertical="center"/>
    </xf>
    <xf numFmtId="3" fontId="10" fillId="4" borderId="56" xfId="0" applyNumberFormat="1" applyFont="1" applyFill="1" applyBorder="1" applyAlignment="1">
      <alignment horizontal="center" vertical="center" wrapText="1"/>
    </xf>
    <xf numFmtId="3" fontId="10" fillId="0" borderId="66" xfId="0" applyNumberFormat="1" applyFont="1" applyFill="1" applyBorder="1" applyAlignment="1">
      <alignment horizontal="center" vertical="center" wrapText="1"/>
    </xf>
    <xf numFmtId="164" fontId="16" fillId="4" borderId="7" xfId="1" applyNumberFormat="1" applyFont="1" applyFill="1" applyBorder="1" applyAlignment="1">
      <alignment horizontal="center" vertical="center" wrapText="1"/>
    </xf>
    <xf numFmtId="0" fontId="10" fillId="0" borderId="8" xfId="0" applyFont="1" applyBorder="1" applyAlignment="1">
      <alignment horizontal="center" vertical="center" wrapText="1"/>
    </xf>
    <xf numFmtId="0" fontId="2" fillId="0" borderId="21" xfId="0" applyFont="1" applyBorder="1"/>
    <xf numFmtId="44" fontId="2" fillId="0" borderId="26" xfId="0" applyNumberFormat="1" applyFont="1" applyBorder="1" applyAlignment="1">
      <alignment horizontal="center" vertical="center" wrapText="1"/>
    </xf>
    <xf numFmtId="44" fontId="2" fillId="0" borderId="24" xfId="0" applyNumberFormat="1" applyFont="1" applyBorder="1" applyAlignment="1">
      <alignment horizontal="center" vertical="center" wrapText="1"/>
    </xf>
    <xf numFmtId="0" fontId="10" fillId="0" borderId="11" xfId="0" applyFont="1" applyBorder="1" applyAlignment="1">
      <alignment horizontal="center" vertical="center"/>
    </xf>
    <xf numFmtId="0" fontId="12" fillId="0" borderId="49"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12" fillId="0" borderId="22" xfId="0" applyFont="1" applyFill="1" applyBorder="1" applyAlignment="1">
      <alignment horizontal="center" vertical="center" wrapText="1"/>
    </xf>
    <xf numFmtId="0" fontId="10" fillId="0" borderId="22" xfId="0" applyFont="1" applyBorder="1" applyAlignment="1">
      <alignment horizontal="center" vertical="center"/>
    </xf>
    <xf numFmtId="0" fontId="12" fillId="0" borderId="29" xfId="0" applyFont="1" applyFill="1" applyBorder="1" applyAlignment="1">
      <alignment horizontal="center" vertical="center" wrapText="1"/>
    </xf>
    <xf numFmtId="0" fontId="10" fillId="0" borderId="24" xfId="0" applyFont="1" applyBorder="1" applyAlignment="1">
      <alignment horizontal="left" vertical="center" wrapText="1"/>
    </xf>
    <xf numFmtId="0" fontId="2" fillId="0" borderId="49" xfId="0" applyFont="1" applyFill="1" applyBorder="1" applyAlignment="1">
      <alignment horizontal="center" vertical="center" wrapText="1"/>
    </xf>
    <xf numFmtId="164" fontId="10" fillId="0" borderId="24" xfId="0" applyNumberFormat="1" applyFont="1" applyBorder="1" applyAlignment="1">
      <alignment horizontal="center" vertical="center"/>
    </xf>
    <xf numFmtId="4" fontId="2" fillId="0" borderId="36" xfId="0" applyNumberFormat="1" applyFont="1" applyFill="1" applyBorder="1" applyAlignment="1">
      <alignment horizontal="center" vertical="center" wrapText="1"/>
    </xf>
    <xf numFmtId="3" fontId="12" fillId="3" borderId="30" xfId="0" applyNumberFormat="1" applyFont="1" applyFill="1" applyBorder="1" applyAlignment="1">
      <alignment horizontal="center"/>
    </xf>
    <xf numFmtId="3" fontId="12" fillId="3" borderId="4" xfId="0" applyNumberFormat="1" applyFont="1" applyFill="1" applyBorder="1" applyAlignment="1">
      <alignment horizontal="center"/>
    </xf>
    <xf numFmtId="4" fontId="2" fillId="0" borderId="12" xfId="0" applyNumberFormat="1" applyFont="1" applyFill="1" applyBorder="1" applyAlignment="1">
      <alignment horizontal="center" vertical="center" wrapText="1"/>
    </xf>
    <xf numFmtId="0" fontId="10" fillId="0" borderId="1" xfId="0" applyFont="1" applyBorder="1" applyAlignment="1">
      <alignment horizontal="center" vertical="center"/>
    </xf>
    <xf numFmtId="0" fontId="10" fillId="0" borderId="25"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21" xfId="0" applyFont="1" applyBorder="1" applyAlignment="1">
      <alignment horizontal="center" vertical="center"/>
    </xf>
    <xf numFmtId="3" fontId="10" fillId="0" borderId="21" xfId="0" applyNumberFormat="1" applyFont="1" applyBorder="1" applyAlignment="1">
      <alignment horizontal="center" vertical="center"/>
    </xf>
    <xf numFmtId="3" fontId="10" fillId="0" borderId="21" xfId="0" applyNumberFormat="1" applyFont="1" applyFill="1" applyBorder="1" applyAlignment="1">
      <alignment horizontal="center" vertical="center"/>
    </xf>
    <xf numFmtId="3" fontId="10" fillId="0" borderId="41" xfId="0" applyNumberFormat="1" applyFont="1" applyFill="1" applyBorder="1" applyAlignment="1">
      <alignment horizontal="center" vertical="center"/>
    </xf>
    <xf numFmtId="0" fontId="10" fillId="0" borderId="25" xfId="0" applyFont="1" applyBorder="1" applyAlignment="1">
      <alignment horizontal="center" vertical="center"/>
    </xf>
    <xf numFmtId="164" fontId="16" fillId="4" borderId="26" xfId="1" applyNumberFormat="1" applyFont="1" applyFill="1" applyBorder="1" applyAlignment="1">
      <alignment horizontal="center" vertical="center"/>
    </xf>
    <xf numFmtId="0" fontId="10" fillId="0" borderId="24" xfId="0" applyFont="1" applyBorder="1" applyAlignment="1">
      <alignment horizontal="center" vertical="center"/>
    </xf>
    <xf numFmtId="3" fontId="10" fillId="0" borderId="22" xfId="0" applyNumberFormat="1" applyFont="1" applyBorder="1" applyAlignment="1">
      <alignment horizontal="center" vertical="center"/>
    </xf>
    <xf numFmtId="3" fontId="10" fillId="0" borderId="22" xfId="0" applyNumberFormat="1" applyFont="1" applyFill="1" applyBorder="1" applyAlignment="1">
      <alignment horizontal="center" vertical="center"/>
    </xf>
    <xf numFmtId="3" fontId="10" fillId="0" borderId="29" xfId="0" applyNumberFormat="1" applyFont="1" applyFill="1" applyBorder="1" applyAlignment="1">
      <alignment horizontal="center" vertical="center"/>
    </xf>
    <xf numFmtId="0" fontId="10" fillId="0" borderId="49" xfId="0" applyFont="1" applyBorder="1" applyAlignment="1">
      <alignment horizontal="center" vertical="center"/>
    </xf>
    <xf numFmtId="164" fontId="16" fillId="4" borderId="24" xfId="1" applyNumberFormat="1" applyFont="1" applyFill="1" applyBorder="1" applyAlignment="1">
      <alignment horizontal="center" vertical="center"/>
    </xf>
    <xf numFmtId="0" fontId="10" fillId="0" borderId="60" xfId="0" applyFont="1" applyBorder="1" applyAlignment="1">
      <alignment horizontal="center" vertical="center" wrapText="1"/>
    </xf>
    <xf numFmtId="0" fontId="10" fillId="0" borderId="46" xfId="0" applyFont="1" applyBorder="1" applyAlignment="1">
      <alignment horizontal="center" vertical="center" wrapText="1"/>
    </xf>
    <xf numFmtId="3" fontId="10" fillId="0" borderId="39" xfId="0" applyNumberFormat="1" applyFont="1" applyBorder="1" applyAlignment="1">
      <alignment horizontal="center" vertical="center"/>
    </xf>
    <xf numFmtId="3" fontId="10" fillId="0" borderId="39" xfId="0" applyNumberFormat="1" applyFont="1" applyFill="1" applyBorder="1" applyAlignment="1">
      <alignment horizontal="center" vertical="center"/>
    </xf>
    <xf numFmtId="3" fontId="10" fillId="0" borderId="50" xfId="0" applyNumberFormat="1" applyFont="1" applyFill="1" applyBorder="1" applyAlignment="1">
      <alignment horizontal="center" vertical="center"/>
    </xf>
    <xf numFmtId="0" fontId="10" fillId="0" borderId="60" xfId="0" applyFont="1" applyBorder="1" applyAlignment="1">
      <alignment horizontal="center" vertical="center"/>
    </xf>
    <xf numFmtId="164" fontId="16" fillId="4" borderId="37" xfId="1" applyNumberFormat="1" applyFont="1" applyFill="1" applyBorder="1" applyAlignment="1">
      <alignment horizontal="center" vertical="center"/>
    </xf>
    <xf numFmtId="0" fontId="10" fillId="0" borderId="0" xfId="0" applyFont="1" applyAlignment="1">
      <alignment horizontal="center"/>
    </xf>
    <xf numFmtId="164" fontId="10" fillId="0" borderId="0" xfId="0" applyNumberFormat="1" applyFont="1"/>
    <xf numFmtId="0" fontId="10" fillId="0" borderId="1" xfId="0" applyFont="1" applyBorder="1" applyAlignment="1">
      <alignment vertical="center"/>
    </xf>
    <xf numFmtId="0" fontId="10" fillId="0" borderId="26" xfId="0" applyFont="1" applyBorder="1" applyAlignment="1">
      <alignment horizontal="center" vertical="center" wrapText="1"/>
    </xf>
    <xf numFmtId="0" fontId="10" fillId="0" borderId="24" xfId="0" applyFont="1" applyBorder="1" applyAlignment="1">
      <alignment vertical="center"/>
    </xf>
    <xf numFmtId="0" fontId="10" fillId="0" borderId="24" xfId="0" applyFont="1" applyBorder="1" applyAlignment="1">
      <alignment horizontal="center" vertical="center" wrapText="1"/>
    </xf>
    <xf numFmtId="0" fontId="10" fillId="0" borderId="37" xfId="0" applyFont="1" applyBorder="1" applyAlignment="1">
      <alignment vertical="center"/>
    </xf>
    <xf numFmtId="0" fontId="10" fillId="0" borderId="37" xfId="0" applyFont="1" applyBorder="1" applyAlignment="1">
      <alignment horizontal="center" vertical="center" wrapText="1"/>
    </xf>
    <xf numFmtId="3" fontId="12" fillId="3" borderId="30" xfId="0" applyNumberFormat="1" applyFont="1" applyFill="1" applyBorder="1" applyAlignment="1">
      <alignment horizontal="center" vertical="center"/>
    </xf>
    <xf numFmtId="3" fontId="12" fillId="3" borderId="42" xfId="0" applyNumberFormat="1" applyFont="1" applyFill="1" applyBorder="1" applyAlignment="1">
      <alignment horizontal="center" vertical="center"/>
    </xf>
    <xf numFmtId="3" fontId="12" fillId="3" borderId="17" xfId="0" applyNumberFormat="1" applyFont="1" applyFill="1" applyBorder="1" applyAlignment="1">
      <alignment horizontal="center" vertical="center"/>
    </xf>
    <xf numFmtId="0" fontId="2" fillId="3" borderId="30" xfId="0" applyFont="1" applyFill="1" applyBorder="1" applyAlignment="1">
      <alignment horizontal="center" vertical="center"/>
    </xf>
    <xf numFmtId="0" fontId="2" fillId="3" borderId="4" xfId="0" applyFont="1" applyFill="1" applyBorder="1" applyAlignment="1">
      <alignment horizontal="center" vertical="center"/>
    </xf>
    <xf numFmtId="2" fontId="12" fillId="3" borderId="5" xfId="0" applyNumberFormat="1" applyFont="1" applyFill="1" applyBorder="1" applyAlignment="1">
      <alignment horizontal="center" vertical="center"/>
    </xf>
    <xf numFmtId="3" fontId="12" fillId="3" borderId="5" xfId="0" applyNumberFormat="1" applyFont="1" applyFill="1" applyBorder="1" applyAlignment="1">
      <alignment horizontal="center" vertical="center"/>
    </xf>
    <xf numFmtId="0" fontId="2" fillId="0" borderId="26" xfId="0" applyFont="1" applyBorder="1" applyAlignment="1">
      <alignment vertical="center" wrapText="1"/>
    </xf>
    <xf numFmtId="0" fontId="10" fillId="0" borderId="7" xfId="0" applyFont="1" applyBorder="1" applyAlignment="1">
      <alignment vertical="center" wrapText="1"/>
    </xf>
    <xf numFmtId="0" fontId="2" fillId="0" borderId="41" xfId="0" applyFont="1" applyBorder="1" applyAlignment="1">
      <alignment vertical="center"/>
    </xf>
    <xf numFmtId="42" fontId="2" fillId="0" borderId="26" xfId="2" applyFont="1" applyBorder="1" applyAlignment="1">
      <alignment horizontal="center" vertical="center"/>
    </xf>
    <xf numFmtId="0" fontId="2" fillId="0" borderId="29" xfId="0" applyFont="1" applyBorder="1" applyAlignment="1">
      <alignment vertical="center"/>
    </xf>
    <xf numFmtId="42" fontId="2" fillId="0" borderId="24" xfId="2" applyFont="1" applyBorder="1" applyAlignment="1">
      <alignment horizontal="center" vertical="center"/>
    </xf>
    <xf numFmtId="0" fontId="2" fillId="0" borderId="39" xfId="0" applyFont="1" applyBorder="1" applyAlignment="1">
      <alignment vertical="center"/>
    </xf>
    <xf numFmtId="0" fontId="2" fillId="0" borderId="50" xfId="0" applyFont="1" applyBorder="1" applyAlignment="1">
      <alignment vertical="center"/>
    </xf>
    <xf numFmtId="42" fontId="2" fillId="0" borderId="37" xfId="2" applyFont="1" applyBorder="1" applyAlignment="1">
      <alignment horizontal="center" vertical="center"/>
    </xf>
    <xf numFmtId="0" fontId="2" fillId="0" borderId="37" xfId="0" applyFont="1" applyBorder="1" applyAlignment="1">
      <alignment vertical="center" wrapText="1"/>
    </xf>
    <xf numFmtId="0" fontId="10" fillId="0" borderId="7" xfId="0" applyFont="1" applyBorder="1" applyAlignment="1">
      <alignment vertical="center"/>
    </xf>
    <xf numFmtId="3" fontId="12" fillId="3" borderId="16" xfId="0" applyNumberFormat="1" applyFont="1" applyFill="1" applyBorder="1" applyAlignment="1">
      <alignment horizontal="center" vertical="center"/>
    </xf>
    <xf numFmtId="0" fontId="2" fillId="0" borderId="41" xfId="0" applyFont="1" applyBorder="1" applyAlignment="1">
      <alignment vertical="center" wrapText="1"/>
    </xf>
    <xf numFmtId="164" fontId="2" fillId="0" borderId="26" xfId="1" applyNumberFormat="1" applyFont="1" applyBorder="1" applyAlignment="1">
      <alignment vertical="center" wrapText="1"/>
    </xf>
    <xf numFmtId="0" fontId="12" fillId="2" borderId="16" xfId="0" applyFont="1" applyFill="1" applyBorder="1" applyAlignment="1">
      <alignment horizontal="center" vertical="center" wrapText="1"/>
    </xf>
    <xf numFmtId="0" fontId="12" fillId="2" borderId="17" xfId="0" applyFont="1" applyFill="1" applyBorder="1" applyAlignment="1">
      <alignment horizontal="center" vertical="center" wrapText="1"/>
    </xf>
    <xf numFmtId="164" fontId="12" fillId="2" borderId="59" xfId="0" applyNumberFormat="1" applyFont="1" applyFill="1" applyBorder="1" applyAlignment="1">
      <alignment vertical="center" wrapText="1"/>
    </xf>
    <xf numFmtId="0" fontId="2" fillId="0" borderId="15" xfId="0" applyFont="1" applyBorder="1" applyAlignment="1">
      <alignment horizontal="center" vertical="center" wrapText="1"/>
    </xf>
    <xf numFmtId="0" fontId="2" fillId="0" borderId="67" xfId="0" applyFont="1" applyFill="1" applyBorder="1" applyAlignment="1">
      <alignment horizontal="center" vertical="center" wrapText="1"/>
    </xf>
    <xf numFmtId="0" fontId="2" fillId="0" borderId="69" xfId="0" applyFont="1" applyFill="1" applyBorder="1" applyAlignment="1">
      <alignment horizontal="center" vertical="center" wrapText="1"/>
    </xf>
    <xf numFmtId="49" fontId="2" fillId="0" borderId="41" xfId="0" applyNumberFormat="1" applyFont="1" applyFill="1" applyBorder="1" applyAlignment="1">
      <alignment vertical="center" wrapText="1"/>
    </xf>
    <xf numFmtId="49" fontId="2" fillId="0" borderId="29" xfId="0" applyNumberFormat="1" applyFont="1" applyFill="1" applyBorder="1" applyAlignment="1">
      <alignment vertical="center" wrapText="1"/>
    </xf>
    <xf numFmtId="49" fontId="2" fillId="0" borderId="50" xfId="0" applyNumberFormat="1" applyFont="1" applyFill="1" applyBorder="1" applyAlignment="1">
      <alignment horizontal="center" vertical="center" wrapText="1"/>
    </xf>
    <xf numFmtId="49" fontId="2" fillId="0" borderId="66" xfId="0" applyNumberFormat="1" applyFont="1" applyFill="1" applyBorder="1" applyAlignment="1">
      <alignment horizontal="center" vertical="center" wrapText="1"/>
    </xf>
    <xf numFmtId="49" fontId="2" fillId="0" borderId="41" xfId="0" applyNumberFormat="1" applyFont="1" applyBorder="1" applyAlignment="1">
      <alignment horizontal="left" vertical="center" wrapText="1"/>
    </xf>
    <xf numFmtId="49" fontId="2" fillId="0" borderId="50" xfId="0" applyNumberFormat="1" applyFont="1" applyBorder="1" applyAlignment="1">
      <alignment horizontal="left" vertical="center" wrapText="1"/>
    </xf>
    <xf numFmtId="0" fontId="2" fillId="0" borderId="50" xfId="0" applyFont="1" applyBorder="1" applyAlignment="1">
      <alignment horizontal="center" vertical="center" wrapText="1"/>
    </xf>
    <xf numFmtId="49" fontId="2" fillId="0" borderId="69" xfId="0" applyNumberFormat="1" applyFont="1" applyBorder="1" applyAlignment="1">
      <alignment horizontal="left" vertical="center" wrapText="1"/>
    </xf>
    <xf numFmtId="49" fontId="2" fillId="0" borderId="29" xfId="0" applyNumberFormat="1" applyFont="1" applyFill="1" applyBorder="1" applyAlignment="1">
      <alignment horizontal="center" vertical="center" wrapText="1"/>
    </xf>
    <xf numFmtId="49" fontId="2" fillId="0" borderId="29" xfId="0" applyNumberFormat="1" applyFont="1" applyBorder="1" applyAlignment="1">
      <alignment horizontal="center" vertical="center" wrapText="1"/>
    </xf>
    <xf numFmtId="49" fontId="2" fillId="0" borderId="54" xfId="0" applyNumberFormat="1" applyFont="1" applyFill="1" applyBorder="1" applyAlignment="1">
      <alignment horizontal="center" vertical="center" wrapText="1"/>
    </xf>
    <xf numFmtId="0" fontId="2" fillId="0" borderId="59" xfId="0" applyFont="1" applyFill="1" applyBorder="1" applyAlignment="1">
      <alignment horizontal="center" vertical="center" wrapText="1"/>
    </xf>
    <xf numFmtId="166" fontId="12" fillId="3" borderId="5" xfId="0" applyNumberFormat="1" applyFont="1" applyFill="1" applyBorder="1" applyAlignment="1">
      <alignment horizontal="center" vertical="center" wrapText="1"/>
    </xf>
    <xf numFmtId="166" fontId="2" fillId="0" borderId="8" xfId="0" applyNumberFormat="1" applyFont="1" applyFill="1" applyBorder="1" applyAlignment="1">
      <alignment horizontal="center" vertical="center" wrapText="1"/>
    </xf>
    <xf numFmtId="49" fontId="2" fillId="0" borderId="48" xfId="0" applyNumberFormat="1" applyFont="1" applyFill="1" applyBorder="1" applyAlignment="1">
      <alignment horizontal="center" vertical="center" wrapText="1"/>
    </xf>
    <xf numFmtId="49" fontId="2" fillId="0" borderId="36" xfId="0" applyNumberFormat="1" applyFont="1" applyFill="1" applyBorder="1" applyAlignment="1">
      <alignment horizontal="center" vertical="center" wrapText="1"/>
    </xf>
    <xf numFmtId="166" fontId="2" fillId="0" borderId="58" xfId="0" applyNumberFormat="1" applyFont="1" applyFill="1" applyBorder="1" applyAlignment="1">
      <alignment horizontal="center" vertical="center" wrapText="1"/>
    </xf>
    <xf numFmtId="166" fontId="2" fillId="3" borderId="5" xfId="0" applyNumberFormat="1" applyFont="1" applyFill="1" applyBorder="1" applyAlignment="1">
      <alignment horizontal="center" vertical="center" wrapText="1"/>
    </xf>
    <xf numFmtId="166" fontId="2" fillId="0" borderId="48" xfId="0" applyNumberFormat="1" applyFont="1" applyBorder="1" applyAlignment="1">
      <alignment horizontal="center" vertical="center" wrapText="1"/>
    </xf>
    <xf numFmtId="166" fontId="2" fillId="0" borderId="58" xfId="0" applyNumberFormat="1" applyFont="1" applyBorder="1" applyAlignment="1">
      <alignment horizontal="center" vertical="center" wrapText="1"/>
    </xf>
    <xf numFmtId="0" fontId="2" fillId="3" borderId="5" xfId="0" applyFont="1" applyFill="1" applyBorder="1" applyAlignment="1">
      <alignment horizontal="center" vertical="center"/>
    </xf>
    <xf numFmtId="166" fontId="2" fillId="0" borderId="59" xfId="0" applyNumberFormat="1" applyFont="1" applyBorder="1" applyAlignment="1">
      <alignment horizontal="center" vertical="center" wrapText="1"/>
    </xf>
    <xf numFmtId="166" fontId="2" fillId="0" borderId="36" xfId="0" applyNumberFormat="1" applyFont="1" applyFill="1" applyBorder="1" applyAlignment="1">
      <alignment horizontal="center" vertical="center" wrapText="1"/>
    </xf>
    <xf numFmtId="166" fontId="2" fillId="0" borderId="36" xfId="0" applyNumberFormat="1" applyFont="1" applyBorder="1" applyAlignment="1">
      <alignment horizontal="center" vertical="center" wrapText="1"/>
    </xf>
    <xf numFmtId="166" fontId="2" fillId="0" borderId="12" xfId="0" applyNumberFormat="1" applyFont="1" applyFill="1" applyBorder="1" applyAlignment="1">
      <alignment horizontal="center" vertical="center" wrapText="1"/>
    </xf>
    <xf numFmtId="164" fontId="2" fillId="0" borderId="3" xfId="6" applyNumberFormat="1" applyFont="1" applyFill="1" applyBorder="1" applyAlignment="1">
      <alignment vertical="center" wrapText="1"/>
    </xf>
    <xf numFmtId="164" fontId="12" fillId="3" borderId="30" xfId="0" applyNumberFormat="1" applyFont="1" applyFill="1" applyBorder="1" applyAlignment="1">
      <alignment vertical="center" wrapText="1"/>
    </xf>
    <xf numFmtId="164" fontId="2" fillId="0" borderId="7" xfId="0" applyNumberFormat="1" applyFont="1" applyFill="1" applyBorder="1" applyAlignment="1">
      <alignment vertical="center" wrapText="1"/>
    </xf>
    <xf numFmtId="164" fontId="2" fillId="0" borderId="26" xfId="3" applyNumberFormat="1" applyFont="1" applyFill="1" applyBorder="1" applyAlignment="1">
      <alignment vertical="center" wrapText="1"/>
    </xf>
    <xf numFmtId="164" fontId="2" fillId="0" borderId="24" xfId="3" applyNumberFormat="1" applyFont="1" applyFill="1" applyBorder="1" applyAlignment="1">
      <alignment vertical="center" wrapText="1"/>
    </xf>
    <xf numFmtId="164" fontId="2" fillId="0" borderId="37" xfId="0" applyNumberFormat="1" applyFont="1" applyFill="1" applyBorder="1" applyAlignment="1">
      <alignment vertical="center" wrapText="1"/>
    </xf>
    <xf numFmtId="164" fontId="10" fillId="0" borderId="7" xfId="0" applyNumberFormat="1" applyFont="1" applyBorder="1" applyAlignment="1">
      <alignment vertical="center" wrapText="1"/>
    </xf>
    <xf numFmtId="164" fontId="14" fillId="3" borderId="30" xfId="0" applyNumberFormat="1" applyFont="1" applyFill="1" applyBorder="1" applyAlignment="1">
      <alignment vertical="center" wrapText="1"/>
    </xf>
    <xf numFmtId="164" fontId="2" fillId="0" borderId="26" xfId="0" applyNumberFormat="1" applyFont="1" applyBorder="1" applyAlignment="1">
      <alignment vertical="center" wrapText="1"/>
    </xf>
    <xf numFmtId="164" fontId="2" fillId="0" borderId="26" xfId="0" applyNumberFormat="1" applyFont="1" applyBorder="1" applyAlignment="1">
      <alignment vertical="center"/>
    </xf>
    <xf numFmtId="164" fontId="2" fillId="0" borderId="24" xfId="0" applyNumberFormat="1" applyFont="1" applyBorder="1" applyAlignment="1">
      <alignment vertical="center"/>
    </xf>
    <xf numFmtId="164" fontId="2" fillId="0" borderId="37" xfId="0" applyNumberFormat="1" applyFont="1" applyBorder="1" applyAlignment="1">
      <alignment vertical="center"/>
    </xf>
    <xf numFmtId="164" fontId="11" fillId="3" borderId="30" xfId="0" applyNumberFormat="1" applyFont="1" applyFill="1" applyBorder="1" applyAlignment="1">
      <alignment vertical="center"/>
    </xf>
    <xf numFmtId="164" fontId="2" fillId="0" borderId="3" xfId="0" applyNumberFormat="1" applyFont="1" applyBorder="1" applyAlignment="1">
      <alignment vertical="center" wrapText="1"/>
    </xf>
    <xf numFmtId="164" fontId="2" fillId="0" borderId="24" xfId="0" applyNumberFormat="1" applyFont="1" applyFill="1" applyBorder="1" applyAlignment="1">
      <alignment vertical="center" wrapText="1"/>
    </xf>
    <xf numFmtId="164" fontId="2" fillId="0" borderId="11" xfId="0" applyNumberFormat="1" applyFont="1" applyFill="1" applyBorder="1" applyAlignment="1">
      <alignment vertical="center" wrapText="1"/>
    </xf>
    <xf numFmtId="0" fontId="2" fillId="0" borderId="30" xfId="0" applyFont="1" applyFill="1" applyBorder="1" applyAlignment="1">
      <alignment horizontal="center" vertical="center" wrapText="1"/>
    </xf>
    <xf numFmtId="49" fontId="2" fillId="0" borderId="66" xfId="0" applyNumberFormat="1" applyFont="1" applyFill="1" applyBorder="1" applyAlignment="1">
      <alignment vertical="center" wrapText="1"/>
    </xf>
    <xf numFmtId="0" fontId="2" fillId="0" borderId="30" xfId="0" applyFont="1" applyBorder="1" applyAlignment="1">
      <alignment vertical="center" wrapText="1"/>
    </xf>
    <xf numFmtId="49" fontId="2" fillId="0" borderId="1" xfId="0" applyNumberFormat="1" applyFont="1" applyFill="1" applyBorder="1" applyAlignment="1">
      <alignment vertical="center" wrapText="1"/>
    </xf>
    <xf numFmtId="49" fontId="2" fillId="0" borderId="24" xfId="0" applyNumberFormat="1" applyFont="1" applyFill="1" applyBorder="1" applyAlignment="1">
      <alignment vertical="center" wrapText="1"/>
    </xf>
    <xf numFmtId="49" fontId="2" fillId="0" borderId="11" xfId="0" applyNumberFormat="1" applyFont="1" applyFill="1" applyBorder="1" applyAlignment="1">
      <alignment horizontal="center" vertical="center" wrapText="1"/>
    </xf>
    <xf numFmtId="49" fontId="2" fillId="0" borderId="30" xfId="0" applyNumberFormat="1" applyFont="1" applyFill="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11" xfId="0" applyNumberFormat="1" applyFont="1" applyBorder="1" applyAlignment="1">
      <alignment horizontal="left" vertical="center" wrapText="1"/>
    </xf>
    <xf numFmtId="0" fontId="2" fillId="0" borderId="11" xfId="0" applyFont="1" applyBorder="1" applyAlignment="1">
      <alignment horizontal="center" vertical="center" wrapText="1"/>
    </xf>
    <xf numFmtId="49" fontId="2" fillId="0" borderId="3" xfId="0" applyNumberFormat="1" applyFont="1" applyBorder="1" applyAlignment="1">
      <alignment horizontal="left" vertical="center" wrapText="1"/>
    </xf>
    <xf numFmtId="49" fontId="2" fillId="0" borderId="24" xfId="0" applyNumberFormat="1" applyFont="1" applyFill="1" applyBorder="1" applyAlignment="1">
      <alignment horizontal="center" vertical="center" wrapText="1"/>
    </xf>
    <xf numFmtId="49" fontId="2" fillId="0" borderId="24"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24" xfId="0" applyFont="1" applyFill="1" applyBorder="1" applyAlignment="1">
      <alignment horizontal="center" vertical="center" wrapText="1"/>
    </xf>
    <xf numFmtId="0" fontId="2" fillId="0" borderId="11" xfId="0" applyFont="1" applyFill="1" applyBorder="1" applyAlignment="1">
      <alignment horizontal="center" vertical="center"/>
    </xf>
    <xf numFmtId="0" fontId="2" fillId="0" borderId="10" xfId="0" applyFont="1" applyBorder="1" applyAlignment="1">
      <alignment horizontal="center" vertical="center" wrapText="1"/>
    </xf>
    <xf numFmtId="0" fontId="2" fillId="0" borderId="68" xfId="0" applyFont="1" applyBorder="1" applyAlignment="1">
      <alignment horizontal="center" vertical="center"/>
    </xf>
    <xf numFmtId="49" fontId="10" fillId="0" borderId="70" xfId="0" applyNumberFormat="1" applyFont="1" applyBorder="1" applyAlignment="1">
      <alignment horizontal="center" vertical="center" wrapText="1"/>
    </xf>
    <xf numFmtId="49" fontId="2" fillId="0" borderId="28" xfId="0" applyNumberFormat="1" applyFont="1" applyFill="1" applyBorder="1" applyAlignment="1">
      <alignment horizontal="center" vertical="center" wrapText="1"/>
    </xf>
    <xf numFmtId="49" fontId="2" fillId="0" borderId="53" xfId="0" applyNumberFormat="1" applyFont="1" applyFill="1" applyBorder="1" applyAlignment="1">
      <alignment horizontal="center" vertical="center" wrapText="1"/>
    </xf>
    <xf numFmtId="49" fontId="2" fillId="0" borderId="3" xfId="0" applyNumberFormat="1" applyFont="1" applyBorder="1" applyAlignment="1">
      <alignment horizontal="center" vertical="center" wrapText="1"/>
    </xf>
    <xf numFmtId="0" fontId="2" fillId="0" borderId="11" xfId="0" applyFont="1" applyBorder="1" applyAlignment="1">
      <alignment horizontal="center" vertical="center"/>
    </xf>
    <xf numFmtId="49" fontId="2" fillId="0" borderId="61" xfId="0" applyNumberFormat="1" applyFont="1" applyFill="1" applyBorder="1" applyAlignment="1">
      <alignment horizontal="center" vertical="center" wrapText="1"/>
    </xf>
    <xf numFmtId="0" fontId="2" fillId="0" borderId="57" xfId="0" applyFont="1" applyBorder="1" applyAlignment="1">
      <alignment horizontal="center" vertical="center"/>
    </xf>
    <xf numFmtId="0" fontId="2" fillId="0" borderId="0" xfId="0" applyFont="1" applyFill="1" applyBorder="1" applyAlignment="1">
      <alignment horizontal="center" vertical="center" wrapText="1"/>
    </xf>
    <xf numFmtId="0" fontId="2" fillId="0" borderId="30" xfId="0" applyFont="1" applyBorder="1" applyAlignment="1">
      <alignment horizontal="center" vertical="center"/>
    </xf>
    <xf numFmtId="0" fontId="2" fillId="0" borderId="0" xfId="0" applyFont="1" applyBorder="1" applyAlignment="1">
      <alignment horizontal="center" vertical="center"/>
    </xf>
    <xf numFmtId="49" fontId="2" fillId="0" borderId="20" xfId="0" applyNumberFormat="1" applyFont="1" applyBorder="1" applyAlignment="1">
      <alignment horizontal="center" vertical="center" wrapText="1"/>
    </xf>
    <xf numFmtId="49" fontId="2" fillId="0" borderId="46" xfId="0" applyNumberFormat="1" applyFont="1" applyBorder="1" applyAlignment="1">
      <alignment horizontal="center" vertical="center" wrapText="1"/>
    </xf>
    <xf numFmtId="0" fontId="2" fillId="0" borderId="60" xfId="0" applyFont="1" applyBorder="1" applyAlignment="1">
      <alignment horizontal="center" vertical="center" wrapText="1"/>
    </xf>
    <xf numFmtId="49" fontId="2" fillId="0" borderId="20" xfId="0" applyNumberFormat="1" applyFont="1" applyFill="1" applyBorder="1" applyAlignment="1">
      <alignment horizontal="center" vertical="center" wrapText="1"/>
    </xf>
    <xf numFmtId="49" fontId="2" fillId="0" borderId="46"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25"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70"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9" xfId="0" applyFont="1" applyFill="1" applyBorder="1" applyAlignment="1">
      <alignment horizontal="center" vertical="center" wrapText="1"/>
    </xf>
    <xf numFmtId="0" fontId="13" fillId="5" borderId="22" xfId="0" applyFont="1" applyFill="1" applyBorder="1" applyAlignment="1">
      <alignment horizontal="center"/>
    </xf>
    <xf numFmtId="164" fontId="13" fillId="5" borderId="22" xfId="1" applyNumberFormat="1" applyFont="1" applyFill="1" applyBorder="1" applyAlignment="1">
      <alignment horizontal="center"/>
    </xf>
    <xf numFmtId="164" fontId="13" fillId="5" borderId="22" xfId="0" applyNumberFormat="1" applyFont="1" applyFill="1" applyBorder="1" applyAlignment="1">
      <alignment horizontal="center"/>
    </xf>
    <xf numFmtId="2" fontId="13" fillId="5" borderId="22" xfId="3" applyNumberFormat="1" applyFont="1" applyFill="1" applyBorder="1" applyAlignment="1">
      <alignment horizontal="center"/>
    </xf>
    <xf numFmtId="164" fontId="10" fillId="0" borderId="0" xfId="1" applyNumberFormat="1" applyFont="1"/>
    <xf numFmtId="10" fontId="10" fillId="0" borderId="0" xfId="3" applyNumberFormat="1" applyFont="1" applyAlignment="1">
      <alignment horizontal="center"/>
    </xf>
    <xf numFmtId="0" fontId="13" fillId="5" borderId="6" xfId="0" applyFont="1" applyFill="1" applyBorder="1" applyAlignment="1">
      <alignment horizontal="center" vertical="center"/>
    </xf>
    <xf numFmtId="164" fontId="13" fillId="5" borderId="6" xfId="0" applyNumberFormat="1" applyFont="1" applyFill="1" applyBorder="1" applyAlignment="1">
      <alignment horizontal="center" vertical="center"/>
    </xf>
    <xf numFmtId="0" fontId="10" fillId="0" borderId="3" xfId="0" applyFont="1" applyBorder="1" applyAlignment="1">
      <alignment horizontal="center" vertical="center"/>
    </xf>
    <xf numFmtId="0" fontId="10" fillId="0" borderId="13" xfId="0" applyFont="1" applyBorder="1" applyAlignment="1">
      <alignment horizontal="center" vertical="center"/>
    </xf>
    <xf numFmtId="0" fontId="13" fillId="5" borderId="22" xfId="0" applyFont="1" applyFill="1" applyBorder="1" applyAlignment="1">
      <alignment horizontal="center" vertical="center"/>
    </xf>
    <xf numFmtId="0" fontId="13" fillId="5" borderId="16" xfId="0" applyFont="1" applyFill="1" applyBorder="1" applyAlignment="1">
      <alignment horizontal="center" vertical="center"/>
    </xf>
    <xf numFmtId="9" fontId="10" fillId="0" borderId="22" xfId="3" applyFont="1" applyBorder="1" applyAlignment="1">
      <alignment horizontal="center" vertical="center"/>
    </xf>
    <xf numFmtId="164" fontId="10" fillId="0" borderId="0" xfId="1" applyNumberFormat="1" applyFont="1" applyAlignment="1">
      <alignment vertical="center"/>
    </xf>
    <xf numFmtId="10" fontId="10" fillId="0" borderId="0" xfId="3" applyNumberFormat="1" applyFont="1" applyAlignment="1">
      <alignment horizontal="center" vertical="center"/>
    </xf>
    <xf numFmtId="0" fontId="13" fillId="5" borderId="30" xfId="0" applyFont="1" applyFill="1" applyBorder="1" applyAlignment="1">
      <alignment horizontal="center" vertical="center"/>
    </xf>
    <xf numFmtId="10" fontId="13" fillId="5" borderId="5" xfId="3" applyNumberFormat="1" applyFont="1" applyFill="1" applyBorder="1" applyAlignment="1">
      <alignment horizontal="center" vertical="center"/>
    </xf>
    <xf numFmtId="164" fontId="10" fillId="0" borderId="7" xfId="1" applyNumberFormat="1" applyFont="1" applyBorder="1" applyAlignment="1">
      <alignment vertical="center"/>
    </xf>
    <xf numFmtId="9" fontId="10" fillId="0" borderId="8" xfId="3" applyNumberFormat="1" applyFont="1" applyBorder="1" applyAlignment="1">
      <alignment horizontal="center" vertical="center"/>
    </xf>
    <xf numFmtId="164" fontId="13" fillId="5" borderId="30" xfId="0" applyNumberFormat="1" applyFont="1" applyFill="1" applyBorder="1" applyAlignment="1">
      <alignment horizontal="center" vertical="center"/>
    </xf>
    <xf numFmtId="9" fontId="13" fillId="5" borderId="5" xfId="3" applyNumberFormat="1" applyFont="1" applyFill="1" applyBorder="1" applyAlignment="1">
      <alignment horizontal="center" vertical="center"/>
    </xf>
    <xf numFmtId="0" fontId="13" fillId="5" borderId="31" xfId="0" applyFont="1" applyFill="1" applyBorder="1" applyAlignment="1">
      <alignment horizontal="center" vertical="center"/>
    </xf>
    <xf numFmtId="9" fontId="13" fillId="5" borderId="42" xfId="3" applyFont="1" applyFill="1" applyBorder="1" applyAlignment="1">
      <alignment horizontal="center" vertical="center"/>
    </xf>
    <xf numFmtId="164" fontId="10" fillId="0" borderId="22" xfId="1" applyNumberFormat="1" applyFont="1" applyBorder="1" applyAlignment="1">
      <alignment horizontal="right" vertical="center"/>
    </xf>
    <xf numFmtId="164" fontId="10" fillId="0" borderId="22" xfId="0" applyNumberFormat="1" applyFont="1" applyBorder="1" applyAlignment="1">
      <alignment horizontal="right" vertical="center"/>
    </xf>
    <xf numFmtId="164" fontId="10" fillId="0" borderId="39" xfId="0" applyNumberFormat="1" applyFont="1" applyBorder="1" applyAlignment="1">
      <alignment horizontal="right" vertical="center"/>
    </xf>
    <xf numFmtId="164" fontId="13" fillId="5" borderId="16" xfId="1" applyNumberFormat="1" applyFont="1" applyFill="1" applyBorder="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xf>
    <xf numFmtId="164" fontId="10" fillId="0" borderId="0" xfId="1" applyNumberFormat="1" applyFont="1" applyAlignment="1">
      <alignment horizontal="center"/>
    </xf>
    <xf numFmtId="0" fontId="10" fillId="0" borderId="22" xfId="0" applyFont="1" applyFill="1" applyBorder="1" applyAlignment="1">
      <alignment horizontal="center" vertical="center"/>
    </xf>
    <xf numFmtId="164" fontId="10" fillId="0" borderId="0" xfId="1" applyNumberFormat="1" applyFont="1" applyBorder="1" applyAlignment="1">
      <alignment vertical="center"/>
    </xf>
    <xf numFmtId="10" fontId="13" fillId="5" borderId="30" xfId="3" applyNumberFormat="1" applyFont="1" applyFill="1" applyBorder="1" applyAlignment="1">
      <alignment horizontal="center" vertical="center"/>
    </xf>
    <xf numFmtId="9" fontId="10" fillId="0" borderId="7" xfId="3" applyNumberFormat="1" applyFont="1" applyBorder="1" applyAlignment="1">
      <alignment horizontal="center" vertical="center"/>
    </xf>
    <xf numFmtId="9" fontId="13" fillId="5" borderId="30" xfId="0" applyNumberFormat="1" applyFont="1" applyFill="1" applyBorder="1" applyAlignment="1">
      <alignment horizontal="center" vertical="center"/>
    </xf>
    <xf numFmtId="164" fontId="10" fillId="0" borderId="56" xfId="1" applyNumberFormat="1" applyFont="1" applyBorder="1" applyAlignment="1">
      <alignment horizontal="right" vertical="center"/>
    </xf>
    <xf numFmtId="164" fontId="10" fillId="0" borderId="56" xfId="0" applyNumberFormat="1" applyFont="1" applyBorder="1" applyAlignment="1">
      <alignment horizontal="right" vertical="center"/>
    </xf>
    <xf numFmtId="0" fontId="17" fillId="5" borderId="31" xfId="0" applyFont="1" applyFill="1" applyBorder="1" applyAlignment="1">
      <alignment horizontal="center" vertical="center"/>
    </xf>
    <xf numFmtId="0" fontId="17" fillId="5" borderId="16" xfId="0" applyFont="1" applyFill="1" applyBorder="1" applyAlignment="1">
      <alignment horizontal="center" vertical="center"/>
    </xf>
    <xf numFmtId="0" fontId="18" fillId="0" borderId="0" xfId="0" applyFont="1" applyAlignment="1">
      <alignment horizontal="center" vertical="center"/>
    </xf>
    <xf numFmtId="10" fontId="18" fillId="0" borderId="0" xfId="3" applyNumberFormat="1" applyFont="1" applyAlignment="1">
      <alignment horizontal="center" vertical="center"/>
    </xf>
    <xf numFmtId="164" fontId="18" fillId="0" borderId="0" xfId="1" applyNumberFormat="1" applyFont="1" applyAlignment="1">
      <alignment horizontal="center" vertical="center"/>
    </xf>
    <xf numFmtId="0" fontId="10" fillId="0" borderId="21" xfId="0" applyFont="1" applyFill="1" applyBorder="1" applyAlignment="1">
      <alignment horizontal="center" vertical="center"/>
    </xf>
    <xf numFmtId="164" fontId="10" fillId="0" borderId="21" xfId="1" applyNumberFormat="1" applyFont="1" applyBorder="1" applyAlignment="1">
      <alignment horizontal="right" vertical="center"/>
    </xf>
    <xf numFmtId="164" fontId="10" fillId="0" borderId="21" xfId="0" applyNumberFormat="1" applyFont="1" applyBorder="1" applyAlignment="1">
      <alignment horizontal="right" vertical="center"/>
    </xf>
    <xf numFmtId="164" fontId="17" fillId="5" borderId="16" xfId="1" applyNumberFormat="1" applyFont="1" applyFill="1" applyBorder="1" applyAlignment="1">
      <alignment horizontal="center" vertical="center"/>
    </xf>
    <xf numFmtId="164" fontId="17" fillId="5" borderId="16" xfId="0" applyNumberFormat="1" applyFont="1" applyFill="1" applyBorder="1" applyAlignment="1">
      <alignment horizontal="center" vertical="center"/>
    </xf>
    <xf numFmtId="2" fontId="17" fillId="5" borderId="42" xfId="3" applyNumberFormat="1" applyFont="1" applyFill="1" applyBorder="1" applyAlignment="1">
      <alignment horizontal="center" vertical="center"/>
    </xf>
    <xf numFmtId="0" fontId="10" fillId="0" borderId="27" xfId="0" applyFont="1" applyBorder="1" applyAlignment="1">
      <alignment horizontal="center" vertical="center"/>
    </xf>
    <xf numFmtId="9" fontId="10" fillId="0" borderId="71" xfId="3" applyFont="1" applyBorder="1" applyAlignment="1">
      <alignment horizontal="center" vertical="center"/>
    </xf>
    <xf numFmtId="0" fontId="10" fillId="0" borderId="32" xfId="0" applyFont="1" applyBorder="1" applyAlignment="1">
      <alignment horizontal="center" vertical="center"/>
    </xf>
    <xf numFmtId="9" fontId="10" fillId="0" borderId="33" xfId="3" applyFont="1" applyBorder="1" applyAlignment="1">
      <alignment horizontal="center" vertical="center"/>
    </xf>
    <xf numFmtId="0" fontId="10" fillId="0" borderId="38" xfId="0" applyFont="1" applyBorder="1" applyAlignment="1">
      <alignment horizontal="center" vertical="center"/>
    </xf>
    <xf numFmtId="164" fontId="10" fillId="0" borderId="0" xfId="0" applyNumberFormat="1" applyFont="1" applyAlignment="1">
      <alignment vertical="center"/>
    </xf>
    <xf numFmtId="0" fontId="20" fillId="3" borderId="16" xfId="0" applyFont="1" applyFill="1" applyBorder="1" applyAlignment="1">
      <alignment horizontal="center"/>
    </xf>
    <xf numFmtId="0" fontId="19" fillId="3" borderId="31" xfId="0" applyFont="1" applyFill="1" applyBorder="1"/>
    <xf numFmtId="0" fontId="19" fillId="3" borderId="16" xfId="0" applyFont="1" applyFill="1" applyBorder="1"/>
    <xf numFmtId="164" fontId="20" fillId="3" borderId="17" xfId="0" applyNumberFormat="1" applyFont="1" applyFill="1" applyBorder="1"/>
    <xf numFmtId="2" fontId="20" fillId="3" borderId="30" xfId="0" applyNumberFormat="1" applyFont="1" applyFill="1" applyBorder="1"/>
    <xf numFmtId="0" fontId="6" fillId="0" borderId="18" xfId="0" applyFont="1" applyFill="1" applyBorder="1" applyAlignment="1">
      <alignment horizontal="center" vertical="center" wrapText="1"/>
    </xf>
    <xf numFmtId="0" fontId="6" fillId="0" borderId="30" xfId="0" applyFont="1" applyFill="1" applyBorder="1" applyAlignment="1">
      <alignment horizontal="center" vertical="center" wrapText="1"/>
    </xf>
    <xf numFmtId="164" fontId="6" fillId="0" borderId="68" xfId="0" applyNumberFormat="1" applyFont="1" applyFill="1" applyBorder="1" applyAlignment="1">
      <alignment horizontal="right" vertical="center" wrapText="1"/>
    </xf>
    <xf numFmtId="0" fontId="8" fillId="0" borderId="11" xfId="5" applyFont="1" applyBorder="1" applyAlignment="1">
      <alignment horizontal="center" vertical="center" wrapText="1"/>
    </xf>
    <xf numFmtId="164" fontId="2" fillId="0" borderId="7" xfId="1" applyNumberFormat="1" applyFont="1" applyBorder="1" applyAlignment="1">
      <alignment horizontal="right" vertical="center" wrapText="1"/>
    </xf>
    <xf numFmtId="164" fontId="6" fillId="0" borderId="0" xfId="0" applyNumberFormat="1" applyFont="1" applyAlignment="1">
      <alignment horizontal="center" vertical="center" wrapText="1"/>
    </xf>
    <xf numFmtId="0" fontId="4" fillId="3"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59"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5" fillId="0" borderId="0" xfId="7" applyFont="1" applyAlignment="1">
      <alignment horizontal="center" vertical="center"/>
    </xf>
    <xf numFmtId="0" fontId="15" fillId="0" borderId="14" xfId="7" applyFont="1" applyBorder="1" applyAlignment="1">
      <alignment horizontal="center" vertical="center" wrapText="1"/>
    </xf>
    <xf numFmtId="4" fontId="4" fillId="2" borderId="3" xfId="0" applyNumberFormat="1" applyFont="1" applyFill="1" applyBorder="1" applyAlignment="1">
      <alignment horizontal="center" vertical="center" wrapText="1"/>
    </xf>
    <xf numFmtId="4" fontId="4" fillId="2" borderId="7" xfId="0" applyNumberFormat="1" applyFont="1" applyFill="1" applyBorder="1" applyAlignment="1">
      <alignment horizontal="center" vertical="center" wrapText="1"/>
    </xf>
    <xf numFmtId="4" fontId="4" fillId="2" borderId="13" xfId="0" applyNumberFormat="1"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12" fillId="2" borderId="3"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3" borderId="31" xfId="0" applyFont="1" applyFill="1" applyBorder="1" applyAlignment="1">
      <alignment horizontal="center"/>
    </xf>
    <xf numFmtId="0" fontId="12" fillId="3" borderId="16" xfId="0" applyFont="1" applyFill="1" applyBorder="1" applyAlignment="1">
      <alignment horizontal="center"/>
    </xf>
    <xf numFmtId="0" fontId="12" fillId="3" borderId="6" xfId="0" applyFont="1" applyFill="1" applyBorder="1" applyAlignment="1">
      <alignment horizontal="center"/>
    </xf>
    <xf numFmtId="0" fontId="12" fillId="3" borderId="4" xfId="0" applyFont="1" applyFill="1" applyBorder="1" applyAlignment="1">
      <alignment horizontal="center"/>
    </xf>
    <xf numFmtId="0" fontId="12" fillId="3" borderId="65" xfId="0" applyFont="1" applyFill="1" applyBorder="1" applyAlignment="1">
      <alignment horizontal="center"/>
    </xf>
    <xf numFmtId="0" fontId="12" fillId="3" borderId="31"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65" xfId="0" applyFont="1" applyFill="1" applyBorder="1" applyAlignment="1">
      <alignment horizontal="center" vertical="center"/>
    </xf>
    <xf numFmtId="0" fontId="12" fillId="3" borderId="18" xfId="0" applyFont="1" applyFill="1" applyBorder="1" applyAlignment="1">
      <alignment horizontal="center" vertical="center"/>
    </xf>
    <xf numFmtId="0" fontId="12" fillId="3" borderId="5" xfId="0" applyFont="1" applyFill="1" applyBorder="1" applyAlignment="1">
      <alignment horizontal="center" vertical="center"/>
    </xf>
    <xf numFmtId="0" fontId="12" fillId="2" borderId="6"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0" borderId="0" xfId="7" applyFont="1" applyAlignment="1">
      <alignment horizontal="center" vertical="center"/>
    </xf>
    <xf numFmtId="0" fontId="12" fillId="0" borderId="14" xfId="7" applyFont="1" applyBorder="1" applyAlignment="1">
      <alignment horizontal="center" vertical="center" wrapText="1"/>
    </xf>
    <xf numFmtId="0" fontId="2" fillId="0" borderId="4" xfId="0" applyFont="1" applyBorder="1" applyAlignment="1">
      <alignment horizontal="center" vertical="center" wrapText="1"/>
    </xf>
    <xf numFmtId="4" fontId="12" fillId="2" borderId="3" xfId="0" applyNumberFormat="1" applyFont="1" applyFill="1" applyBorder="1" applyAlignment="1">
      <alignment horizontal="center" vertical="center" wrapText="1"/>
    </xf>
    <xf numFmtId="4" fontId="12" fillId="2" borderId="7" xfId="0" applyNumberFormat="1" applyFont="1" applyFill="1" applyBorder="1" applyAlignment="1">
      <alignment horizontal="center" vertical="center" wrapText="1"/>
    </xf>
    <xf numFmtId="4" fontId="12" fillId="2" borderId="13" xfId="0" applyNumberFormat="1"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59" xfId="0" applyFont="1" applyFill="1" applyBorder="1" applyAlignment="1">
      <alignment horizontal="center" vertical="center" wrapText="1"/>
    </xf>
    <xf numFmtId="0" fontId="12" fillId="2" borderId="40" xfId="0" applyFont="1" applyFill="1" applyBorder="1" applyAlignment="1">
      <alignment horizontal="center" vertical="center" wrapText="1"/>
    </xf>
    <xf numFmtId="0" fontId="2" fillId="0" borderId="5" xfId="0" applyFont="1" applyBorder="1" applyAlignment="1">
      <alignment horizontal="center" vertical="center" wrapText="1"/>
    </xf>
  </cellXfs>
  <cellStyles count="8">
    <cellStyle name="Excel Built-in Normal" xfId="5" xr:uid="{00000000-0005-0000-0000-000000000000}"/>
    <cellStyle name="Millares" xfId="1" builtinId="3"/>
    <cellStyle name="Moneda" xfId="6" builtinId="4"/>
    <cellStyle name="Moneda [0]" xfId="2" builtinId="7"/>
    <cellStyle name="Normal" xfId="0" builtinId="0"/>
    <cellStyle name="Normal 2" xfId="7" xr:uid="{00000000-0005-0000-0000-000005000000}"/>
    <cellStyle name="Normal 4" xfId="4" xr:uid="{00000000-0005-0000-0000-000006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lgn="ctr" rtl="0">
              <a:defRPr lang="es-CR" sz="1600" b="1" i="0" u="none" strike="noStrike" kern="1200" spc="0" baseline="0">
                <a:solidFill>
                  <a:sysClr val="windowText" lastClr="000000">
                    <a:lumMod val="65000"/>
                    <a:lumOff val="35000"/>
                  </a:sysClr>
                </a:solidFill>
                <a:latin typeface="+mn-lt"/>
                <a:ea typeface="+mn-ea"/>
                <a:cs typeface="+mn-cs"/>
              </a:defRPr>
            </a:pPr>
            <a:r>
              <a:rPr lang="es-CR" sz="1600" b="1" i="0" u="none" strike="noStrike" kern="1200" baseline="0">
                <a:solidFill>
                  <a:sysClr val="windowText" lastClr="000000">
                    <a:lumMod val="65000"/>
                    <a:lumOff val="35000"/>
                  </a:sysClr>
                </a:solidFill>
                <a:latin typeface="+mn-lt"/>
                <a:ea typeface="+mn-ea"/>
                <a:cs typeface="+mn-cs"/>
              </a:rPr>
              <a:t>Resumen por Sector</a:t>
            </a:r>
          </a:p>
        </c:rich>
      </c:tx>
      <c:overlay val="0"/>
      <c:spPr>
        <a:noFill/>
        <a:ln>
          <a:noFill/>
        </a:ln>
        <a:effectLst/>
      </c:spPr>
    </c:title>
    <c:autoTitleDeleted val="0"/>
    <c:plotArea>
      <c:layout/>
      <c:pieChart>
        <c:varyColors val="1"/>
        <c:ser>
          <c:idx val="0"/>
          <c:order val="0"/>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9AA1-4CBA-AA93-17573F6B3E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A1-4CBA-AA93-17573F6B3E2A}"/>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9AA1-4CBA-AA93-17573F6B3E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Resumen!$I$15:$I$17</c:f>
              <c:strCache>
                <c:ptCount val="3"/>
                <c:pt idx="0">
                  <c:v>Agricultura</c:v>
                </c:pt>
                <c:pt idx="1">
                  <c:v>Pecuario</c:v>
                </c:pt>
                <c:pt idx="2">
                  <c:v>Sistemas de Agua</c:v>
                </c:pt>
              </c:strCache>
            </c:strRef>
          </c:cat>
          <c:val>
            <c:numRef>
              <c:f>Resumen!$J$15:$J$17</c:f>
              <c:numCache>
                <c:formatCode>"₡"#,##0.00</c:formatCode>
                <c:ptCount val="3"/>
                <c:pt idx="0">
                  <c:v>1071479883.5416</c:v>
                </c:pt>
                <c:pt idx="1">
                  <c:v>2821086086.1599998</c:v>
                </c:pt>
                <c:pt idx="2">
                  <c:v>30226362429.253124</c:v>
                </c:pt>
              </c:numCache>
            </c:numRef>
          </c:val>
          <c:extLst>
            <c:ext xmlns:c16="http://schemas.microsoft.com/office/drawing/2014/chart" uri="{C3380CC4-5D6E-409C-BE32-E72D297353CC}">
              <c16:uniqueId val="{00000006-9AA1-4CBA-AA93-17573F6B3E2A}"/>
            </c:ext>
          </c:extLst>
        </c:ser>
        <c:ser>
          <c:idx val="1"/>
          <c:order val="1"/>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8-9AA1-4CBA-AA93-17573F6B3E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9AA1-4CBA-AA93-17573F6B3E2A}"/>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C-9AA1-4CBA-AA93-17573F6B3E2A}"/>
              </c:ext>
            </c:extLst>
          </c:dPt>
          <c:cat>
            <c:strRef>
              <c:f>Resumen!$I$15:$I$17</c:f>
              <c:strCache>
                <c:ptCount val="3"/>
                <c:pt idx="0">
                  <c:v>Agricultura</c:v>
                </c:pt>
                <c:pt idx="1">
                  <c:v>Pecuario</c:v>
                </c:pt>
                <c:pt idx="2">
                  <c:v>Sistemas de Agua</c:v>
                </c:pt>
              </c:strCache>
            </c:strRef>
          </c:cat>
          <c:val>
            <c:numRef>
              <c:f>Resumen!$K$15:$K$17</c:f>
              <c:numCache>
                <c:formatCode>0%</c:formatCode>
                <c:ptCount val="3"/>
                <c:pt idx="0">
                  <c:v>3.140426542746947E-2</c:v>
                </c:pt>
                <c:pt idx="1">
                  <c:v>8.2683900653996723E-2</c:v>
                </c:pt>
                <c:pt idx="2">
                  <c:v>0.88591183391853379</c:v>
                </c:pt>
              </c:numCache>
            </c:numRef>
          </c:val>
          <c:extLst>
            <c:ext xmlns:c16="http://schemas.microsoft.com/office/drawing/2014/chart" uri="{C3380CC4-5D6E-409C-BE32-E72D297353CC}">
              <c16:uniqueId val="{0000000D-9AA1-4CBA-AA93-17573F6B3E2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Resumen por Provincia</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R"/>
        </a:p>
      </c:txPr>
    </c:title>
    <c:autoTitleDeleted val="0"/>
    <c:plotArea>
      <c:layout>
        <c:manualLayout>
          <c:layoutTarget val="inner"/>
          <c:xMode val="edge"/>
          <c:yMode val="edge"/>
          <c:x val="0.11829798819416815"/>
          <c:y val="0.22286112037175557"/>
          <c:w val="0.8035626155315384"/>
          <c:h val="0.51738764298077433"/>
        </c:manualLayout>
      </c:layout>
      <c:areaChart>
        <c:grouping val="standard"/>
        <c:varyColors val="0"/>
        <c:ser>
          <c:idx val="1"/>
          <c:order val="1"/>
          <c:tx>
            <c:strRef>
              <c:f>Resumen!$K$5</c:f>
              <c:strCache>
                <c:ptCount val="1"/>
                <c:pt idx="0">
                  <c:v>PORCENTAJE</c:v>
                </c:pt>
              </c:strCache>
            </c:strRef>
          </c:tx>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Resumen!$I$6:$I$10</c:f>
              <c:strCache>
                <c:ptCount val="5"/>
                <c:pt idx="0">
                  <c:v>Guanacaste</c:v>
                </c:pt>
                <c:pt idx="1">
                  <c:v>Puntarenas</c:v>
                </c:pt>
                <c:pt idx="2">
                  <c:v>Alajuela</c:v>
                </c:pt>
                <c:pt idx="3">
                  <c:v>Cartago</c:v>
                </c:pt>
                <c:pt idx="4">
                  <c:v>San José</c:v>
                </c:pt>
              </c:strCache>
            </c:strRef>
          </c:cat>
          <c:val>
            <c:numRef>
              <c:f>Resumen!$K$6:$K$10</c:f>
              <c:numCache>
                <c:formatCode>0%</c:formatCode>
                <c:ptCount val="5"/>
                <c:pt idx="0">
                  <c:v>0.10133673059054955</c:v>
                </c:pt>
                <c:pt idx="1">
                  <c:v>2.0018037847311886E-2</c:v>
                </c:pt>
                <c:pt idx="2">
                  <c:v>4.2170413980647761E-2</c:v>
                </c:pt>
                <c:pt idx="3">
                  <c:v>3.0567555440807791E-3</c:v>
                </c:pt>
                <c:pt idx="4">
                  <c:v>0.83341806203741009</c:v>
                </c:pt>
              </c:numCache>
            </c:numRef>
          </c:val>
          <c:extLst>
            <c:ext xmlns:c16="http://schemas.microsoft.com/office/drawing/2014/chart" uri="{C3380CC4-5D6E-409C-BE32-E72D297353CC}">
              <c16:uniqueId val="{00000000-FBEB-4E26-8162-78995B70D0A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7497424"/>
        <c:axId val="107496640"/>
        <c:extLst>
          <c:ext xmlns:c15="http://schemas.microsoft.com/office/drawing/2012/chart" uri="{02D57815-91ED-43cb-92C2-25804820EDAC}">
            <c15:filteredAreaSeries>
              <c15:ser>
                <c:idx val="0"/>
                <c:order val="0"/>
                <c:tx>
                  <c:strRef>
                    <c:extLst>
                      <c:ext uri="{02D57815-91ED-43cb-92C2-25804820EDAC}">
                        <c15:formulaRef>
                          <c15:sqref>Resumen!$J$5</c15:sqref>
                        </c15:formulaRef>
                      </c:ext>
                    </c:extLst>
                    <c:strCache>
                      <c:ptCount val="1"/>
                      <c:pt idx="0">
                        <c:v>MONTO</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R"/>
                    </a:p>
                  </c:txPr>
                  <c:showLegendKey val="0"/>
                  <c:showVal val="1"/>
                  <c:showCatName val="0"/>
                  <c:showSerName val="0"/>
                  <c:showPercent val="0"/>
                  <c:showBubbleSize val="0"/>
                  <c:showLeaderLines val="0"/>
                  <c:extLst>
                    <c:ext uri="{CE6537A1-D6FC-4f65-9D91-7224C49458BB}">
                      <c15:showLeaderLines val="1"/>
                      <c15:leaderLines>
                        <c:spPr>
                          <a:ln w="9525">
                            <a:solidFill>
                              <a:schemeClr val="accent1">
                                <a:lumMod val="60000"/>
                                <a:lumOff val="40000"/>
                              </a:schemeClr>
                            </a:solidFill>
                          </a:ln>
                          <a:effectLst/>
                        </c:spPr>
                      </c15:leaderLines>
                    </c:ext>
                  </c:extLst>
                </c:dLbls>
                <c:cat>
                  <c:strRef>
                    <c:extLst>
                      <c:ext uri="{02D57815-91ED-43cb-92C2-25804820EDAC}">
                        <c15:formulaRef>
                          <c15:sqref>Resumen!$I$6:$I$10</c15:sqref>
                        </c15:formulaRef>
                      </c:ext>
                    </c:extLst>
                    <c:strCache>
                      <c:ptCount val="5"/>
                      <c:pt idx="0">
                        <c:v>Guanacaste</c:v>
                      </c:pt>
                      <c:pt idx="1">
                        <c:v>Puntarenas</c:v>
                      </c:pt>
                      <c:pt idx="2">
                        <c:v>Alajuela</c:v>
                      </c:pt>
                      <c:pt idx="3">
                        <c:v>Cartago</c:v>
                      </c:pt>
                      <c:pt idx="4">
                        <c:v>San José</c:v>
                      </c:pt>
                    </c:strCache>
                  </c:strRef>
                </c:cat>
                <c:val>
                  <c:numRef>
                    <c:extLst>
                      <c:ext uri="{02D57815-91ED-43cb-92C2-25804820EDAC}">
                        <c15:formulaRef>
                          <c15:sqref>Resumen!$J$6:$J$10</c15:sqref>
                        </c15:formulaRef>
                      </c:ext>
                    </c:extLst>
                    <c:numCache>
                      <c:formatCode>"₡"#,##0.00</c:formatCode>
                      <c:ptCount val="5"/>
                      <c:pt idx="0">
                        <c:v>3457500655.203125</c:v>
                      </c:pt>
                      <c:pt idx="1">
                        <c:v>682994000</c:v>
                      </c:pt>
                      <c:pt idx="2">
                        <c:v>1438809335.1600001</c:v>
                      </c:pt>
                      <c:pt idx="3">
                        <c:v>104293223.54159999</c:v>
                      </c:pt>
                      <c:pt idx="4">
                        <c:v>28435331185.049999</c:v>
                      </c:pt>
                    </c:numCache>
                  </c:numRef>
                </c:val>
                <c:extLst>
                  <c:ext xmlns:c16="http://schemas.microsoft.com/office/drawing/2014/chart" uri="{C3380CC4-5D6E-409C-BE32-E72D297353CC}">
                    <c16:uniqueId val="{00000001-FBEB-4E26-8162-78995B70D0A0}"/>
                  </c:ext>
                </c:extLst>
              </c15:ser>
            </c15:filteredAreaSeries>
          </c:ext>
        </c:extLst>
      </c:areaChart>
      <c:catAx>
        <c:axId val="1074974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R"/>
          </a:p>
        </c:txPr>
        <c:crossAx val="107496640"/>
        <c:crosses val="autoZero"/>
        <c:auto val="1"/>
        <c:lblAlgn val="ctr"/>
        <c:lblOffset val="100"/>
        <c:noMultiLvlLbl val="0"/>
      </c:catAx>
      <c:valAx>
        <c:axId val="107496640"/>
        <c:scaling>
          <c:orientation val="minMax"/>
        </c:scaling>
        <c:delete val="1"/>
        <c:axPos val="l"/>
        <c:numFmt formatCode="0%" sourceLinked="0"/>
        <c:majorTickMark val="out"/>
        <c:minorTickMark val="none"/>
        <c:tickLblPos val="nextTo"/>
        <c:crossAx val="107497424"/>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s-C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lgn="ctr" rtl="0">
              <a:defRPr lang="es-CR" sz="1600" b="1" i="0" u="none" strike="noStrike" kern="1200" spc="0" baseline="0">
                <a:solidFill>
                  <a:sysClr val="windowText" lastClr="000000">
                    <a:lumMod val="65000"/>
                    <a:lumOff val="35000"/>
                  </a:sysClr>
                </a:solidFill>
                <a:latin typeface="+mn-lt"/>
                <a:ea typeface="+mn-ea"/>
                <a:cs typeface="+mn-cs"/>
              </a:defRPr>
            </a:pPr>
            <a:r>
              <a:rPr lang="es-CR" sz="1600" b="1" i="0" u="none" strike="noStrike" kern="1200" baseline="0">
                <a:solidFill>
                  <a:sysClr val="windowText" lastClr="000000">
                    <a:lumMod val="65000"/>
                    <a:lumOff val="35000"/>
                  </a:sysClr>
                </a:solidFill>
                <a:latin typeface="+mn-lt"/>
                <a:ea typeface="+mn-ea"/>
                <a:cs typeface="+mn-cs"/>
              </a:rPr>
              <a:t>Resumen por Sector</a:t>
            </a:r>
          </a:p>
        </c:rich>
      </c:tx>
      <c:overlay val="0"/>
      <c:spPr>
        <a:noFill/>
        <a:ln>
          <a:noFill/>
        </a:ln>
        <a:effectLst/>
      </c:spPr>
    </c:title>
    <c:autoTitleDeleted val="0"/>
    <c:plotArea>
      <c:layout/>
      <c:pieChart>
        <c:varyColors val="1"/>
        <c:ser>
          <c:idx val="0"/>
          <c:order val="0"/>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244A-458D-8681-0C703259EB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4A-458D-8681-0C703259EBA3}"/>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244A-458D-8681-0C703259EB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Pérdidas!$J$15:$J$17</c:f>
              <c:strCache>
                <c:ptCount val="3"/>
                <c:pt idx="0">
                  <c:v>Agricultura</c:v>
                </c:pt>
                <c:pt idx="1">
                  <c:v>Pecuario</c:v>
                </c:pt>
                <c:pt idx="2">
                  <c:v>Sistemas de Agua</c:v>
                </c:pt>
              </c:strCache>
            </c:strRef>
          </c:cat>
          <c:val>
            <c:numRef>
              <c:f>Pérdidas!$K$15:$K$17</c:f>
              <c:numCache>
                <c:formatCode>"₡"#,##0.00</c:formatCode>
                <c:ptCount val="3"/>
                <c:pt idx="0">
                  <c:v>1071479883.61</c:v>
                </c:pt>
                <c:pt idx="1">
                  <c:v>2821086086.1599998</c:v>
                </c:pt>
                <c:pt idx="2">
                  <c:v>30226362429.253124</c:v>
                </c:pt>
              </c:numCache>
            </c:numRef>
          </c:val>
          <c:extLst>
            <c:ext xmlns:c16="http://schemas.microsoft.com/office/drawing/2014/chart" uri="{C3380CC4-5D6E-409C-BE32-E72D297353CC}">
              <c16:uniqueId val="{00000006-244A-458D-8681-0C703259EBA3}"/>
            </c:ext>
          </c:extLst>
        </c:ser>
        <c:ser>
          <c:idx val="1"/>
          <c:order val="1"/>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8-244A-458D-8681-0C703259EB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244A-458D-8681-0C703259EBA3}"/>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C-244A-458D-8681-0C703259EBA3}"/>
              </c:ext>
            </c:extLst>
          </c:dPt>
          <c:cat>
            <c:strRef>
              <c:f>Pérdidas!$J$15:$J$17</c:f>
              <c:strCache>
                <c:ptCount val="3"/>
                <c:pt idx="0">
                  <c:v>Agricultura</c:v>
                </c:pt>
                <c:pt idx="1">
                  <c:v>Pecuario</c:v>
                </c:pt>
                <c:pt idx="2">
                  <c:v>Sistemas de Agua</c:v>
                </c:pt>
              </c:strCache>
            </c:strRef>
          </c:cat>
          <c:val>
            <c:numRef>
              <c:f>Pérdidas!$L$15:$L$17</c:f>
              <c:numCache>
                <c:formatCode>0%</c:formatCode>
                <c:ptCount val="3"/>
                <c:pt idx="0">
                  <c:v>3.1404265429411264E-2</c:v>
                </c:pt>
                <c:pt idx="1">
                  <c:v>8.2683900653830966E-2</c:v>
                </c:pt>
                <c:pt idx="2">
                  <c:v>0.88591183391675776</c:v>
                </c:pt>
              </c:numCache>
            </c:numRef>
          </c:val>
          <c:extLst>
            <c:ext xmlns:c16="http://schemas.microsoft.com/office/drawing/2014/chart" uri="{C3380CC4-5D6E-409C-BE32-E72D297353CC}">
              <c16:uniqueId val="{0000000D-244A-458D-8681-0C703259EBA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Resumen por Provincia</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R"/>
        </a:p>
      </c:txPr>
    </c:title>
    <c:autoTitleDeleted val="0"/>
    <c:plotArea>
      <c:layout>
        <c:manualLayout>
          <c:layoutTarget val="inner"/>
          <c:xMode val="edge"/>
          <c:yMode val="edge"/>
          <c:x val="0.11829798819416815"/>
          <c:y val="0.22286112037175557"/>
          <c:w val="0.8035626155315384"/>
          <c:h val="0.51738764298077433"/>
        </c:manualLayout>
      </c:layout>
      <c:areaChart>
        <c:grouping val="standard"/>
        <c:varyColors val="0"/>
        <c:ser>
          <c:idx val="1"/>
          <c:order val="1"/>
          <c:tx>
            <c:strRef>
              <c:f>Pérdidas!$L$5</c:f>
              <c:strCache>
                <c:ptCount val="1"/>
                <c:pt idx="0">
                  <c:v>PORCENTAJE</c:v>
                </c:pt>
              </c:strCache>
            </c:strRef>
          </c:tx>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Pérdidas!$J$6:$J$10</c:f>
              <c:strCache>
                <c:ptCount val="5"/>
                <c:pt idx="0">
                  <c:v>Guanacaste</c:v>
                </c:pt>
                <c:pt idx="1">
                  <c:v>Puntarenas</c:v>
                </c:pt>
                <c:pt idx="2">
                  <c:v>Alajuela</c:v>
                </c:pt>
                <c:pt idx="3">
                  <c:v>Cartago</c:v>
                </c:pt>
                <c:pt idx="4">
                  <c:v>San José</c:v>
                </c:pt>
              </c:strCache>
            </c:strRef>
          </c:cat>
          <c:val>
            <c:numRef>
              <c:f>Pérdidas!$L$6:$L$10</c:f>
              <c:numCache>
                <c:formatCode>0%</c:formatCode>
                <c:ptCount val="5"/>
                <c:pt idx="0">
                  <c:v>0.1013367305903464</c:v>
                </c:pt>
                <c:pt idx="1">
                  <c:v>2.0018037847271755E-2</c:v>
                </c:pt>
                <c:pt idx="2">
                  <c:v>4.2170413982614861E-2</c:v>
                </c:pt>
                <c:pt idx="3">
                  <c:v>3.056755544027756E-3</c:v>
                </c:pt>
                <c:pt idx="4">
                  <c:v>0.8334180620357392</c:v>
                </c:pt>
              </c:numCache>
            </c:numRef>
          </c:val>
          <c:extLst>
            <c:ext xmlns:c16="http://schemas.microsoft.com/office/drawing/2014/chart" uri="{C3380CC4-5D6E-409C-BE32-E72D297353CC}">
              <c16:uniqueId val="{00000000-CB21-4CD1-A12E-84883AA87A6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0925728"/>
        <c:axId val="110932392"/>
        <c:extLst>
          <c:ext xmlns:c15="http://schemas.microsoft.com/office/drawing/2012/chart" uri="{02D57815-91ED-43cb-92C2-25804820EDAC}">
            <c15:filteredAreaSeries>
              <c15:ser>
                <c:idx val="0"/>
                <c:order val="0"/>
                <c:tx>
                  <c:strRef>
                    <c:extLst>
                      <c:ext uri="{02D57815-91ED-43cb-92C2-25804820EDAC}">
                        <c15:formulaRef>
                          <c15:sqref>Pérdidas!$K$5</c15:sqref>
                        </c15:formulaRef>
                      </c:ext>
                    </c:extLst>
                    <c:strCache>
                      <c:ptCount val="1"/>
                      <c:pt idx="0">
                        <c:v>MONTO</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R"/>
                    </a:p>
                  </c:txPr>
                  <c:showLegendKey val="0"/>
                  <c:showVal val="1"/>
                  <c:showCatName val="0"/>
                  <c:showSerName val="0"/>
                  <c:showPercent val="0"/>
                  <c:showBubbleSize val="0"/>
                  <c:showLeaderLines val="0"/>
                  <c:extLst>
                    <c:ext uri="{CE6537A1-D6FC-4f65-9D91-7224C49458BB}">
                      <c15:showLeaderLines val="1"/>
                      <c15:leaderLines>
                        <c:spPr>
                          <a:ln w="9525">
                            <a:solidFill>
                              <a:schemeClr val="accent1">
                                <a:lumMod val="60000"/>
                                <a:lumOff val="40000"/>
                              </a:schemeClr>
                            </a:solidFill>
                          </a:ln>
                          <a:effectLst/>
                        </c:spPr>
                      </c15:leaderLines>
                    </c:ext>
                  </c:extLst>
                </c:dLbls>
                <c:cat>
                  <c:strRef>
                    <c:extLst>
                      <c:ext uri="{02D57815-91ED-43cb-92C2-25804820EDAC}">
                        <c15:formulaRef>
                          <c15:sqref>Pérdidas!$J$6:$J$10</c15:sqref>
                        </c15:formulaRef>
                      </c:ext>
                    </c:extLst>
                    <c:strCache>
                      <c:ptCount val="5"/>
                      <c:pt idx="0">
                        <c:v>Guanacaste</c:v>
                      </c:pt>
                      <c:pt idx="1">
                        <c:v>Puntarenas</c:v>
                      </c:pt>
                      <c:pt idx="2">
                        <c:v>Alajuela</c:v>
                      </c:pt>
                      <c:pt idx="3">
                        <c:v>Cartago</c:v>
                      </c:pt>
                      <c:pt idx="4">
                        <c:v>San José</c:v>
                      </c:pt>
                    </c:strCache>
                  </c:strRef>
                </c:cat>
                <c:val>
                  <c:numRef>
                    <c:extLst>
                      <c:ext uri="{02D57815-91ED-43cb-92C2-25804820EDAC}">
                        <c15:formulaRef>
                          <c15:sqref>Pérdidas!$K$6:$K$10</c15:sqref>
                        </c15:formulaRef>
                      </c:ext>
                    </c:extLst>
                    <c:numCache>
                      <c:formatCode>"₡"#,##0.00</c:formatCode>
                      <c:ptCount val="5"/>
                      <c:pt idx="0">
                        <c:v>3457500655.203125</c:v>
                      </c:pt>
                      <c:pt idx="1">
                        <c:v>682994000</c:v>
                      </c:pt>
                      <c:pt idx="2">
                        <c:v>1438809335.23</c:v>
                      </c:pt>
                      <c:pt idx="3">
                        <c:v>104293223.53999999</c:v>
                      </c:pt>
                      <c:pt idx="4">
                        <c:v>28435331185.049999</c:v>
                      </c:pt>
                    </c:numCache>
                  </c:numRef>
                </c:val>
                <c:extLst>
                  <c:ext xmlns:c16="http://schemas.microsoft.com/office/drawing/2014/chart" uri="{C3380CC4-5D6E-409C-BE32-E72D297353CC}">
                    <c16:uniqueId val="{00000001-CB21-4CD1-A12E-84883AA87A6A}"/>
                  </c:ext>
                </c:extLst>
              </c15:ser>
            </c15:filteredAreaSeries>
          </c:ext>
        </c:extLst>
      </c:areaChart>
      <c:catAx>
        <c:axId val="1109257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R"/>
          </a:p>
        </c:txPr>
        <c:crossAx val="110932392"/>
        <c:crosses val="autoZero"/>
        <c:auto val="1"/>
        <c:lblAlgn val="ctr"/>
        <c:lblOffset val="100"/>
        <c:noMultiLvlLbl val="0"/>
      </c:catAx>
      <c:valAx>
        <c:axId val="110932392"/>
        <c:scaling>
          <c:orientation val="minMax"/>
        </c:scaling>
        <c:delete val="1"/>
        <c:axPos val="l"/>
        <c:numFmt formatCode="0%" sourceLinked="0"/>
        <c:majorTickMark val="out"/>
        <c:minorTickMark val="none"/>
        <c:tickLblPos val="nextTo"/>
        <c:crossAx val="110925728"/>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s-C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67923</xdr:colOff>
      <xdr:row>12</xdr:row>
      <xdr:rowOff>18670</xdr:rowOff>
    </xdr:from>
    <xdr:to>
      <xdr:col>16</xdr:col>
      <xdr:colOff>84668</xdr:colOff>
      <xdr:row>23</xdr:row>
      <xdr:rowOff>148166</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0</xdr:row>
      <xdr:rowOff>52388</xdr:rowOff>
    </xdr:from>
    <xdr:to>
      <xdr:col>16</xdr:col>
      <xdr:colOff>19050</xdr:colOff>
      <xdr:row>11</xdr:row>
      <xdr:rowOff>142876</xdr:rowOff>
    </xdr:to>
    <xdr:graphicFrame macro="">
      <xdr:nvGraphicFramePr>
        <xdr:cNvPr id="4" name="Gráfico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67923</xdr:colOff>
      <xdr:row>12</xdr:row>
      <xdr:rowOff>18670</xdr:rowOff>
    </xdr:from>
    <xdr:to>
      <xdr:col>17</xdr:col>
      <xdr:colOff>84668</xdr:colOff>
      <xdr:row>23</xdr:row>
      <xdr:rowOff>148166</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104775</xdr:colOff>
      <xdr:row>0</xdr:row>
      <xdr:rowOff>52388</xdr:rowOff>
    </xdr:from>
    <xdr:to>
      <xdr:col>17</xdr:col>
      <xdr:colOff>19050</xdr:colOff>
      <xdr:row>11</xdr:row>
      <xdr:rowOff>142876</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opLeftCell="A7" zoomScale="90" zoomScaleNormal="90" workbookViewId="0">
      <selection activeCell="I3" sqref="I3"/>
    </sheetView>
  </sheetViews>
  <sheetFormatPr baseColWidth="10" defaultRowHeight="12.75" x14ac:dyDescent="0.2"/>
  <cols>
    <col min="1" max="1" width="11.42578125" style="374"/>
    <col min="2" max="2" width="24.7109375" style="266" customWidth="1"/>
    <col min="3" max="3" width="19.42578125" style="517" customWidth="1"/>
    <col min="4" max="5" width="18.85546875" style="517" customWidth="1"/>
    <col min="6" max="6" width="21.140625" style="517" customWidth="1"/>
    <col min="7" max="7" width="20.42578125" style="213" customWidth="1"/>
    <col min="8" max="8" width="3.140625" style="213" customWidth="1"/>
    <col min="9" max="9" width="16.5703125" style="266" customWidth="1"/>
    <col min="10" max="10" width="21.85546875" style="494" customWidth="1"/>
    <col min="11" max="11" width="11.85546875" style="495" customWidth="1"/>
    <col min="12" max="12" width="11.5703125" style="213" customWidth="1"/>
    <col min="13" max="16384" width="11.42578125" style="213"/>
  </cols>
  <sheetData>
    <row r="1" spans="1:11" s="374" customFormat="1" x14ac:dyDescent="0.2">
      <c r="A1" s="490" t="s">
        <v>320</v>
      </c>
      <c r="B1" s="500" t="s">
        <v>321</v>
      </c>
      <c r="C1" s="491" t="s">
        <v>322</v>
      </c>
      <c r="D1" s="492" t="s">
        <v>319</v>
      </c>
      <c r="E1" s="492" t="s">
        <v>475</v>
      </c>
      <c r="F1" s="492" t="s">
        <v>47</v>
      </c>
      <c r="G1" s="493" t="s">
        <v>323</v>
      </c>
      <c r="I1" s="266"/>
      <c r="J1" s="519"/>
      <c r="K1" s="495"/>
    </row>
    <row r="2" spans="1:11" s="248" customFormat="1" ht="21" customHeight="1" x14ac:dyDescent="0.25">
      <c r="A2" s="342" t="s">
        <v>318</v>
      </c>
      <c r="B2" s="520" t="s">
        <v>17</v>
      </c>
      <c r="C2" s="513">
        <f>+Agrícola!N14</f>
        <v>47346000</v>
      </c>
      <c r="D2" s="514">
        <f>+Pecuario!N10</f>
        <v>61518687</v>
      </c>
      <c r="E2" s="514">
        <v>0</v>
      </c>
      <c r="F2" s="514">
        <f t="shared" ref="F2:F23" si="0">SUM(C2:E2)</f>
        <v>108864687</v>
      </c>
      <c r="G2" s="502">
        <f t="shared" ref="G2:G23" si="1">+F2/$F$32</f>
        <v>3.1907416823599654E-3</v>
      </c>
      <c r="I2" s="266"/>
      <c r="J2" s="503"/>
      <c r="K2" s="504"/>
    </row>
    <row r="3" spans="1:11" s="248" customFormat="1" ht="21" customHeight="1" x14ac:dyDescent="0.25">
      <c r="A3" s="342" t="s">
        <v>318</v>
      </c>
      <c r="B3" s="520" t="s">
        <v>48</v>
      </c>
      <c r="C3" s="513">
        <f>+Agrícola!N24</f>
        <v>88978000</v>
      </c>
      <c r="D3" s="514">
        <f>+Pecuario!N14</f>
        <v>68009571</v>
      </c>
      <c r="E3" s="514">
        <v>0</v>
      </c>
      <c r="F3" s="514">
        <f t="shared" si="0"/>
        <v>156987571</v>
      </c>
      <c r="G3" s="502">
        <f t="shared" si="1"/>
        <v>4.6011870350772654E-3</v>
      </c>
      <c r="I3" s="266"/>
      <c r="J3" s="503"/>
      <c r="K3" s="504"/>
    </row>
    <row r="4" spans="1:11" s="248" customFormat="1" ht="21" customHeight="1" thickBot="1" x14ac:dyDescent="0.3">
      <c r="A4" s="342" t="s">
        <v>318</v>
      </c>
      <c r="B4" s="520" t="s">
        <v>71</v>
      </c>
      <c r="C4" s="513">
        <f>+Agrícola!N32</f>
        <v>29910000</v>
      </c>
      <c r="D4" s="514">
        <f>+Pecuario!N17</f>
        <v>56801962</v>
      </c>
      <c r="E4" s="514">
        <v>0</v>
      </c>
      <c r="F4" s="514">
        <f t="shared" si="0"/>
        <v>86711962</v>
      </c>
      <c r="G4" s="502">
        <f t="shared" si="1"/>
        <v>2.5414620584231634E-3</v>
      </c>
      <c r="I4" s="266"/>
      <c r="J4" s="503"/>
      <c r="K4" s="504"/>
    </row>
    <row r="5" spans="1:11" s="248" customFormat="1" ht="21" customHeight="1" thickBot="1" x14ac:dyDescent="0.3">
      <c r="A5" s="342" t="s">
        <v>318</v>
      </c>
      <c r="B5" s="520" t="s">
        <v>86</v>
      </c>
      <c r="C5" s="513">
        <f>+Agrícola!N40</f>
        <v>70026000</v>
      </c>
      <c r="D5" s="514">
        <f>+Pecuario!N21</f>
        <v>218565226</v>
      </c>
      <c r="E5" s="514">
        <f>+'Sistemas de Agua'!I8</f>
        <v>1206259691.203125</v>
      </c>
      <c r="F5" s="514">
        <f t="shared" si="0"/>
        <v>1494850917.203125</v>
      </c>
      <c r="G5" s="502">
        <f t="shared" si="1"/>
        <v>4.3812950387062032E-2</v>
      </c>
      <c r="I5" s="496" t="s">
        <v>316</v>
      </c>
      <c r="J5" s="505" t="s">
        <v>325</v>
      </c>
      <c r="K5" s="506" t="s">
        <v>326</v>
      </c>
    </row>
    <row r="6" spans="1:11" s="248" customFormat="1" ht="21" customHeight="1" x14ac:dyDescent="0.25">
      <c r="A6" s="342" t="s">
        <v>318</v>
      </c>
      <c r="B6" s="520" t="s">
        <v>173</v>
      </c>
      <c r="C6" s="513">
        <f>+Agrícola!N76</f>
        <v>22004000</v>
      </c>
      <c r="D6" s="514">
        <f>+Pecuario!N36</f>
        <v>55550020</v>
      </c>
      <c r="E6" s="514">
        <v>0</v>
      </c>
      <c r="F6" s="514">
        <f t="shared" si="0"/>
        <v>77554020</v>
      </c>
      <c r="G6" s="502">
        <f t="shared" si="1"/>
        <v>2.2730497011264859E-3</v>
      </c>
      <c r="I6" s="290" t="s">
        <v>318</v>
      </c>
      <c r="J6" s="507">
        <f ca="1">+SUMIF($A$2:$A$31,I6,$F$2:$F$23)</f>
        <v>3457500655.203125</v>
      </c>
      <c r="K6" s="508">
        <f ca="1">+J6/$J$11</f>
        <v>0.10133673059054955</v>
      </c>
    </row>
    <row r="7" spans="1:11" s="248" customFormat="1" ht="21" customHeight="1" x14ac:dyDescent="0.25">
      <c r="A7" s="342" t="s">
        <v>318</v>
      </c>
      <c r="B7" s="520" t="s">
        <v>183</v>
      </c>
      <c r="C7" s="513">
        <f>+Agrícola!N78</f>
        <v>44740000</v>
      </c>
      <c r="D7" s="514">
        <f>+Pecuario!N40</f>
        <v>52541617</v>
      </c>
      <c r="E7" s="514">
        <v>0</v>
      </c>
      <c r="F7" s="514">
        <f t="shared" si="0"/>
        <v>97281617</v>
      </c>
      <c r="G7" s="502">
        <f t="shared" si="1"/>
        <v>2.8512506565997642E-3</v>
      </c>
      <c r="I7" s="290" t="s">
        <v>246</v>
      </c>
      <c r="J7" s="507">
        <f ca="1">+SUMIF($A$2:$A$31,"Puntarenas",$F$2:$F$23)</f>
        <v>682994000</v>
      </c>
      <c r="K7" s="508">
        <f t="shared" ref="K7:K10" ca="1" si="2">+J7/$J$11</f>
        <v>2.0018037847311886E-2</v>
      </c>
    </row>
    <row r="8" spans="1:11" s="248" customFormat="1" ht="21" customHeight="1" x14ac:dyDescent="0.25">
      <c r="A8" s="342" t="s">
        <v>318</v>
      </c>
      <c r="B8" s="520" t="s">
        <v>185</v>
      </c>
      <c r="C8" s="513">
        <f>+Agrícola!N88</f>
        <v>11720000</v>
      </c>
      <c r="D8" s="514">
        <f>+Pecuario!N44</f>
        <v>81735330</v>
      </c>
      <c r="E8" s="514">
        <v>0</v>
      </c>
      <c r="F8" s="514">
        <f t="shared" si="0"/>
        <v>93455330</v>
      </c>
      <c r="G8" s="502">
        <f t="shared" si="1"/>
        <v>2.7391050770182784E-3</v>
      </c>
      <c r="I8" s="290" t="s">
        <v>317</v>
      </c>
      <c r="J8" s="507">
        <f ca="1">+SUMIF($A$2:$A$31,I8,$F$2:$F$23)</f>
        <v>1438809335.1600001</v>
      </c>
      <c r="K8" s="508">
        <f t="shared" ca="1" si="2"/>
        <v>4.2170413980647761E-2</v>
      </c>
    </row>
    <row r="9" spans="1:11" s="248" customFormat="1" ht="21" customHeight="1" x14ac:dyDescent="0.25">
      <c r="A9" s="342" t="s">
        <v>318</v>
      </c>
      <c r="B9" s="520" t="s">
        <v>199</v>
      </c>
      <c r="C9" s="513">
        <f>+Agrícola!N105</f>
        <v>40306000</v>
      </c>
      <c r="D9" s="514">
        <f>+Pecuario!N50</f>
        <v>77870408</v>
      </c>
      <c r="E9" s="514">
        <v>0</v>
      </c>
      <c r="F9" s="514">
        <f t="shared" si="0"/>
        <v>118176408</v>
      </c>
      <c r="G9" s="502">
        <f t="shared" si="1"/>
        <v>3.4636611859011515E-3</v>
      </c>
      <c r="I9" s="290" t="s">
        <v>98</v>
      </c>
      <c r="J9" s="507">
        <f>+SUMIF($A$2:$A$23,I9,$F$2:$F$23)</f>
        <v>104293223.54159999</v>
      </c>
      <c r="K9" s="508">
        <f t="shared" ca="1" si="2"/>
        <v>3.0567555440807791E-3</v>
      </c>
    </row>
    <row r="10" spans="1:11" s="248" customFormat="1" ht="21" customHeight="1" thickBot="1" x14ac:dyDescent="0.3">
      <c r="A10" s="342" t="s">
        <v>318</v>
      </c>
      <c r="B10" s="520" t="s">
        <v>207</v>
      </c>
      <c r="C10" s="513">
        <f>+Agrícola!N116</f>
        <v>125656000</v>
      </c>
      <c r="D10" s="514">
        <f>+Pecuario!N54</f>
        <v>189694178</v>
      </c>
      <c r="E10" s="514">
        <v>0</v>
      </c>
      <c r="F10" s="514">
        <f t="shared" si="0"/>
        <v>315350178</v>
      </c>
      <c r="G10" s="502">
        <f t="shared" si="1"/>
        <v>9.2426753358895389E-3</v>
      </c>
      <c r="I10" s="290" t="s">
        <v>308</v>
      </c>
      <c r="J10" s="507">
        <f ca="1">+SUMIF($A$2:$A$31,I10,$F$2:$F$23)</f>
        <v>28435331185.049999</v>
      </c>
      <c r="K10" s="508">
        <f t="shared" ca="1" si="2"/>
        <v>0.83341806203741009</v>
      </c>
    </row>
    <row r="11" spans="1:11" s="248" customFormat="1" ht="21" customHeight="1" thickBot="1" x14ac:dyDescent="0.3">
      <c r="A11" s="342" t="s">
        <v>318</v>
      </c>
      <c r="B11" s="520" t="s">
        <v>287</v>
      </c>
      <c r="C11" s="513">
        <f>+Agrícola!N164</f>
        <v>22656000</v>
      </c>
      <c r="D11" s="514">
        <f>+Pecuario!N116</f>
        <v>52126069</v>
      </c>
      <c r="E11" s="514">
        <f>+'Sistemas de Agua'!I6</f>
        <v>654692353</v>
      </c>
      <c r="F11" s="514">
        <f t="shared" si="0"/>
        <v>729474422</v>
      </c>
      <c r="G11" s="502">
        <f t="shared" si="1"/>
        <v>2.1380343880388352E-2</v>
      </c>
      <c r="I11" s="497" t="s">
        <v>324</v>
      </c>
      <c r="J11" s="509">
        <f ca="1">SUM(J6:J10)</f>
        <v>34118928398.954723</v>
      </c>
      <c r="K11" s="510">
        <f ca="1">SUM(K6:K10)</f>
        <v>1</v>
      </c>
    </row>
    <row r="12" spans="1:11" s="248" customFormat="1" ht="21" customHeight="1" x14ac:dyDescent="0.25">
      <c r="A12" s="342" t="s">
        <v>318</v>
      </c>
      <c r="B12" s="520" t="s">
        <v>293</v>
      </c>
      <c r="C12" s="513">
        <f>+Agrícola!N168</f>
        <v>15738000</v>
      </c>
      <c r="D12" s="514">
        <f>+Pecuario!N119</f>
        <v>163055543</v>
      </c>
      <c r="E12" s="514">
        <v>0</v>
      </c>
      <c r="F12" s="514">
        <f t="shared" si="0"/>
        <v>178793543</v>
      </c>
      <c r="G12" s="502">
        <f t="shared" si="1"/>
        <v>5.2403035907035572E-3</v>
      </c>
      <c r="I12" s="266"/>
      <c r="J12" s="503"/>
      <c r="K12" s="504"/>
    </row>
    <row r="13" spans="1:11" s="248" customFormat="1" ht="21" customHeight="1" thickBot="1" x14ac:dyDescent="0.3">
      <c r="A13" s="342" t="s">
        <v>246</v>
      </c>
      <c r="B13" s="342" t="s">
        <v>129</v>
      </c>
      <c r="C13" s="514">
        <f>+Agrícola!N60</f>
        <v>31500000</v>
      </c>
      <c r="D13" s="514">
        <v>112594000</v>
      </c>
      <c r="E13" s="514">
        <v>0</v>
      </c>
      <c r="F13" s="514">
        <f>SUM(C13:E13)</f>
        <v>144094000</v>
      </c>
      <c r="G13" s="502">
        <f>+F13/$F$32</f>
        <v>4.2232862156483938E-3</v>
      </c>
      <c r="I13" s="266"/>
      <c r="J13" s="503"/>
      <c r="K13" s="504"/>
    </row>
    <row r="14" spans="1:11" s="248" customFormat="1" ht="21" customHeight="1" thickBot="1" x14ac:dyDescent="0.3">
      <c r="A14" s="342" t="s">
        <v>246</v>
      </c>
      <c r="B14" s="342" t="s">
        <v>246</v>
      </c>
      <c r="C14" s="513">
        <f>+Agrícola!N150</f>
        <v>219000000</v>
      </c>
      <c r="D14" s="514">
        <v>319900000</v>
      </c>
      <c r="E14" s="514">
        <v>0</v>
      </c>
      <c r="F14" s="514">
        <f t="shared" si="0"/>
        <v>538900000</v>
      </c>
      <c r="G14" s="502">
        <f t="shared" si="1"/>
        <v>1.5794751631663492E-2</v>
      </c>
      <c r="I14" s="496" t="s">
        <v>327</v>
      </c>
      <c r="J14" s="496" t="s">
        <v>325</v>
      </c>
      <c r="K14" s="522" t="s">
        <v>326</v>
      </c>
    </row>
    <row r="15" spans="1:11" s="248" customFormat="1" ht="21" customHeight="1" x14ac:dyDescent="0.25">
      <c r="A15" s="342" t="s">
        <v>98</v>
      </c>
      <c r="B15" s="342" t="s">
        <v>98</v>
      </c>
      <c r="C15" s="513">
        <f>+Agrícola!N56</f>
        <v>49928765.541599996</v>
      </c>
      <c r="D15" s="514">
        <v>0</v>
      </c>
      <c r="E15" s="514">
        <v>0</v>
      </c>
      <c r="F15" s="514">
        <f t="shared" si="0"/>
        <v>49928765.541599996</v>
      </c>
      <c r="G15" s="502">
        <f t="shared" si="1"/>
        <v>1.4633743755894052E-3</v>
      </c>
      <c r="I15" s="498" t="s">
        <v>322</v>
      </c>
      <c r="J15" s="521">
        <f>+C32</f>
        <v>1071479883.5416</v>
      </c>
      <c r="K15" s="523">
        <f>+J15/$J$18</f>
        <v>3.140426542746947E-2</v>
      </c>
    </row>
    <row r="16" spans="1:11" s="248" customFormat="1" ht="21" customHeight="1" x14ac:dyDescent="0.25">
      <c r="A16" s="342" t="s">
        <v>98</v>
      </c>
      <c r="B16" s="342" t="s">
        <v>218</v>
      </c>
      <c r="C16" s="513">
        <f>+Agrícola!N137</f>
        <v>53864458</v>
      </c>
      <c r="D16" s="513">
        <v>500000</v>
      </c>
      <c r="E16" s="514">
        <v>0</v>
      </c>
      <c r="F16" s="514">
        <f t="shared" si="0"/>
        <v>54364458</v>
      </c>
      <c r="G16" s="502">
        <f t="shared" si="1"/>
        <v>1.5933811684913739E-3</v>
      </c>
      <c r="I16" s="308" t="s">
        <v>319</v>
      </c>
      <c r="J16" s="521">
        <f>+D32</f>
        <v>2821086086.1599998</v>
      </c>
      <c r="K16" s="523">
        <f t="shared" ref="K16" si="3">+J16/$J$18</f>
        <v>8.2683900653996723E-2</v>
      </c>
    </row>
    <row r="17" spans="1:11" s="248" customFormat="1" ht="21" customHeight="1" thickBot="1" x14ac:dyDescent="0.3">
      <c r="A17" s="342" t="s">
        <v>317</v>
      </c>
      <c r="B17" s="342" t="s">
        <v>152</v>
      </c>
      <c r="C17" s="513">
        <f>+Agrícola!N69</f>
        <v>15580781.209677419</v>
      </c>
      <c r="D17" s="514">
        <v>249319222.59999999</v>
      </c>
      <c r="E17" s="514">
        <v>0</v>
      </c>
      <c r="F17" s="514">
        <f t="shared" si="0"/>
        <v>264900003.80967742</v>
      </c>
      <c r="G17" s="502">
        <f t="shared" si="1"/>
        <v>7.7640188669522506E-3</v>
      </c>
      <c r="I17" s="499" t="s">
        <v>475</v>
      </c>
      <c r="J17" s="503">
        <f>+E32</f>
        <v>30226362429.253124</v>
      </c>
      <c r="K17" s="523">
        <f>+J17/J18</f>
        <v>0.88591183391853379</v>
      </c>
    </row>
    <row r="18" spans="1:11" s="248" customFormat="1" ht="21" customHeight="1" thickBot="1" x14ac:dyDescent="0.3">
      <c r="A18" s="342" t="s">
        <v>317</v>
      </c>
      <c r="B18" s="342" t="s">
        <v>193</v>
      </c>
      <c r="C18" s="513">
        <f>+Agrícola!N95</f>
        <v>37500764.516129032</v>
      </c>
      <c r="D18" s="514">
        <v>192331971.72</v>
      </c>
      <c r="E18" s="514">
        <v>0</v>
      </c>
      <c r="F18" s="514">
        <f t="shared" si="0"/>
        <v>229832736.23612905</v>
      </c>
      <c r="G18" s="502">
        <f t="shared" si="1"/>
        <v>6.7362237626188244E-3</v>
      </c>
      <c r="I18" s="497" t="s">
        <v>328</v>
      </c>
      <c r="J18" s="497">
        <f>SUM(J15:J17)</f>
        <v>34118928398.954723</v>
      </c>
      <c r="K18" s="524">
        <f>SUM(K15:K17)</f>
        <v>1</v>
      </c>
    </row>
    <row r="19" spans="1:11" s="248" customFormat="1" ht="21" customHeight="1" x14ac:dyDescent="0.25">
      <c r="A19" s="342" t="s">
        <v>317</v>
      </c>
      <c r="B19" s="342" t="s">
        <v>529</v>
      </c>
      <c r="C19" s="513">
        <f>+Agrícola!N139</f>
        <v>8625000</v>
      </c>
      <c r="D19" s="514">
        <v>10461400</v>
      </c>
      <c r="E19" s="514">
        <v>0</v>
      </c>
      <c r="F19" s="514">
        <f t="shared" si="0"/>
        <v>19086400</v>
      </c>
      <c r="G19" s="502">
        <f t="shared" si="1"/>
        <v>5.5940795610054199E-4</v>
      </c>
    </row>
    <row r="20" spans="1:11" s="248" customFormat="1" ht="21" customHeight="1" x14ac:dyDescent="0.25">
      <c r="A20" s="342" t="s">
        <v>317</v>
      </c>
      <c r="B20" s="342" t="s">
        <v>283</v>
      </c>
      <c r="C20" s="513">
        <f>+Agrícola!N157</f>
        <v>7324622.3387096776</v>
      </c>
      <c r="D20" s="514">
        <v>84463246.840000004</v>
      </c>
      <c r="E20" s="514">
        <v>0</v>
      </c>
      <c r="F20" s="514">
        <f t="shared" si="0"/>
        <v>91787869.178709686</v>
      </c>
      <c r="G20" s="502">
        <f t="shared" si="1"/>
        <v>2.6902330608226761E-3</v>
      </c>
      <c r="I20" s="266"/>
      <c r="J20" s="503"/>
      <c r="K20" s="504"/>
    </row>
    <row r="21" spans="1:11" s="248" customFormat="1" ht="21" customHeight="1" x14ac:dyDescent="0.25">
      <c r="A21" s="342" t="s">
        <v>317</v>
      </c>
      <c r="B21" s="342" t="s">
        <v>530</v>
      </c>
      <c r="C21" s="513">
        <f>+Agrícola!N159</f>
        <v>10677000</v>
      </c>
      <c r="D21" s="543">
        <v>22785600</v>
      </c>
      <c r="E21" s="514">
        <v>0</v>
      </c>
      <c r="F21" s="514">
        <f>SUM(C21:E21)</f>
        <v>33462600</v>
      </c>
      <c r="G21" s="502">
        <f t="shared" si="1"/>
        <v>9.8076351076211311E-4</v>
      </c>
      <c r="I21" s="266"/>
      <c r="J21" s="503"/>
      <c r="K21" s="504"/>
    </row>
    <row r="22" spans="1:11" s="248" customFormat="1" ht="21" customHeight="1" x14ac:dyDescent="0.25">
      <c r="A22" s="342" t="s">
        <v>317</v>
      </c>
      <c r="B22" s="342" t="s">
        <v>303</v>
      </c>
      <c r="C22" s="513">
        <f>+Agrícola!N177</f>
        <v>118398491.93548387</v>
      </c>
      <c r="D22" s="514">
        <v>681341234</v>
      </c>
      <c r="E22" s="514">
        <v>0</v>
      </c>
      <c r="F22" s="514">
        <f t="shared" si="0"/>
        <v>799739725.93548393</v>
      </c>
      <c r="G22" s="502">
        <f t="shared" si="1"/>
        <v>2.3439766823391352E-2</v>
      </c>
      <c r="I22" s="266"/>
      <c r="J22" s="503"/>
      <c r="K22" s="504"/>
    </row>
    <row r="23" spans="1:11" s="248" customFormat="1" ht="21" customHeight="1" x14ac:dyDescent="0.25">
      <c r="A23" s="342" t="s">
        <v>308</v>
      </c>
      <c r="B23" s="342" t="s">
        <v>256</v>
      </c>
      <c r="C23" s="513">
        <v>0</v>
      </c>
      <c r="D23" s="514">
        <v>69920800</v>
      </c>
      <c r="E23" s="514">
        <f>+'Sistemas de Agua'!I30</f>
        <v>744583000</v>
      </c>
      <c r="F23" s="514">
        <f t="shared" si="0"/>
        <v>814503800</v>
      </c>
      <c r="G23" s="502">
        <f t="shared" si="1"/>
        <v>2.3872490673679931E-2</v>
      </c>
      <c r="I23" s="266"/>
      <c r="J23" s="503"/>
      <c r="K23" s="504"/>
    </row>
    <row r="24" spans="1:11" s="248" customFormat="1" ht="21" customHeight="1" x14ac:dyDescent="0.25">
      <c r="A24" s="342" t="s">
        <v>308</v>
      </c>
      <c r="B24" s="342" t="s">
        <v>431</v>
      </c>
      <c r="C24" s="513">
        <v>0</v>
      </c>
      <c r="D24" s="514">
        <v>0</v>
      </c>
      <c r="E24" s="514">
        <f>+'Sistemas de Agua'!I24</f>
        <v>1787163923.27</v>
      </c>
      <c r="F24" s="514">
        <f>SUM(C24:E24)</f>
        <v>1787163923.27</v>
      </c>
      <c r="G24" s="502">
        <f t="shared" ref="G24:G31" si="4">+F24/$F$32</f>
        <v>5.2380423627981003E-2</v>
      </c>
      <c r="I24" s="266"/>
      <c r="J24" s="503"/>
      <c r="K24" s="504"/>
    </row>
    <row r="25" spans="1:11" s="248" customFormat="1" ht="21" customHeight="1" x14ac:dyDescent="0.25">
      <c r="A25" s="342" t="s">
        <v>308</v>
      </c>
      <c r="B25" s="82" t="s">
        <v>424</v>
      </c>
      <c r="C25" s="513">
        <v>0</v>
      </c>
      <c r="D25" s="514">
        <v>0</v>
      </c>
      <c r="E25" s="514">
        <f>+'Sistemas de Agua'!I22</f>
        <v>1682036301.24</v>
      </c>
      <c r="F25" s="514">
        <f t="shared" ref="F25:F31" si="5">SUM(C25:E25)</f>
        <v>1682036301.24</v>
      </c>
      <c r="G25" s="502">
        <f t="shared" si="4"/>
        <v>4.9299212494948445E-2</v>
      </c>
      <c r="I25" s="266"/>
      <c r="J25" s="503"/>
      <c r="K25" s="504"/>
    </row>
    <row r="26" spans="1:11" s="248" customFormat="1" ht="21" customHeight="1" x14ac:dyDescent="0.25">
      <c r="A26" s="342" t="s">
        <v>308</v>
      </c>
      <c r="B26" s="82" t="s">
        <v>384</v>
      </c>
      <c r="C26" s="513">
        <v>0</v>
      </c>
      <c r="D26" s="514">
        <v>0</v>
      </c>
      <c r="E26" s="514">
        <f>+'Sistemas de Agua'!I15</f>
        <v>2066284436.6600001</v>
      </c>
      <c r="F26" s="514">
        <f t="shared" si="5"/>
        <v>2066284436.6600001</v>
      </c>
      <c r="G26" s="502">
        <f t="shared" si="4"/>
        <v>6.0561234881084461E-2</v>
      </c>
      <c r="I26" s="266"/>
      <c r="J26" s="503"/>
      <c r="K26" s="504"/>
    </row>
    <row r="27" spans="1:11" s="248" customFormat="1" ht="21" customHeight="1" x14ac:dyDescent="0.25">
      <c r="A27" s="342" t="s">
        <v>308</v>
      </c>
      <c r="B27" s="82" t="s">
        <v>407</v>
      </c>
      <c r="C27" s="513">
        <v>0</v>
      </c>
      <c r="D27" s="514">
        <v>0</v>
      </c>
      <c r="E27" s="514">
        <f>+'Sistemas de Agua'!I17</f>
        <v>119110000</v>
      </c>
      <c r="F27" s="514">
        <f t="shared" si="5"/>
        <v>119110000</v>
      </c>
      <c r="G27" s="502">
        <f t="shared" si="4"/>
        <v>3.491024061695006E-3</v>
      </c>
      <c r="I27" s="266"/>
      <c r="J27" s="503"/>
      <c r="K27" s="504"/>
    </row>
    <row r="28" spans="1:11" s="248" customFormat="1" ht="21" customHeight="1" x14ac:dyDescent="0.25">
      <c r="A28" s="342" t="s">
        <v>308</v>
      </c>
      <c r="B28" s="82" t="s">
        <v>308</v>
      </c>
      <c r="C28" s="513">
        <v>0</v>
      </c>
      <c r="D28" s="514">
        <v>0</v>
      </c>
      <c r="E28" s="514">
        <f>+'Sistemas de Agua'!I39</f>
        <v>16061068776</v>
      </c>
      <c r="F28" s="514">
        <f t="shared" si="5"/>
        <v>16061068776</v>
      </c>
      <c r="G28" s="502">
        <f t="shared" si="4"/>
        <v>0.47073778485059486</v>
      </c>
      <c r="I28" s="266"/>
      <c r="J28" s="503"/>
      <c r="K28"/>
    </row>
    <row r="29" spans="1:11" s="248" customFormat="1" ht="25.5" customHeight="1" x14ac:dyDescent="0.25">
      <c r="A29" s="342" t="s">
        <v>308</v>
      </c>
      <c r="B29" s="82" t="s">
        <v>391</v>
      </c>
      <c r="C29" s="513">
        <v>0</v>
      </c>
      <c r="D29" s="514">
        <v>0</v>
      </c>
      <c r="E29" s="514">
        <f>+'Sistemas de Agua'!I32</f>
        <v>2248000000</v>
      </c>
      <c r="F29" s="514">
        <f t="shared" si="5"/>
        <v>2248000000</v>
      </c>
      <c r="G29" s="502">
        <f t="shared" si="4"/>
        <v>6.5887180679123275E-2</v>
      </c>
      <c r="I29" s="266"/>
      <c r="J29" s="503"/>
      <c r="K29"/>
    </row>
    <row r="30" spans="1:11" s="248" customFormat="1" ht="26.25" customHeight="1" x14ac:dyDescent="0.25">
      <c r="A30" s="342" t="s">
        <v>308</v>
      </c>
      <c r="B30" s="82" t="s">
        <v>371</v>
      </c>
      <c r="C30" s="513">
        <v>0</v>
      </c>
      <c r="D30" s="514">
        <v>0</v>
      </c>
      <c r="E30" s="514">
        <f>+'Sistemas de Agua'!I13</f>
        <v>3244153947.8800001</v>
      </c>
      <c r="F30" s="514">
        <f t="shared" si="5"/>
        <v>3244153947.8800001</v>
      </c>
      <c r="G30" s="502">
        <f t="shared" si="4"/>
        <v>9.508369987315865E-2</v>
      </c>
      <c r="I30" s="266"/>
      <c r="J30" s="503"/>
      <c r="K30"/>
    </row>
    <row r="31" spans="1:11" s="248" customFormat="1" ht="21" customHeight="1" thickBot="1" x14ac:dyDescent="0.3">
      <c r="A31" s="253" t="s">
        <v>308</v>
      </c>
      <c r="B31" s="201" t="s">
        <v>412</v>
      </c>
      <c r="C31" s="513">
        <v>0</v>
      </c>
      <c r="D31" s="514">
        <v>0</v>
      </c>
      <c r="E31" s="515">
        <f>+'Sistemas de Agua'!I20</f>
        <v>413010000</v>
      </c>
      <c r="F31" s="514">
        <f t="shared" si="5"/>
        <v>413010000</v>
      </c>
      <c r="G31" s="502">
        <f t="shared" si="4"/>
        <v>1.2105010895144441E-2</v>
      </c>
      <c r="I31" s="266"/>
      <c r="J31" s="503"/>
      <c r="K31"/>
    </row>
    <row r="32" spans="1:11" s="248" customFormat="1" ht="15.75" thickBot="1" x14ac:dyDescent="0.3">
      <c r="A32" s="511" t="s">
        <v>324</v>
      </c>
      <c r="B32" s="501"/>
      <c r="C32" s="516">
        <f>SUM(C2:C31)</f>
        <v>1071479883.5416</v>
      </c>
      <c r="D32" s="516">
        <f>SUM(D2:D31)</f>
        <v>2821086086.1599998</v>
      </c>
      <c r="E32" s="516">
        <f>SUM(E2:E31)</f>
        <v>30226362429.253124</v>
      </c>
      <c r="F32" s="516">
        <f>SUM(F2:F31)</f>
        <v>34118928398.954723</v>
      </c>
      <c r="G32" s="512">
        <f>SUM(G2:G31)</f>
        <v>1</v>
      </c>
      <c r="I32" s="266"/>
      <c r="J32" s="503"/>
      <c r="K32"/>
    </row>
    <row r="33" spans="4:11" ht="15" x14ac:dyDescent="0.25">
      <c r="D33" s="518"/>
      <c r="E33" s="518"/>
      <c r="J33" s="503"/>
      <c r="K33"/>
    </row>
    <row r="34" spans="4:11" ht="15" x14ac:dyDescent="0.25">
      <c r="J34" s="503"/>
      <c r="K34"/>
    </row>
    <row r="35" spans="4:11" ht="15" x14ac:dyDescent="0.25">
      <c r="J35" s="503"/>
      <c r="K35"/>
    </row>
    <row r="36" spans="4:11" ht="15" x14ac:dyDescent="0.25">
      <c r="J36" s="503"/>
      <c r="K36"/>
    </row>
    <row r="37" spans="4:11" ht="15" x14ac:dyDescent="0.25">
      <c r="J37" s="503"/>
      <c r="K37"/>
    </row>
    <row r="38" spans="4:11" ht="15" x14ac:dyDescent="0.25">
      <c r="J38" s="503"/>
      <c r="K38"/>
    </row>
    <row r="39" spans="4:11" x14ac:dyDescent="0.2">
      <c r="J39" s="503"/>
    </row>
    <row r="40" spans="4:11" x14ac:dyDescent="0.2">
      <c r="J40" s="503"/>
    </row>
    <row r="41" spans="4:11" x14ac:dyDescent="0.2">
      <c r="J41" s="503"/>
    </row>
    <row r="42" spans="4:11" x14ac:dyDescent="0.2">
      <c r="J42" s="503"/>
    </row>
    <row r="43" spans="4:11" x14ac:dyDescent="0.2">
      <c r="J43" s="503"/>
    </row>
    <row r="44" spans="4:11" x14ac:dyDescent="0.2">
      <c r="J44" s="503"/>
    </row>
    <row r="45" spans="4:11" x14ac:dyDescent="0.2">
      <c r="J45" s="503"/>
    </row>
    <row r="46" spans="4:11" x14ac:dyDescent="0.2">
      <c r="J46" s="503"/>
    </row>
    <row r="47" spans="4:11" x14ac:dyDescent="0.2">
      <c r="J47" s="503"/>
    </row>
    <row r="48" spans="4:11" x14ac:dyDescent="0.2">
      <c r="J48" s="50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178"/>
  <sheetViews>
    <sheetView topLeftCell="A140" zoomScale="80" zoomScaleNormal="80" workbookViewId="0">
      <selection activeCell="A169" sqref="A169:XFD176"/>
    </sheetView>
  </sheetViews>
  <sheetFormatPr baseColWidth="10" defaultRowHeight="12" x14ac:dyDescent="0.2"/>
  <cols>
    <col min="1" max="1" width="14.140625" style="39" customWidth="1"/>
    <col min="2" max="2" width="11.42578125" style="39"/>
    <col min="3" max="3" width="19" style="39" customWidth="1"/>
    <col min="4" max="4" width="31.85546875" style="39" customWidth="1"/>
    <col min="5" max="5" width="16.7109375" style="39" customWidth="1"/>
    <col min="6" max="11" width="11.42578125" style="39"/>
    <col min="12" max="12" width="36.140625" style="187" customWidth="1"/>
    <col min="13" max="13" width="11.42578125" style="39"/>
    <col min="14" max="14" width="19.85546875" style="54" customWidth="1"/>
    <col min="15" max="18" width="11.42578125" style="39"/>
    <col min="19" max="19" width="21.28515625" style="39" customWidth="1"/>
    <col min="20" max="16384" width="11.42578125" style="39"/>
  </cols>
  <sheetData>
    <row r="1" spans="1:16" s="197" customFormat="1" ht="18" x14ac:dyDescent="0.2">
      <c r="A1" s="567" t="s">
        <v>507</v>
      </c>
      <c r="B1" s="567"/>
      <c r="C1" s="567"/>
      <c r="D1" s="567"/>
      <c r="E1" s="567"/>
      <c r="F1" s="567"/>
      <c r="G1" s="567"/>
      <c r="H1" s="567"/>
      <c r="I1" s="567"/>
      <c r="J1" s="567"/>
      <c r="K1" s="567"/>
      <c r="L1" s="567"/>
      <c r="M1" s="567"/>
      <c r="N1" s="567"/>
      <c r="O1" s="567"/>
      <c r="P1" s="198"/>
    </row>
    <row r="2" spans="1:16" s="197" customFormat="1" ht="18" x14ac:dyDescent="0.2">
      <c r="A2" s="567" t="s">
        <v>508</v>
      </c>
      <c r="B2" s="567"/>
      <c r="C2" s="567"/>
      <c r="D2" s="567"/>
      <c r="E2" s="567"/>
      <c r="F2" s="567"/>
      <c r="G2" s="567"/>
      <c r="H2" s="567"/>
      <c r="I2" s="567"/>
      <c r="J2" s="567"/>
      <c r="K2" s="567"/>
      <c r="L2" s="567"/>
      <c r="M2" s="567"/>
      <c r="N2" s="567"/>
      <c r="O2" s="567"/>
      <c r="P2" s="198"/>
    </row>
    <row r="3" spans="1:16" s="197" customFormat="1" ht="23.25" customHeight="1" thickBot="1" x14ac:dyDescent="0.25">
      <c r="A3" s="568" t="s">
        <v>509</v>
      </c>
      <c r="B3" s="568"/>
      <c r="C3" s="568"/>
      <c r="D3" s="568"/>
      <c r="E3" s="568"/>
      <c r="F3" s="568"/>
      <c r="G3" s="568"/>
      <c r="H3" s="568"/>
      <c r="I3" s="568"/>
      <c r="J3" s="568"/>
      <c r="K3" s="568"/>
      <c r="L3" s="568"/>
      <c r="M3" s="568"/>
      <c r="N3" s="568"/>
      <c r="O3" s="568"/>
      <c r="P3" s="199"/>
    </row>
    <row r="4" spans="1:16" ht="12.75" thickBot="1" x14ac:dyDescent="0.25">
      <c r="A4" s="574" t="s">
        <v>476</v>
      </c>
      <c r="B4" s="576"/>
      <c r="C4" s="576"/>
      <c r="D4" s="575"/>
      <c r="E4" s="576" t="s">
        <v>2</v>
      </c>
      <c r="F4" s="576"/>
      <c r="G4" s="576"/>
      <c r="H4" s="576"/>
      <c r="I4" s="576"/>
      <c r="J4" s="576"/>
      <c r="K4" s="575"/>
      <c r="L4" s="574" t="s">
        <v>3</v>
      </c>
      <c r="M4" s="576"/>
      <c r="N4" s="575"/>
      <c r="O4" s="569" t="s">
        <v>4</v>
      </c>
    </row>
    <row r="5" spans="1:16" ht="12.75" thickBot="1" x14ac:dyDescent="0.25">
      <c r="A5" s="564" t="s">
        <v>316</v>
      </c>
      <c r="B5" s="564" t="s">
        <v>329</v>
      </c>
      <c r="C5" s="564" t="s">
        <v>0</v>
      </c>
      <c r="D5" s="564" t="s">
        <v>1</v>
      </c>
      <c r="E5" s="572" t="s">
        <v>5</v>
      </c>
      <c r="F5" s="564" t="s">
        <v>6</v>
      </c>
      <c r="G5" s="574" t="s">
        <v>7</v>
      </c>
      <c r="H5" s="575"/>
      <c r="I5" s="574" t="s">
        <v>8</v>
      </c>
      <c r="J5" s="576"/>
      <c r="K5" s="564" t="s">
        <v>9</v>
      </c>
      <c r="L5" s="577" t="s">
        <v>10</v>
      </c>
      <c r="M5" s="564" t="s">
        <v>11</v>
      </c>
      <c r="N5" s="564" t="s">
        <v>12</v>
      </c>
      <c r="O5" s="570"/>
    </row>
    <row r="6" spans="1:16" ht="36.75" thickBot="1" x14ac:dyDescent="0.25">
      <c r="A6" s="565"/>
      <c r="B6" s="565"/>
      <c r="C6" s="566"/>
      <c r="D6" s="565"/>
      <c r="E6" s="573"/>
      <c r="F6" s="565"/>
      <c r="G6" s="118" t="s">
        <v>13</v>
      </c>
      <c r="H6" s="116" t="s">
        <v>14</v>
      </c>
      <c r="I6" s="21" t="s">
        <v>15</v>
      </c>
      <c r="J6" s="22" t="s">
        <v>16</v>
      </c>
      <c r="K6" s="565"/>
      <c r="L6" s="578"/>
      <c r="M6" s="565"/>
      <c r="N6" s="565"/>
      <c r="O6" s="571"/>
    </row>
    <row r="7" spans="1:16" s="40" customFormat="1" ht="48.75" customHeight="1" x14ac:dyDescent="0.25">
      <c r="A7" s="15" t="s">
        <v>318</v>
      </c>
      <c r="B7" s="188" t="s">
        <v>17</v>
      </c>
      <c r="C7" s="23" t="s">
        <v>18</v>
      </c>
      <c r="D7" s="48" t="s">
        <v>19</v>
      </c>
      <c r="E7" s="24" t="s">
        <v>20</v>
      </c>
      <c r="F7" s="6">
        <v>53</v>
      </c>
      <c r="G7" s="117"/>
      <c r="H7" s="6"/>
      <c r="I7" s="6">
        <v>54.25</v>
      </c>
      <c r="J7" s="6"/>
      <c r="K7" s="6"/>
      <c r="L7" s="169" t="s">
        <v>21</v>
      </c>
      <c r="M7" s="60" t="s">
        <v>22</v>
      </c>
      <c r="N7" s="67">
        <v>4048000</v>
      </c>
      <c r="O7" s="49" t="s">
        <v>23</v>
      </c>
    </row>
    <row r="8" spans="1:16" s="40" customFormat="1" ht="86.25" customHeight="1" x14ac:dyDescent="0.25">
      <c r="A8" s="16" t="s">
        <v>318</v>
      </c>
      <c r="B8" s="189" t="s">
        <v>17</v>
      </c>
      <c r="C8" s="26" t="s">
        <v>18</v>
      </c>
      <c r="D8" s="49" t="s">
        <v>24</v>
      </c>
      <c r="E8" s="24" t="s">
        <v>25</v>
      </c>
      <c r="F8" s="6">
        <v>71</v>
      </c>
      <c r="G8" s="19"/>
      <c r="H8" s="6"/>
      <c r="I8" s="6">
        <v>58.9</v>
      </c>
      <c r="J8" s="6"/>
      <c r="K8" s="6"/>
      <c r="L8" s="170" t="s">
        <v>26</v>
      </c>
      <c r="M8" s="26" t="s">
        <v>22</v>
      </c>
      <c r="N8" s="68">
        <v>3812000</v>
      </c>
      <c r="O8" s="49" t="s">
        <v>23</v>
      </c>
    </row>
    <row r="9" spans="1:16" s="40" customFormat="1" ht="48.75" customHeight="1" x14ac:dyDescent="0.25">
      <c r="A9" s="16" t="s">
        <v>318</v>
      </c>
      <c r="B9" s="189" t="s">
        <v>17</v>
      </c>
      <c r="C9" s="26" t="s">
        <v>27</v>
      </c>
      <c r="D9" s="49" t="s">
        <v>28</v>
      </c>
      <c r="E9" s="24" t="s">
        <v>29</v>
      </c>
      <c r="F9" s="6">
        <v>27</v>
      </c>
      <c r="G9" s="3"/>
      <c r="H9" s="6"/>
      <c r="I9" s="6">
        <v>335.3</v>
      </c>
      <c r="J9" s="6">
        <v>142</v>
      </c>
      <c r="K9" s="6"/>
      <c r="L9" s="170" t="s">
        <v>30</v>
      </c>
      <c r="M9" s="26" t="s">
        <v>22</v>
      </c>
      <c r="N9" s="68">
        <v>11232000</v>
      </c>
      <c r="O9" s="49" t="s">
        <v>23</v>
      </c>
    </row>
    <row r="10" spans="1:16" s="40" customFormat="1" ht="48.75" customHeight="1" x14ac:dyDescent="0.25">
      <c r="A10" s="16" t="s">
        <v>318</v>
      </c>
      <c r="B10" s="189" t="s">
        <v>17</v>
      </c>
      <c r="C10" s="16" t="s">
        <v>31</v>
      </c>
      <c r="D10" s="49" t="s">
        <v>32</v>
      </c>
      <c r="E10" s="25" t="s">
        <v>33</v>
      </c>
      <c r="F10" s="3">
        <v>125</v>
      </c>
      <c r="G10" s="3"/>
      <c r="H10" s="6"/>
      <c r="I10" s="6">
        <v>347.23</v>
      </c>
      <c r="J10" s="6"/>
      <c r="K10" s="6"/>
      <c r="L10" s="170" t="s">
        <v>34</v>
      </c>
      <c r="M10" s="26" t="s">
        <v>22</v>
      </c>
      <c r="N10" s="68">
        <v>13584000</v>
      </c>
      <c r="O10" s="49" t="s">
        <v>23</v>
      </c>
    </row>
    <row r="11" spans="1:16" s="40" customFormat="1" ht="48.75" customHeight="1" x14ac:dyDescent="0.25">
      <c r="A11" s="16" t="s">
        <v>318</v>
      </c>
      <c r="B11" s="189" t="s">
        <v>17</v>
      </c>
      <c r="C11" s="26" t="s">
        <v>35</v>
      </c>
      <c r="D11" s="49" t="s">
        <v>36</v>
      </c>
      <c r="E11" s="24" t="s">
        <v>37</v>
      </c>
      <c r="F11" s="6">
        <v>24</v>
      </c>
      <c r="G11" s="6"/>
      <c r="H11" s="6"/>
      <c r="I11" s="6">
        <v>289.87</v>
      </c>
      <c r="J11" s="6">
        <v>36.42</v>
      </c>
      <c r="K11" s="6"/>
      <c r="L11" s="170" t="s">
        <v>38</v>
      </c>
      <c r="M11" s="26" t="s">
        <v>22</v>
      </c>
      <c r="N11" s="68">
        <v>7504000</v>
      </c>
      <c r="O11" s="49" t="s">
        <v>23</v>
      </c>
    </row>
    <row r="12" spans="1:16" s="40" customFormat="1" ht="48.75" customHeight="1" x14ac:dyDescent="0.25">
      <c r="A12" s="16" t="s">
        <v>318</v>
      </c>
      <c r="B12" s="189" t="s">
        <v>17</v>
      </c>
      <c r="C12" s="26" t="s">
        <v>27</v>
      </c>
      <c r="D12" s="49" t="s">
        <v>39</v>
      </c>
      <c r="E12" s="24" t="s">
        <v>40</v>
      </c>
      <c r="F12" s="6">
        <v>18</v>
      </c>
      <c r="G12" s="6"/>
      <c r="H12" s="6"/>
      <c r="I12" s="6">
        <v>56</v>
      </c>
      <c r="J12" s="6"/>
      <c r="K12" s="6"/>
      <c r="L12" s="170" t="s">
        <v>41</v>
      </c>
      <c r="M12" s="26" t="s">
        <v>22</v>
      </c>
      <c r="N12" s="68">
        <v>7068000</v>
      </c>
      <c r="O12" s="49" t="s">
        <v>23</v>
      </c>
    </row>
    <row r="13" spans="1:16" s="40" customFormat="1" ht="48.75" customHeight="1" thickBot="1" x14ac:dyDescent="0.3">
      <c r="A13" s="16" t="s">
        <v>318</v>
      </c>
      <c r="B13" s="189" t="s">
        <v>17</v>
      </c>
      <c r="C13" s="120" t="s">
        <v>42</v>
      </c>
      <c r="D13" s="41" t="s">
        <v>43</v>
      </c>
      <c r="E13" s="24" t="s">
        <v>44</v>
      </c>
      <c r="F13" s="6">
        <v>2</v>
      </c>
      <c r="G13" s="6"/>
      <c r="H13" s="6"/>
      <c r="I13" s="6">
        <v>6</v>
      </c>
      <c r="J13" s="6"/>
      <c r="K13" s="6"/>
      <c r="L13" s="170" t="s">
        <v>45</v>
      </c>
      <c r="M13" s="26" t="s">
        <v>22</v>
      </c>
      <c r="N13" s="68">
        <v>98000</v>
      </c>
      <c r="O13" s="49" t="s">
        <v>23</v>
      </c>
    </row>
    <row r="14" spans="1:16" s="40" customFormat="1" ht="22.5" customHeight="1" thickBot="1" x14ac:dyDescent="0.3">
      <c r="A14" s="555" t="s">
        <v>47</v>
      </c>
      <c r="B14" s="558"/>
      <c r="C14" s="562"/>
      <c r="D14" s="556"/>
      <c r="E14" s="557"/>
      <c r="F14" s="45">
        <f>SUM(F7:F13)</f>
        <v>320</v>
      </c>
      <c r="G14" s="46">
        <f>SUM(G7:G13)</f>
        <v>0</v>
      </c>
      <c r="H14" s="46">
        <f>SUM(H7:H13)</f>
        <v>0</v>
      </c>
      <c r="I14" s="46">
        <f>SUM(I7:I13)</f>
        <v>1147.5500000000002</v>
      </c>
      <c r="J14" s="46">
        <f>SUM(J7:J13)</f>
        <v>178.42000000000002</v>
      </c>
      <c r="K14" s="47"/>
      <c r="L14" s="171"/>
      <c r="M14" s="44"/>
      <c r="N14" s="69">
        <f>SUM(N7:N13)</f>
        <v>47346000</v>
      </c>
      <c r="O14" s="66"/>
    </row>
    <row r="15" spans="1:16" s="40" customFormat="1" ht="60" customHeight="1" x14ac:dyDescent="0.25">
      <c r="A15" s="8" t="s">
        <v>318</v>
      </c>
      <c r="B15" s="65" t="s">
        <v>48</v>
      </c>
      <c r="C15" s="23" t="s">
        <v>48</v>
      </c>
      <c r="D15" s="49" t="s">
        <v>49</v>
      </c>
      <c r="E15" s="27" t="s">
        <v>29</v>
      </c>
      <c r="F15" s="6">
        <v>7</v>
      </c>
      <c r="G15" s="6"/>
      <c r="H15" s="6"/>
      <c r="I15" s="6">
        <v>10</v>
      </c>
      <c r="J15" s="6">
        <v>110</v>
      </c>
      <c r="K15" s="6"/>
      <c r="L15" s="169" t="s">
        <v>50</v>
      </c>
      <c r="M15" s="60" t="s">
        <v>22</v>
      </c>
      <c r="N15" s="70">
        <v>2928000</v>
      </c>
      <c r="O15" s="49" t="s">
        <v>23</v>
      </c>
    </row>
    <row r="16" spans="1:16" s="40" customFormat="1" ht="60" customHeight="1" x14ac:dyDescent="0.25">
      <c r="A16" s="32" t="s">
        <v>318</v>
      </c>
      <c r="B16" s="28" t="s">
        <v>48</v>
      </c>
      <c r="C16" s="26" t="s">
        <v>48</v>
      </c>
      <c r="D16" s="41" t="s">
        <v>51</v>
      </c>
      <c r="E16" s="4" t="s">
        <v>37</v>
      </c>
      <c r="F16" s="3">
        <v>39</v>
      </c>
      <c r="G16" s="3"/>
      <c r="H16" s="3"/>
      <c r="I16" s="3">
        <v>781</v>
      </c>
      <c r="J16" s="3">
        <v>160.09</v>
      </c>
      <c r="K16" s="3"/>
      <c r="L16" s="172" t="s">
        <v>38</v>
      </c>
      <c r="M16" s="26" t="s">
        <v>22</v>
      </c>
      <c r="N16" s="71">
        <v>12180000</v>
      </c>
      <c r="O16" s="49" t="s">
        <v>23</v>
      </c>
    </row>
    <row r="17" spans="1:15" s="40" customFormat="1" ht="60" customHeight="1" x14ac:dyDescent="0.25">
      <c r="A17" s="32" t="s">
        <v>318</v>
      </c>
      <c r="B17" s="28" t="s">
        <v>48</v>
      </c>
      <c r="C17" s="26" t="s">
        <v>52</v>
      </c>
      <c r="D17" s="41" t="s">
        <v>53</v>
      </c>
      <c r="E17" s="4" t="s">
        <v>54</v>
      </c>
      <c r="F17" s="3">
        <v>39</v>
      </c>
      <c r="G17" s="3"/>
      <c r="H17" s="3"/>
      <c r="I17" s="3">
        <v>44.85</v>
      </c>
      <c r="J17" s="3"/>
      <c r="K17" s="3"/>
      <c r="L17" s="172" t="s">
        <v>55</v>
      </c>
      <c r="M17" s="26" t="s">
        <v>22</v>
      </c>
      <c r="N17" s="71">
        <v>20280000</v>
      </c>
      <c r="O17" s="49" t="s">
        <v>23</v>
      </c>
    </row>
    <row r="18" spans="1:15" s="40" customFormat="1" ht="60" customHeight="1" x14ac:dyDescent="0.25">
      <c r="A18" s="32" t="s">
        <v>318</v>
      </c>
      <c r="B18" s="28" t="s">
        <v>48</v>
      </c>
      <c r="C18" s="26" t="s">
        <v>56</v>
      </c>
      <c r="D18" s="41" t="s">
        <v>56</v>
      </c>
      <c r="E18" s="4" t="s">
        <v>57</v>
      </c>
      <c r="F18" s="3">
        <v>1</v>
      </c>
      <c r="G18" s="3"/>
      <c r="H18" s="3"/>
      <c r="I18" s="3">
        <v>3</v>
      </c>
      <c r="J18" s="3"/>
      <c r="K18" s="3"/>
      <c r="L18" s="172" t="s">
        <v>58</v>
      </c>
      <c r="M18" s="26" t="s">
        <v>22</v>
      </c>
      <c r="N18" s="71">
        <v>140000</v>
      </c>
      <c r="O18" s="49" t="s">
        <v>23</v>
      </c>
    </row>
    <row r="19" spans="1:15" s="40" customFormat="1" ht="60" customHeight="1" x14ac:dyDescent="0.25">
      <c r="A19" s="32" t="s">
        <v>318</v>
      </c>
      <c r="B19" s="28" t="s">
        <v>48</v>
      </c>
      <c r="C19" s="26" t="s">
        <v>59</v>
      </c>
      <c r="D19" s="41" t="s">
        <v>60</v>
      </c>
      <c r="E19" s="4" t="s">
        <v>40</v>
      </c>
      <c r="F19" s="3">
        <v>51</v>
      </c>
      <c r="G19" s="3"/>
      <c r="H19" s="3"/>
      <c r="I19" s="3">
        <v>203.3</v>
      </c>
      <c r="J19" s="3"/>
      <c r="K19" s="3"/>
      <c r="L19" s="172" t="s">
        <v>41</v>
      </c>
      <c r="M19" s="26" t="s">
        <v>22</v>
      </c>
      <c r="N19" s="71">
        <v>20332000</v>
      </c>
      <c r="O19" s="49" t="s">
        <v>23</v>
      </c>
    </row>
    <row r="20" spans="1:15" s="40" customFormat="1" ht="60" customHeight="1" x14ac:dyDescent="0.25">
      <c r="A20" s="32" t="s">
        <v>318</v>
      </c>
      <c r="B20" s="28" t="s">
        <v>48</v>
      </c>
      <c r="C20" s="26" t="s">
        <v>61</v>
      </c>
      <c r="D20" s="41" t="s">
        <v>62</v>
      </c>
      <c r="E20" s="4" t="s">
        <v>44</v>
      </c>
      <c r="F20" s="3">
        <v>2</v>
      </c>
      <c r="G20" s="3">
        <v>1</v>
      </c>
      <c r="H20" s="3"/>
      <c r="I20" s="3">
        <v>2</v>
      </c>
      <c r="J20" s="3"/>
      <c r="K20" s="3"/>
      <c r="L20" s="172" t="s">
        <v>58</v>
      </c>
      <c r="M20" s="26" t="s">
        <v>22</v>
      </c>
      <c r="N20" s="71">
        <v>98000</v>
      </c>
      <c r="O20" s="49" t="s">
        <v>23</v>
      </c>
    </row>
    <row r="21" spans="1:15" s="40" customFormat="1" ht="60" customHeight="1" x14ac:dyDescent="0.25">
      <c r="A21" s="32" t="s">
        <v>318</v>
      </c>
      <c r="B21" s="28" t="s">
        <v>48</v>
      </c>
      <c r="C21" s="26" t="s">
        <v>63</v>
      </c>
      <c r="D21" s="41" t="s">
        <v>64</v>
      </c>
      <c r="E21" s="4" t="s">
        <v>65</v>
      </c>
      <c r="F21" s="3">
        <v>36</v>
      </c>
      <c r="G21" s="3"/>
      <c r="H21" s="3"/>
      <c r="I21" s="3">
        <v>26.3</v>
      </c>
      <c r="J21" s="3"/>
      <c r="K21" s="3"/>
      <c r="L21" s="172" t="s">
        <v>58</v>
      </c>
      <c r="M21" s="26" t="s">
        <v>22</v>
      </c>
      <c r="N21" s="71">
        <v>2254000</v>
      </c>
      <c r="O21" s="49" t="s">
        <v>23</v>
      </c>
    </row>
    <row r="22" spans="1:15" s="40" customFormat="1" ht="60" customHeight="1" x14ac:dyDescent="0.25">
      <c r="A22" s="32" t="s">
        <v>318</v>
      </c>
      <c r="B22" s="28" t="s">
        <v>48</v>
      </c>
      <c r="C22" s="26" t="s">
        <v>59</v>
      </c>
      <c r="D22" s="41" t="s">
        <v>66</v>
      </c>
      <c r="E22" s="4" t="s">
        <v>67</v>
      </c>
      <c r="F22" s="3">
        <v>7</v>
      </c>
      <c r="G22" s="3"/>
      <c r="H22" s="3"/>
      <c r="I22" s="3"/>
      <c r="J22" s="3">
        <v>12.8</v>
      </c>
      <c r="K22" s="3"/>
      <c r="L22" s="173" t="s">
        <v>21</v>
      </c>
      <c r="M22" s="26" t="s">
        <v>22</v>
      </c>
      <c r="N22" s="71">
        <v>528000</v>
      </c>
      <c r="O22" s="49" t="s">
        <v>23</v>
      </c>
    </row>
    <row r="23" spans="1:15" s="40" customFormat="1" ht="60" customHeight="1" thickBot="1" x14ac:dyDescent="0.3">
      <c r="A23" s="119" t="s">
        <v>318</v>
      </c>
      <c r="B23" s="142" t="s">
        <v>48</v>
      </c>
      <c r="C23" s="120" t="s">
        <v>63</v>
      </c>
      <c r="D23" s="58" t="s">
        <v>68</v>
      </c>
      <c r="E23" s="29" t="s">
        <v>69</v>
      </c>
      <c r="F23" s="3">
        <v>71</v>
      </c>
      <c r="G23" s="3"/>
      <c r="H23" s="3"/>
      <c r="I23" s="3">
        <v>36.1</v>
      </c>
      <c r="J23" s="3"/>
      <c r="K23" s="3"/>
      <c r="L23" s="172" t="s">
        <v>70</v>
      </c>
      <c r="M23" s="33" t="s">
        <v>22</v>
      </c>
      <c r="N23" s="71">
        <v>30238000</v>
      </c>
      <c r="O23" s="49" t="s">
        <v>23</v>
      </c>
    </row>
    <row r="24" spans="1:15" s="40" customFormat="1" ht="22.5" customHeight="1" thickBot="1" x14ac:dyDescent="0.3">
      <c r="A24" s="555" t="s">
        <v>47</v>
      </c>
      <c r="B24" s="562"/>
      <c r="C24" s="560"/>
      <c r="D24" s="556"/>
      <c r="E24" s="557"/>
      <c r="F24" s="46">
        <f>SUM(F15:F23)</f>
        <v>253</v>
      </c>
      <c r="G24" s="46">
        <f>SUM(G15:G23)</f>
        <v>1</v>
      </c>
      <c r="H24" s="46">
        <f>SUM(H15:H23)</f>
        <v>0</v>
      </c>
      <c r="I24" s="46">
        <f>SUM(I15:I23)</f>
        <v>1106.55</v>
      </c>
      <c r="J24" s="46">
        <f>SUM(J15:J23)</f>
        <v>282.89000000000004</v>
      </c>
      <c r="K24" s="47"/>
      <c r="L24" s="171"/>
      <c r="M24" s="44"/>
      <c r="N24" s="69">
        <f>SUM(N15:N23)</f>
        <v>88978000</v>
      </c>
      <c r="O24" s="66"/>
    </row>
    <row r="25" spans="1:15" s="40" customFormat="1" ht="72.75" customHeight="1" x14ac:dyDescent="0.25">
      <c r="A25" s="8" t="s">
        <v>318</v>
      </c>
      <c r="B25" s="23" t="s">
        <v>71</v>
      </c>
      <c r="C25" s="49" t="s">
        <v>72</v>
      </c>
      <c r="D25" s="33" t="s">
        <v>72</v>
      </c>
      <c r="E25" s="27" t="s">
        <v>29</v>
      </c>
      <c r="F25" s="6">
        <v>10</v>
      </c>
      <c r="G25" s="6"/>
      <c r="H25" s="6"/>
      <c r="I25" s="6">
        <v>164.5</v>
      </c>
      <c r="J25" s="3">
        <v>88</v>
      </c>
      <c r="L25" s="169" t="s">
        <v>73</v>
      </c>
      <c r="M25" s="60" t="s">
        <v>74</v>
      </c>
      <c r="N25" s="70">
        <v>4176000</v>
      </c>
      <c r="O25" s="49" t="s">
        <v>23</v>
      </c>
    </row>
    <row r="26" spans="1:15" s="40" customFormat="1" ht="72.75" customHeight="1" x14ac:dyDescent="0.25">
      <c r="A26" s="32" t="s">
        <v>318</v>
      </c>
      <c r="B26" s="26" t="s">
        <v>71</v>
      </c>
      <c r="C26" s="41" t="s">
        <v>75</v>
      </c>
      <c r="D26" s="26" t="s">
        <v>76</v>
      </c>
      <c r="E26" s="4" t="s">
        <v>33</v>
      </c>
      <c r="F26" s="3">
        <v>3</v>
      </c>
      <c r="G26" s="3"/>
      <c r="H26" s="3"/>
      <c r="I26" s="3">
        <v>2</v>
      </c>
      <c r="J26" s="3"/>
      <c r="K26" s="43"/>
      <c r="L26" s="172" t="s">
        <v>34</v>
      </c>
      <c r="M26" s="26" t="s">
        <v>74</v>
      </c>
      <c r="N26" s="72">
        <v>324000</v>
      </c>
      <c r="O26" s="49" t="s">
        <v>23</v>
      </c>
    </row>
    <row r="27" spans="1:15" s="40" customFormat="1" ht="72.75" customHeight="1" x14ac:dyDescent="0.25">
      <c r="A27" s="32" t="s">
        <v>318</v>
      </c>
      <c r="B27" s="26" t="s">
        <v>71</v>
      </c>
      <c r="C27" s="41" t="s">
        <v>77</v>
      </c>
      <c r="D27" s="26" t="s">
        <v>78</v>
      </c>
      <c r="E27" s="4" t="s">
        <v>37</v>
      </c>
      <c r="F27" s="3">
        <v>35</v>
      </c>
      <c r="G27" s="3"/>
      <c r="H27" s="3"/>
      <c r="I27" s="3">
        <v>578.6</v>
      </c>
      <c r="J27" s="3">
        <v>42.1</v>
      </c>
      <c r="K27" s="43"/>
      <c r="L27" s="172" t="s">
        <v>38</v>
      </c>
      <c r="M27" s="26" t="s">
        <v>74</v>
      </c>
      <c r="N27" s="72">
        <v>10948000</v>
      </c>
      <c r="O27" s="49" t="s">
        <v>23</v>
      </c>
    </row>
    <row r="28" spans="1:15" s="40" customFormat="1" ht="72.75" customHeight="1" x14ac:dyDescent="0.25">
      <c r="A28" s="32" t="s">
        <v>318</v>
      </c>
      <c r="B28" s="26" t="s">
        <v>71</v>
      </c>
      <c r="C28" s="41" t="s">
        <v>79</v>
      </c>
      <c r="D28" s="26" t="s">
        <v>479</v>
      </c>
      <c r="E28" s="4" t="s">
        <v>80</v>
      </c>
      <c r="F28" s="3">
        <v>12</v>
      </c>
      <c r="G28" s="3"/>
      <c r="H28" s="3"/>
      <c r="I28" s="3">
        <v>30</v>
      </c>
      <c r="J28" s="3"/>
      <c r="K28" s="43"/>
      <c r="L28" s="172" t="s">
        <v>41</v>
      </c>
      <c r="M28" s="26" t="s">
        <v>74</v>
      </c>
      <c r="N28" s="72">
        <v>4752000</v>
      </c>
      <c r="O28" s="49" t="s">
        <v>23</v>
      </c>
    </row>
    <row r="29" spans="1:15" s="40" customFormat="1" ht="72.75" customHeight="1" x14ac:dyDescent="0.25">
      <c r="A29" s="32" t="s">
        <v>318</v>
      </c>
      <c r="B29" s="26" t="s">
        <v>71</v>
      </c>
      <c r="C29" s="41" t="s">
        <v>81</v>
      </c>
      <c r="D29" s="26" t="s">
        <v>477</v>
      </c>
      <c r="E29" s="4" t="s">
        <v>25</v>
      </c>
      <c r="F29" s="3">
        <v>67</v>
      </c>
      <c r="G29" s="3"/>
      <c r="H29" s="3"/>
      <c r="I29" s="3">
        <v>43</v>
      </c>
      <c r="J29" s="3"/>
      <c r="K29" s="43"/>
      <c r="L29" s="172" t="s">
        <v>82</v>
      </c>
      <c r="M29" s="26" t="s">
        <v>74</v>
      </c>
      <c r="N29" s="72">
        <v>3602000</v>
      </c>
      <c r="O29" s="49" t="s">
        <v>23</v>
      </c>
    </row>
    <row r="30" spans="1:15" s="40" customFormat="1" ht="72.75" customHeight="1" x14ac:dyDescent="0.25">
      <c r="A30" s="32" t="s">
        <v>318</v>
      </c>
      <c r="B30" s="26" t="s">
        <v>71</v>
      </c>
      <c r="C30" s="41" t="s">
        <v>83</v>
      </c>
      <c r="D30" s="26" t="s">
        <v>478</v>
      </c>
      <c r="E30" s="4" t="s">
        <v>20</v>
      </c>
      <c r="F30" s="3">
        <v>47</v>
      </c>
      <c r="G30" s="3"/>
      <c r="H30" s="3"/>
      <c r="I30" s="3">
        <v>34.200000000000003</v>
      </c>
      <c r="J30" s="3"/>
      <c r="K30" s="43"/>
      <c r="L30" s="172" t="s">
        <v>21</v>
      </c>
      <c r="M30" s="26" t="s">
        <v>74</v>
      </c>
      <c r="N30" s="72">
        <v>3548000</v>
      </c>
      <c r="O30" s="49" t="s">
        <v>23</v>
      </c>
    </row>
    <row r="31" spans="1:15" s="40" customFormat="1" ht="72.75" customHeight="1" thickBot="1" x14ac:dyDescent="0.3">
      <c r="A31" s="119" t="s">
        <v>318</v>
      </c>
      <c r="B31" s="120" t="s">
        <v>71</v>
      </c>
      <c r="C31" s="58" t="s">
        <v>75</v>
      </c>
      <c r="D31" s="31" t="s">
        <v>84</v>
      </c>
      <c r="E31" s="29" t="s">
        <v>69</v>
      </c>
      <c r="F31" s="3">
        <v>6</v>
      </c>
      <c r="G31" s="3"/>
      <c r="H31" s="3"/>
      <c r="I31" s="3">
        <v>7.25</v>
      </c>
      <c r="J31" s="3"/>
      <c r="K31" s="43"/>
      <c r="L31" s="172" t="s">
        <v>85</v>
      </c>
      <c r="M31" s="33" t="s">
        <v>74</v>
      </c>
      <c r="N31" s="72">
        <v>2560000</v>
      </c>
      <c r="O31" s="49" t="s">
        <v>23</v>
      </c>
    </row>
    <row r="32" spans="1:15" s="40" customFormat="1" ht="22.5" customHeight="1" thickBot="1" x14ac:dyDescent="0.3">
      <c r="A32" s="555" t="s">
        <v>47</v>
      </c>
      <c r="B32" s="562"/>
      <c r="C32" s="558"/>
      <c r="D32" s="556"/>
      <c r="E32" s="557"/>
      <c r="F32" s="46">
        <f>SUM(F25:F31)</f>
        <v>180</v>
      </c>
      <c r="G32" s="46">
        <f>SUM(G25:G31)</f>
        <v>0</v>
      </c>
      <c r="H32" s="46">
        <f>SUM(H25:H31)</f>
        <v>0</v>
      </c>
      <c r="I32" s="46">
        <f>SUM(I25:I31)</f>
        <v>859.55000000000007</v>
      </c>
      <c r="J32" s="46">
        <f>SUM(J25:J31)</f>
        <v>130.1</v>
      </c>
      <c r="K32" s="47"/>
      <c r="L32" s="171"/>
      <c r="M32" s="44"/>
      <c r="N32" s="69">
        <f>SUM(N25:N31)</f>
        <v>29910000</v>
      </c>
      <c r="O32" s="66"/>
    </row>
    <row r="33" spans="1:15" s="40" customFormat="1" ht="68.25" customHeight="1" x14ac:dyDescent="0.25">
      <c r="A33" s="8" t="s">
        <v>318</v>
      </c>
      <c r="B33" s="65" t="s">
        <v>86</v>
      </c>
      <c r="C33" s="23" t="s">
        <v>87</v>
      </c>
      <c r="D33" s="49" t="s">
        <v>503</v>
      </c>
      <c r="E33" s="27" t="s">
        <v>29</v>
      </c>
      <c r="F33" s="6">
        <v>58</v>
      </c>
      <c r="G33" s="6"/>
      <c r="H33" s="6"/>
      <c r="I33" s="6">
        <v>243</v>
      </c>
      <c r="J33" s="6">
        <v>501.75</v>
      </c>
      <c r="K33" s="6"/>
      <c r="L33" s="172" t="s">
        <v>50</v>
      </c>
      <c r="M33" s="60" t="s">
        <v>22</v>
      </c>
      <c r="N33" s="70">
        <v>24096000</v>
      </c>
      <c r="O33" s="49" t="s">
        <v>23</v>
      </c>
    </row>
    <row r="34" spans="1:15" s="40" customFormat="1" ht="67.5" customHeight="1" x14ac:dyDescent="0.25">
      <c r="A34" s="32" t="s">
        <v>318</v>
      </c>
      <c r="B34" s="28" t="s">
        <v>86</v>
      </c>
      <c r="C34" s="26" t="s">
        <v>88</v>
      </c>
      <c r="D34" s="41" t="s">
        <v>504</v>
      </c>
      <c r="E34" s="4" t="s">
        <v>37</v>
      </c>
      <c r="F34" s="3">
        <v>92</v>
      </c>
      <c r="G34" s="3"/>
      <c r="H34" s="3"/>
      <c r="I34" s="3">
        <v>81.5</v>
      </c>
      <c r="J34" s="3">
        <v>125</v>
      </c>
      <c r="K34" s="3"/>
      <c r="L34" s="172" t="s">
        <v>38</v>
      </c>
      <c r="M34" s="26" t="s">
        <v>22</v>
      </c>
      <c r="N34" s="71">
        <v>28756000</v>
      </c>
      <c r="O34" s="49" t="s">
        <v>23</v>
      </c>
    </row>
    <row r="35" spans="1:15" s="40" customFormat="1" ht="117" customHeight="1" x14ac:dyDescent="0.25">
      <c r="A35" s="32" t="s">
        <v>318</v>
      </c>
      <c r="B35" s="28" t="s">
        <v>86</v>
      </c>
      <c r="C35" s="26" t="s">
        <v>89</v>
      </c>
      <c r="D35" s="41" t="s">
        <v>480</v>
      </c>
      <c r="E35" s="4" t="s">
        <v>25</v>
      </c>
      <c r="F35" s="3">
        <v>42</v>
      </c>
      <c r="G35" s="3"/>
      <c r="H35" s="3"/>
      <c r="I35" s="3">
        <v>7</v>
      </c>
      <c r="J35" s="3">
        <v>26.51</v>
      </c>
      <c r="K35" s="3"/>
      <c r="L35" s="172" t="s">
        <v>82</v>
      </c>
      <c r="M35" s="26" t="s">
        <v>22</v>
      </c>
      <c r="N35" s="71">
        <v>2256000</v>
      </c>
      <c r="O35" s="49" t="s">
        <v>23</v>
      </c>
    </row>
    <row r="36" spans="1:15" s="40" customFormat="1" ht="48" customHeight="1" x14ac:dyDescent="0.25">
      <c r="A36" s="32" t="s">
        <v>318</v>
      </c>
      <c r="B36" s="28" t="s">
        <v>86</v>
      </c>
      <c r="C36" s="26" t="s">
        <v>90</v>
      </c>
      <c r="D36" s="41" t="s">
        <v>91</v>
      </c>
      <c r="E36" s="4" t="s">
        <v>44</v>
      </c>
      <c r="F36" s="3">
        <v>1</v>
      </c>
      <c r="G36" s="3"/>
      <c r="H36" s="3"/>
      <c r="I36" s="3"/>
      <c r="J36" s="3">
        <v>0.02</v>
      </c>
      <c r="K36" s="3"/>
      <c r="L36" s="172" t="s">
        <v>58</v>
      </c>
      <c r="M36" s="26" t="s">
        <v>22</v>
      </c>
      <c r="N36" s="71">
        <v>56000</v>
      </c>
      <c r="O36" s="49" t="s">
        <v>23</v>
      </c>
    </row>
    <row r="37" spans="1:15" s="40" customFormat="1" ht="48" customHeight="1" x14ac:dyDescent="0.25">
      <c r="A37" s="32" t="s">
        <v>318</v>
      </c>
      <c r="B37" s="28" t="s">
        <v>86</v>
      </c>
      <c r="C37" s="26" t="s">
        <v>92</v>
      </c>
      <c r="D37" s="41" t="s">
        <v>93</v>
      </c>
      <c r="E37" s="4" t="s">
        <v>65</v>
      </c>
      <c r="F37" s="3">
        <v>22</v>
      </c>
      <c r="G37" s="3"/>
      <c r="H37" s="3"/>
      <c r="I37" s="3"/>
      <c r="J37" s="3">
        <v>11.26</v>
      </c>
      <c r="K37" s="3"/>
      <c r="L37" s="172" t="s">
        <v>45</v>
      </c>
      <c r="M37" s="26" t="s">
        <v>22</v>
      </c>
      <c r="N37" s="71">
        <v>1372000</v>
      </c>
      <c r="O37" s="49" t="s">
        <v>23</v>
      </c>
    </row>
    <row r="38" spans="1:15" s="40" customFormat="1" ht="144" customHeight="1" x14ac:dyDescent="0.25">
      <c r="A38" s="32" t="s">
        <v>318</v>
      </c>
      <c r="B38" s="28" t="s">
        <v>86</v>
      </c>
      <c r="C38" s="26" t="s">
        <v>94</v>
      </c>
      <c r="D38" s="41" t="s">
        <v>481</v>
      </c>
      <c r="E38" s="4" t="s">
        <v>20</v>
      </c>
      <c r="F38" s="3">
        <v>159</v>
      </c>
      <c r="G38" s="3"/>
      <c r="H38" s="3"/>
      <c r="I38" s="3">
        <v>13</v>
      </c>
      <c r="J38" s="3">
        <v>164.5</v>
      </c>
      <c r="K38" s="3"/>
      <c r="L38" s="172" t="s">
        <v>21</v>
      </c>
      <c r="M38" s="26" t="s">
        <v>22</v>
      </c>
      <c r="N38" s="71">
        <v>12130000</v>
      </c>
      <c r="O38" s="49" t="s">
        <v>23</v>
      </c>
    </row>
    <row r="39" spans="1:15" s="40" customFormat="1" ht="48" customHeight="1" thickBot="1" x14ac:dyDescent="0.3">
      <c r="A39" s="119" t="s">
        <v>318</v>
      </c>
      <c r="B39" s="142" t="s">
        <v>86</v>
      </c>
      <c r="C39" s="120" t="s">
        <v>96</v>
      </c>
      <c r="D39" s="58" t="s">
        <v>97</v>
      </c>
      <c r="E39" s="29" t="s">
        <v>69</v>
      </c>
      <c r="F39" s="11">
        <v>3</v>
      </c>
      <c r="G39" s="11"/>
      <c r="H39" s="11"/>
      <c r="I39" s="11">
        <v>0.01</v>
      </c>
      <c r="J39" s="11">
        <v>0.77</v>
      </c>
      <c r="K39" s="11"/>
      <c r="L39" s="174"/>
      <c r="M39" s="33" t="s">
        <v>22</v>
      </c>
      <c r="N39" s="73">
        <v>1360000</v>
      </c>
      <c r="O39" s="49" t="s">
        <v>23</v>
      </c>
    </row>
    <row r="40" spans="1:15" s="40" customFormat="1" ht="22.5" customHeight="1" thickBot="1" x14ac:dyDescent="0.3">
      <c r="A40" s="555" t="s">
        <v>47</v>
      </c>
      <c r="B40" s="562"/>
      <c r="C40" s="562"/>
      <c r="D40" s="558"/>
      <c r="E40" s="559"/>
      <c r="F40" s="46">
        <f>SUM(F33:F39)</f>
        <v>377</v>
      </c>
      <c r="G40" s="46">
        <f>SUM(G33:G39)</f>
        <v>0</v>
      </c>
      <c r="H40" s="46">
        <f>SUM(H33:H39)</f>
        <v>0</v>
      </c>
      <c r="I40" s="46">
        <f>SUM(I33:I39)</f>
        <v>344.51</v>
      </c>
      <c r="J40" s="46">
        <f>SUM(J33:J39)</f>
        <v>829.81</v>
      </c>
      <c r="K40" s="47"/>
      <c r="L40" s="175"/>
      <c r="M40" s="44"/>
      <c r="N40" s="74">
        <f>SUM(N33:N39)</f>
        <v>70026000</v>
      </c>
      <c r="O40" s="66"/>
    </row>
    <row r="41" spans="1:15" s="40" customFormat="1" ht="22.5" customHeight="1" x14ac:dyDescent="0.25">
      <c r="A41" s="8" t="s">
        <v>98</v>
      </c>
      <c r="B41" s="18" t="s">
        <v>98</v>
      </c>
      <c r="C41" s="15" t="s">
        <v>99</v>
      </c>
      <c r="D41" s="15" t="s">
        <v>100</v>
      </c>
      <c r="E41" s="15" t="s">
        <v>101</v>
      </c>
      <c r="F41" s="133">
        <v>1</v>
      </c>
      <c r="G41" s="3"/>
      <c r="H41" s="3"/>
      <c r="I41" s="3">
        <v>2.5</v>
      </c>
      <c r="J41" s="3"/>
      <c r="K41" s="43"/>
      <c r="L41" s="176" t="s">
        <v>482</v>
      </c>
      <c r="M41" s="41" t="s">
        <v>102</v>
      </c>
      <c r="N41" s="72">
        <v>654950</v>
      </c>
      <c r="O41" s="49" t="s">
        <v>23</v>
      </c>
    </row>
    <row r="42" spans="1:15" s="40" customFormat="1" ht="22.5" customHeight="1" x14ac:dyDescent="0.25">
      <c r="A42" s="32" t="s">
        <v>98</v>
      </c>
      <c r="B42" s="32" t="s">
        <v>98</v>
      </c>
      <c r="C42" s="16" t="s">
        <v>99</v>
      </c>
      <c r="D42" s="16" t="s">
        <v>103</v>
      </c>
      <c r="E42" s="16" t="s">
        <v>104</v>
      </c>
      <c r="F42" s="133">
        <v>1</v>
      </c>
      <c r="G42" s="3"/>
      <c r="H42" s="3"/>
      <c r="I42" s="3">
        <v>0.7</v>
      </c>
      <c r="J42" s="3"/>
      <c r="K42" s="43"/>
      <c r="L42" s="177" t="s">
        <v>482</v>
      </c>
      <c r="M42" s="41" t="s">
        <v>102</v>
      </c>
      <c r="N42" s="72">
        <v>1964850</v>
      </c>
      <c r="O42" s="49" t="s">
        <v>23</v>
      </c>
    </row>
    <row r="43" spans="1:15" s="40" customFormat="1" ht="22.5" customHeight="1" x14ac:dyDescent="0.25">
      <c r="A43" s="32" t="s">
        <v>98</v>
      </c>
      <c r="B43" s="32" t="s">
        <v>98</v>
      </c>
      <c r="C43" s="16" t="s">
        <v>99</v>
      </c>
      <c r="D43" s="16" t="s">
        <v>105</v>
      </c>
      <c r="E43" s="16" t="s">
        <v>106</v>
      </c>
      <c r="F43" s="133">
        <v>3</v>
      </c>
      <c r="G43" s="3"/>
      <c r="H43" s="3"/>
      <c r="I43" s="3">
        <v>13.4</v>
      </c>
      <c r="J43" s="3"/>
      <c r="K43" s="43"/>
      <c r="L43" s="177" t="s">
        <v>482</v>
      </c>
      <c r="M43" s="41" t="s">
        <v>102</v>
      </c>
      <c r="N43" s="72">
        <v>654950</v>
      </c>
      <c r="O43" s="49" t="s">
        <v>23</v>
      </c>
    </row>
    <row r="44" spans="1:15" s="40" customFormat="1" ht="22.5" customHeight="1" x14ac:dyDescent="0.25">
      <c r="A44" s="32" t="s">
        <v>98</v>
      </c>
      <c r="B44" s="32" t="s">
        <v>98</v>
      </c>
      <c r="C44" s="16" t="s">
        <v>99</v>
      </c>
      <c r="D44" s="16" t="s">
        <v>107</v>
      </c>
      <c r="E44" s="16" t="s">
        <v>108</v>
      </c>
      <c r="F44" s="133">
        <v>1</v>
      </c>
      <c r="G44" s="3"/>
      <c r="H44" s="3"/>
      <c r="I44" s="3">
        <v>0.7</v>
      </c>
      <c r="J44" s="3"/>
      <c r="K44" s="43"/>
      <c r="L44" s="177" t="s">
        <v>483</v>
      </c>
      <c r="M44" s="41" t="s">
        <v>110</v>
      </c>
      <c r="N44" s="72">
        <v>7611204</v>
      </c>
      <c r="O44" s="49" t="s">
        <v>23</v>
      </c>
    </row>
    <row r="45" spans="1:15" s="40" customFormat="1" ht="22.5" customHeight="1" x14ac:dyDescent="0.25">
      <c r="A45" s="32" t="s">
        <v>98</v>
      </c>
      <c r="B45" s="32" t="s">
        <v>98</v>
      </c>
      <c r="C45" s="16" t="s">
        <v>99</v>
      </c>
      <c r="D45" s="16" t="s">
        <v>111</v>
      </c>
      <c r="E45" s="16" t="s">
        <v>106</v>
      </c>
      <c r="F45" s="133">
        <v>6</v>
      </c>
      <c r="G45" s="3"/>
      <c r="H45" s="3"/>
      <c r="I45" s="3">
        <v>8.4</v>
      </c>
      <c r="J45" s="3"/>
      <c r="K45" s="43"/>
      <c r="L45" s="177" t="s">
        <v>483</v>
      </c>
      <c r="M45" s="41" t="s">
        <v>110</v>
      </c>
      <c r="N45" s="72">
        <v>3764236</v>
      </c>
      <c r="O45" s="49" t="s">
        <v>23</v>
      </c>
    </row>
    <row r="46" spans="1:15" s="40" customFormat="1" ht="22.5" customHeight="1" x14ac:dyDescent="0.25">
      <c r="A46" s="32" t="s">
        <v>98</v>
      </c>
      <c r="B46" s="32" t="s">
        <v>98</v>
      </c>
      <c r="C46" s="16" t="s">
        <v>99</v>
      </c>
      <c r="D46" s="16" t="s">
        <v>112</v>
      </c>
      <c r="E46" s="16" t="s">
        <v>113</v>
      </c>
      <c r="F46" s="133">
        <v>2</v>
      </c>
      <c r="G46" s="3"/>
      <c r="H46" s="3"/>
      <c r="I46" s="3">
        <v>1.7</v>
      </c>
      <c r="J46" s="3"/>
      <c r="K46" s="43"/>
      <c r="L46" s="177" t="s">
        <v>109</v>
      </c>
      <c r="M46" s="41" t="s">
        <v>110</v>
      </c>
      <c r="N46" s="72">
        <v>3192018</v>
      </c>
      <c r="O46" s="49" t="s">
        <v>23</v>
      </c>
    </row>
    <row r="47" spans="1:15" s="40" customFormat="1" ht="22.5" customHeight="1" x14ac:dyDescent="0.25">
      <c r="A47" s="32" t="s">
        <v>98</v>
      </c>
      <c r="B47" s="32" t="s">
        <v>98</v>
      </c>
      <c r="C47" s="16" t="s">
        <v>99</v>
      </c>
      <c r="D47" s="16" t="s">
        <v>114</v>
      </c>
      <c r="E47" s="16" t="s">
        <v>115</v>
      </c>
      <c r="F47" s="133">
        <v>3</v>
      </c>
      <c r="G47" s="3"/>
      <c r="H47" s="3"/>
      <c r="I47" s="3">
        <v>5</v>
      </c>
      <c r="J47" s="3"/>
      <c r="K47" s="43"/>
      <c r="L47" s="177" t="s">
        <v>483</v>
      </c>
      <c r="M47" s="41" t="s">
        <v>110</v>
      </c>
      <c r="N47" s="72">
        <v>3192018</v>
      </c>
      <c r="O47" s="49" t="s">
        <v>23</v>
      </c>
    </row>
    <row r="48" spans="1:15" s="40" customFormat="1" ht="22.5" customHeight="1" x14ac:dyDescent="0.25">
      <c r="A48" s="32" t="s">
        <v>98</v>
      </c>
      <c r="B48" s="32" t="s">
        <v>98</v>
      </c>
      <c r="C48" s="16" t="s">
        <v>99</v>
      </c>
      <c r="D48" s="16" t="s">
        <v>116</v>
      </c>
      <c r="E48" s="16" t="s">
        <v>106</v>
      </c>
      <c r="F48" s="133">
        <v>3</v>
      </c>
      <c r="G48" s="3"/>
      <c r="H48" s="3"/>
      <c r="I48" s="3">
        <v>11.6</v>
      </c>
      <c r="J48" s="3"/>
      <c r="K48" s="43"/>
      <c r="L48" s="177" t="s">
        <v>109</v>
      </c>
      <c r="M48" s="41" t="s">
        <v>110</v>
      </c>
      <c r="N48" s="72">
        <v>5729086</v>
      </c>
      <c r="O48" s="49" t="s">
        <v>23</v>
      </c>
    </row>
    <row r="49" spans="1:19" s="40" customFormat="1" ht="22.5" customHeight="1" x14ac:dyDescent="0.25">
      <c r="A49" s="32" t="s">
        <v>98</v>
      </c>
      <c r="B49" s="32" t="s">
        <v>98</v>
      </c>
      <c r="C49" s="16" t="s">
        <v>99</v>
      </c>
      <c r="D49" s="16" t="s">
        <v>117</v>
      </c>
      <c r="E49" s="16" t="s">
        <v>106</v>
      </c>
      <c r="F49" s="133">
        <v>5</v>
      </c>
      <c r="G49" s="3"/>
      <c r="H49" s="3"/>
      <c r="I49" s="3">
        <v>13.4</v>
      </c>
      <c r="J49" s="3"/>
      <c r="K49" s="43"/>
      <c r="L49" s="177" t="s">
        <v>482</v>
      </c>
      <c r="M49" s="41" t="s">
        <v>102</v>
      </c>
      <c r="N49" s="72">
        <v>6618082.1015999997</v>
      </c>
      <c r="O49" s="49" t="s">
        <v>23</v>
      </c>
    </row>
    <row r="50" spans="1:19" s="40" customFormat="1" ht="22.5" customHeight="1" x14ac:dyDescent="0.25">
      <c r="A50" s="32" t="s">
        <v>98</v>
      </c>
      <c r="B50" s="32" t="s">
        <v>98</v>
      </c>
      <c r="C50" s="16" t="s">
        <v>118</v>
      </c>
      <c r="D50" s="16" t="s">
        <v>119</v>
      </c>
      <c r="E50" s="16" t="s">
        <v>120</v>
      </c>
      <c r="F50" s="24">
        <v>3</v>
      </c>
      <c r="G50" s="6"/>
      <c r="H50" s="6"/>
      <c r="I50" s="6">
        <v>5</v>
      </c>
      <c r="J50" s="6"/>
      <c r="K50" s="53"/>
      <c r="L50" s="177" t="s">
        <v>484</v>
      </c>
      <c r="M50" s="41" t="s">
        <v>102</v>
      </c>
      <c r="N50" s="72">
        <v>6500000</v>
      </c>
      <c r="O50" s="49" t="s">
        <v>23</v>
      </c>
    </row>
    <row r="51" spans="1:19" s="40" customFormat="1" ht="22.5" customHeight="1" x14ac:dyDescent="0.25">
      <c r="A51" s="32" t="s">
        <v>98</v>
      </c>
      <c r="B51" s="32" t="s">
        <v>98</v>
      </c>
      <c r="C51" s="16" t="s">
        <v>118</v>
      </c>
      <c r="D51" s="16" t="s">
        <v>121</v>
      </c>
      <c r="E51" s="16" t="s">
        <v>122</v>
      </c>
      <c r="F51" s="133">
        <v>4</v>
      </c>
      <c r="G51" s="3"/>
      <c r="H51" s="3"/>
      <c r="I51" s="3">
        <v>3</v>
      </c>
      <c r="J51" s="3"/>
      <c r="K51" s="43"/>
      <c r="L51" s="177" t="s">
        <v>482</v>
      </c>
      <c r="M51" s="41" t="s">
        <v>102</v>
      </c>
      <c r="N51" s="72">
        <v>1964850</v>
      </c>
      <c r="O51" s="49" t="s">
        <v>23</v>
      </c>
    </row>
    <row r="52" spans="1:19" s="40" customFormat="1" ht="22.5" customHeight="1" x14ac:dyDescent="0.25">
      <c r="A52" s="32" t="s">
        <v>98</v>
      </c>
      <c r="B52" s="32" t="s">
        <v>98</v>
      </c>
      <c r="C52" s="16" t="s">
        <v>123</v>
      </c>
      <c r="D52" s="16" t="s">
        <v>124</v>
      </c>
      <c r="E52" s="16" t="s">
        <v>125</v>
      </c>
      <c r="F52" s="133">
        <v>3</v>
      </c>
      <c r="G52" s="3"/>
      <c r="H52" s="3"/>
      <c r="I52" s="3">
        <v>4</v>
      </c>
      <c r="J52" s="3"/>
      <c r="K52" s="43"/>
      <c r="L52" s="177" t="s">
        <v>482</v>
      </c>
      <c r="M52" s="41" t="s">
        <v>102</v>
      </c>
      <c r="N52" s="72">
        <v>2619800</v>
      </c>
      <c r="O52" s="49" t="s">
        <v>23</v>
      </c>
    </row>
    <row r="53" spans="1:19" s="40" customFormat="1" ht="22.5" customHeight="1" x14ac:dyDescent="0.25">
      <c r="A53" s="32" t="s">
        <v>98</v>
      </c>
      <c r="B53" s="32" t="s">
        <v>98</v>
      </c>
      <c r="C53" s="16" t="s">
        <v>123</v>
      </c>
      <c r="D53" s="16" t="s">
        <v>123</v>
      </c>
      <c r="E53" s="16" t="s">
        <v>126</v>
      </c>
      <c r="F53" s="133">
        <v>2</v>
      </c>
      <c r="G53" s="3"/>
      <c r="H53" s="3"/>
      <c r="I53" s="3">
        <v>1.2</v>
      </c>
      <c r="J53" s="3"/>
      <c r="K53" s="43"/>
      <c r="L53" s="177" t="s">
        <v>485</v>
      </c>
      <c r="M53" s="41" t="s">
        <v>102</v>
      </c>
      <c r="N53" s="72">
        <v>1533021.44</v>
      </c>
      <c r="O53" s="49" t="s">
        <v>23</v>
      </c>
    </row>
    <row r="54" spans="1:19" s="40" customFormat="1" ht="22.5" customHeight="1" x14ac:dyDescent="0.25">
      <c r="A54" s="32" t="s">
        <v>98</v>
      </c>
      <c r="B54" s="32" t="s">
        <v>98</v>
      </c>
      <c r="C54" s="16" t="s">
        <v>123</v>
      </c>
      <c r="D54" s="16" t="s">
        <v>123</v>
      </c>
      <c r="E54" s="16" t="s">
        <v>122</v>
      </c>
      <c r="F54" s="133">
        <v>2</v>
      </c>
      <c r="G54" s="3"/>
      <c r="H54" s="3"/>
      <c r="I54" s="3">
        <v>3.5</v>
      </c>
      <c r="J54" s="3"/>
      <c r="K54" s="43"/>
      <c r="L54" s="177" t="s">
        <v>482</v>
      </c>
      <c r="M54" s="41" t="s">
        <v>102</v>
      </c>
      <c r="N54" s="72">
        <v>1309900</v>
      </c>
      <c r="O54" s="49" t="s">
        <v>23</v>
      </c>
    </row>
    <row r="55" spans="1:19" s="40" customFormat="1" ht="22.5" customHeight="1" thickBot="1" x14ac:dyDescent="0.3">
      <c r="A55" s="119" t="s">
        <v>98</v>
      </c>
      <c r="B55" s="151" t="s">
        <v>98</v>
      </c>
      <c r="C55" s="17" t="s">
        <v>118</v>
      </c>
      <c r="D55" s="17" t="s">
        <v>127</v>
      </c>
      <c r="E55" s="17" t="s">
        <v>128</v>
      </c>
      <c r="F55" s="133">
        <v>4</v>
      </c>
      <c r="G55" s="3"/>
      <c r="H55" s="3"/>
      <c r="I55" s="3">
        <v>3</v>
      </c>
      <c r="J55" s="3"/>
      <c r="K55" s="43"/>
      <c r="L55" s="178" t="s">
        <v>482</v>
      </c>
      <c r="M55" s="41" t="s">
        <v>102</v>
      </c>
      <c r="N55" s="72">
        <v>2619800</v>
      </c>
      <c r="O55" s="49" t="s">
        <v>23</v>
      </c>
    </row>
    <row r="56" spans="1:19" s="40" customFormat="1" ht="22.5" customHeight="1" thickBot="1" x14ac:dyDescent="0.3">
      <c r="A56" s="555" t="s">
        <v>47</v>
      </c>
      <c r="B56" s="560"/>
      <c r="C56" s="560"/>
      <c r="D56" s="560"/>
      <c r="E56" s="561"/>
      <c r="F56" s="46">
        <f>SUM(F41:F55)</f>
        <v>43</v>
      </c>
      <c r="G56" s="46">
        <f>SUM(G41:G55)</f>
        <v>0</v>
      </c>
      <c r="H56" s="46">
        <f>SUM(H41:H55)</f>
        <v>0</v>
      </c>
      <c r="I56" s="46">
        <f>SUM(I41:I55)</f>
        <v>77.100000000000009</v>
      </c>
      <c r="J56" s="46">
        <f>SUM(J41:J55)</f>
        <v>0</v>
      </c>
      <c r="K56" s="47"/>
      <c r="L56" s="179"/>
      <c r="M56" s="44"/>
      <c r="N56" s="69">
        <f>SUM(N41:N55)</f>
        <v>49928765.541599996</v>
      </c>
      <c r="O56" s="66"/>
    </row>
    <row r="57" spans="1:19" s="40" customFormat="1" ht="65.25" customHeight="1" x14ac:dyDescent="0.25">
      <c r="A57" s="59" t="s">
        <v>246</v>
      </c>
      <c r="B57" s="49" t="s">
        <v>129</v>
      </c>
      <c r="C57" s="33" t="s">
        <v>130</v>
      </c>
      <c r="D57" s="33" t="s">
        <v>130</v>
      </c>
      <c r="E57" s="27" t="s">
        <v>131</v>
      </c>
      <c r="F57" s="6">
        <v>4</v>
      </c>
      <c r="G57" s="6"/>
      <c r="H57" s="6"/>
      <c r="I57" s="6">
        <v>2</v>
      </c>
      <c r="J57" s="6"/>
      <c r="K57" s="6"/>
      <c r="L57" s="180" t="s">
        <v>132</v>
      </c>
      <c r="M57" s="33"/>
      <c r="N57" s="75">
        <v>12000000</v>
      </c>
      <c r="O57" s="49" t="s">
        <v>23</v>
      </c>
    </row>
    <row r="58" spans="1:19" s="40" customFormat="1" ht="55.5" customHeight="1" x14ac:dyDescent="0.25">
      <c r="A58" s="56" t="s">
        <v>246</v>
      </c>
      <c r="B58" s="58" t="s">
        <v>129</v>
      </c>
      <c r="C58" s="31" t="s">
        <v>129</v>
      </c>
      <c r="D58" s="31" t="s">
        <v>129</v>
      </c>
      <c r="E58" s="29" t="s">
        <v>65</v>
      </c>
      <c r="F58" s="3">
        <v>3</v>
      </c>
      <c r="G58" s="3"/>
      <c r="H58" s="3"/>
      <c r="I58" s="86">
        <v>2</v>
      </c>
      <c r="J58" s="3"/>
      <c r="K58" s="3"/>
      <c r="L58" s="181" t="s">
        <v>133</v>
      </c>
      <c r="M58" s="26"/>
      <c r="N58" s="76">
        <v>9000000</v>
      </c>
      <c r="O58" s="49" t="s">
        <v>23</v>
      </c>
    </row>
    <row r="59" spans="1:19" s="40" customFormat="1" ht="55.5" customHeight="1" thickBot="1" x14ac:dyDescent="0.3">
      <c r="A59" s="56" t="s">
        <v>246</v>
      </c>
      <c r="B59" s="58" t="s">
        <v>129</v>
      </c>
      <c r="C59" s="31" t="s">
        <v>129</v>
      </c>
      <c r="D59" s="31" t="s">
        <v>526</v>
      </c>
      <c r="E59" s="29" t="s">
        <v>37</v>
      </c>
      <c r="F59" s="3">
        <v>10</v>
      </c>
      <c r="G59" s="3"/>
      <c r="H59" s="3"/>
      <c r="I59" s="86">
        <v>70</v>
      </c>
      <c r="J59" s="3"/>
      <c r="K59" s="3"/>
      <c r="L59" s="181" t="s">
        <v>527</v>
      </c>
      <c r="M59" s="26" t="s">
        <v>528</v>
      </c>
      <c r="N59" s="76">
        <v>10500000</v>
      </c>
      <c r="O59" s="49" t="s">
        <v>23</v>
      </c>
      <c r="S59" s="554"/>
    </row>
    <row r="60" spans="1:19" s="40" customFormat="1" ht="22.5" customHeight="1" thickBot="1" x14ac:dyDescent="0.3">
      <c r="A60" s="555" t="s">
        <v>47</v>
      </c>
      <c r="B60" s="558"/>
      <c r="C60" s="556"/>
      <c r="D60" s="556"/>
      <c r="E60" s="559"/>
      <c r="F60" s="152">
        <f>SUM(F57:F58)</f>
        <v>7</v>
      </c>
      <c r="G60" s="152">
        <f>SUM(G57:G58)</f>
        <v>0</v>
      </c>
      <c r="H60" s="152">
        <f>SUM(H57:H58)</f>
        <v>0</v>
      </c>
      <c r="I60" s="152">
        <f>SUM(I57:I58)</f>
        <v>4</v>
      </c>
      <c r="J60" s="152">
        <f>SUM(J57:J58)</f>
        <v>0</v>
      </c>
      <c r="K60" s="153"/>
      <c r="L60" s="175"/>
      <c r="M60" s="44"/>
      <c r="N60" s="69">
        <f>SUM(N57:N59)</f>
        <v>31500000</v>
      </c>
      <c r="O60" s="148"/>
    </row>
    <row r="61" spans="1:19" s="40" customFormat="1" ht="34.5" customHeight="1" x14ac:dyDescent="0.25">
      <c r="A61" s="121" t="s">
        <v>317</v>
      </c>
      <c r="B61" s="15" t="s">
        <v>152</v>
      </c>
      <c r="C61" s="52" t="s">
        <v>153</v>
      </c>
      <c r="D61" s="8"/>
      <c r="E61" s="159" t="s">
        <v>154</v>
      </c>
      <c r="F61" s="160">
        <v>2</v>
      </c>
      <c r="G61" s="161"/>
      <c r="H61" s="161"/>
      <c r="I61" s="162">
        <v>2.5</v>
      </c>
      <c r="J61" s="162"/>
      <c r="K61" s="190"/>
      <c r="L61" s="192" t="s">
        <v>155</v>
      </c>
      <c r="M61" s="14" t="s">
        <v>102</v>
      </c>
      <c r="N61" s="144">
        <v>452500</v>
      </c>
      <c r="O61" s="15" t="s">
        <v>23</v>
      </c>
    </row>
    <row r="62" spans="1:19" s="40" customFormat="1" ht="34.5" customHeight="1" x14ac:dyDescent="0.25">
      <c r="A62" s="122" t="s">
        <v>317</v>
      </c>
      <c r="B62" s="16" t="s">
        <v>152</v>
      </c>
      <c r="C62" s="36" t="s">
        <v>153</v>
      </c>
      <c r="D62" s="32"/>
      <c r="E62" s="7" t="s">
        <v>95</v>
      </c>
      <c r="F62" s="156">
        <v>21</v>
      </c>
      <c r="G62" s="157"/>
      <c r="H62" s="157"/>
      <c r="I62" s="157">
        <v>64.8</v>
      </c>
      <c r="J62" s="157"/>
      <c r="K62" s="13"/>
      <c r="L62" s="193" t="s">
        <v>156</v>
      </c>
      <c r="M62" s="34" t="s">
        <v>102</v>
      </c>
      <c r="N62" s="145">
        <v>3995460</v>
      </c>
      <c r="O62" s="16" t="s">
        <v>23</v>
      </c>
    </row>
    <row r="63" spans="1:19" s="40" customFormat="1" ht="34.5" customHeight="1" x14ac:dyDescent="0.25">
      <c r="A63" s="122" t="s">
        <v>317</v>
      </c>
      <c r="B63" s="16" t="s">
        <v>152</v>
      </c>
      <c r="C63" s="36" t="s">
        <v>157</v>
      </c>
      <c r="D63" s="32"/>
      <c r="E63" s="7" t="s">
        <v>158</v>
      </c>
      <c r="F63" s="156">
        <v>8</v>
      </c>
      <c r="G63" s="157"/>
      <c r="H63" s="157"/>
      <c r="I63" s="157">
        <v>21</v>
      </c>
      <c r="J63" s="157"/>
      <c r="K63" s="13"/>
      <c r="L63" s="193" t="s">
        <v>159</v>
      </c>
      <c r="M63" s="34" t="s">
        <v>102</v>
      </c>
      <c r="N63" s="145">
        <v>2857118.7096774192</v>
      </c>
      <c r="O63" s="16" t="s">
        <v>23</v>
      </c>
    </row>
    <row r="64" spans="1:19" s="40" customFormat="1" ht="34.5" customHeight="1" x14ac:dyDescent="0.25">
      <c r="A64" s="122" t="s">
        <v>317</v>
      </c>
      <c r="B64" s="16" t="s">
        <v>152</v>
      </c>
      <c r="C64" s="34" t="s">
        <v>153</v>
      </c>
      <c r="D64" s="32"/>
      <c r="E64" s="7" t="s">
        <v>46</v>
      </c>
      <c r="F64" s="156">
        <v>20</v>
      </c>
      <c r="G64" s="157"/>
      <c r="H64" s="157"/>
      <c r="I64" s="157">
        <v>42</v>
      </c>
      <c r="J64" s="157"/>
      <c r="K64" s="13"/>
      <c r="L64" s="193" t="s">
        <v>160</v>
      </c>
      <c r="M64" s="34" t="s">
        <v>102</v>
      </c>
      <c r="N64" s="145">
        <v>4503000</v>
      </c>
      <c r="O64" s="16" t="s">
        <v>23</v>
      </c>
    </row>
    <row r="65" spans="1:15" s="40" customFormat="1" ht="34.5" customHeight="1" x14ac:dyDescent="0.25">
      <c r="A65" s="122" t="s">
        <v>317</v>
      </c>
      <c r="B65" s="16" t="s">
        <v>152</v>
      </c>
      <c r="C65" s="36" t="s">
        <v>157</v>
      </c>
      <c r="D65" s="32"/>
      <c r="E65" s="163" t="s">
        <v>161</v>
      </c>
      <c r="F65" s="156">
        <v>5</v>
      </c>
      <c r="G65" s="157"/>
      <c r="H65" s="157"/>
      <c r="I65" s="157">
        <v>12</v>
      </c>
      <c r="J65" s="157"/>
      <c r="K65" s="13"/>
      <c r="L65" s="193" t="s">
        <v>155</v>
      </c>
      <c r="M65" s="34" t="s">
        <v>102</v>
      </c>
      <c r="N65" s="145">
        <v>678750</v>
      </c>
      <c r="O65" s="16" t="s">
        <v>23</v>
      </c>
    </row>
    <row r="66" spans="1:15" s="40" customFormat="1" ht="34.5" customHeight="1" x14ac:dyDescent="0.25">
      <c r="A66" s="122" t="s">
        <v>317</v>
      </c>
      <c r="B66" s="16" t="s">
        <v>152</v>
      </c>
      <c r="C66" s="34" t="s">
        <v>162</v>
      </c>
      <c r="D66" s="32"/>
      <c r="E66" s="7" t="s">
        <v>163</v>
      </c>
      <c r="F66" s="156">
        <v>6</v>
      </c>
      <c r="G66" s="157"/>
      <c r="H66" s="157"/>
      <c r="I66" s="157">
        <v>15.2</v>
      </c>
      <c r="J66" s="157"/>
      <c r="K66" s="13"/>
      <c r="L66" s="193" t="s">
        <v>164</v>
      </c>
      <c r="M66" s="34" t="s">
        <v>102</v>
      </c>
      <c r="N66" s="145">
        <v>806940</v>
      </c>
      <c r="O66" s="16" t="s">
        <v>23</v>
      </c>
    </row>
    <row r="67" spans="1:15" s="40" customFormat="1" ht="34.5" customHeight="1" x14ac:dyDescent="0.25">
      <c r="A67" s="122" t="s">
        <v>317</v>
      </c>
      <c r="B67" s="16" t="s">
        <v>152</v>
      </c>
      <c r="C67" s="52" t="s">
        <v>153</v>
      </c>
      <c r="D67" s="32"/>
      <c r="E67" s="7" t="s">
        <v>165</v>
      </c>
      <c r="F67" s="156">
        <v>4</v>
      </c>
      <c r="G67" s="157"/>
      <c r="H67" s="157"/>
      <c r="I67" s="157">
        <v>8.5</v>
      </c>
      <c r="J67" s="157"/>
      <c r="K67" s="13"/>
      <c r="L67" s="193" t="s">
        <v>166</v>
      </c>
      <c r="M67" s="34" t="s">
        <v>102</v>
      </c>
      <c r="N67" s="145">
        <v>1603200</v>
      </c>
      <c r="O67" s="16" t="s">
        <v>23</v>
      </c>
    </row>
    <row r="68" spans="1:15" s="40" customFormat="1" ht="34.5" customHeight="1" thickBot="1" x14ac:dyDescent="0.3">
      <c r="A68" s="123" t="s">
        <v>317</v>
      </c>
      <c r="B68" s="17" t="s">
        <v>152</v>
      </c>
      <c r="C68" s="42" t="s">
        <v>167</v>
      </c>
      <c r="D68" s="12"/>
      <c r="E68" s="164" t="s">
        <v>168</v>
      </c>
      <c r="F68" s="165">
        <v>1</v>
      </c>
      <c r="G68" s="165"/>
      <c r="H68" s="165"/>
      <c r="I68" s="166">
        <v>2</v>
      </c>
      <c r="J68" s="166"/>
      <c r="K68" s="191"/>
      <c r="L68" s="194" t="s">
        <v>169</v>
      </c>
      <c r="M68" s="5" t="s">
        <v>102</v>
      </c>
      <c r="N68" s="150">
        <v>683812.5</v>
      </c>
      <c r="O68" s="17" t="s">
        <v>23</v>
      </c>
    </row>
    <row r="69" spans="1:15" s="40" customFormat="1" ht="22.5" customHeight="1" thickBot="1" x14ac:dyDescent="0.3">
      <c r="A69" s="555" t="s">
        <v>47</v>
      </c>
      <c r="B69" s="562"/>
      <c r="C69" s="556"/>
      <c r="D69" s="556"/>
      <c r="E69" s="561"/>
      <c r="F69" s="154">
        <f>SUM(F61:F68)</f>
        <v>67</v>
      </c>
      <c r="G69" s="154">
        <f t="shared" ref="G69:J69" si="0">SUM(G61:G68)</f>
        <v>0</v>
      </c>
      <c r="H69" s="154">
        <f t="shared" si="0"/>
        <v>0</v>
      </c>
      <c r="I69" s="154">
        <f t="shared" si="0"/>
        <v>168</v>
      </c>
      <c r="J69" s="154">
        <f t="shared" si="0"/>
        <v>0</v>
      </c>
      <c r="K69" s="155"/>
      <c r="L69" s="179"/>
      <c r="M69" s="44"/>
      <c r="N69" s="69">
        <f>SUM(N61:N68)</f>
        <v>15580781.209677419</v>
      </c>
      <c r="O69" s="149"/>
    </row>
    <row r="70" spans="1:15" s="40" customFormat="1" ht="58.5" customHeight="1" x14ac:dyDescent="0.25">
      <c r="A70" s="121" t="s">
        <v>318</v>
      </c>
      <c r="B70" s="23" t="s">
        <v>173</v>
      </c>
      <c r="C70" s="49" t="s">
        <v>174</v>
      </c>
      <c r="D70" s="33" t="s">
        <v>175</v>
      </c>
      <c r="E70" s="27" t="s">
        <v>33</v>
      </c>
      <c r="F70" s="6">
        <v>30</v>
      </c>
      <c r="H70" s="6"/>
      <c r="I70" s="6">
        <v>55.44</v>
      </c>
      <c r="J70" s="6"/>
      <c r="K70" s="6"/>
      <c r="L70" s="169" t="s">
        <v>34</v>
      </c>
      <c r="M70" s="60" t="s">
        <v>22</v>
      </c>
      <c r="N70" s="70">
        <v>3264000</v>
      </c>
      <c r="O70" s="49" t="s">
        <v>23</v>
      </c>
    </row>
    <row r="71" spans="1:15" s="40" customFormat="1" ht="91.5" customHeight="1" x14ac:dyDescent="0.25">
      <c r="A71" s="122" t="s">
        <v>318</v>
      </c>
      <c r="B71" s="26" t="s">
        <v>173</v>
      </c>
      <c r="C71" s="41" t="s">
        <v>176</v>
      </c>
      <c r="D71" s="26" t="s">
        <v>486</v>
      </c>
      <c r="E71" s="4" t="s">
        <v>177</v>
      </c>
      <c r="F71" s="3">
        <v>31</v>
      </c>
      <c r="G71" s="3"/>
      <c r="H71" s="3"/>
      <c r="I71" s="3">
        <v>136.53</v>
      </c>
      <c r="J71" s="3"/>
      <c r="K71" s="3"/>
      <c r="L71" s="172" t="s">
        <v>58</v>
      </c>
      <c r="M71" s="26" t="s">
        <v>22</v>
      </c>
      <c r="N71" s="72">
        <v>4200000</v>
      </c>
      <c r="O71" s="49" t="s">
        <v>23</v>
      </c>
    </row>
    <row r="72" spans="1:15" s="40" customFormat="1" ht="111" customHeight="1" x14ac:dyDescent="0.25">
      <c r="A72" s="122" t="s">
        <v>318</v>
      </c>
      <c r="B72" s="26" t="s">
        <v>173</v>
      </c>
      <c r="C72" s="41" t="s">
        <v>176</v>
      </c>
      <c r="D72" s="26" t="s">
        <v>487</v>
      </c>
      <c r="E72" s="4" t="s">
        <v>25</v>
      </c>
      <c r="F72" s="3">
        <v>112</v>
      </c>
      <c r="G72" s="3"/>
      <c r="H72" s="3"/>
      <c r="I72" s="3">
        <v>58.7</v>
      </c>
      <c r="J72" s="3"/>
      <c r="K72" s="3"/>
      <c r="L72" s="172" t="s">
        <v>178</v>
      </c>
      <c r="M72" s="26" t="s">
        <v>22</v>
      </c>
      <c r="N72" s="72">
        <v>6012000</v>
      </c>
      <c r="O72" s="49" t="s">
        <v>23</v>
      </c>
    </row>
    <row r="73" spans="1:15" s="40" customFormat="1" ht="58.5" customHeight="1" x14ac:dyDescent="0.25">
      <c r="A73" s="122" t="s">
        <v>318</v>
      </c>
      <c r="B73" s="26" t="s">
        <v>173</v>
      </c>
      <c r="C73" s="124" t="s">
        <v>173</v>
      </c>
      <c r="D73" s="30" t="s">
        <v>179</v>
      </c>
      <c r="E73" s="4" t="s">
        <v>44</v>
      </c>
      <c r="F73" s="3">
        <v>2</v>
      </c>
      <c r="G73" s="3"/>
      <c r="H73" s="3"/>
      <c r="I73" s="3">
        <v>5</v>
      </c>
      <c r="J73" s="3"/>
      <c r="K73" s="3"/>
      <c r="L73" s="172" t="s">
        <v>58</v>
      </c>
      <c r="M73" s="26" t="s">
        <v>22</v>
      </c>
      <c r="N73" s="72">
        <v>98000</v>
      </c>
      <c r="O73" s="49" t="s">
        <v>23</v>
      </c>
    </row>
    <row r="74" spans="1:15" s="40" customFormat="1" ht="101.25" customHeight="1" x14ac:dyDescent="0.25">
      <c r="A74" s="122" t="s">
        <v>318</v>
      </c>
      <c r="B74" s="26" t="s">
        <v>173</v>
      </c>
      <c r="C74" s="41" t="s">
        <v>176</v>
      </c>
      <c r="D74" s="26" t="s">
        <v>488</v>
      </c>
      <c r="E74" s="4" t="s">
        <v>20</v>
      </c>
      <c r="F74" s="3">
        <v>98</v>
      </c>
      <c r="G74" s="3"/>
      <c r="H74" s="3"/>
      <c r="I74" s="3">
        <v>50.75</v>
      </c>
      <c r="J74" s="3"/>
      <c r="K74" s="3"/>
      <c r="L74" s="172" t="s">
        <v>21</v>
      </c>
      <c r="M74" s="26" t="s">
        <v>22</v>
      </c>
      <c r="N74" s="72">
        <v>7434000</v>
      </c>
      <c r="O74" s="49" t="s">
        <v>23</v>
      </c>
    </row>
    <row r="75" spans="1:15" s="40" customFormat="1" ht="58.5" customHeight="1" thickBot="1" x14ac:dyDescent="0.3">
      <c r="A75" s="123" t="s">
        <v>318</v>
      </c>
      <c r="B75" s="120" t="s">
        <v>173</v>
      </c>
      <c r="C75" s="58" t="s">
        <v>180</v>
      </c>
      <c r="D75" s="31" t="s">
        <v>181</v>
      </c>
      <c r="E75" s="29" t="s">
        <v>69</v>
      </c>
      <c r="F75" s="3">
        <v>2</v>
      </c>
      <c r="G75" s="3"/>
      <c r="H75" s="3"/>
      <c r="I75" s="3">
        <v>4</v>
      </c>
      <c r="J75" s="3"/>
      <c r="K75" s="3"/>
      <c r="L75" s="172" t="s">
        <v>182</v>
      </c>
      <c r="M75" s="26" t="s">
        <v>22</v>
      </c>
      <c r="N75" s="72">
        <v>996000</v>
      </c>
      <c r="O75" s="49" t="s">
        <v>23</v>
      </c>
    </row>
    <row r="76" spans="1:15" s="40" customFormat="1" ht="22.5" customHeight="1" thickBot="1" x14ac:dyDescent="0.3">
      <c r="A76" s="555" t="s">
        <v>47</v>
      </c>
      <c r="B76" s="560"/>
      <c r="C76" s="556"/>
      <c r="D76" s="556"/>
      <c r="E76" s="557"/>
      <c r="F76" s="46">
        <f>SUM(F70:F75)</f>
        <v>275</v>
      </c>
      <c r="G76" s="46">
        <f>SUM(G70:G75)</f>
        <v>0</v>
      </c>
      <c r="H76" s="46">
        <f>SUM(H70:H75)</f>
        <v>0</v>
      </c>
      <c r="I76" s="46">
        <f>SUM(I70:I75)</f>
        <v>310.42</v>
      </c>
      <c r="J76" s="46">
        <f>SUM(J70:J75)</f>
        <v>0</v>
      </c>
      <c r="K76" s="47"/>
      <c r="L76" s="171"/>
      <c r="M76" s="44"/>
      <c r="N76" s="69">
        <f>SUM(N70:N75)</f>
        <v>22004000</v>
      </c>
      <c r="O76" s="66"/>
    </row>
    <row r="77" spans="1:15" s="40" customFormat="1" ht="168.75" customHeight="1" thickBot="1" x14ac:dyDescent="0.3">
      <c r="A77" s="62" t="s">
        <v>318</v>
      </c>
      <c r="B77" s="63" t="s">
        <v>183</v>
      </c>
      <c r="C77" s="64" t="s">
        <v>184</v>
      </c>
      <c r="D77" s="64" t="s">
        <v>489</v>
      </c>
      <c r="E77" s="61" t="s">
        <v>25</v>
      </c>
      <c r="F77" s="6">
        <v>834</v>
      </c>
      <c r="G77" s="6"/>
      <c r="H77" s="6"/>
      <c r="I77" s="6">
        <v>1773.63</v>
      </c>
      <c r="J77" s="6"/>
      <c r="K77" s="6"/>
      <c r="L77" s="169" t="s">
        <v>82</v>
      </c>
      <c r="M77" s="23" t="s">
        <v>22</v>
      </c>
      <c r="N77" s="68">
        <v>44740000</v>
      </c>
      <c r="O77" s="49" t="s">
        <v>23</v>
      </c>
    </row>
    <row r="78" spans="1:15" s="40" customFormat="1" ht="22.5" customHeight="1" thickBot="1" x14ac:dyDescent="0.3">
      <c r="A78" s="555" t="s">
        <v>47</v>
      </c>
      <c r="B78" s="558"/>
      <c r="C78" s="558"/>
      <c r="D78" s="556"/>
      <c r="E78" s="557"/>
      <c r="F78" s="46">
        <f>SUM(F77:F77)</f>
        <v>834</v>
      </c>
      <c r="G78" s="46">
        <f>SUM(G77:G77)</f>
        <v>0</v>
      </c>
      <c r="H78" s="46">
        <f>SUM(H77:H77)</f>
        <v>0</v>
      </c>
      <c r="I78" s="46">
        <f>SUM(I77:I77)</f>
        <v>1773.63</v>
      </c>
      <c r="J78" s="46">
        <f>SUM(J77:J77)</f>
        <v>0</v>
      </c>
      <c r="K78" s="47"/>
      <c r="L78" s="171"/>
      <c r="M78" s="44"/>
      <c r="N78" s="69">
        <f>SUM(N77)</f>
        <v>44740000</v>
      </c>
      <c r="O78" s="66"/>
    </row>
    <row r="79" spans="1:15" s="40" customFormat="1" ht="34.5" customHeight="1" x14ac:dyDescent="0.25">
      <c r="A79" s="121" t="s">
        <v>318</v>
      </c>
      <c r="B79" s="65" t="s">
        <v>185</v>
      </c>
      <c r="C79" s="23" t="s">
        <v>185</v>
      </c>
      <c r="D79" s="49" t="s">
        <v>185</v>
      </c>
      <c r="E79" s="27" t="s">
        <v>29</v>
      </c>
      <c r="F79" s="6">
        <v>1</v>
      </c>
      <c r="G79" s="6"/>
      <c r="H79" s="6"/>
      <c r="I79" s="6">
        <v>30</v>
      </c>
      <c r="J79" s="6"/>
      <c r="K79" s="6"/>
      <c r="L79" s="169" t="s">
        <v>186</v>
      </c>
      <c r="M79" s="60" t="s">
        <v>22</v>
      </c>
      <c r="N79" s="68">
        <v>432000</v>
      </c>
      <c r="O79" s="49" t="s">
        <v>23</v>
      </c>
    </row>
    <row r="80" spans="1:15" s="40" customFormat="1" ht="34.5" customHeight="1" x14ac:dyDescent="0.25">
      <c r="A80" s="122" t="s">
        <v>318</v>
      </c>
      <c r="B80" s="28" t="s">
        <v>185</v>
      </c>
      <c r="C80" s="26" t="s">
        <v>185</v>
      </c>
      <c r="D80" s="41" t="s">
        <v>187</v>
      </c>
      <c r="E80" s="4" t="s">
        <v>37</v>
      </c>
      <c r="F80" s="3">
        <v>3</v>
      </c>
      <c r="G80" s="3"/>
      <c r="H80" s="3"/>
      <c r="I80" s="3">
        <v>28</v>
      </c>
      <c r="J80" s="3">
        <v>25</v>
      </c>
      <c r="K80" s="3"/>
      <c r="L80" s="172" t="s">
        <v>38</v>
      </c>
      <c r="M80" s="26" t="s">
        <v>22</v>
      </c>
      <c r="N80" s="72">
        <v>924000</v>
      </c>
      <c r="O80" s="49" t="s">
        <v>23</v>
      </c>
    </row>
    <row r="81" spans="1:15" s="40" customFormat="1" ht="34.5" customHeight="1" x14ac:dyDescent="0.25">
      <c r="A81" s="122" t="s">
        <v>318</v>
      </c>
      <c r="B81" s="28" t="s">
        <v>185</v>
      </c>
      <c r="C81" s="26" t="s">
        <v>188</v>
      </c>
      <c r="D81" s="41" t="s">
        <v>189</v>
      </c>
      <c r="E81" s="4" t="s">
        <v>177</v>
      </c>
      <c r="F81" s="3">
        <v>2</v>
      </c>
      <c r="G81" s="3"/>
      <c r="H81" s="3"/>
      <c r="I81" s="3">
        <v>1</v>
      </c>
      <c r="J81" s="3">
        <v>0.7</v>
      </c>
      <c r="K81" s="3"/>
      <c r="L81" s="172" t="s">
        <v>58</v>
      </c>
      <c r="M81" s="26" t="s">
        <v>22</v>
      </c>
      <c r="N81" s="72">
        <v>280000</v>
      </c>
      <c r="O81" s="49" t="s">
        <v>23</v>
      </c>
    </row>
    <row r="82" spans="1:15" s="40" customFormat="1" ht="34.5" customHeight="1" x14ac:dyDescent="0.25">
      <c r="A82" s="122" t="s">
        <v>318</v>
      </c>
      <c r="B82" s="28" t="s">
        <v>185</v>
      </c>
      <c r="C82" s="26" t="s">
        <v>188</v>
      </c>
      <c r="D82" s="41" t="s">
        <v>189</v>
      </c>
      <c r="E82" s="4" t="s">
        <v>80</v>
      </c>
      <c r="F82" s="3">
        <v>2</v>
      </c>
      <c r="G82" s="3"/>
      <c r="H82" s="3"/>
      <c r="I82" s="3">
        <v>0.56999999999999995</v>
      </c>
      <c r="J82" s="3"/>
      <c r="K82" s="3"/>
      <c r="L82" s="172" t="s">
        <v>41</v>
      </c>
      <c r="M82" s="26" t="s">
        <v>22</v>
      </c>
      <c r="N82" s="72">
        <v>732000</v>
      </c>
      <c r="O82" s="49" t="s">
        <v>23</v>
      </c>
    </row>
    <row r="83" spans="1:15" s="40" customFormat="1" ht="34.5" customHeight="1" x14ac:dyDescent="0.25">
      <c r="A83" s="122" t="s">
        <v>318</v>
      </c>
      <c r="B83" s="28" t="s">
        <v>185</v>
      </c>
      <c r="C83" s="26" t="s">
        <v>190</v>
      </c>
      <c r="D83" s="41" t="s">
        <v>191</v>
      </c>
      <c r="E83" s="4" t="s">
        <v>25</v>
      </c>
      <c r="F83" s="3">
        <v>35</v>
      </c>
      <c r="G83" s="3"/>
      <c r="H83" s="3"/>
      <c r="I83" s="3">
        <v>9.5</v>
      </c>
      <c r="J83" s="3">
        <v>32.07</v>
      </c>
      <c r="K83" s="3"/>
      <c r="L83" s="172" t="s">
        <v>82</v>
      </c>
      <c r="M83" s="26" t="s">
        <v>22</v>
      </c>
      <c r="N83" s="72">
        <v>1878000</v>
      </c>
      <c r="O83" s="49" t="s">
        <v>23</v>
      </c>
    </row>
    <row r="84" spans="1:15" s="40" customFormat="1" ht="34.5" customHeight="1" x14ac:dyDescent="0.25">
      <c r="A84" s="122" t="s">
        <v>318</v>
      </c>
      <c r="B84" s="28" t="s">
        <v>185</v>
      </c>
      <c r="C84" s="26" t="s">
        <v>190</v>
      </c>
      <c r="D84" s="41" t="s">
        <v>191</v>
      </c>
      <c r="E84" s="4" t="s">
        <v>44</v>
      </c>
      <c r="F84" s="3">
        <v>5</v>
      </c>
      <c r="G84" s="3"/>
      <c r="H84" s="3"/>
      <c r="I84" s="3">
        <v>11</v>
      </c>
      <c r="J84" s="3">
        <v>1</v>
      </c>
      <c r="K84" s="3"/>
      <c r="L84" s="172" t="s">
        <v>58</v>
      </c>
      <c r="M84" s="26" t="s">
        <v>22</v>
      </c>
      <c r="N84" s="72">
        <v>252000</v>
      </c>
      <c r="O84" s="49" t="s">
        <v>23</v>
      </c>
    </row>
    <row r="85" spans="1:15" s="40" customFormat="1" ht="34.5" customHeight="1" x14ac:dyDescent="0.25">
      <c r="A85" s="122" t="s">
        <v>318</v>
      </c>
      <c r="B85" s="28" t="s">
        <v>185</v>
      </c>
      <c r="C85" s="26" t="s">
        <v>190</v>
      </c>
      <c r="D85" s="41" t="s">
        <v>191</v>
      </c>
      <c r="E85" s="4" t="s">
        <v>65</v>
      </c>
      <c r="F85" s="3">
        <v>26</v>
      </c>
      <c r="G85" s="3"/>
      <c r="H85" s="3"/>
      <c r="I85" s="3">
        <v>1.96</v>
      </c>
      <c r="J85" s="3">
        <v>2.2200000000000002</v>
      </c>
      <c r="K85" s="3"/>
      <c r="L85" s="172" t="s">
        <v>58</v>
      </c>
      <c r="M85" s="26" t="s">
        <v>22</v>
      </c>
      <c r="N85" s="72">
        <v>1624000</v>
      </c>
      <c r="O85" s="49" t="s">
        <v>23</v>
      </c>
    </row>
    <row r="86" spans="1:15" s="40" customFormat="1" ht="34.5" customHeight="1" x14ac:dyDescent="0.25">
      <c r="A86" s="122" t="s">
        <v>318</v>
      </c>
      <c r="B86" s="28" t="s">
        <v>185</v>
      </c>
      <c r="C86" s="26" t="s">
        <v>190</v>
      </c>
      <c r="D86" s="58" t="s">
        <v>191</v>
      </c>
      <c r="E86" s="29" t="s">
        <v>20</v>
      </c>
      <c r="F86" s="11">
        <v>56</v>
      </c>
      <c r="G86" s="11"/>
      <c r="H86" s="11"/>
      <c r="I86" s="11">
        <v>4.5</v>
      </c>
      <c r="J86" s="11">
        <v>44.2</v>
      </c>
      <c r="K86" s="11"/>
      <c r="L86" s="174" t="s">
        <v>21</v>
      </c>
      <c r="M86" s="26" t="s">
        <v>22</v>
      </c>
      <c r="N86" s="78">
        <v>4238000</v>
      </c>
      <c r="O86" s="49" t="s">
        <v>23</v>
      </c>
    </row>
    <row r="87" spans="1:15" s="40" customFormat="1" ht="34.5" customHeight="1" thickBot="1" x14ac:dyDescent="0.3">
      <c r="A87" s="123" t="s">
        <v>318</v>
      </c>
      <c r="B87" s="142" t="s">
        <v>185</v>
      </c>
      <c r="C87" s="120" t="s">
        <v>491</v>
      </c>
      <c r="D87" s="58" t="s">
        <v>490</v>
      </c>
      <c r="E87" s="29" t="s">
        <v>69</v>
      </c>
      <c r="F87" s="11">
        <v>3</v>
      </c>
      <c r="G87" s="11"/>
      <c r="H87" s="11"/>
      <c r="I87" s="11">
        <v>0.8</v>
      </c>
      <c r="J87" s="11">
        <v>0.5</v>
      </c>
      <c r="K87" s="11"/>
      <c r="L87" s="174" t="s">
        <v>192</v>
      </c>
      <c r="M87" s="33" t="s">
        <v>22</v>
      </c>
      <c r="N87" s="78">
        <v>1360000</v>
      </c>
      <c r="O87" s="49" t="s">
        <v>23</v>
      </c>
    </row>
    <row r="88" spans="1:15" s="40" customFormat="1" ht="22.5" customHeight="1" thickBot="1" x14ac:dyDescent="0.3">
      <c r="A88" s="555" t="s">
        <v>47</v>
      </c>
      <c r="B88" s="562"/>
      <c r="C88" s="560"/>
      <c r="D88" s="556"/>
      <c r="E88" s="559"/>
      <c r="F88" s="152">
        <f>SUM(F79:F87)</f>
        <v>133</v>
      </c>
      <c r="G88" s="152">
        <f t="shared" ref="G88:J88" si="1">SUM(G79:G87)</f>
        <v>0</v>
      </c>
      <c r="H88" s="152">
        <f t="shared" si="1"/>
        <v>0</v>
      </c>
      <c r="I88" s="152">
        <f t="shared" si="1"/>
        <v>87.329999999999984</v>
      </c>
      <c r="J88" s="152">
        <f t="shared" si="1"/>
        <v>105.69</v>
      </c>
      <c r="K88" s="153"/>
      <c r="L88" s="171"/>
      <c r="M88" s="44"/>
      <c r="N88" s="69">
        <f>SUM(N79:N87)</f>
        <v>11720000</v>
      </c>
      <c r="O88" s="148"/>
    </row>
    <row r="89" spans="1:15" s="40" customFormat="1" ht="36" customHeight="1" x14ac:dyDescent="0.25">
      <c r="A89" s="121" t="s">
        <v>317</v>
      </c>
      <c r="B89" s="23" t="s">
        <v>193</v>
      </c>
      <c r="C89" s="55" t="s">
        <v>194</v>
      </c>
      <c r="D89" s="52"/>
      <c r="E89" s="159" t="s">
        <v>154</v>
      </c>
      <c r="F89" s="160">
        <v>104</v>
      </c>
      <c r="G89" s="161"/>
      <c r="H89" s="161"/>
      <c r="I89" s="162">
        <v>854.8</v>
      </c>
      <c r="J89" s="162"/>
      <c r="K89" s="135"/>
      <c r="L89" s="182" t="s">
        <v>155</v>
      </c>
      <c r="M89" s="15" t="s">
        <v>102</v>
      </c>
      <c r="N89" s="144">
        <v>23530000</v>
      </c>
      <c r="O89" s="15" t="s">
        <v>23</v>
      </c>
    </row>
    <row r="90" spans="1:15" s="40" customFormat="1" ht="36" customHeight="1" x14ac:dyDescent="0.25">
      <c r="A90" s="122" t="s">
        <v>317</v>
      </c>
      <c r="B90" s="26" t="s">
        <v>193</v>
      </c>
      <c r="C90" s="55" t="s">
        <v>194</v>
      </c>
      <c r="D90" s="36"/>
      <c r="E90" s="7" t="s">
        <v>95</v>
      </c>
      <c r="F90" s="156">
        <v>59</v>
      </c>
      <c r="G90" s="157"/>
      <c r="H90" s="157"/>
      <c r="I90" s="158">
        <v>356.4</v>
      </c>
      <c r="J90" s="158"/>
      <c r="K90" s="136"/>
      <c r="L90" s="183" t="s">
        <v>156</v>
      </c>
      <c r="M90" s="16" t="s">
        <v>102</v>
      </c>
      <c r="N90" s="145">
        <v>11225340</v>
      </c>
      <c r="O90" s="16" t="s">
        <v>23</v>
      </c>
    </row>
    <row r="91" spans="1:15" s="40" customFormat="1" ht="36" customHeight="1" x14ac:dyDescent="0.25">
      <c r="A91" s="122" t="s">
        <v>317</v>
      </c>
      <c r="B91" s="26" t="s">
        <v>193</v>
      </c>
      <c r="C91" s="55" t="s">
        <v>195</v>
      </c>
      <c r="D91" s="36"/>
      <c r="E91" s="7" t="s">
        <v>161</v>
      </c>
      <c r="F91" s="156">
        <v>1</v>
      </c>
      <c r="G91" s="157"/>
      <c r="H91" s="157"/>
      <c r="I91" s="158">
        <v>2</v>
      </c>
      <c r="J91" s="158"/>
      <c r="K91" s="136"/>
      <c r="L91" s="183" t="s">
        <v>155</v>
      </c>
      <c r="M91" s="16" t="s">
        <v>102</v>
      </c>
      <c r="N91" s="145">
        <v>135750</v>
      </c>
      <c r="O91" s="16" t="s">
        <v>23</v>
      </c>
    </row>
    <row r="92" spans="1:15" s="40" customFormat="1" ht="36" customHeight="1" x14ac:dyDescent="0.25">
      <c r="A92" s="122" t="s">
        <v>317</v>
      </c>
      <c r="B92" s="26" t="s">
        <v>193</v>
      </c>
      <c r="C92" s="55" t="s">
        <v>196</v>
      </c>
      <c r="D92" s="36"/>
      <c r="E92" s="7" t="s">
        <v>65</v>
      </c>
      <c r="F92" s="156">
        <v>1</v>
      </c>
      <c r="G92" s="157"/>
      <c r="H92" s="157"/>
      <c r="I92" s="158">
        <v>4</v>
      </c>
      <c r="J92" s="158"/>
      <c r="K92" s="136"/>
      <c r="L92" s="184" t="s">
        <v>197</v>
      </c>
      <c r="M92" s="16" t="s">
        <v>102</v>
      </c>
      <c r="N92" s="145">
        <v>170630</v>
      </c>
      <c r="O92" s="16" t="s">
        <v>23</v>
      </c>
    </row>
    <row r="93" spans="1:15" s="40" customFormat="1" ht="36" customHeight="1" x14ac:dyDescent="0.25">
      <c r="A93" s="122" t="s">
        <v>317</v>
      </c>
      <c r="B93" s="26" t="s">
        <v>193</v>
      </c>
      <c r="C93" s="34" t="s">
        <v>198</v>
      </c>
      <c r="D93" s="36"/>
      <c r="E93" s="7" t="s">
        <v>168</v>
      </c>
      <c r="F93" s="156">
        <v>2</v>
      </c>
      <c r="G93" s="157"/>
      <c r="H93" s="157"/>
      <c r="I93" s="158">
        <v>2</v>
      </c>
      <c r="J93" s="158"/>
      <c r="K93" s="136"/>
      <c r="L93" s="183" t="s">
        <v>169</v>
      </c>
      <c r="M93" s="16" t="s">
        <v>102</v>
      </c>
      <c r="N93" s="145">
        <v>1367625</v>
      </c>
      <c r="O93" s="16" t="s">
        <v>23</v>
      </c>
    </row>
    <row r="94" spans="1:15" s="40" customFormat="1" ht="36" customHeight="1" thickBot="1" x14ac:dyDescent="0.3">
      <c r="A94" s="123" t="s">
        <v>317</v>
      </c>
      <c r="B94" s="120" t="s">
        <v>193</v>
      </c>
      <c r="C94" s="38" t="s">
        <v>196</v>
      </c>
      <c r="D94" s="57"/>
      <c r="E94" s="164" t="s">
        <v>158</v>
      </c>
      <c r="F94" s="165">
        <v>3</v>
      </c>
      <c r="G94" s="165"/>
      <c r="H94" s="166"/>
      <c r="I94" s="166">
        <v>9</v>
      </c>
      <c r="J94" s="166"/>
      <c r="K94" s="137"/>
      <c r="L94" s="183" t="s">
        <v>159</v>
      </c>
      <c r="M94" s="17" t="s">
        <v>102</v>
      </c>
      <c r="N94" s="147">
        <v>1071419.5161290322</v>
      </c>
      <c r="O94" s="17" t="s">
        <v>23</v>
      </c>
    </row>
    <row r="95" spans="1:15" s="40" customFormat="1" ht="22.5" customHeight="1" thickBot="1" x14ac:dyDescent="0.3">
      <c r="A95" s="555" t="s">
        <v>47</v>
      </c>
      <c r="B95" s="562"/>
      <c r="C95" s="558"/>
      <c r="D95" s="558"/>
      <c r="E95" s="561"/>
      <c r="F95" s="154">
        <f>SUM(F89:F94)</f>
        <v>170</v>
      </c>
      <c r="G95" s="154">
        <f>SUM(G89:G94)</f>
        <v>0</v>
      </c>
      <c r="H95" s="154">
        <f>SUM(H89:H94)</f>
        <v>0</v>
      </c>
      <c r="I95" s="154">
        <f>SUM(I89:I94)</f>
        <v>1228.1999999999998</v>
      </c>
      <c r="J95" s="154">
        <f>SUM(J89:J94)</f>
        <v>0</v>
      </c>
      <c r="K95" s="155"/>
      <c r="L95" s="175"/>
      <c r="M95" s="130"/>
      <c r="N95" s="69">
        <f>SUM(N89:N94)</f>
        <v>37500764.516129032</v>
      </c>
      <c r="O95" s="149"/>
    </row>
    <row r="96" spans="1:15" s="40" customFormat="1" ht="51" customHeight="1" x14ac:dyDescent="0.25">
      <c r="A96" s="121" t="s">
        <v>318</v>
      </c>
      <c r="B96" s="65" t="s">
        <v>199</v>
      </c>
      <c r="C96" s="23" t="s">
        <v>492</v>
      </c>
      <c r="D96" s="23" t="s">
        <v>502</v>
      </c>
      <c r="E96" s="24" t="s">
        <v>29</v>
      </c>
      <c r="F96" s="6">
        <v>42</v>
      </c>
      <c r="G96" s="6"/>
      <c r="H96" s="6"/>
      <c r="I96" s="6">
        <v>1178.4000000000001</v>
      </c>
      <c r="J96" s="6">
        <v>486</v>
      </c>
      <c r="K96" s="53"/>
      <c r="L96" s="176" t="s">
        <v>50</v>
      </c>
      <c r="M96" s="23" t="s">
        <v>22</v>
      </c>
      <c r="N96" s="140">
        <v>17472000</v>
      </c>
      <c r="O96" s="49" t="s">
        <v>23</v>
      </c>
    </row>
    <row r="97" spans="1:15" s="40" customFormat="1" ht="51" customHeight="1" x14ac:dyDescent="0.25">
      <c r="A97" s="122" t="s">
        <v>318</v>
      </c>
      <c r="B97" s="28" t="s">
        <v>199</v>
      </c>
      <c r="C97" s="26" t="s">
        <v>200</v>
      </c>
      <c r="D97" s="26" t="s">
        <v>501</v>
      </c>
      <c r="E97" s="24" t="s">
        <v>33</v>
      </c>
      <c r="F97" s="6">
        <v>26</v>
      </c>
      <c r="G97" s="6"/>
      <c r="H97" s="6"/>
      <c r="I97" s="6">
        <v>53.25</v>
      </c>
      <c r="J97" s="6"/>
      <c r="K97" s="53"/>
      <c r="L97" s="177" t="s">
        <v>34</v>
      </c>
      <c r="M97" s="26" t="s">
        <v>22</v>
      </c>
      <c r="N97" s="140">
        <v>2832000</v>
      </c>
      <c r="O97" s="49" t="s">
        <v>23</v>
      </c>
    </row>
    <row r="98" spans="1:15" s="40" customFormat="1" ht="51" customHeight="1" x14ac:dyDescent="0.25">
      <c r="A98" s="122" t="s">
        <v>318</v>
      </c>
      <c r="B98" s="28" t="s">
        <v>199</v>
      </c>
      <c r="C98" s="26" t="s">
        <v>493</v>
      </c>
      <c r="D98" s="26" t="s">
        <v>500</v>
      </c>
      <c r="E98" s="24" t="s">
        <v>177</v>
      </c>
      <c r="F98" s="6">
        <v>98</v>
      </c>
      <c r="G98" s="6"/>
      <c r="H98" s="6"/>
      <c r="I98" s="6">
        <v>312.88</v>
      </c>
      <c r="J98" s="6"/>
      <c r="K98" s="53"/>
      <c r="L98" s="177" t="s">
        <v>58</v>
      </c>
      <c r="M98" s="26" t="s">
        <v>22</v>
      </c>
      <c r="N98" s="140">
        <v>13272000</v>
      </c>
      <c r="O98" s="49" t="s">
        <v>23</v>
      </c>
    </row>
    <row r="99" spans="1:15" s="40" customFormat="1" ht="51" customHeight="1" x14ac:dyDescent="0.25">
      <c r="A99" s="122" t="s">
        <v>318</v>
      </c>
      <c r="B99" s="28" t="s">
        <v>199</v>
      </c>
      <c r="C99" s="26" t="s">
        <v>494</v>
      </c>
      <c r="D99" s="26" t="s">
        <v>499</v>
      </c>
      <c r="E99" s="24" t="s">
        <v>80</v>
      </c>
      <c r="F99" s="6">
        <v>4</v>
      </c>
      <c r="G99" s="6"/>
      <c r="H99" s="6"/>
      <c r="I99" s="6">
        <v>4.3</v>
      </c>
      <c r="J99" s="6"/>
      <c r="K99" s="53"/>
      <c r="L99" s="177" t="s">
        <v>201</v>
      </c>
      <c r="M99" s="26" t="s">
        <v>22</v>
      </c>
      <c r="N99" s="140">
        <v>1584000</v>
      </c>
      <c r="O99" s="49" t="s">
        <v>23</v>
      </c>
    </row>
    <row r="100" spans="1:15" s="40" customFormat="1" ht="51" customHeight="1" x14ac:dyDescent="0.25">
      <c r="A100" s="122" t="s">
        <v>318</v>
      </c>
      <c r="B100" s="28" t="s">
        <v>199</v>
      </c>
      <c r="C100" s="26" t="s">
        <v>202</v>
      </c>
      <c r="D100" s="26" t="s">
        <v>498</v>
      </c>
      <c r="E100" s="24" t="s">
        <v>25</v>
      </c>
      <c r="F100" s="6">
        <v>25</v>
      </c>
      <c r="G100" s="6"/>
      <c r="H100" s="6"/>
      <c r="I100" s="6">
        <v>22.65</v>
      </c>
      <c r="J100" s="6"/>
      <c r="K100" s="53"/>
      <c r="L100" s="177" t="s">
        <v>82</v>
      </c>
      <c r="M100" s="26" t="s">
        <v>22</v>
      </c>
      <c r="N100" s="140">
        <v>1346000</v>
      </c>
      <c r="O100" s="49" t="s">
        <v>23</v>
      </c>
    </row>
    <row r="101" spans="1:15" s="40" customFormat="1" ht="51" customHeight="1" x14ac:dyDescent="0.25">
      <c r="A101" s="122" t="s">
        <v>318</v>
      </c>
      <c r="B101" s="28" t="s">
        <v>199</v>
      </c>
      <c r="C101" s="26" t="s">
        <v>203</v>
      </c>
      <c r="D101" s="26" t="s">
        <v>497</v>
      </c>
      <c r="E101" s="24" t="s">
        <v>44</v>
      </c>
      <c r="F101" s="6">
        <v>15</v>
      </c>
      <c r="G101" s="6"/>
      <c r="H101" s="6"/>
      <c r="I101" s="6">
        <v>13.1</v>
      </c>
      <c r="J101" s="6"/>
      <c r="K101" s="53"/>
      <c r="L101" s="177" t="s">
        <v>58</v>
      </c>
      <c r="M101" s="26" t="s">
        <v>22</v>
      </c>
      <c r="N101" s="140">
        <v>742000</v>
      </c>
      <c r="O101" s="49" t="s">
        <v>23</v>
      </c>
    </row>
    <row r="102" spans="1:15" s="40" customFormat="1" ht="51" customHeight="1" x14ac:dyDescent="0.25">
      <c r="A102" s="122" t="s">
        <v>318</v>
      </c>
      <c r="B102" s="28" t="s">
        <v>199</v>
      </c>
      <c r="C102" s="26" t="s">
        <v>204</v>
      </c>
      <c r="D102" s="26" t="s">
        <v>496</v>
      </c>
      <c r="E102" s="24" t="s">
        <v>65</v>
      </c>
      <c r="F102" s="6">
        <v>7</v>
      </c>
      <c r="G102" s="6"/>
      <c r="H102" s="6"/>
      <c r="I102" s="6">
        <v>5.99</v>
      </c>
      <c r="J102" s="6"/>
      <c r="K102" s="53"/>
      <c r="L102" s="177" t="s">
        <v>45</v>
      </c>
      <c r="M102" s="26" t="s">
        <v>22</v>
      </c>
      <c r="N102" s="140">
        <v>434000</v>
      </c>
      <c r="O102" s="49" t="s">
        <v>23</v>
      </c>
    </row>
    <row r="103" spans="1:15" s="40" customFormat="1" ht="139.5" customHeight="1" x14ac:dyDescent="0.25">
      <c r="A103" s="122" t="s">
        <v>318</v>
      </c>
      <c r="B103" s="28" t="s">
        <v>199</v>
      </c>
      <c r="C103" s="26" t="s">
        <v>205</v>
      </c>
      <c r="D103" s="26" t="s">
        <v>495</v>
      </c>
      <c r="E103" s="24" t="s">
        <v>20</v>
      </c>
      <c r="F103" s="6">
        <v>28</v>
      </c>
      <c r="G103" s="6"/>
      <c r="H103" s="6"/>
      <c r="I103" s="6">
        <v>22.75</v>
      </c>
      <c r="J103" s="6"/>
      <c r="K103" s="53"/>
      <c r="L103" s="177" t="s">
        <v>21</v>
      </c>
      <c r="M103" s="26" t="s">
        <v>22</v>
      </c>
      <c r="N103" s="140">
        <v>2126000</v>
      </c>
      <c r="O103" s="49" t="s">
        <v>23</v>
      </c>
    </row>
    <row r="104" spans="1:15" s="40" customFormat="1" ht="51" customHeight="1" thickBot="1" x14ac:dyDescent="0.3">
      <c r="A104" s="123" t="s">
        <v>318</v>
      </c>
      <c r="B104" s="142" t="s">
        <v>199</v>
      </c>
      <c r="C104" s="120" t="s">
        <v>203</v>
      </c>
      <c r="D104" s="120" t="s">
        <v>206</v>
      </c>
      <c r="E104" s="143" t="s">
        <v>69</v>
      </c>
      <c r="F104" s="6">
        <v>1</v>
      </c>
      <c r="G104" s="6"/>
      <c r="H104" s="6"/>
      <c r="I104" s="6">
        <v>0.03</v>
      </c>
      <c r="J104" s="6"/>
      <c r="K104" s="53"/>
      <c r="L104" s="178" t="s">
        <v>182</v>
      </c>
      <c r="M104" s="120" t="s">
        <v>22</v>
      </c>
      <c r="N104" s="140">
        <v>498000</v>
      </c>
      <c r="O104" s="49" t="s">
        <v>23</v>
      </c>
    </row>
    <row r="105" spans="1:15" s="40" customFormat="1" ht="22.5" customHeight="1" thickBot="1" x14ac:dyDescent="0.3">
      <c r="A105" s="555" t="s">
        <v>47</v>
      </c>
      <c r="B105" s="556"/>
      <c r="C105" s="556"/>
      <c r="D105" s="556"/>
      <c r="E105" s="557"/>
      <c r="F105" s="46">
        <f>SUM(F96:F104)</f>
        <v>246</v>
      </c>
      <c r="G105" s="46">
        <f>SUM(G96:G104)</f>
        <v>0</v>
      </c>
      <c r="H105" s="46">
        <f>SUM(H96:H104)</f>
        <v>0</v>
      </c>
      <c r="I105" s="46">
        <f>SUM(I96:I104)</f>
        <v>1613.3500000000001</v>
      </c>
      <c r="J105" s="46">
        <f>SUM(J96:J104)</f>
        <v>486</v>
      </c>
      <c r="K105" s="47"/>
      <c r="L105" s="171"/>
      <c r="M105" s="44"/>
      <c r="N105" s="74">
        <f>SUM(N96:N104)</f>
        <v>40306000</v>
      </c>
      <c r="O105" s="66"/>
    </row>
    <row r="106" spans="1:15" s="40" customFormat="1" ht="67.5" customHeight="1" x14ac:dyDescent="0.25">
      <c r="A106" s="121" t="s">
        <v>318</v>
      </c>
      <c r="B106" s="65" t="s">
        <v>207</v>
      </c>
      <c r="C106" s="65" t="s">
        <v>208</v>
      </c>
      <c r="D106" s="23" t="s">
        <v>209</v>
      </c>
      <c r="E106" s="24" t="s">
        <v>29</v>
      </c>
      <c r="F106" s="6">
        <v>68</v>
      </c>
      <c r="G106" s="6"/>
      <c r="H106" s="6"/>
      <c r="I106" s="6">
        <v>996.16</v>
      </c>
      <c r="J106" s="6">
        <v>36</v>
      </c>
      <c r="K106" s="6"/>
      <c r="L106" s="169" t="s">
        <v>73</v>
      </c>
      <c r="M106" s="23" t="s">
        <v>22</v>
      </c>
      <c r="N106" s="140">
        <v>28176000</v>
      </c>
      <c r="O106" s="49" t="s">
        <v>23</v>
      </c>
    </row>
    <row r="107" spans="1:15" s="40" customFormat="1" ht="44.25" customHeight="1" x14ac:dyDescent="0.25">
      <c r="A107" s="122" t="s">
        <v>318</v>
      </c>
      <c r="B107" s="28" t="s">
        <v>207</v>
      </c>
      <c r="C107" s="28" t="s">
        <v>210</v>
      </c>
      <c r="D107" s="26"/>
      <c r="E107" s="133" t="s">
        <v>33</v>
      </c>
      <c r="F107" s="3">
        <v>74</v>
      </c>
      <c r="G107" s="3"/>
      <c r="H107" s="3"/>
      <c r="I107" s="3">
        <v>115</v>
      </c>
      <c r="J107" s="3"/>
      <c r="K107" s="3"/>
      <c r="L107" s="172" t="s">
        <v>34</v>
      </c>
      <c r="M107" s="26" t="s">
        <v>22</v>
      </c>
      <c r="N107" s="141">
        <v>8040000</v>
      </c>
      <c r="O107" s="49" t="s">
        <v>23</v>
      </c>
    </row>
    <row r="108" spans="1:15" s="40" customFormat="1" ht="44.25" customHeight="1" x14ac:dyDescent="0.25">
      <c r="A108" s="122" t="s">
        <v>318</v>
      </c>
      <c r="B108" s="28" t="s">
        <v>207</v>
      </c>
      <c r="C108" s="28" t="s">
        <v>207</v>
      </c>
      <c r="D108" s="26" t="s">
        <v>207</v>
      </c>
      <c r="E108" s="133" t="s">
        <v>104</v>
      </c>
      <c r="F108" s="3">
        <v>1</v>
      </c>
      <c r="G108" s="3"/>
      <c r="H108" s="3"/>
      <c r="I108" s="3">
        <v>0.1</v>
      </c>
      <c r="J108" s="3"/>
      <c r="K108" s="3"/>
      <c r="L108" s="172" t="s">
        <v>211</v>
      </c>
      <c r="M108" s="26" t="s">
        <v>22</v>
      </c>
      <c r="N108" s="141">
        <v>520000</v>
      </c>
      <c r="O108" s="49" t="s">
        <v>23</v>
      </c>
    </row>
    <row r="109" spans="1:15" s="40" customFormat="1" ht="44.25" customHeight="1" x14ac:dyDescent="0.25">
      <c r="A109" s="122" t="s">
        <v>318</v>
      </c>
      <c r="B109" s="28" t="s">
        <v>207</v>
      </c>
      <c r="C109" s="28" t="s">
        <v>210</v>
      </c>
      <c r="D109" s="26"/>
      <c r="E109" s="133" t="s">
        <v>177</v>
      </c>
      <c r="F109" s="3">
        <v>54</v>
      </c>
      <c r="G109" s="3"/>
      <c r="H109" s="3"/>
      <c r="I109" s="3">
        <v>77.5</v>
      </c>
      <c r="J109" s="3"/>
      <c r="K109" s="3"/>
      <c r="L109" s="172" t="s">
        <v>45</v>
      </c>
      <c r="M109" s="26" t="s">
        <v>22</v>
      </c>
      <c r="N109" s="141">
        <v>7308000</v>
      </c>
      <c r="O109" s="49" t="s">
        <v>23</v>
      </c>
    </row>
    <row r="110" spans="1:15" s="40" customFormat="1" ht="44.25" customHeight="1" x14ac:dyDescent="0.25">
      <c r="A110" s="122" t="s">
        <v>318</v>
      </c>
      <c r="B110" s="28" t="s">
        <v>207</v>
      </c>
      <c r="C110" s="28" t="s">
        <v>212</v>
      </c>
      <c r="D110" s="26"/>
      <c r="E110" s="133" t="s">
        <v>80</v>
      </c>
      <c r="F110" s="3">
        <v>2</v>
      </c>
      <c r="G110" s="3"/>
      <c r="H110" s="3"/>
      <c r="I110" s="3">
        <v>5.5</v>
      </c>
      <c r="J110" s="3"/>
      <c r="K110" s="3"/>
      <c r="L110" s="172" t="s">
        <v>213</v>
      </c>
      <c r="M110" s="26" t="s">
        <v>22</v>
      </c>
      <c r="N110" s="141">
        <v>732000</v>
      </c>
      <c r="O110" s="49" t="s">
        <v>23</v>
      </c>
    </row>
    <row r="111" spans="1:15" s="40" customFormat="1" ht="60.75" customHeight="1" x14ac:dyDescent="0.25">
      <c r="A111" s="122" t="s">
        <v>318</v>
      </c>
      <c r="B111" s="28" t="s">
        <v>207</v>
      </c>
      <c r="C111" s="28" t="s">
        <v>214</v>
      </c>
      <c r="D111" s="26"/>
      <c r="E111" s="133" t="s">
        <v>25</v>
      </c>
      <c r="F111" s="3">
        <v>454</v>
      </c>
      <c r="G111" s="3"/>
      <c r="H111" s="3"/>
      <c r="I111" s="3">
        <v>445.75</v>
      </c>
      <c r="J111" s="3"/>
      <c r="K111" s="3"/>
      <c r="L111" s="172" t="s">
        <v>82</v>
      </c>
      <c r="M111" s="26" t="s">
        <v>22</v>
      </c>
      <c r="N111" s="141">
        <v>24354000</v>
      </c>
      <c r="O111" s="49" t="s">
        <v>23</v>
      </c>
    </row>
    <row r="112" spans="1:15" s="40" customFormat="1" ht="44.25" customHeight="1" x14ac:dyDescent="0.25">
      <c r="A112" s="122" t="s">
        <v>318</v>
      </c>
      <c r="B112" s="28" t="s">
        <v>207</v>
      </c>
      <c r="C112" s="28" t="s">
        <v>210</v>
      </c>
      <c r="D112" s="26"/>
      <c r="E112" s="133" t="s">
        <v>44</v>
      </c>
      <c r="F112" s="3">
        <v>24</v>
      </c>
      <c r="G112" s="3"/>
      <c r="H112" s="3"/>
      <c r="I112" s="3">
        <v>3.35</v>
      </c>
      <c r="J112" s="3"/>
      <c r="K112" s="3"/>
      <c r="L112" s="172" t="s">
        <v>58</v>
      </c>
      <c r="M112" s="26" t="s">
        <v>22</v>
      </c>
      <c r="N112" s="141">
        <v>336000</v>
      </c>
      <c r="O112" s="49" t="s">
        <v>23</v>
      </c>
    </row>
    <row r="113" spans="1:15" s="40" customFormat="1" ht="44.25" customHeight="1" x14ac:dyDescent="0.25">
      <c r="A113" s="122" t="s">
        <v>318</v>
      </c>
      <c r="B113" s="28" t="s">
        <v>207</v>
      </c>
      <c r="C113" s="28" t="s">
        <v>210</v>
      </c>
      <c r="D113" s="26"/>
      <c r="E113" s="133" t="s">
        <v>65</v>
      </c>
      <c r="F113" s="3">
        <v>11</v>
      </c>
      <c r="G113" s="3"/>
      <c r="H113" s="3"/>
      <c r="I113" s="3">
        <v>5.8</v>
      </c>
      <c r="J113" s="3"/>
      <c r="K113" s="3"/>
      <c r="L113" s="172" t="s">
        <v>58</v>
      </c>
      <c r="M113" s="26" t="s">
        <v>22</v>
      </c>
      <c r="N113" s="141">
        <v>686000</v>
      </c>
      <c r="O113" s="49" t="s">
        <v>23</v>
      </c>
    </row>
    <row r="114" spans="1:15" s="40" customFormat="1" ht="95.25" customHeight="1" x14ac:dyDescent="0.25">
      <c r="A114" s="122" t="s">
        <v>318</v>
      </c>
      <c r="B114" s="28" t="s">
        <v>207</v>
      </c>
      <c r="C114" s="28" t="s">
        <v>215</v>
      </c>
      <c r="D114" s="26"/>
      <c r="E114" s="133" t="s">
        <v>20</v>
      </c>
      <c r="F114" s="3">
        <v>683</v>
      </c>
      <c r="G114" s="3"/>
      <c r="H114" s="3"/>
      <c r="I114" s="3">
        <v>667.3</v>
      </c>
      <c r="J114" s="3"/>
      <c r="K114" s="3"/>
      <c r="L114" s="172" t="s">
        <v>216</v>
      </c>
      <c r="M114" s="26" t="s">
        <v>22</v>
      </c>
      <c r="N114" s="141">
        <v>52068000</v>
      </c>
      <c r="O114" s="49" t="s">
        <v>23</v>
      </c>
    </row>
    <row r="115" spans="1:15" s="40" customFormat="1" ht="44.25" customHeight="1" thickBot="1" x14ac:dyDescent="0.3">
      <c r="A115" s="123" t="s">
        <v>318</v>
      </c>
      <c r="B115" s="142" t="s">
        <v>207</v>
      </c>
      <c r="C115" s="142" t="s">
        <v>217</v>
      </c>
      <c r="D115" s="120"/>
      <c r="E115" s="134" t="s">
        <v>69</v>
      </c>
      <c r="F115" s="11">
        <v>8</v>
      </c>
      <c r="G115" s="11"/>
      <c r="H115" s="11"/>
      <c r="I115" s="11">
        <v>3.2</v>
      </c>
      <c r="J115" s="11"/>
      <c r="K115" s="11"/>
      <c r="L115" s="174" t="s">
        <v>70</v>
      </c>
      <c r="M115" s="120" t="s">
        <v>22</v>
      </c>
      <c r="N115" s="141">
        <v>3436000</v>
      </c>
      <c r="O115" s="49" t="s">
        <v>23</v>
      </c>
    </row>
    <row r="116" spans="1:15" s="40" customFormat="1" ht="22.5" customHeight="1" thickBot="1" x14ac:dyDescent="0.3">
      <c r="A116" s="563" t="s">
        <v>47</v>
      </c>
      <c r="B116" s="562"/>
      <c r="C116" s="562"/>
      <c r="D116" s="562"/>
      <c r="E116" s="559"/>
      <c r="F116" s="46">
        <f>SUM(F106:F115)</f>
        <v>1379</v>
      </c>
      <c r="G116" s="46">
        <f t="shared" ref="G116:J116" si="2">SUM(G106:G115)</f>
        <v>0</v>
      </c>
      <c r="H116" s="46">
        <f t="shared" si="2"/>
        <v>0</v>
      </c>
      <c r="I116" s="46">
        <f t="shared" si="2"/>
        <v>2319.6599999999994</v>
      </c>
      <c r="J116" s="46">
        <f t="shared" si="2"/>
        <v>36</v>
      </c>
      <c r="K116" s="47"/>
      <c r="L116" s="171"/>
      <c r="M116" s="131"/>
      <c r="N116" s="69">
        <f>SUM(N106:N115)</f>
        <v>125656000</v>
      </c>
      <c r="O116" s="66"/>
    </row>
    <row r="117" spans="1:15" s="40" customFormat="1" ht="22.5" customHeight="1" x14ac:dyDescent="0.25">
      <c r="A117" s="138" t="s">
        <v>98</v>
      </c>
      <c r="B117" s="15" t="s">
        <v>218</v>
      </c>
      <c r="C117" s="50" t="s">
        <v>219</v>
      </c>
      <c r="D117" s="15" t="s">
        <v>220</v>
      </c>
      <c r="E117" s="14" t="s">
        <v>104</v>
      </c>
      <c r="F117" s="24">
        <v>1</v>
      </c>
      <c r="G117" s="6"/>
      <c r="H117" s="6"/>
      <c r="I117" s="6">
        <v>2.1</v>
      </c>
      <c r="J117" s="6"/>
      <c r="K117" s="6"/>
      <c r="L117" s="172" t="s">
        <v>482</v>
      </c>
      <c r="M117" s="26" t="s">
        <v>102</v>
      </c>
      <c r="N117" s="72">
        <v>3274750</v>
      </c>
      <c r="O117" s="49" t="s">
        <v>23</v>
      </c>
    </row>
    <row r="118" spans="1:15" s="40" customFormat="1" ht="22.5" customHeight="1" x14ac:dyDescent="0.25">
      <c r="A118" s="122" t="s">
        <v>98</v>
      </c>
      <c r="B118" s="16" t="s">
        <v>218</v>
      </c>
      <c r="C118" s="36" t="s">
        <v>221</v>
      </c>
      <c r="D118" s="16" t="s">
        <v>222</v>
      </c>
      <c r="E118" s="34" t="s">
        <v>65</v>
      </c>
      <c r="F118" s="133">
        <v>5</v>
      </c>
      <c r="G118" s="3"/>
      <c r="H118" s="3"/>
      <c r="I118" s="3">
        <v>6.7</v>
      </c>
      <c r="J118" s="3"/>
      <c r="K118" s="3"/>
      <c r="L118" s="172" t="s">
        <v>482</v>
      </c>
      <c r="M118" s="26" t="s">
        <v>102</v>
      </c>
      <c r="N118" s="72">
        <v>3274750</v>
      </c>
      <c r="O118" s="49" t="s">
        <v>23</v>
      </c>
    </row>
    <row r="119" spans="1:15" s="40" customFormat="1" ht="22.5" customHeight="1" x14ac:dyDescent="0.25">
      <c r="A119" s="122" t="s">
        <v>98</v>
      </c>
      <c r="B119" s="16" t="s">
        <v>218</v>
      </c>
      <c r="C119" s="36" t="s">
        <v>221</v>
      </c>
      <c r="D119" s="16" t="s">
        <v>221</v>
      </c>
      <c r="E119" s="34" t="s">
        <v>65</v>
      </c>
      <c r="F119" s="133">
        <v>5</v>
      </c>
      <c r="G119" s="3"/>
      <c r="H119" s="3"/>
      <c r="I119" s="3">
        <v>10.1</v>
      </c>
      <c r="J119" s="3"/>
      <c r="K119" s="3"/>
      <c r="L119" s="172" t="s">
        <v>482</v>
      </c>
      <c r="M119" s="26" t="s">
        <v>102</v>
      </c>
      <c r="N119" s="72">
        <v>1964850</v>
      </c>
      <c r="O119" s="49" t="s">
        <v>23</v>
      </c>
    </row>
    <row r="120" spans="1:15" s="40" customFormat="1" ht="22.5" customHeight="1" x14ac:dyDescent="0.25">
      <c r="A120" s="122" t="s">
        <v>98</v>
      </c>
      <c r="B120" s="16" t="s">
        <v>218</v>
      </c>
      <c r="C120" s="36" t="s">
        <v>221</v>
      </c>
      <c r="D120" s="16" t="s">
        <v>223</v>
      </c>
      <c r="E120" s="34" t="s">
        <v>108</v>
      </c>
      <c r="F120" s="133">
        <v>3</v>
      </c>
      <c r="G120" s="3"/>
      <c r="H120" s="3"/>
      <c r="I120" s="3">
        <v>2.8</v>
      </c>
      <c r="J120" s="3"/>
      <c r="K120" s="3"/>
      <c r="L120" s="172" t="s">
        <v>482</v>
      </c>
      <c r="M120" s="26" t="s">
        <v>102</v>
      </c>
      <c r="N120" s="72">
        <v>1309900</v>
      </c>
      <c r="O120" s="49" t="s">
        <v>23</v>
      </c>
    </row>
    <row r="121" spans="1:15" s="40" customFormat="1" ht="22.5" customHeight="1" x14ac:dyDescent="0.25">
      <c r="A121" s="122" t="s">
        <v>98</v>
      </c>
      <c r="B121" s="16" t="s">
        <v>218</v>
      </c>
      <c r="C121" s="36" t="s">
        <v>221</v>
      </c>
      <c r="D121" s="16" t="s">
        <v>224</v>
      </c>
      <c r="E121" s="34" t="s">
        <v>65</v>
      </c>
      <c r="F121" s="133">
        <v>2</v>
      </c>
      <c r="G121" s="3"/>
      <c r="H121" s="3"/>
      <c r="I121" s="3">
        <v>2.1</v>
      </c>
      <c r="J121" s="3"/>
      <c r="K121" s="3"/>
      <c r="L121" s="172" t="s">
        <v>482</v>
      </c>
      <c r="M121" s="26" t="s">
        <v>102</v>
      </c>
      <c r="N121" s="72">
        <v>1309900</v>
      </c>
      <c r="O121" s="49" t="s">
        <v>23</v>
      </c>
    </row>
    <row r="122" spans="1:15" s="40" customFormat="1" ht="22.5" customHeight="1" x14ac:dyDescent="0.25">
      <c r="A122" s="122" t="s">
        <v>98</v>
      </c>
      <c r="B122" s="16" t="s">
        <v>218</v>
      </c>
      <c r="C122" s="36" t="s">
        <v>221</v>
      </c>
      <c r="D122" s="16" t="s">
        <v>225</v>
      </c>
      <c r="E122" s="34" t="s">
        <v>226</v>
      </c>
      <c r="F122" s="133">
        <v>2</v>
      </c>
      <c r="G122" s="3"/>
      <c r="H122" s="3"/>
      <c r="I122" s="3">
        <v>6.8</v>
      </c>
      <c r="J122" s="3"/>
      <c r="K122" s="3"/>
      <c r="L122" s="172" t="s">
        <v>482</v>
      </c>
      <c r="M122" s="26" t="s">
        <v>102</v>
      </c>
      <c r="N122" s="72">
        <v>654950</v>
      </c>
      <c r="O122" s="49" t="s">
        <v>23</v>
      </c>
    </row>
    <row r="123" spans="1:15" s="40" customFormat="1" ht="22.5" customHeight="1" x14ac:dyDescent="0.25">
      <c r="A123" s="122" t="s">
        <v>98</v>
      </c>
      <c r="B123" s="16" t="s">
        <v>218</v>
      </c>
      <c r="C123" s="36" t="s">
        <v>221</v>
      </c>
      <c r="D123" s="16" t="s">
        <v>227</v>
      </c>
      <c r="E123" s="34" t="s">
        <v>65</v>
      </c>
      <c r="F123" s="133">
        <v>1</v>
      </c>
      <c r="G123" s="3"/>
      <c r="H123" s="3"/>
      <c r="I123" s="3">
        <v>1.3</v>
      </c>
      <c r="J123" s="3"/>
      <c r="K123" s="3"/>
      <c r="L123" s="172" t="s">
        <v>483</v>
      </c>
      <c r="M123" s="26" t="s">
        <v>110</v>
      </c>
      <c r="N123" s="72">
        <v>8431618</v>
      </c>
      <c r="O123" s="49" t="s">
        <v>23</v>
      </c>
    </row>
    <row r="124" spans="1:15" s="40" customFormat="1" ht="22.5" customHeight="1" x14ac:dyDescent="0.25">
      <c r="A124" s="122" t="s">
        <v>98</v>
      </c>
      <c r="B124" s="16" t="s">
        <v>218</v>
      </c>
      <c r="C124" s="36" t="s">
        <v>228</v>
      </c>
      <c r="D124" s="16" t="s">
        <v>229</v>
      </c>
      <c r="E124" s="34" t="s">
        <v>230</v>
      </c>
      <c r="F124" s="133">
        <v>11</v>
      </c>
      <c r="G124" s="3"/>
      <c r="H124" s="3"/>
      <c r="I124" s="3">
        <v>37.4</v>
      </c>
      <c r="J124" s="3"/>
      <c r="K124" s="3"/>
      <c r="L124" s="172" t="s">
        <v>482</v>
      </c>
      <c r="M124" s="26" t="s">
        <v>102</v>
      </c>
      <c r="N124" s="72">
        <v>4584650</v>
      </c>
      <c r="O124" s="49" t="s">
        <v>23</v>
      </c>
    </row>
    <row r="125" spans="1:15" s="40" customFormat="1" ht="22.5" customHeight="1" x14ac:dyDescent="0.25">
      <c r="A125" s="122" t="s">
        <v>98</v>
      </c>
      <c r="B125" s="16" t="s">
        <v>218</v>
      </c>
      <c r="C125" s="36" t="s">
        <v>228</v>
      </c>
      <c r="D125" s="16" t="s">
        <v>231</v>
      </c>
      <c r="E125" s="34" t="s">
        <v>106</v>
      </c>
      <c r="F125" s="133">
        <v>7</v>
      </c>
      <c r="G125" s="3"/>
      <c r="H125" s="3"/>
      <c r="I125" s="3">
        <v>11.3</v>
      </c>
      <c r="J125" s="3"/>
      <c r="K125" s="3"/>
      <c r="L125" s="172" t="s">
        <v>482</v>
      </c>
      <c r="M125" s="26" t="s">
        <v>102</v>
      </c>
      <c r="N125" s="72">
        <v>1964850</v>
      </c>
      <c r="O125" s="49" t="s">
        <v>23</v>
      </c>
    </row>
    <row r="126" spans="1:15" s="40" customFormat="1" ht="22.5" customHeight="1" x14ac:dyDescent="0.25">
      <c r="A126" s="122" t="s">
        <v>98</v>
      </c>
      <c r="B126" s="16" t="s">
        <v>218</v>
      </c>
      <c r="C126" s="36" t="s">
        <v>228</v>
      </c>
      <c r="D126" s="16" t="s">
        <v>232</v>
      </c>
      <c r="E126" s="34" t="s">
        <v>226</v>
      </c>
      <c r="F126" s="133">
        <v>3</v>
      </c>
      <c r="G126" s="3"/>
      <c r="H126" s="3"/>
      <c r="I126" s="3">
        <v>5.5</v>
      </c>
      <c r="J126" s="3"/>
      <c r="K126" s="3"/>
      <c r="L126" s="172" t="s">
        <v>482</v>
      </c>
      <c r="M126" s="26" t="s">
        <v>102</v>
      </c>
      <c r="N126" s="72">
        <v>6549500</v>
      </c>
      <c r="O126" s="49" t="s">
        <v>23</v>
      </c>
    </row>
    <row r="127" spans="1:15" s="40" customFormat="1" ht="22.5" customHeight="1" x14ac:dyDescent="0.25">
      <c r="A127" s="122" t="s">
        <v>98</v>
      </c>
      <c r="B127" s="16" t="s">
        <v>218</v>
      </c>
      <c r="C127" s="36" t="s">
        <v>228</v>
      </c>
      <c r="D127" s="16" t="s">
        <v>233</v>
      </c>
      <c r="E127" s="34" t="s">
        <v>226</v>
      </c>
      <c r="F127" s="133">
        <v>9</v>
      </c>
      <c r="G127" s="3"/>
      <c r="H127" s="3"/>
      <c r="I127" s="3">
        <v>27.8</v>
      </c>
      <c r="J127" s="3"/>
      <c r="K127" s="3"/>
      <c r="L127" s="172" t="s">
        <v>482</v>
      </c>
      <c r="M127" s="26" t="s">
        <v>102</v>
      </c>
      <c r="N127" s="72">
        <v>3274750</v>
      </c>
      <c r="O127" s="49" t="s">
        <v>23</v>
      </c>
    </row>
    <row r="128" spans="1:15" s="40" customFormat="1" ht="22.5" customHeight="1" x14ac:dyDescent="0.25">
      <c r="A128" s="122" t="s">
        <v>98</v>
      </c>
      <c r="B128" s="16" t="s">
        <v>218</v>
      </c>
      <c r="C128" s="36" t="s">
        <v>228</v>
      </c>
      <c r="D128" s="16" t="s">
        <v>234</v>
      </c>
      <c r="E128" s="34" t="s">
        <v>226</v>
      </c>
      <c r="F128" s="133">
        <v>5</v>
      </c>
      <c r="G128" s="3"/>
      <c r="H128" s="3"/>
      <c r="I128" s="3">
        <v>11.9</v>
      </c>
      <c r="J128" s="3"/>
      <c r="K128" s="3"/>
      <c r="L128" s="172" t="s">
        <v>482</v>
      </c>
      <c r="M128" s="26" t="s">
        <v>102</v>
      </c>
      <c r="N128" s="72">
        <v>1309900</v>
      </c>
      <c r="O128" s="49" t="s">
        <v>23</v>
      </c>
    </row>
    <row r="129" spans="1:15" s="40" customFormat="1" ht="22.5" customHeight="1" x14ac:dyDescent="0.25">
      <c r="A129" s="122" t="s">
        <v>98</v>
      </c>
      <c r="B129" s="16" t="s">
        <v>218</v>
      </c>
      <c r="C129" s="36" t="s">
        <v>228</v>
      </c>
      <c r="D129" s="16" t="s">
        <v>235</v>
      </c>
      <c r="E129" s="34" t="s">
        <v>226</v>
      </c>
      <c r="F129" s="134">
        <v>2</v>
      </c>
      <c r="G129" s="11"/>
      <c r="H129" s="11"/>
      <c r="I129" s="11">
        <v>16.3</v>
      </c>
      <c r="J129" s="11"/>
      <c r="K129" s="11"/>
      <c r="L129" s="172" t="s">
        <v>482</v>
      </c>
      <c r="M129" s="26" t="s">
        <v>102</v>
      </c>
      <c r="N129" s="72">
        <v>1309900</v>
      </c>
      <c r="O129" s="49" t="s">
        <v>23</v>
      </c>
    </row>
    <row r="130" spans="1:15" s="40" customFormat="1" ht="22.5" customHeight="1" x14ac:dyDescent="0.25">
      <c r="A130" s="122" t="s">
        <v>98</v>
      </c>
      <c r="B130" s="16" t="s">
        <v>218</v>
      </c>
      <c r="C130" s="36" t="s">
        <v>228</v>
      </c>
      <c r="D130" s="16" t="s">
        <v>236</v>
      </c>
      <c r="E130" s="34" t="s">
        <v>108</v>
      </c>
      <c r="F130" s="133">
        <v>2</v>
      </c>
      <c r="G130" s="3"/>
      <c r="H130" s="3"/>
      <c r="I130" s="3">
        <v>1.7</v>
      </c>
      <c r="J130" s="3"/>
      <c r="K130" s="3"/>
      <c r="L130" s="172" t="s">
        <v>483</v>
      </c>
      <c r="M130" s="26" t="s">
        <v>110</v>
      </c>
      <c r="N130" s="72">
        <v>3192018</v>
      </c>
      <c r="O130" s="49" t="s">
        <v>23</v>
      </c>
    </row>
    <row r="131" spans="1:15" s="40" customFormat="1" ht="22.5" customHeight="1" x14ac:dyDescent="0.25">
      <c r="A131" s="122" t="s">
        <v>98</v>
      </c>
      <c r="B131" s="16" t="s">
        <v>218</v>
      </c>
      <c r="C131" s="36" t="s">
        <v>228</v>
      </c>
      <c r="D131" s="16" t="s">
        <v>228</v>
      </c>
      <c r="E131" s="34" t="s">
        <v>226</v>
      </c>
      <c r="F131" s="133">
        <v>3</v>
      </c>
      <c r="G131" s="3"/>
      <c r="H131" s="3"/>
      <c r="I131" s="3">
        <v>5.8</v>
      </c>
      <c r="J131" s="3"/>
      <c r="K131" s="3"/>
      <c r="L131" s="172" t="s">
        <v>483</v>
      </c>
      <c r="M131" s="26" t="s">
        <v>110</v>
      </c>
      <c r="N131" s="72">
        <v>5646354</v>
      </c>
      <c r="O131" s="49" t="s">
        <v>23</v>
      </c>
    </row>
    <row r="132" spans="1:15" s="40" customFormat="1" ht="22.5" customHeight="1" x14ac:dyDescent="0.25">
      <c r="A132" s="122" t="s">
        <v>98</v>
      </c>
      <c r="B132" s="16" t="s">
        <v>218</v>
      </c>
      <c r="C132" s="36" t="s">
        <v>228</v>
      </c>
      <c r="D132" s="16" t="s">
        <v>139</v>
      </c>
      <c r="E132" s="34" t="s">
        <v>108</v>
      </c>
      <c r="F132" s="133">
        <v>2</v>
      </c>
      <c r="G132" s="3"/>
      <c r="H132" s="3"/>
      <c r="I132" s="3">
        <v>12.6</v>
      </c>
      <c r="J132" s="3"/>
      <c r="K132" s="3"/>
      <c r="L132" s="172" t="s">
        <v>482</v>
      </c>
      <c r="M132" s="26" t="s">
        <v>102</v>
      </c>
      <c r="N132" s="72">
        <v>654950</v>
      </c>
      <c r="O132" s="49" t="s">
        <v>23</v>
      </c>
    </row>
    <row r="133" spans="1:15" s="40" customFormat="1" ht="22.5" customHeight="1" x14ac:dyDescent="0.25">
      <c r="A133" s="122" t="s">
        <v>98</v>
      </c>
      <c r="B133" s="16" t="s">
        <v>218</v>
      </c>
      <c r="C133" s="36" t="s">
        <v>219</v>
      </c>
      <c r="D133" s="16" t="s">
        <v>237</v>
      </c>
      <c r="E133" s="34" t="s">
        <v>238</v>
      </c>
      <c r="F133" s="133">
        <v>1</v>
      </c>
      <c r="G133" s="3"/>
      <c r="H133" s="3"/>
      <c r="I133" s="3">
        <v>7.8</v>
      </c>
      <c r="J133" s="3"/>
      <c r="K133" s="3"/>
      <c r="L133" s="172" t="s">
        <v>482</v>
      </c>
      <c r="M133" s="26" t="s">
        <v>102</v>
      </c>
      <c r="N133" s="72">
        <v>1964850</v>
      </c>
      <c r="O133" s="49" t="s">
        <v>23</v>
      </c>
    </row>
    <row r="134" spans="1:15" s="40" customFormat="1" ht="22.5" customHeight="1" x14ac:dyDescent="0.25">
      <c r="A134" s="122" t="s">
        <v>98</v>
      </c>
      <c r="B134" s="16" t="s">
        <v>218</v>
      </c>
      <c r="C134" s="36" t="s">
        <v>219</v>
      </c>
      <c r="D134" s="16" t="s">
        <v>220</v>
      </c>
      <c r="E134" s="34" t="s">
        <v>108</v>
      </c>
      <c r="F134" s="133">
        <v>2</v>
      </c>
      <c r="G134" s="3"/>
      <c r="H134" s="3"/>
      <c r="I134" s="3">
        <v>61</v>
      </c>
      <c r="J134" s="3"/>
      <c r="K134" s="3"/>
      <c r="L134" s="172" t="s">
        <v>483</v>
      </c>
      <c r="M134" s="26" t="s">
        <v>110</v>
      </c>
      <c r="N134" s="72">
        <v>1882118</v>
      </c>
      <c r="O134" s="49" t="s">
        <v>23</v>
      </c>
    </row>
    <row r="135" spans="1:15" s="40" customFormat="1" ht="22.5" customHeight="1" x14ac:dyDescent="0.25">
      <c r="A135" s="122" t="s">
        <v>98</v>
      </c>
      <c r="B135" s="16" t="s">
        <v>218</v>
      </c>
      <c r="C135" s="36" t="s">
        <v>239</v>
      </c>
      <c r="D135" s="16" t="s">
        <v>240</v>
      </c>
      <c r="E135" s="34" t="s">
        <v>108</v>
      </c>
      <c r="F135" s="24">
        <v>1</v>
      </c>
      <c r="G135" s="6"/>
      <c r="H135" s="6"/>
      <c r="I135" s="6">
        <v>1</v>
      </c>
      <c r="J135" s="6"/>
      <c r="K135" s="6"/>
      <c r="L135" s="172" t="s">
        <v>482</v>
      </c>
      <c r="M135" s="26" t="s">
        <v>102</v>
      </c>
      <c r="N135" s="72">
        <v>654950</v>
      </c>
      <c r="O135" s="49" t="s">
        <v>23</v>
      </c>
    </row>
    <row r="136" spans="1:15" s="40" customFormat="1" ht="22.5" customHeight="1" thickBot="1" x14ac:dyDescent="0.3">
      <c r="A136" s="139" t="s">
        <v>98</v>
      </c>
      <c r="B136" s="17" t="s">
        <v>218</v>
      </c>
      <c r="C136" s="51" t="s">
        <v>239</v>
      </c>
      <c r="D136" s="17" t="s">
        <v>240</v>
      </c>
      <c r="E136" s="35" t="s">
        <v>241</v>
      </c>
      <c r="F136" s="133">
        <v>1</v>
      </c>
      <c r="G136" s="3"/>
      <c r="H136" s="3"/>
      <c r="I136" s="3">
        <v>1</v>
      </c>
      <c r="J136" s="3"/>
      <c r="K136" s="3"/>
      <c r="L136" s="172" t="s">
        <v>482</v>
      </c>
      <c r="M136" s="26" t="s">
        <v>102</v>
      </c>
      <c r="N136" s="72">
        <v>654950</v>
      </c>
      <c r="O136" s="49" t="s">
        <v>23</v>
      </c>
    </row>
    <row r="137" spans="1:15" s="40" customFormat="1" ht="22.5" customHeight="1" thickBot="1" x14ac:dyDescent="0.3">
      <c r="A137" s="555" t="s">
        <v>47</v>
      </c>
      <c r="B137" s="556"/>
      <c r="C137" s="556"/>
      <c r="D137" s="556"/>
      <c r="E137" s="557"/>
      <c r="F137" s="46">
        <f>SUM(F117:F136)</f>
        <v>68</v>
      </c>
      <c r="G137" s="46">
        <f>SUM(G117:G136)</f>
        <v>0</v>
      </c>
      <c r="H137" s="46">
        <f>SUM(H117:H136)</f>
        <v>0</v>
      </c>
      <c r="I137" s="46">
        <f>SUM(I117:I136)</f>
        <v>233</v>
      </c>
      <c r="J137" s="46">
        <f>SUM(J117:J136)</f>
        <v>0</v>
      </c>
      <c r="K137" s="47"/>
      <c r="L137" s="175"/>
      <c r="M137" s="130"/>
      <c r="N137" s="69">
        <f>SUM(N117:N136)</f>
        <v>53864458</v>
      </c>
      <c r="O137" s="66"/>
    </row>
    <row r="138" spans="1:15" s="40" customFormat="1" ht="37.5" customHeight="1" thickBot="1" x14ac:dyDescent="0.3">
      <c r="A138" s="40" t="s">
        <v>317</v>
      </c>
      <c r="B138" s="549" t="s">
        <v>529</v>
      </c>
      <c r="C138" s="549" t="s">
        <v>531</v>
      </c>
      <c r="D138" s="549" t="s">
        <v>532</v>
      </c>
      <c r="E138" s="549" t="s">
        <v>37</v>
      </c>
      <c r="F138" s="549">
        <v>6</v>
      </c>
      <c r="G138" s="139"/>
      <c r="H138" s="139"/>
      <c r="I138" s="139">
        <v>39.5</v>
      </c>
      <c r="J138" s="139"/>
      <c r="K138" s="139"/>
      <c r="L138" s="139" t="s">
        <v>534</v>
      </c>
      <c r="M138" s="139" t="s">
        <v>533</v>
      </c>
      <c r="N138" s="551">
        <v>8625000</v>
      </c>
      <c r="O138" s="550" t="s">
        <v>23</v>
      </c>
    </row>
    <row r="139" spans="1:15" s="40" customFormat="1" ht="22.5" customHeight="1" thickBot="1" x14ac:dyDescent="0.2">
      <c r="A139" s="555" t="s">
        <v>47</v>
      </c>
      <c r="B139" s="556"/>
      <c r="C139" s="556"/>
      <c r="D139" s="556"/>
      <c r="E139" s="557"/>
      <c r="F139" s="46">
        <f>SUM(F138)</f>
        <v>6</v>
      </c>
      <c r="G139" s="46">
        <f>SUM(G138)</f>
        <v>0</v>
      </c>
      <c r="H139" s="46">
        <f>SUM(H138)</f>
        <v>0</v>
      </c>
      <c r="I139" s="46">
        <f>SUM(I138)</f>
        <v>39.5</v>
      </c>
      <c r="J139" s="46">
        <f>SUM(J138)</f>
        <v>0</v>
      </c>
      <c r="K139" s="47"/>
      <c r="L139" s="546"/>
      <c r="M139" s="547"/>
      <c r="N139" s="69">
        <f>SUM(N138)</f>
        <v>8625000</v>
      </c>
      <c r="O139" s="46"/>
    </row>
    <row r="140" spans="1:15" s="40" customFormat="1" ht="52.5" customHeight="1" x14ac:dyDescent="0.25">
      <c r="A140" s="121" t="s">
        <v>246</v>
      </c>
      <c r="B140" s="23" t="s">
        <v>246</v>
      </c>
      <c r="C140" s="49" t="s">
        <v>247</v>
      </c>
      <c r="D140" s="33" t="s">
        <v>248</v>
      </c>
      <c r="E140" s="27" t="s">
        <v>249</v>
      </c>
      <c r="F140" s="6">
        <v>40</v>
      </c>
      <c r="G140" s="6"/>
      <c r="H140" s="6"/>
      <c r="I140" s="6">
        <v>30</v>
      </c>
      <c r="J140" s="6"/>
      <c r="K140" s="53"/>
      <c r="L140" s="176" t="s">
        <v>132</v>
      </c>
      <c r="M140" s="48" t="s">
        <v>102</v>
      </c>
      <c r="N140" s="128">
        <v>120000000</v>
      </c>
      <c r="O140" s="49" t="s">
        <v>23</v>
      </c>
    </row>
    <row r="141" spans="1:15" s="40" customFormat="1" ht="52.5" customHeight="1" x14ac:dyDescent="0.25">
      <c r="A141" s="122" t="s">
        <v>246</v>
      </c>
      <c r="B141" s="26" t="s">
        <v>246</v>
      </c>
      <c r="C141" s="49" t="s">
        <v>250</v>
      </c>
      <c r="D141" s="33" t="s">
        <v>250</v>
      </c>
      <c r="E141" s="27" t="s">
        <v>65</v>
      </c>
      <c r="F141" s="6">
        <v>5</v>
      </c>
      <c r="G141" s="6"/>
      <c r="H141" s="6"/>
      <c r="I141" s="6">
        <v>1</v>
      </c>
      <c r="J141" s="6"/>
      <c r="K141" s="53"/>
      <c r="L141" s="177" t="s">
        <v>132</v>
      </c>
      <c r="M141" s="41" t="s">
        <v>102</v>
      </c>
      <c r="N141" s="128">
        <v>15000000</v>
      </c>
      <c r="O141" s="49" t="s">
        <v>23</v>
      </c>
    </row>
    <row r="142" spans="1:15" s="40" customFormat="1" ht="52.5" customHeight="1" x14ac:dyDescent="0.25">
      <c r="A142" s="122" t="s">
        <v>246</v>
      </c>
      <c r="B142" s="26" t="s">
        <v>246</v>
      </c>
      <c r="C142" s="49" t="s">
        <v>251</v>
      </c>
      <c r="D142" s="33" t="s">
        <v>251</v>
      </c>
      <c r="E142" s="27" t="s">
        <v>65</v>
      </c>
      <c r="F142" s="6">
        <v>5</v>
      </c>
      <c r="G142" s="6"/>
      <c r="H142" s="6"/>
      <c r="I142" s="6">
        <v>2</v>
      </c>
      <c r="J142" s="6"/>
      <c r="K142" s="53"/>
      <c r="L142" s="177" t="s">
        <v>132</v>
      </c>
      <c r="M142" s="41" t="s">
        <v>102</v>
      </c>
      <c r="N142" s="128">
        <v>15000000</v>
      </c>
      <c r="O142" s="49" t="s">
        <v>23</v>
      </c>
    </row>
    <row r="143" spans="1:15" s="40" customFormat="1" ht="52.5" customHeight="1" x14ac:dyDescent="0.25">
      <c r="A143" s="122" t="s">
        <v>246</v>
      </c>
      <c r="B143" s="26" t="s">
        <v>246</v>
      </c>
      <c r="C143" s="49" t="s">
        <v>252</v>
      </c>
      <c r="D143" s="33" t="s">
        <v>252</v>
      </c>
      <c r="E143" s="27" t="s">
        <v>65</v>
      </c>
      <c r="F143" s="6">
        <v>3</v>
      </c>
      <c r="G143" s="6"/>
      <c r="H143" s="6"/>
      <c r="I143" s="6">
        <v>1</v>
      </c>
      <c r="J143" s="6"/>
      <c r="K143" s="53"/>
      <c r="L143" s="177" t="s">
        <v>132</v>
      </c>
      <c r="M143" s="41" t="s">
        <v>102</v>
      </c>
      <c r="N143" s="128">
        <v>9000000</v>
      </c>
      <c r="O143" s="49" t="s">
        <v>23</v>
      </c>
    </row>
    <row r="144" spans="1:15" s="40" customFormat="1" ht="52.5" customHeight="1" x14ac:dyDescent="0.25">
      <c r="A144" s="122" t="s">
        <v>246</v>
      </c>
      <c r="B144" s="26" t="s">
        <v>246</v>
      </c>
      <c r="C144" s="49" t="s">
        <v>253</v>
      </c>
      <c r="D144" s="33" t="s">
        <v>253</v>
      </c>
      <c r="E144" s="27" t="s">
        <v>65</v>
      </c>
      <c r="F144" s="6">
        <v>2</v>
      </c>
      <c r="G144" s="6"/>
      <c r="H144" s="6"/>
      <c r="I144" s="6">
        <v>0.5</v>
      </c>
      <c r="J144" s="6"/>
      <c r="K144" s="53"/>
      <c r="L144" s="177" t="s">
        <v>132</v>
      </c>
      <c r="M144" s="41" t="s">
        <v>102</v>
      </c>
      <c r="N144" s="128">
        <v>6000000</v>
      </c>
      <c r="O144" s="49" t="s">
        <v>23</v>
      </c>
    </row>
    <row r="145" spans="1:15" s="40" customFormat="1" ht="52.5" customHeight="1" x14ac:dyDescent="0.25">
      <c r="A145" s="122" t="s">
        <v>246</v>
      </c>
      <c r="B145" s="26" t="s">
        <v>246</v>
      </c>
      <c r="C145" s="41" t="s">
        <v>252</v>
      </c>
      <c r="D145" s="26" t="s">
        <v>252</v>
      </c>
      <c r="E145" s="4" t="s">
        <v>65</v>
      </c>
      <c r="F145" s="3">
        <v>8</v>
      </c>
      <c r="G145" s="3"/>
      <c r="H145" s="3"/>
      <c r="I145" s="3">
        <v>4</v>
      </c>
      <c r="J145" s="3"/>
      <c r="K145" s="43"/>
      <c r="L145" s="185" t="s">
        <v>133</v>
      </c>
      <c r="M145" s="41" t="s">
        <v>102</v>
      </c>
      <c r="N145" s="129">
        <v>24000000</v>
      </c>
      <c r="O145" s="49" t="s">
        <v>23</v>
      </c>
    </row>
    <row r="146" spans="1:15" s="40" customFormat="1" ht="52.5" customHeight="1" x14ac:dyDescent="0.25">
      <c r="A146" s="122" t="s">
        <v>246</v>
      </c>
      <c r="B146" s="26" t="s">
        <v>246</v>
      </c>
      <c r="C146" s="41" t="s">
        <v>254</v>
      </c>
      <c r="D146" s="26" t="s">
        <v>253</v>
      </c>
      <c r="E146" s="4" t="s">
        <v>65</v>
      </c>
      <c r="F146" s="3">
        <v>2</v>
      </c>
      <c r="G146" s="3"/>
      <c r="H146" s="3"/>
      <c r="I146" s="3">
        <v>1</v>
      </c>
      <c r="J146" s="3"/>
      <c r="K146" s="43"/>
      <c r="L146" s="185" t="s">
        <v>133</v>
      </c>
      <c r="M146" s="41" t="s">
        <v>102</v>
      </c>
      <c r="N146" s="129">
        <v>6000000</v>
      </c>
      <c r="O146" s="49" t="s">
        <v>23</v>
      </c>
    </row>
    <row r="147" spans="1:15" s="40" customFormat="1" ht="52.5" customHeight="1" x14ac:dyDescent="0.25">
      <c r="A147" s="122" t="s">
        <v>246</v>
      </c>
      <c r="B147" s="26" t="s">
        <v>246</v>
      </c>
      <c r="C147" s="41" t="s">
        <v>250</v>
      </c>
      <c r="D147" s="26" t="s">
        <v>250</v>
      </c>
      <c r="E147" s="4" t="s">
        <v>65</v>
      </c>
      <c r="F147" s="3">
        <v>3</v>
      </c>
      <c r="G147" s="3"/>
      <c r="H147" s="3"/>
      <c r="I147" s="86">
        <v>0.5</v>
      </c>
      <c r="J147" s="3"/>
      <c r="K147" s="43"/>
      <c r="L147" s="185" t="s">
        <v>133</v>
      </c>
      <c r="M147" s="41" t="s">
        <v>102</v>
      </c>
      <c r="N147" s="129">
        <v>9000000</v>
      </c>
      <c r="O147" s="49" t="s">
        <v>23</v>
      </c>
    </row>
    <row r="148" spans="1:15" s="40" customFormat="1" ht="52.5" customHeight="1" x14ac:dyDescent="0.25">
      <c r="A148" s="122" t="s">
        <v>246</v>
      </c>
      <c r="B148" s="26" t="s">
        <v>246</v>
      </c>
      <c r="C148" s="41" t="s">
        <v>247</v>
      </c>
      <c r="D148" s="26" t="s">
        <v>248</v>
      </c>
      <c r="E148" s="4" t="s">
        <v>65</v>
      </c>
      <c r="F148" s="3">
        <v>2</v>
      </c>
      <c r="G148" s="3"/>
      <c r="H148" s="3"/>
      <c r="I148" s="86">
        <v>0.5</v>
      </c>
      <c r="J148" s="3"/>
      <c r="K148" s="43"/>
      <c r="L148" s="185" t="s">
        <v>133</v>
      </c>
      <c r="M148" s="41" t="s">
        <v>102</v>
      </c>
      <c r="N148" s="129">
        <v>6000000</v>
      </c>
      <c r="O148" s="49" t="s">
        <v>23</v>
      </c>
    </row>
    <row r="149" spans="1:15" s="40" customFormat="1" ht="52.5" customHeight="1" thickBot="1" x14ac:dyDescent="0.3">
      <c r="A149" s="123" t="s">
        <v>246</v>
      </c>
      <c r="B149" s="120" t="s">
        <v>246</v>
      </c>
      <c r="C149" s="58" t="s">
        <v>251</v>
      </c>
      <c r="D149" s="31" t="s">
        <v>255</v>
      </c>
      <c r="E149" s="29" t="s">
        <v>65</v>
      </c>
      <c r="F149" s="3">
        <v>3</v>
      </c>
      <c r="G149" s="3"/>
      <c r="H149" s="3"/>
      <c r="I149" s="86">
        <v>0.5</v>
      </c>
      <c r="J149" s="3"/>
      <c r="K149" s="43"/>
      <c r="L149" s="186" t="s">
        <v>133</v>
      </c>
      <c r="M149" s="132" t="s">
        <v>102</v>
      </c>
      <c r="N149" s="129">
        <v>9000000</v>
      </c>
      <c r="O149" s="49" t="s">
        <v>23</v>
      </c>
    </row>
    <row r="150" spans="1:15" s="40" customFormat="1" ht="22.5" customHeight="1" thickBot="1" x14ac:dyDescent="0.3">
      <c r="A150" s="555" t="s">
        <v>47</v>
      </c>
      <c r="B150" s="560"/>
      <c r="C150" s="556"/>
      <c r="D150" s="556"/>
      <c r="E150" s="559"/>
      <c r="F150" s="152">
        <f>SUM(F140:F149)</f>
        <v>73</v>
      </c>
      <c r="G150" s="152">
        <f>SUM(G140:G149)</f>
        <v>0</v>
      </c>
      <c r="H150" s="152">
        <f>SUM(H140:H149)</f>
        <v>0</v>
      </c>
      <c r="I150" s="152">
        <f>SUM(I140:I149)</f>
        <v>41</v>
      </c>
      <c r="J150" s="152">
        <f>SUM(J140:J149)</f>
        <v>0</v>
      </c>
      <c r="K150" s="153"/>
      <c r="L150" s="195"/>
      <c r="M150" s="131"/>
      <c r="N150" s="79">
        <f>SUM(N140:N149)</f>
        <v>219000000</v>
      </c>
      <c r="O150" s="66"/>
    </row>
    <row r="151" spans="1:15" s="40" customFormat="1" ht="33" customHeight="1" x14ac:dyDescent="0.25">
      <c r="A151" s="59" t="s">
        <v>317</v>
      </c>
      <c r="B151" s="55" t="s">
        <v>283</v>
      </c>
      <c r="C151" s="52" t="s">
        <v>284</v>
      </c>
      <c r="D151" s="8"/>
      <c r="E151" s="159" t="s">
        <v>95</v>
      </c>
      <c r="F151" s="160">
        <v>10</v>
      </c>
      <c r="G151" s="161"/>
      <c r="H151" s="161"/>
      <c r="I151" s="162">
        <v>55</v>
      </c>
      <c r="J151" s="161"/>
      <c r="K151" s="190"/>
      <c r="L151" s="192" t="s">
        <v>156</v>
      </c>
      <c r="M151" s="55" t="s">
        <v>102</v>
      </c>
      <c r="N151" s="80">
        <v>1902600</v>
      </c>
      <c r="O151" s="55" t="s">
        <v>23</v>
      </c>
    </row>
    <row r="152" spans="1:15" s="40" customFormat="1" ht="33" customHeight="1" x14ac:dyDescent="0.25">
      <c r="A152" s="20" t="s">
        <v>317</v>
      </c>
      <c r="B152" s="34" t="s">
        <v>283</v>
      </c>
      <c r="C152" s="36" t="s">
        <v>284</v>
      </c>
      <c r="D152" s="12"/>
      <c r="E152" s="163" t="s">
        <v>161</v>
      </c>
      <c r="F152" s="156">
        <v>2</v>
      </c>
      <c r="G152" s="157"/>
      <c r="H152" s="157"/>
      <c r="I152" s="157">
        <v>5</v>
      </c>
      <c r="J152" s="157"/>
      <c r="K152" s="13"/>
      <c r="L152" s="193" t="s">
        <v>155</v>
      </c>
      <c r="M152" s="55" t="s">
        <v>102</v>
      </c>
      <c r="N152" s="80">
        <v>271500</v>
      </c>
      <c r="O152" s="55" t="s">
        <v>23</v>
      </c>
    </row>
    <row r="153" spans="1:15" s="40" customFormat="1" ht="33" customHeight="1" x14ac:dyDescent="0.25">
      <c r="A153" s="20" t="s">
        <v>317</v>
      </c>
      <c r="B153" s="34" t="s">
        <v>283</v>
      </c>
      <c r="C153" s="36" t="s">
        <v>284</v>
      </c>
      <c r="D153" s="119"/>
      <c r="E153" s="7" t="s">
        <v>154</v>
      </c>
      <c r="F153" s="156">
        <v>1</v>
      </c>
      <c r="G153" s="157"/>
      <c r="H153" s="157"/>
      <c r="I153" s="157">
        <v>1</v>
      </c>
      <c r="J153" s="157"/>
      <c r="K153" s="13"/>
      <c r="L153" s="193" t="s">
        <v>155</v>
      </c>
      <c r="M153" s="34" t="s">
        <v>102</v>
      </c>
      <c r="N153" s="77">
        <v>226250</v>
      </c>
      <c r="O153" s="55" t="s">
        <v>23</v>
      </c>
    </row>
    <row r="154" spans="1:15" s="40" customFormat="1" ht="33" customHeight="1" x14ac:dyDescent="0.25">
      <c r="A154" s="20" t="s">
        <v>317</v>
      </c>
      <c r="B154" s="34" t="s">
        <v>283</v>
      </c>
      <c r="C154" s="36" t="s">
        <v>284</v>
      </c>
      <c r="D154" s="119"/>
      <c r="E154" s="7" t="s">
        <v>158</v>
      </c>
      <c r="F154" s="156">
        <v>1</v>
      </c>
      <c r="G154" s="157"/>
      <c r="H154" s="157"/>
      <c r="I154" s="158">
        <v>2</v>
      </c>
      <c r="J154" s="157"/>
      <c r="K154" s="13"/>
      <c r="L154" s="193" t="s">
        <v>159</v>
      </c>
      <c r="M154" s="34" t="s">
        <v>102</v>
      </c>
      <c r="N154" s="77">
        <v>357139.83870967739</v>
      </c>
      <c r="O154" s="55" t="s">
        <v>23</v>
      </c>
    </row>
    <row r="155" spans="1:15" s="40" customFormat="1" ht="33" customHeight="1" x14ac:dyDescent="0.25">
      <c r="A155" s="20" t="s">
        <v>317</v>
      </c>
      <c r="B155" s="34" t="s">
        <v>283</v>
      </c>
      <c r="C155" s="36" t="s">
        <v>284</v>
      </c>
      <c r="D155" s="119"/>
      <c r="E155" s="7" t="s">
        <v>168</v>
      </c>
      <c r="F155" s="156">
        <v>1</v>
      </c>
      <c r="G155" s="157"/>
      <c r="H155" s="157"/>
      <c r="I155" s="158">
        <v>2</v>
      </c>
      <c r="J155" s="157"/>
      <c r="K155" s="13"/>
      <c r="L155" s="193" t="s">
        <v>169</v>
      </c>
      <c r="M155" s="34" t="s">
        <v>102</v>
      </c>
      <c r="N155" s="77">
        <v>683812.5</v>
      </c>
      <c r="O155" s="55" t="s">
        <v>23</v>
      </c>
    </row>
    <row r="156" spans="1:15" s="40" customFormat="1" ht="33" customHeight="1" thickBot="1" x14ac:dyDescent="0.3">
      <c r="A156" s="56" t="s">
        <v>317</v>
      </c>
      <c r="B156" s="38" t="s">
        <v>283</v>
      </c>
      <c r="C156" s="57" t="s">
        <v>284</v>
      </c>
      <c r="D156" s="119"/>
      <c r="E156" s="164" t="s">
        <v>285</v>
      </c>
      <c r="F156" s="165">
        <v>14</v>
      </c>
      <c r="G156" s="165"/>
      <c r="H156" s="165"/>
      <c r="I156" s="167">
        <v>438</v>
      </c>
      <c r="J156" s="166"/>
      <c r="K156" s="191"/>
      <c r="L156" s="196" t="s">
        <v>286</v>
      </c>
      <c r="M156" s="38" t="s">
        <v>102</v>
      </c>
      <c r="N156" s="81">
        <v>3883320</v>
      </c>
      <c r="O156" s="55" t="s">
        <v>23</v>
      </c>
    </row>
    <row r="157" spans="1:15" s="40" customFormat="1" ht="22.5" customHeight="1" thickBot="1" x14ac:dyDescent="0.3">
      <c r="A157" s="555" t="s">
        <v>47</v>
      </c>
      <c r="B157" s="558"/>
      <c r="C157" s="558"/>
      <c r="D157" s="556"/>
      <c r="E157" s="561"/>
      <c r="F157" s="154">
        <f>SUM(F151:F156)</f>
        <v>29</v>
      </c>
      <c r="G157" s="154">
        <f>SUM(G151:G156)</f>
        <v>0</v>
      </c>
      <c r="H157" s="154">
        <f>SUM(H151:H156)</f>
        <v>0</v>
      </c>
      <c r="I157" s="154">
        <f>SUM(I151:I156)</f>
        <v>503</v>
      </c>
      <c r="J157" s="154">
        <f>SUM(J151:J156)</f>
        <v>0</v>
      </c>
      <c r="K157" s="155"/>
      <c r="L157" s="179"/>
      <c r="M157" s="44"/>
      <c r="N157" s="69">
        <f>SUM(N151:N156)</f>
        <v>7324622.3387096776</v>
      </c>
      <c r="O157" s="66"/>
    </row>
    <row r="158" spans="1:15" s="40" customFormat="1" ht="22.5" customHeight="1" thickBot="1" x14ac:dyDescent="0.3">
      <c r="A158" s="56" t="s">
        <v>317</v>
      </c>
      <c r="B158" s="38" t="s">
        <v>530</v>
      </c>
      <c r="C158" s="57" t="s">
        <v>530</v>
      </c>
      <c r="D158" s="119" t="s">
        <v>535</v>
      </c>
      <c r="E158" s="56" t="s">
        <v>37</v>
      </c>
      <c r="F158" s="38">
        <v>6</v>
      </c>
      <c r="G158" s="57"/>
      <c r="H158" s="119"/>
      <c r="I158" s="56">
        <v>71.180000000000007</v>
      </c>
      <c r="J158" s="38"/>
      <c r="K158" s="57"/>
      <c r="L158" s="552" t="s">
        <v>527</v>
      </c>
      <c r="M158" s="552" t="s">
        <v>528</v>
      </c>
      <c r="N158" s="81">
        <v>10677000</v>
      </c>
      <c r="O158" s="552" t="s">
        <v>23</v>
      </c>
    </row>
    <row r="159" spans="1:15" s="40" customFormat="1" ht="22.5" customHeight="1" thickBot="1" x14ac:dyDescent="0.2">
      <c r="A159" s="555" t="s">
        <v>47</v>
      </c>
      <c r="B159" s="556"/>
      <c r="C159" s="556"/>
      <c r="D159" s="556"/>
      <c r="E159" s="557"/>
      <c r="F159" s="46">
        <f>SUM(F158:F158)</f>
        <v>6</v>
      </c>
      <c r="G159" s="46">
        <f>SUM(G158:G158)</f>
        <v>0</v>
      </c>
      <c r="H159" s="46">
        <f>SUM(H158:H158)</f>
        <v>0</v>
      </c>
      <c r="I159" s="46">
        <f>SUM(I158:I158)</f>
        <v>71.180000000000007</v>
      </c>
      <c r="J159" s="46">
        <f>SUM(J158:J158)</f>
        <v>0</v>
      </c>
      <c r="K159" s="544"/>
      <c r="L159" s="545"/>
      <c r="M159" s="546"/>
      <c r="N159" s="69">
        <f>SUM(N158:N158)</f>
        <v>10677000</v>
      </c>
      <c r="O159" s="548"/>
    </row>
    <row r="160" spans="1:15" s="40" customFormat="1" ht="106.5" customHeight="1" x14ac:dyDescent="0.25">
      <c r="A160" s="125" t="s">
        <v>318</v>
      </c>
      <c r="B160" s="65" t="s">
        <v>287</v>
      </c>
      <c r="C160" s="23" t="s">
        <v>288</v>
      </c>
      <c r="D160" s="49" t="s">
        <v>288</v>
      </c>
      <c r="E160" s="27" t="s">
        <v>29</v>
      </c>
      <c r="F160" s="6">
        <v>18</v>
      </c>
      <c r="G160" s="6"/>
      <c r="H160" s="6"/>
      <c r="I160" s="6">
        <v>1298</v>
      </c>
      <c r="J160" s="6">
        <v>420</v>
      </c>
      <c r="K160" s="6"/>
      <c r="L160" s="169" t="s">
        <v>186</v>
      </c>
      <c r="M160" s="60" t="s">
        <v>22</v>
      </c>
      <c r="N160" s="68">
        <v>7488000</v>
      </c>
      <c r="O160" s="49" t="s">
        <v>23</v>
      </c>
    </row>
    <row r="161" spans="1:15" s="40" customFormat="1" ht="51" customHeight="1" x14ac:dyDescent="0.25">
      <c r="A161" s="126" t="s">
        <v>318</v>
      </c>
      <c r="B161" s="28" t="s">
        <v>287</v>
      </c>
      <c r="C161" s="26" t="s">
        <v>287</v>
      </c>
      <c r="D161" s="41" t="s">
        <v>289</v>
      </c>
      <c r="E161" s="4" t="s">
        <v>33</v>
      </c>
      <c r="F161" s="3">
        <v>33</v>
      </c>
      <c r="G161" s="3"/>
      <c r="H161" s="3"/>
      <c r="I161" s="3">
        <v>80</v>
      </c>
      <c r="J161" s="3"/>
      <c r="K161" s="3"/>
      <c r="L161" s="172" t="s">
        <v>34</v>
      </c>
      <c r="M161" s="26" t="s">
        <v>22</v>
      </c>
      <c r="N161" s="68">
        <v>3600000</v>
      </c>
      <c r="O161" s="49" t="s">
        <v>23</v>
      </c>
    </row>
    <row r="162" spans="1:15" s="40" customFormat="1" ht="51" customHeight="1" x14ac:dyDescent="0.25">
      <c r="A162" s="126" t="s">
        <v>318</v>
      </c>
      <c r="B162" s="28" t="s">
        <v>287</v>
      </c>
      <c r="C162" s="26" t="s">
        <v>506</v>
      </c>
      <c r="D162" s="41" t="s">
        <v>505</v>
      </c>
      <c r="E162" s="4" t="s">
        <v>37</v>
      </c>
      <c r="F162" s="3">
        <v>31</v>
      </c>
      <c r="G162" s="3"/>
      <c r="H162" s="3"/>
      <c r="I162" s="3">
        <v>166.75</v>
      </c>
      <c r="J162" s="3">
        <v>32.74</v>
      </c>
      <c r="K162" s="3"/>
      <c r="L162" s="172" t="s">
        <v>290</v>
      </c>
      <c r="M162" s="26" t="s">
        <v>22</v>
      </c>
      <c r="N162" s="68">
        <v>9688000</v>
      </c>
      <c r="O162" s="49" t="s">
        <v>23</v>
      </c>
    </row>
    <row r="163" spans="1:15" s="40" customFormat="1" ht="51" customHeight="1" thickBot="1" x14ac:dyDescent="0.3">
      <c r="A163" s="127" t="s">
        <v>318</v>
      </c>
      <c r="B163" s="142" t="s">
        <v>287</v>
      </c>
      <c r="C163" s="120" t="s">
        <v>291</v>
      </c>
      <c r="D163" s="58" t="s">
        <v>292</v>
      </c>
      <c r="E163" s="29" t="s">
        <v>20</v>
      </c>
      <c r="F163" s="3">
        <v>24</v>
      </c>
      <c r="G163" s="3"/>
      <c r="H163" s="3"/>
      <c r="I163" s="3">
        <v>28</v>
      </c>
      <c r="J163" s="3"/>
      <c r="K163" s="3"/>
      <c r="L163" s="172" t="s">
        <v>58</v>
      </c>
      <c r="M163" s="33" t="s">
        <v>22</v>
      </c>
      <c r="N163" s="68">
        <v>1880000</v>
      </c>
      <c r="O163" s="49" t="s">
        <v>23</v>
      </c>
    </row>
    <row r="164" spans="1:15" s="40" customFormat="1" ht="22.5" customHeight="1" thickBot="1" x14ac:dyDescent="0.3">
      <c r="A164" s="555" t="s">
        <v>47</v>
      </c>
      <c r="B164" s="562"/>
      <c r="C164" s="560"/>
      <c r="D164" s="556"/>
      <c r="E164" s="557"/>
      <c r="F164" s="46">
        <f>SUM(F160:F163)</f>
        <v>106</v>
      </c>
      <c r="G164" s="46">
        <f>SUM(G160:G163)</f>
        <v>0</v>
      </c>
      <c r="H164" s="46">
        <f>SUM(H160:H163)</f>
        <v>0</v>
      </c>
      <c r="I164" s="46">
        <f>SUM(I160:I163)</f>
        <v>1572.75</v>
      </c>
      <c r="J164" s="46">
        <f>SUM(J160:J163)</f>
        <v>452.74</v>
      </c>
      <c r="K164" s="47"/>
      <c r="L164" s="171"/>
      <c r="M164" s="44"/>
      <c r="N164" s="69">
        <f>SUM(N160:N163)</f>
        <v>22656000</v>
      </c>
      <c r="O164" s="66"/>
    </row>
    <row r="165" spans="1:15" s="40" customFormat="1" ht="69" customHeight="1" x14ac:dyDescent="0.25">
      <c r="A165" s="125" t="s">
        <v>318</v>
      </c>
      <c r="B165" s="23" t="s">
        <v>293</v>
      </c>
      <c r="C165" s="49" t="s">
        <v>294</v>
      </c>
      <c r="D165" s="33" t="s">
        <v>295</v>
      </c>
      <c r="E165" s="27" t="s">
        <v>33</v>
      </c>
      <c r="F165" s="1">
        <v>40</v>
      </c>
      <c r="G165" s="6"/>
      <c r="H165" s="6"/>
      <c r="I165" s="6"/>
      <c r="J165" s="6">
        <v>130.4</v>
      </c>
      <c r="K165" s="53"/>
      <c r="L165" s="169" t="s">
        <v>296</v>
      </c>
      <c r="M165" s="60" t="s">
        <v>22</v>
      </c>
      <c r="N165" s="68">
        <v>4356000</v>
      </c>
      <c r="O165" s="49" t="s">
        <v>23</v>
      </c>
    </row>
    <row r="166" spans="1:15" s="40" customFormat="1" ht="69" customHeight="1" x14ac:dyDescent="0.25">
      <c r="A166" s="126" t="s">
        <v>318</v>
      </c>
      <c r="B166" s="26" t="s">
        <v>293</v>
      </c>
      <c r="C166" s="41" t="s">
        <v>297</v>
      </c>
      <c r="D166" s="26" t="s">
        <v>298</v>
      </c>
      <c r="E166" s="4" t="s">
        <v>65</v>
      </c>
      <c r="F166" s="2">
        <v>10</v>
      </c>
      <c r="G166" s="3"/>
      <c r="H166" s="3"/>
      <c r="I166" s="3"/>
      <c r="J166" s="3">
        <v>12.88</v>
      </c>
      <c r="K166" s="43"/>
      <c r="L166" s="172" t="s">
        <v>299</v>
      </c>
      <c r="M166" s="26" t="s">
        <v>22</v>
      </c>
      <c r="N166" s="72">
        <v>630000</v>
      </c>
      <c r="O166" s="49" t="s">
        <v>23</v>
      </c>
    </row>
    <row r="167" spans="1:15" s="40" customFormat="1" ht="69" customHeight="1" thickBot="1" x14ac:dyDescent="0.3">
      <c r="A167" s="127" t="s">
        <v>318</v>
      </c>
      <c r="B167" s="120" t="s">
        <v>293</v>
      </c>
      <c r="C167" s="58" t="s">
        <v>300</v>
      </c>
      <c r="D167" s="31" t="s">
        <v>301</v>
      </c>
      <c r="E167" s="29" t="s">
        <v>69</v>
      </c>
      <c r="F167" s="2">
        <v>25</v>
      </c>
      <c r="G167" s="3"/>
      <c r="H167" s="3"/>
      <c r="I167" s="3"/>
      <c r="J167" s="3">
        <v>39.619999999999997</v>
      </c>
      <c r="K167" s="43"/>
      <c r="L167" s="172" t="s">
        <v>302</v>
      </c>
      <c r="M167" s="33" t="s">
        <v>22</v>
      </c>
      <c r="N167" s="72">
        <v>10752000</v>
      </c>
      <c r="O167" s="49" t="s">
        <v>23</v>
      </c>
    </row>
    <row r="168" spans="1:15" s="40" customFormat="1" ht="22.5" customHeight="1" thickBot="1" x14ac:dyDescent="0.3">
      <c r="A168" s="555" t="s">
        <v>47</v>
      </c>
      <c r="B168" s="562"/>
      <c r="C168" s="556"/>
      <c r="D168" s="556"/>
      <c r="E168" s="559"/>
      <c r="F168" s="168">
        <f>SUM(F165:F167)</f>
        <v>75</v>
      </c>
      <c r="G168" s="152">
        <f>SUM(G165:G167)</f>
        <v>0</v>
      </c>
      <c r="H168" s="152">
        <f>SUM(H165:H167)</f>
        <v>0</v>
      </c>
      <c r="I168" s="152">
        <f>SUM(I165:I167)</f>
        <v>0</v>
      </c>
      <c r="J168" s="152">
        <f>SUM(J165:J167)</f>
        <v>182.9</v>
      </c>
      <c r="K168" s="153"/>
      <c r="L168" s="171"/>
      <c r="M168" s="44"/>
      <c r="N168" s="69">
        <f>SUM(N165:N167)</f>
        <v>15738000</v>
      </c>
      <c r="O168" s="148"/>
    </row>
    <row r="169" spans="1:15" s="40" customFormat="1" ht="39" customHeight="1" x14ac:dyDescent="0.25">
      <c r="A169" s="125" t="s">
        <v>317</v>
      </c>
      <c r="B169" s="15" t="s">
        <v>303</v>
      </c>
      <c r="C169" s="55" t="s">
        <v>304</v>
      </c>
      <c r="D169" s="52"/>
      <c r="E169" s="159" t="s">
        <v>154</v>
      </c>
      <c r="F169" s="160">
        <v>251</v>
      </c>
      <c r="G169" s="161"/>
      <c r="H169" s="161"/>
      <c r="I169" s="161">
        <v>1746.7</v>
      </c>
      <c r="J169" s="161"/>
      <c r="K169" s="135"/>
      <c r="L169" s="182" t="s">
        <v>155</v>
      </c>
      <c r="M169" s="15" t="s">
        <v>102</v>
      </c>
      <c r="N169" s="144">
        <v>56788750</v>
      </c>
      <c r="O169" s="15" t="s">
        <v>23</v>
      </c>
    </row>
    <row r="170" spans="1:15" s="40" customFormat="1" ht="39" customHeight="1" x14ac:dyDescent="0.25">
      <c r="A170" s="126" t="s">
        <v>317</v>
      </c>
      <c r="B170" s="16" t="s">
        <v>303</v>
      </c>
      <c r="C170" s="55" t="s">
        <v>305</v>
      </c>
      <c r="D170" s="36"/>
      <c r="E170" s="163" t="s">
        <v>161</v>
      </c>
      <c r="F170" s="156">
        <v>13</v>
      </c>
      <c r="G170" s="157"/>
      <c r="H170" s="157"/>
      <c r="I170" s="157">
        <v>44</v>
      </c>
      <c r="J170" s="157"/>
      <c r="K170" s="136"/>
      <c r="L170" s="183" t="s">
        <v>155</v>
      </c>
      <c r="M170" s="16" t="s">
        <v>102</v>
      </c>
      <c r="N170" s="145">
        <v>1764750</v>
      </c>
      <c r="O170" s="16" t="s">
        <v>23</v>
      </c>
    </row>
    <row r="171" spans="1:15" s="40" customFormat="1" ht="39" customHeight="1" x14ac:dyDescent="0.25">
      <c r="A171" s="126" t="s">
        <v>317</v>
      </c>
      <c r="B171" s="16" t="s">
        <v>303</v>
      </c>
      <c r="C171" s="34" t="s">
        <v>306</v>
      </c>
      <c r="D171" s="36"/>
      <c r="E171" s="7" t="s">
        <v>95</v>
      </c>
      <c r="F171" s="156">
        <v>36</v>
      </c>
      <c r="G171" s="157"/>
      <c r="H171" s="157"/>
      <c r="I171" s="157">
        <v>103</v>
      </c>
      <c r="J171" s="157"/>
      <c r="K171" s="136"/>
      <c r="L171" s="183" t="s">
        <v>156</v>
      </c>
      <c r="M171" s="16" t="s">
        <v>102</v>
      </c>
      <c r="N171" s="145">
        <v>6849360</v>
      </c>
      <c r="O171" s="16" t="s">
        <v>23</v>
      </c>
    </row>
    <row r="172" spans="1:15" s="40" customFormat="1" ht="39" customHeight="1" x14ac:dyDescent="0.25">
      <c r="A172" s="126" t="s">
        <v>317</v>
      </c>
      <c r="B172" s="16" t="s">
        <v>303</v>
      </c>
      <c r="C172" s="34" t="s">
        <v>307</v>
      </c>
      <c r="D172" s="36"/>
      <c r="E172" s="7" t="s">
        <v>158</v>
      </c>
      <c r="F172" s="156">
        <v>50</v>
      </c>
      <c r="G172" s="157"/>
      <c r="H172" s="157"/>
      <c r="I172" s="157">
        <v>154</v>
      </c>
      <c r="J172" s="157"/>
      <c r="K172" s="136"/>
      <c r="L172" s="183" t="s">
        <v>159</v>
      </c>
      <c r="M172" s="16" t="s">
        <v>102</v>
      </c>
      <c r="N172" s="145">
        <v>17856991.935483869</v>
      </c>
      <c r="O172" s="16" t="s">
        <v>23</v>
      </c>
    </row>
    <row r="173" spans="1:15" s="40" customFormat="1" ht="39" customHeight="1" x14ac:dyDescent="0.25">
      <c r="A173" s="126" t="s">
        <v>317</v>
      </c>
      <c r="B173" s="16" t="s">
        <v>303</v>
      </c>
      <c r="C173" s="34" t="s">
        <v>305</v>
      </c>
      <c r="D173" s="36"/>
      <c r="E173" s="7" t="s">
        <v>46</v>
      </c>
      <c r="F173" s="156">
        <v>75</v>
      </c>
      <c r="G173" s="157"/>
      <c r="H173" s="157"/>
      <c r="I173" s="157">
        <v>275</v>
      </c>
      <c r="J173" s="157"/>
      <c r="K173" s="136"/>
      <c r="L173" s="183" t="s">
        <v>160</v>
      </c>
      <c r="M173" s="16" t="s">
        <v>102</v>
      </c>
      <c r="N173" s="145">
        <v>16886250</v>
      </c>
      <c r="O173" s="16" t="s">
        <v>23</v>
      </c>
    </row>
    <row r="174" spans="1:15" s="40" customFormat="1" ht="39" customHeight="1" x14ac:dyDescent="0.25">
      <c r="A174" s="126" t="s">
        <v>317</v>
      </c>
      <c r="B174" s="16" t="s">
        <v>303</v>
      </c>
      <c r="C174" s="34" t="s">
        <v>308</v>
      </c>
      <c r="D174" s="36"/>
      <c r="E174" s="7" t="s">
        <v>165</v>
      </c>
      <c r="F174" s="156">
        <v>1</v>
      </c>
      <c r="G174" s="157"/>
      <c r="H174" s="157"/>
      <c r="I174" s="157">
        <v>1.5</v>
      </c>
      <c r="J174" s="157"/>
      <c r="K174" s="136"/>
      <c r="L174" s="183" t="s">
        <v>166</v>
      </c>
      <c r="M174" s="16" t="s">
        <v>102</v>
      </c>
      <c r="N174" s="145">
        <v>400800</v>
      </c>
      <c r="O174" s="16" t="s">
        <v>23</v>
      </c>
    </row>
    <row r="175" spans="1:15" s="40" customFormat="1" ht="39" customHeight="1" x14ac:dyDescent="0.25">
      <c r="A175" s="126" t="s">
        <v>317</v>
      </c>
      <c r="B175" s="16" t="s">
        <v>303</v>
      </c>
      <c r="C175" s="10" t="s">
        <v>309</v>
      </c>
      <c r="D175" s="57"/>
      <c r="E175" s="7" t="s">
        <v>163</v>
      </c>
      <c r="F175" s="156">
        <v>49</v>
      </c>
      <c r="G175" s="157"/>
      <c r="H175" s="157"/>
      <c r="I175" s="157">
        <v>175.1</v>
      </c>
      <c r="J175" s="157"/>
      <c r="K175" s="136"/>
      <c r="L175" s="184" t="s">
        <v>164</v>
      </c>
      <c r="M175" s="37" t="s">
        <v>102</v>
      </c>
      <c r="N175" s="146">
        <v>6590010</v>
      </c>
      <c r="O175" s="16" t="s">
        <v>23</v>
      </c>
    </row>
    <row r="176" spans="1:15" s="40" customFormat="1" ht="39" customHeight="1" thickBot="1" x14ac:dyDescent="0.3">
      <c r="A176" s="127" t="s">
        <v>317</v>
      </c>
      <c r="B176" s="17" t="s">
        <v>303</v>
      </c>
      <c r="C176" s="38" t="s">
        <v>310</v>
      </c>
      <c r="D176" s="57"/>
      <c r="E176" s="164" t="s">
        <v>65</v>
      </c>
      <c r="F176" s="165">
        <v>66</v>
      </c>
      <c r="G176" s="165"/>
      <c r="H176" s="166"/>
      <c r="I176" s="166">
        <v>121</v>
      </c>
      <c r="J176" s="166"/>
      <c r="K176" s="137"/>
      <c r="L176" s="184" t="s">
        <v>197</v>
      </c>
      <c r="M176" s="17" t="s">
        <v>102</v>
      </c>
      <c r="N176" s="147">
        <v>11261580</v>
      </c>
      <c r="O176" s="17" t="s">
        <v>23</v>
      </c>
    </row>
    <row r="177" spans="1:15" s="40" customFormat="1" ht="22.5" customHeight="1" thickBot="1" x14ac:dyDescent="0.3">
      <c r="A177" s="555" t="s">
        <v>47</v>
      </c>
      <c r="B177" s="560"/>
      <c r="C177" s="556"/>
      <c r="D177" s="556"/>
      <c r="E177" s="561"/>
      <c r="F177" s="154">
        <f>SUM(F169:F176)</f>
        <v>541</v>
      </c>
      <c r="G177" s="154">
        <f t="shared" ref="G177:J177" si="3">SUM(G169:G176)</f>
        <v>0</v>
      </c>
      <c r="H177" s="154">
        <f t="shared" si="3"/>
        <v>0</v>
      </c>
      <c r="I177" s="154">
        <f t="shared" si="3"/>
        <v>2620.2999999999997</v>
      </c>
      <c r="J177" s="154">
        <f t="shared" si="3"/>
        <v>0</v>
      </c>
      <c r="K177" s="155"/>
      <c r="L177" s="171"/>
      <c r="M177" s="44"/>
      <c r="N177" s="69">
        <f>SUM(N169:N176)</f>
        <v>118398491.93548387</v>
      </c>
      <c r="O177" s="149"/>
    </row>
    <row r="178" spans="1:15" ht="27.75" customHeight="1" thickBot="1" x14ac:dyDescent="0.25">
      <c r="A178" s="555" t="s">
        <v>47</v>
      </c>
      <c r="B178" s="556"/>
      <c r="C178" s="556"/>
      <c r="D178" s="556"/>
      <c r="E178" s="557"/>
      <c r="F178" s="46">
        <f>+F14+F24+F32+F40+F56+F60+F69+F76+F78+F88+F95+F105+F116+F137+F150+F157+F164+F168+F177+F159+F139</f>
        <v>5188</v>
      </c>
      <c r="G178" s="46">
        <f t="shared" ref="G178:J178" si="4">+G14+G24+G32+G40+G56+G60+G69+G76+G78+G88+G95+G105+G116+G137+G150+G157+G164+G168+G177+G159+G139</f>
        <v>1</v>
      </c>
      <c r="H178" s="46">
        <f t="shared" si="4"/>
        <v>0</v>
      </c>
      <c r="I178" s="46">
        <f t="shared" si="4"/>
        <v>16120.58</v>
      </c>
      <c r="J178" s="46">
        <f t="shared" si="4"/>
        <v>2684.5499999999997</v>
      </c>
      <c r="K178" s="46"/>
      <c r="L178" s="46"/>
      <c r="M178" s="46"/>
      <c r="N178" s="69">
        <f t="shared" ref="N178" si="5">+N14+N24+N32+N40+N56+N60+N69+N76+N78+N88+N95+N105+N116+N137+N150+N157+N164+N168+N177+N159+N139</f>
        <v>1071479883.5416</v>
      </c>
      <c r="O178" s="46"/>
    </row>
  </sheetData>
  <autoFilter ref="A4:O178" xr:uid="{00000000-0009-0000-0000-000001000000}">
    <filterColumn colId="4" showButton="0"/>
    <filterColumn colId="5" showButton="0"/>
    <filterColumn colId="6" showButton="0"/>
    <filterColumn colId="7" showButton="0"/>
    <filterColumn colId="8" showButton="0"/>
    <filterColumn colId="9" showButton="0"/>
    <filterColumn colId="11" showButton="0"/>
    <filterColumn colId="12" showButton="0"/>
  </autoFilter>
  <mergeCells count="41">
    <mergeCell ref="A1:O1"/>
    <mergeCell ref="A2:O2"/>
    <mergeCell ref="A3:O3"/>
    <mergeCell ref="O4:O6"/>
    <mergeCell ref="E5:E6"/>
    <mergeCell ref="F5:F6"/>
    <mergeCell ref="G5:H5"/>
    <mergeCell ref="I5:J5"/>
    <mergeCell ref="K5:K6"/>
    <mergeCell ref="L5:L6"/>
    <mergeCell ref="M5:M6"/>
    <mergeCell ref="N5:N6"/>
    <mergeCell ref="E4:K4"/>
    <mergeCell ref="L4:N4"/>
    <mergeCell ref="A4:D4"/>
    <mergeCell ref="A5:A6"/>
    <mergeCell ref="A105:E105"/>
    <mergeCell ref="A95:E95"/>
    <mergeCell ref="B5:B6"/>
    <mergeCell ref="C5:C6"/>
    <mergeCell ref="D5:D6"/>
    <mergeCell ref="A40:E40"/>
    <mergeCell ref="A32:E32"/>
    <mergeCell ref="A24:E24"/>
    <mergeCell ref="A14:E14"/>
    <mergeCell ref="A139:E139"/>
    <mergeCell ref="A159:E159"/>
    <mergeCell ref="A60:E60"/>
    <mergeCell ref="A56:E56"/>
    <mergeCell ref="A178:E178"/>
    <mergeCell ref="A88:E88"/>
    <mergeCell ref="A78:E78"/>
    <mergeCell ref="A76:E76"/>
    <mergeCell ref="A69:E69"/>
    <mergeCell ref="A177:E177"/>
    <mergeCell ref="A168:E168"/>
    <mergeCell ref="A164:E164"/>
    <mergeCell ref="A157:E157"/>
    <mergeCell ref="A150:E150"/>
    <mergeCell ref="A137:E137"/>
    <mergeCell ref="A116:E116"/>
  </mergeCells>
  <pageMargins left="0.70866141732283472" right="0.70866141732283472" top="0.74803149606299213" bottom="0.74803149606299213" header="0.31496062992125984" footer="0.31496062992125984"/>
  <pageSetup scale="50"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25"/>
  <sheetViews>
    <sheetView topLeftCell="A16" zoomScale="60" zoomScaleNormal="60" workbookViewId="0">
      <selection activeCell="L20" sqref="L20"/>
    </sheetView>
  </sheetViews>
  <sheetFormatPr baseColWidth="10" defaultRowHeight="12.75" x14ac:dyDescent="0.2"/>
  <cols>
    <col min="1" max="1" width="12.85546875" style="297" customWidth="1"/>
    <col min="2" max="2" width="11.42578125" style="374"/>
    <col min="3" max="3" width="22.140625" style="374" customWidth="1"/>
    <col min="4" max="4" width="32.7109375" style="213" customWidth="1"/>
    <col min="5" max="5" width="21.28515625" style="374" customWidth="1"/>
    <col min="6" max="6" width="11.42578125" style="213"/>
    <col min="7" max="7" width="11.5703125" style="213" bestFit="1" customWidth="1"/>
    <col min="8" max="8" width="12.140625" style="213" bestFit="1" customWidth="1"/>
    <col min="9" max="9" width="11.5703125" style="213" bestFit="1" customWidth="1"/>
    <col min="10" max="10" width="15.42578125" style="213" bestFit="1" customWidth="1"/>
    <col min="11" max="11" width="11.5703125" style="213" bestFit="1" customWidth="1"/>
    <col min="12" max="12" width="44.42578125" style="213" customWidth="1"/>
    <col min="13" max="13" width="12.7109375" style="213" customWidth="1"/>
    <col min="14" max="14" width="20" style="213" customWidth="1"/>
    <col min="15" max="16384" width="11.42578125" style="213"/>
  </cols>
  <sheetData>
    <row r="1" spans="1:16" s="210" customFormat="1" ht="19.5" customHeight="1" x14ac:dyDescent="0.2">
      <c r="A1" s="596" t="s">
        <v>510</v>
      </c>
      <c r="B1" s="596"/>
      <c r="C1" s="596"/>
      <c r="D1" s="596"/>
      <c r="E1" s="596"/>
      <c r="F1" s="596"/>
      <c r="G1" s="596"/>
      <c r="H1" s="596"/>
      <c r="I1" s="596"/>
      <c r="J1" s="596"/>
      <c r="K1" s="596"/>
      <c r="L1" s="596"/>
      <c r="M1" s="596"/>
      <c r="N1" s="596"/>
      <c r="O1" s="596"/>
      <c r="P1" s="211"/>
    </row>
    <row r="2" spans="1:16" s="210" customFormat="1" ht="16.5" customHeight="1" x14ac:dyDescent="0.2">
      <c r="A2" s="596" t="s">
        <v>508</v>
      </c>
      <c r="B2" s="596"/>
      <c r="C2" s="596"/>
      <c r="D2" s="596"/>
      <c r="E2" s="596"/>
      <c r="F2" s="596"/>
      <c r="G2" s="596"/>
      <c r="H2" s="596"/>
      <c r="I2" s="596"/>
      <c r="J2" s="596"/>
      <c r="K2" s="596"/>
      <c r="L2" s="596"/>
      <c r="M2" s="596"/>
      <c r="N2" s="596"/>
      <c r="O2" s="596"/>
      <c r="P2" s="211"/>
    </row>
    <row r="3" spans="1:16" s="210" customFormat="1" ht="23.25" customHeight="1" thickBot="1" x14ac:dyDescent="0.25">
      <c r="A3" s="597" t="s">
        <v>509</v>
      </c>
      <c r="B3" s="597"/>
      <c r="C3" s="597"/>
      <c r="D3" s="597"/>
      <c r="E3" s="597"/>
      <c r="F3" s="597"/>
      <c r="G3" s="597"/>
      <c r="H3" s="597"/>
      <c r="I3" s="597"/>
      <c r="J3" s="597"/>
      <c r="K3" s="597"/>
      <c r="L3" s="597"/>
      <c r="M3" s="597"/>
      <c r="N3" s="597"/>
      <c r="O3" s="597"/>
      <c r="P3" s="212"/>
    </row>
    <row r="4" spans="1:16" ht="13.5" thickBot="1" x14ac:dyDescent="0.25">
      <c r="A4" s="593" t="s">
        <v>476</v>
      </c>
      <c r="B4" s="594"/>
      <c r="C4" s="594"/>
      <c r="D4" s="595"/>
      <c r="E4" s="593" t="s">
        <v>2</v>
      </c>
      <c r="F4" s="594"/>
      <c r="G4" s="598"/>
      <c r="H4" s="598"/>
      <c r="I4" s="598"/>
      <c r="J4" s="598"/>
      <c r="K4" s="598"/>
      <c r="L4" s="593" t="s">
        <v>3</v>
      </c>
      <c r="M4" s="594"/>
      <c r="N4" s="607"/>
      <c r="O4" s="599" t="s">
        <v>4</v>
      </c>
    </row>
    <row r="5" spans="1:16" ht="13.5" thickBot="1" x14ac:dyDescent="0.25">
      <c r="A5" s="579" t="s">
        <v>316</v>
      </c>
      <c r="B5" s="579" t="s">
        <v>329</v>
      </c>
      <c r="C5" s="579" t="s">
        <v>0</v>
      </c>
      <c r="D5" s="579" t="s">
        <v>1</v>
      </c>
      <c r="E5" s="602" t="s">
        <v>134</v>
      </c>
      <c r="F5" s="579" t="s">
        <v>135</v>
      </c>
      <c r="G5" s="579" t="s">
        <v>6</v>
      </c>
      <c r="H5" s="604" t="s">
        <v>136</v>
      </c>
      <c r="I5" s="595"/>
      <c r="J5" s="593" t="s">
        <v>8</v>
      </c>
      <c r="K5" s="594"/>
      <c r="L5" s="602" t="s">
        <v>10</v>
      </c>
      <c r="M5" s="579" t="s">
        <v>11</v>
      </c>
      <c r="N5" s="605" t="s">
        <v>12</v>
      </c>
      <c r="O5" s="600"/>
    </row>
    <row r="6" spans="1:16" ht="39" thickBot="1" x14ac:dyDescent="0.25">
      <c r="A6" s="580"/>
      <c r="B6" s="580"/>
      <c r="C6" s="580"/>
      <c r="D6" s="580"/>
      <c r="E6" s="603"/>
      <c r="F6" s="580"/>
      <c r="G6" s="580"/>
      <c r="H6" s="403" t="s">
        <v>137</v>
      </c>
      <c r="I6" s="403" t="s">
        <v>138</v>
      </c>
      <c r="J6" s="403" t="s">
        <v>15</v>
      </c>
      <c r="K6" s="404" t="s">
        <v>16</v>
      </c>
      <c r="L6" s="603"/>
      <c r="M6" s="580"/>
      <c r="N6" s="606"/>
      <c r="O6" s="601"/>
    </row>
    <row r="7" spans="1:16" s="221" customFormat="1" ht="285" customHeight="1" x14ac:dyDescent="0.25">
      <c r="A7" s="241" t="s">
        <v>318</v>
      </c>
      <c r="B7" s="263" t="s">
        <v>17</v>
      </c>
      <c r="C7" s="242" t="s">
        <v>330</v>
      </c>
      <c r="D7" s="389" t="s">
        <v>331</v>
      </c>
      <c r="E7" s="261" t="s">
        <v>332</v>
      </c>
      <c r="F7" s="112"/>
      <c r="G7" s="107">
        <v>386</v>
      </c>
      <c r="H7" s="107">
        <v>7375</v>
      </c>
      <c r="I7" s="107"/>
      <c r="J7" s="107">
        <v>10841</v>
      </c>
      <c r="K7" s="401"/>
      <c r="L7" s="389" t="s">
        <v>333</v>
      </c>
      <c r="M7" s="242" t="s">
        <v>22</v>
      </c>
      <c r="N7" s="402">
        <v>44300000</v>
      </c>
      <c r="O7" s="247" t="s">
        <v>23</v>
      </c>
    </row>
    <row r="8" spans="1:16" s="221" customFormat="1" ht="95.25" customHeight="1" x14ac:dyDescent="0.25">
      <c r="A8" s="214" t="s">
        <v>318</v>
      </c>
      <c r="B8" s="222" t="s">
        <v>17</v>
      </c>
      <c r="C8" s="216" t="s">
        <v>334</v>
      </c>
      <c r="D8" s="223" t="s">
        <v>335</v>
      </c>
      <c r="E8" s="218" t="s">
        <v>263</v>
      </c>
      <c r="F8" s="96"/>
      <c r="G8" s="94">
        <v>10</v>
      </c>
      <c r="H8" s="94">
        <v>483</v>
      </c>
      <c r="I8" s="94"/>
      <c r="J8" s="94"/>
      <c r="K8" s="219"/>
      <c r="L8" s="223" t="s">
        <v>336</v>
      </c>
      <c r="M8" s="216" t="s">
        <v>22</v>
      </c>
      <c r="N8" s="224">
        <v>2980000</v>
      </c>
      <c r="O8" s="220" t="s">
        <v>23</v>
      </c>
    </row>
    <row r="9" spans="1:16" s="221" customFormat="1" ht="189.75" customHeight="1" thickBot="1" x14ac:dyDescent="0.3">
      <c r="A9" s="225" t="s">
        <v>318</v>
      </c>
      <c r="B9" s="226" t="s">
        <v>17</v>
      </c>
      <c r="C9" s="227"/>
      <c r="D9" s="228"/>
      <c r="E9" s="229" t="s">
        <v>361</v>
      </c>
      <c r="F9" s="230"/>
      <c r="G9" s="201">
        <v>119</v>
      </c>
      <c r="H9" s="230"/>
      <c r="I9" s="230"/>
      <c r="J9" s="230"/>
      <c r="K9" s="231"/>
      <c r="L9" s="232" t="s">
        <v>511</v>
      </c>
      <c r="M9" s="233" t="s">
        <v>102</v>
      </c>
      <c r="N9" s="234">
        <v>14238687</v>
      </c>
      <c r="O9" s="235" t="s">
        <v>23</v>
      </c>
    </row>
    <row r="10" spans="1:16" ht="13.5" thickBot="1" x14ac:dyDescent="0.25">
      <c r="A10" s="581" t="s">
        <v>47</v>
      </c>
      <c r="B10" s="582"/>
      <c r="C10" s="582"/>
      <c r="D10" s="582"/>
      <c r="E10" s="582"/>
      <c r="F10" s="582"/>
      <c r="G10" s="236">
        <f>SUM(G7:G8)</f>
        <v>396</v>
      </c>
      <c r="H10" s="236">
        <f>SUM(H7:H8)</f>
        <v>7858</v>
      </c>
      <c r="I10" s="236">
        <f>SUM(I7:I8)</f>
        <v>0</v>
      </c>
      <c r="J10" s="236">
        <f>SUM(J7:J8)</f>
        <v>10841</v>
      </c>
      <c r="K10" s="236">
        <f>SUM(K7:K8)</f>
        <v>0</v>
      </c>
      <c r="L10" s="237"/>
      <c r="M10" s="238"/>
      <c r="N10" s="239">
        <f>SUM(N7:N9)</f>
        <v>61518687</v>
      </c>
      <c r="O10" s="240"/>
    </row>
    <row r="11" spans="1:16" s="248" customFormat="1" ht="114.75" x14ac:dyDescent="0.25">
      <c r="A11" s="241" t="s">
        <v>318</v>
      </c>
      <c r="B11" s="215" t="s">
        <v>48</v>
      </c>
      <c r="C11" s="242" t="s">
        <v>355</v>
      </c>
      <c r="D11" s="217" t="s">
        <v>356</v>
      </c>
      <c r="E11" s="261" t="s">
        <v>332</v>
      </c>
      <c r="F11" s="112"/>
      <c r="G11" s="107">
        <v>299</v>
      </c>
      <c r="H11" s="107">
        <v>9365</v>
      </c>
      <c r="I11" s="107">
        <v>3</v>
      </c>
      <c r="J11" s="243">
        <v>12545</v>
      </c>
      <c r="K11" s="244"/>
      <c r="L11" s="217" t="s">
        <v>333</v>
      </c>
      <c r="M11" s="245" t="s">
        <v>22</v>
      </c>
      <c r="N11" s="246">
        <v>34314000</v>
      </c>
      <c r="O11" s="247" t="s">
        <v>23</v>
      </c>
    </row>
    <row r="12" spans="1:16" s="248" customFormat="1" ht="25.5" x14ac:dyDescent="0.25">
      <c r="A12" s="214" t="s">
        <v>318</v>
      </c>
      <c r="B12" s="222" t="s">
        <v>48</v>
      </c>
      <c r="C12" s="216" t="s">
        <v>357</v>
      </c>
      <c r="D12" s="223" t="s">
        <v>358</v>
      </c>
      <c r="E12" s="218" t="s">
        <v>263</v>
      </c>
      <c r="F12" s="96"/>
      <c r="G12" s="94">
        <v>4</v>
      </c>
      <c r="H12" s="94">
        <v>165</v>
      </c>
      <c r="I12" s="94"/>
      <c r="J12" s="94"/>
      <c r="K12" s="249"/>
      <c r="L12" s="223" t="s">
        <v>336</v>
      </c>
      <c r="M12" s="216" t="s">
        <v>22</v>
      </c>
      <c r="N12" s="250">
        <v>1200000</v>
      </c>
      <c r="O12" s="220" t="s">
        <v>23</v>
      </c>
    </row>
    <row r="13" spans="1:16" s="248" customFormat="1" ht="242.25" customHeight="1" thickBot="1" x14ac:dyDescent="0.3">
      <c r="A13" s="225" t="s">
        <v>318</v>
      </c>
      <c r="B13" s="251" t="s">
        <v>48</v>
      </c>
      <c r="C13" s="227"/>
      <c r="D13" s="252"/>
      <c r="E13" s="229" t="s">
        <v>361</v>
      </c>
      <c r="F13" s="230"/>
      <c r="G13" s="253">
        <v>150</v>
      </c>
      <c r="H13" s="230"/>
      <c r="I13" s="230"/>
      <c r="J13" s="230"/>
      <c r="K13" s="231"/>
      <c r="L13" s="254" t="s">
        <v>519</v>
      </c>
      <c r="M13" s="255" t="s">
        <v>102</v>
      </c>
      <c r="N13" s="256">
        <v>32495571</v>
      </c>
      <c r="O13" s="235" t="s">
        <v>23</v>
      </c>
    </row>
    <row r="14" spans="1:16" ht="13.5" thickBot="1" x14ac:dyDescent="0.25">
      <c r="A14" s="581" t="s">
        <v>47</v>
      </c>
      <c r="B14" s="582"/>
      <c r="C14" s="582"/>
      <c r="D14" s="582"/>
      <c r="E14" s="582"/>
      <c r="F14" s="582"/>
      <c r="G14" s="236">
        <f>SUM(G11:G12)</f>
        <v>303</v>
      </c>
      <c r="H14" s="236">
        <f>SUM(H11:H12)</f>
        <v>9530</v>
      </c>
      <c r="I14" s="236">
        <f>SUM(I11:I12)</f>
        <v>3</v>
      </c>
      <c r="J14" s="236">
        <f>SUM(J11:J12)</f>
        <v>12545</v>
      </c>
      <c r="K14" s="257">
        <f>SUM(K11:K12)</f>
        <v>0</v>
      </c>
      <c r="L14" s="258"/>
      <c r="M14" s="259"/>
      <c r="N14" s="239">
        <f>SUM(N11:N13)</f>
        <v>68009571</v>
      </c>
      <c r="O14" s="240"/>
    </row>
    <row r="15" spans="1:16" s="266" customFormat="1" ht="149.25" customHeight="1" x14ac:dyDescent="0.25">
      <c r="A15" s="241" t="s">
        <v>318</v>
      </c>
      <c r="B15" s="260" t="s">
        <v>71</v>
      </c>
      <c r="C15" s="242" t="s">
        <v>359</v>
      </c>
      <c r="D15" s="215" t="s">
        <v>360</v>
      </c>
      <c r="E15" s="261" t="s">
        <v>332</v>
      </c>
      <c r="F15" s="97"/>
      <c r="G15" s="97">
        <v>170</v>
      </c>
      <c r="H15" s="97">
        <v>2617</v>
      </c>
      <c r="I15" s="97">
        <v>21</v>
      </c>
      <c r="J15" s="97">
        <v>2593</v>
      </c>
      <c r="K15" s="262"/>
      <c r="L15" s="263" t="s">
        <v>333</v>
      </c>
      <c r="M15" s="264"/>
      <c r="N15" s="265">
        <v>19512000</v>
      </c>
      <c r="O15" s="100" t="s">
        <v>23</v>
      </c>
    </row>
    <row r="16" spans="1:16" s="266" customFormat="1" ht="254.25" customHeight="1" thickBot="1" x14ac:dyDescent="0.3">
      <c r="A16" s="225" t="s">
        <v>318</v>
      </c>
      <c r="B16" s="251" t="s">
        <v>71</v>
      </c>
      <c r="C16" s="227"/>
      <c r="D16" s="252"/>
      <c r="E16" s="229" t="s">
        <v>361</v>
      </c>
      <c r="F16" s="230"/>
      <c r="G16" s="253">
        <v>132</v>
      </c>
      <c r="H16" s="230"/>
      <c r="I16" s="230"/>
      <c r="J16" s="230"/>
      <c r="K16" s="231"/>
      <c r="L16" s="254" t="s">
        <v>517</v>
      </c>
      <c r="M16" s="233" t="s">
        <v>102</v>
      </c>
      <c r="N16" s="267">
        <v>37289962</v>
      </c>
      <c r="O16" s="235" t="s">
        <v>23</v>
      </c>
    </row>
    <row r="17" spans="1:15" ht="13.5" thickBot="1" x14ac:dyDescent="0.25">
      <c r="A17" s="581" t="s">
        <v>47</v>
      </c>
      <c r="B17" s="582"/>
      <c r="C17" s="582"/>
      <c r="D17" s="582"/>
      <c r="E17" s="582"/>
      <c r="F17" s="582"/>
      <c r="G17" s="236">
        <f>SUM(G15:G15)</f>
        <v>170</v>
      </c>
      <c r="H17" s="236">
        <f>SUM(H15:H15)</f>
        <v>2617</v>
      </c>
      <c r="I17" s="236">
        <f>SUM(I15:I15)</f>
        <v>21</v>
      </c>
      <c r="J17" s="236">
        <f>SUM(J15:J15)</f>
        <v>2593</v>
      </c>
      <c r="K17" s="257">
        <f>SUM(K15:K15)</f>
        <v>0</v>
      </c>
      <c r="L17" s="258"/>
      <c r="M17" s="259"/>
      <c r="N17" s="239">
        <f>SUM(N15:N16)</f>
        <v>56801962</v>
      </c>
      <c r="O17" s="240"/>
    </row>
    <row r="18" spans="1:15" s="266" customFormat="1" ht="51" x14ac:dyDescent="0.25">
      <c r="A18" s="241" t="s">
        <v>318</v>
      </c>
      <c r="B18" s="268" t="s">
        <v>86</v>
      </c>
      <c r="C18" s="242" t="s">
        <v>337</v>
      </c>
      <c r="D18" s="263" t="s">
        <v>338</v>
      </c>
      <c r="E18" s="269" t="s">
        <v>332</v>
      </c>
      <c r="F18" s="97"/>
      <c r="G18" s="97">
        <v>267</v>
      </c>
      <c r="H18" s="97">
        <v>6611</v>
      </c>
      <c r="I18" s="97"/>
      <c r="J18" s="97">
        <v>1300</v>
      </c>
      <c r="K18" s="262"/>
      <c r="L18" s="268"/>
      <c r="M18" s="264" t="s">
        <v>22</v>
      </c>
      <c r="N18" s="270">
        <v>30635000</v>
      </c>
      <c r="O18" s="100" t="s">
        <v>23</v>
      </c>
    </row>
    <row r="19" spans="1:15" s="266" customFormat="1" ht="17.25" customHeight="1" x14ac:dyDescent="0.25">
      <c r="A19" s="214" t="s">
        <v>318</v>
      </c>
      <c r="B19" s="271" t="s">
        <v>86</v>
      </c>
      <c r="C19" s="216" t="s">
        <v>339</v>
      </c>
      <c r="D19" s="222" t="s">
        <v>340</v>
      </c>
      <c r="E19" s="272" t="s">
        <v>263</v>
      </c>
      <c r="F19" s="93"/>
      <c r="G19" s="93">
        <v>2</v>
      </c>
      <c r="H19" s="93">
        <v>49</v>
      </c>
      <c r="I19" s="93"/>
      <c r="J19" s="93"/>
      <c r="K19" s="273"/>
      <c r="L19" s="271"/>
      <c r="M19" s="274" t="s">
        <v>22</v>
      </c>
      <c r="N19" s="275">
        <v>600000</v>
      </c>
      <c r="O19" s="101" t="s">
        <v>23</v>
      </c>
    </row>
    <row r="20" spans="1:15" s="266" customFormat="1" ht="235.5" customHeight="1" thickBot="1" x14ac:dyDescent="0.3">
      <c r="A20" s="225" t="s">
        <v>318</v>
      </c>
      <c r="B20" s="251" t="s">
        <v>86</v>
      </c>
      <c r="C20" s="227"/>
      <c r="D20" s="252"/>
      <c r="E20" s="229" t="s">
        <v>361</v>
      </c>
      <c r="F20" s="230"/>
      <c r="G20" s="253">
        <v>178</v>
      </c>
      <c r="H20" s="230"/>
      <c r="I20" s="230"/>
      <c r="J20" s="230"/>
      <c r="K20" s="231"/>
      <c r="L20" s="254" t="s">
        <v>362</v>
      </c>
      <c r="M20" s="233" t="s">
        <v>102</v>
      </c>
      <c r="N20" s="267">
        <v>187330226</v>
      </c>
      <c r="O20" s="235" t="s">
        <v>23</v>
      </c>
    </row>
    <row r="21" spans="1:15" ht="13.5" thickBot="1" x14ac:dyDescent="0.25">
      <c r="A21" s="581" t="s">
        <v>47</v>
      </c>
      <c r="B21" s="582"/>
      <c r="C21" s="582"/>
      <c r="D21" s="582"/>
      <c r="E21" s="582"/>
      <c r="F21" s="582"/>
      <c r="G21" s="236">
        <f>SUM(G18:G19)</f>
        <v>269</v>
      </c>
      <c r="H21" s="236">
        <f>SUM(H18:H19)</f>
        <v>6660</v>
      </c>
      <c r="I21" s="236">
        <f>SUM(I18:I19)</f>
        <v>0</v>
      </c>
      <c r="J21" s="236">
        <f>SUM(J18:J19)</f>
        <v>1300</v>
      </c>
      <c r="K21" s="257">
        <f>SUM(K18:K19)</f>
        <v>0</v>
      </c>
      <c r="L21" s="258"/>
      <c r="M21" s="259"/>
      <c r="N21" s="239">
        <f>SUM(N18:N20)</f>
        <v>218565226</v>
      </c>
      <c r="O21" s="240"/>
    </row>
    <row r="22" spans="1:15" ht="75.75" customHeight="1" x14ac:dyDescent="0.2">
      <c r="A22" s="276" t="s">
        <v>246</v>
      </c>
      <c r="B22" s="268" t="s">
        <v>129</v>
      </c>
      <c r="C22" s="264" t="s">
        <v>139</v>
      </c>
      <c r="D22" s="268" t="s">
        <v>139</v>
      </c>
      <c r="E22" s="261" t="s">
        <v>140</v>
      </c>
      <c r="F22" s="97"/>
      <c r="G22" s="97">
        <v>20</v>
      </c>
      <c r="H22" s="97">
        <v>100</v>
      </c>
      <c r="I22" s="97"/>
      <c r="J22" s="97"/>
      <c r="K22" s="262"/>
      <c r="L22" s="277" t="s">
        <v>141</v>
      </c>
      <c r="M22" s="264" t="s">
        <v>102</v>
      </c>
      <c r="N22" s="278">
        <v>17500000</v>
      </c>
      <c r="O22" s="100" t="s">
        <v>23</v>
      </c>
    </row>
    <row r="23" spans="1:15" ht="75.75" customHeight="1" x14ac:dyDescent="0.2">
      <c r="A23" s="279" t="s">
        <v>246</v>
      </c>
      <c r="B23" s="271" t="s">
        <v>129</v>
      </c>
      <c r="C23" s="274" t="s">
        <v>130</v>
      </c>
      <c r="D23" s="271" t="s">
        <v>142</v>
      </c>
      <c r="E23" s="218" t="s">
        <v>140</v>
      </c>
      <c r="F23" s="93"/>
      <c r="G23" s="93">
        <v>30</v>
      </c>
      <c r="H23" s="93">
        <v>150</v>
      </c>
      <c r="I23" s="93"/>
      <c r="J23" s="93"/>
      <c r="K23" s="273"/>
      <c r="L23" s="280" t="s">
        <v>141</v>
      </c>
      <c r="M23" s="274" t="s">
        <v>102</v>
      </c>
      <c r="N23" s="281">
        <v>17500000</v>
      </c>
      <c r="O23" s="101" t="s">
        <v>23</v>
      </c>
    </row>
    <row r="24" spans="1:15" ht="75.75" customHeight="1" x14ac:dyDescent="0.2">
      <c r="A24" s="279" t="s">
        <v>246</v>
      </c>
      <c r="B24" s="271" t="s">
        <v>129</v>
      </c>
      <c r="C24" s="274" t="s">
        <v>130</v>
      </c>
      <c r="D24" s="271" t="s">
        <v>142</v>
      </c>
      <c r="E24" s="218" t="s">
        <v>143</v>
      </c>
      <c r="F24" s="93"/>
      <c r="G24" s="93">
        <v>20</v>
      </c>
      <c r="H24" s="93">
        <v>100</v>
      </c>
      <c r="I24" s="93"/>
      <c r="J24" s="93"/>
      <c r="K24" s="273"/>
      <c r="L24" s="280" t="s">
        <v>144</v>
      </c>
      <c r="M24" s="274" t="s">
        <v>102</v>
      </c>
      <c r="N24" s="281">
        <v>13500000</v>
      </c>
      <c r="O24" s="101" t="s">
        <v>23</v>
      </c>
    </row>
    <row r="25" spans="1:15" ht="75.75" customHeight="1" x14ac:dyDescent="0.2">
      <c r="A25" s="279" t="s">
        <v>246</v>
      </c>
      <c r="B25" s="271" t="s">
        <v>129</v>
      </c>
      <c r="C25" s="274" t="s">
        <v>129</v>
      </c>
      <c r="D25" s="271" t="s">
        <v>129</v>
      </c>
      <c r="E25" s="218" t="s">
        <v>140</v>
      </c>
      <c r="F25" s="93"/>
      <c r="G25" s="93">
        <v>45</v>
      </c>
      <c r="H25" s="93">
        <v>200</v>
      </c>
      <c r="I25" s="93"/>
      <c r="J25" s="93"/>
      <c r="K25" s="273"/>
      <c r="L25" s="280" t="s">
        <v>145</v>
      </c>
      <c r="M25" s="274" t="s">
        <v>102</v>
      </c>
      <c r="N25" s="281">
        <v>33000000</v>
      </c>
      <c r="O25" s="101" t="s">
        <v>23</v>
      </c>
    </row>
    <row r="26" spans="1:15" ht="75.75" customHeight="1" x14ac:dyDescent="0.2">
      <c r="A26" s="279" t="s">
        <v>246</v>
      </c>
      <c r="B26" s="271" t="s">
        <v>129</v>
      </c>
      <c r="C26" s="274" t="s">
        <v>130</v>
      </c>
      <c r="D26" s="271" t="s">
        <v>130</v>
      </c>
      <c r="E26" s="218" t="s">
        <v>146</v>
      </c>
      <c r="F26" s="93"/>
      <c r="G26" s="93">
        <v>35</v>
      </c>
      <c r="H26" s="93">
        <v>150</v>
      </c>
      <c r="I26" s="93"/>
      <c r="J26" s="93"/>
      <c r="K26" s="273"/>
      <c r="L26" s="280" t="s">
        <v>147</v>
      </c>
      <c r="M26" s="274" t="s">
        <v>102</v>
      </c>
      <c r="N26" s="281">
        <v>18000000</v>
      </c>
      <c r="O26" s="101" t="s">
        <v>23</v>
      </c>
    </row>
    <row r="27" spans="1:15" ht="75.75" customHeight="1" x14ac:dyDescent="0.2">
      <c r="A27" s="279" t="s">
        <v>246</v>
      </c>
      <c r="B27" s="271" t="s">
        <v>129</v>
      </c>
      <c r="C27" s="274" t="s">
        <v>129</v>
      </c>
      <c r="D27" s="271" t="s">
        <v>142</v>
      </c>
      <c r="E27" s="218" t="s">
        <v>148</v>
      </c>
      <c r="F27" s="93"/>
      <c r="G27" s="93">
        <v>34</v>
      </c>
      <c r="H27" s="93">
        <v>170</v>
      </c>
      <c r="I27" s="93"/>
      <c r="J27" s="93"/>
      <c r="K27" s="273"/>
      <c r="L27" s="280" t="s">
        <v>149</v>
      </c>
      <c r="M27" s="274" t="s">
        <v>102</v>
      </c>
      <c r="N27" s="281">
        <v>5000000</v>
      </c>
      <c r="O27" s="101" t="s">
        <v>23</v>
      </c>
    </row>
    <row r="28" spans="1:15" ht="75.75" customHeight="1" x14ac:dyDescent="0.2">
      <c r="A28" s="279" t="s">
        <v>246</v>
      </c>
      <c r="B28" s="271" t="s">
        <v>129</v>
      </c>
      <c r="C28" s="274" t="s">
        <v>129</v>
      </c>
      <c r="D28" s="271" t="s">
        <v>129</v>
      </c>
      <c r="E28" s="218" t="s">
        <v>148</v>
      </c>
      <c r="F28" s="93"/>
      <c r="G28" s="93">
        <v>60</v>
      </c>
      <c r="H28" s="93">
        <v>250</v>
      </c>
      <c r="I28" s="93"/>
      <c r="J28" s="93"/>
      <c r="K28" s="273"/>
      <c r="L28" s="280" t="s">
        <v>150</v>
      </c>
      <c r="M28" s="274" t="s">
        <v>102</v>
      </c>
      <c r="N28" s="281">
        <v>3534000</v>
      </c>
      <c r="O28" s="101" t="s">
        <v>23</v>
      </c>
    </row>
    <row r="29" spans="1:15" ht="75.75" customHeight="1" thickBot="1" x14ac:dyDescent="0.25">
      <c r="A29" s="282" t="s">
        <v>246</v>
      </c>
      <c r="B29" s="283" t="s">
        <v>129</v>
      </c>
      <c r="C29" s="284" t="s">
        <v>129</v>
      </c>
      <c r="D29" s="283" t="s">
        <v>129</v>
      </c>
      <c r="E29" s="285" t="s">
        <v>148</v>
      </c>
      <c r="F29" s="108"/>
      <c r="G29" s="108">
        <v>228</v>
      </c>
      <c r="H29" s="108">
        <v>900</v>
      </c>
      <c r="I29" s="108"/>
      <c r="J29" s="108"/>
      <c r="K29" s="286"/>
      <c r="L29" s="287" t="s">
        <v>151</v>
      </c>
      <c r="M29" s="284" t="s">
        <v>102</v>
      </c>
      <c r="N29" s="288">
        <v>4560000</v>
      </c>
      <c r="O29" s="289" t="s">
        <v>23</v>
      </c>
    </row>
    <row r="30" spans="1:15" ht="13.5" thickBot="1" x14ac:dyDescent="0.25">
      <c r="A30" s="581" t="s">
        <v>47</v>
      </c>
      <c r="B30" s="582"/>
      <c r="C30" s="582"/>
      <c r="D30" s="582"/>
      <c r="E30" s="582"/>
      <c r="F30" s="582"/>
      <c r="G30" s="236">
        <f t="shared" ref="G30:K30" si="0">SUM(G22:G29)</f>
        <v>472</v>
      </c>
      <c r="H30" s="236">
        <f t="shared" si="0"/>
        <v>2020</v>
      </c>
      <c r="I30" s="236">
        <f t="shared" si="0"/>
        <v>0</v>
      </c>
      <c r="J30" s="236">
        <f t="shared" si="0"/>
        <v>0</v>
      </c>
      <c r="K30" s="257">
        <f t="shared" si="0"/>
        <v>0</v>
      </c>
      <c r="L30" s="258"/>
      <c r="M30" s="259"/>
      <c r="N30" s="239">
        <f>SUM(N22:N29)</f>
        <v>112594000</v>
      </c>
      <c r="O30" s="240"/>
    </row>
    <row r="31" spans="1:15" s="248" customFormat="1" ht="50.25" customHeight="1" thickBot="1" x14ac:dyDescent="0.3">
      <c r="A31" s="290" t="s">
        <v>317</v>
      </c>
      <c r="B31" s="291" t="s">
        <v>152</v>
      </c>
      <c r="C31" s="292" t="s">
        <v>153</v>
      </c>
      <c r="D31" s="399"/>
      <c r="E31" s="87" t="s">
        <v>170</v>
      </c>
      <c r="F31" s="84"/>
      <c r="G31" s="293">
        <v>245</v>
      </c>
      <c r="H31" s="294">
        <v>3380</v>
      </c>
      <c r="I31" s="295">
        <v>160</v>
      </c>
      <c r="J31" s="295">
        <v>2910</v>
      </c>
      <c r="K31" s="296"/>
      <c r="L31" s="291" t="s">
        <v>171</v>
      </c>
      <c r="M31" s="297" t="s">
        <v>172</v>
      </c>
      <c r="N31" s="298">
        <v>249319222.59999999</v>
      </c>
      <c r="O31" s="299" t="s">
        <v>23</v>
      </c>
    </row>
    <row r="32" spans="1:15" ht="13.5" thickBot="1" x14ac:dyDescent="0.25">
      <c r="A32" s="586" t="s">
        <v>47</v>
      </c>
      <c r="B32" s="587"/>
      <c r="C32" s="587"/>
      <c r="D32" s="587"/>
      <c r="E32" s="587"/>
      <c r="F32" s="587"/>
      <c r="G32" s="400">
        <f>SUM(G31:G31)</f>
        <v>245</v>
      </c>
      <c r="H32" s="400">
        <f>SUM(H31:H31)</f>
        <v>3380</v>
      </c>
      <c r="I32" s="400">
        <f>SUM(I31:I31)</f>
        <v>160</v>
      </c>
      <c r="J32" s="400">
        <f>SUM(J31:J31)</f>
        <v>2910</v>
      </c>
      <c r="K32" s="384">
        <f>SUM(K31:K31)</f>
        <v>0</v>
      </c>
      <c r="L32" s="300"/>
      <c r="M32" s="301"/>
      <c r="N32" s="302">
        <f>SUM(N31:N31)</f>
        <v>249319222.59999999</v>
      </c>
      <c r="O32" s="303"/>
    </row>
    <row r="33" spans="1:15" s="83" customFormat="1" ht="144" customHeight="1" x14ac:dyDescent="0.25">
      <c r="A33" s="304" t="s">
        <v>318</v>
      </c>
      <c r="B33" s="263" t="s">
        <v>173</v>
      </c>
      <c r="C33" s="242" t="s">
        <v>341</v>
      </c>
      <c r="D33" s="263" t="s">
        <v>342</v>
      </c>
      <c r="E33" s="261" t="s">
        <v>332</v>
      </c>
      <c r="F33" s="107"/>
      <c r="G33" s="107">
        <v>235</v>
      </c>
      <c r="H33" s="107">
        <v>7929</v>
      </c>
      <c r="I33" s="107"/>
      <c r="J33" s="107">
        <v>5491</v>
      </c>
      <c r="K33" s="244"/>
      <c r="L33" s="263" t="s">
        <v>333</v>
      </c>
      <c r="M33" s="242" t="s">
        <v>22</v>
      </c>
      <c r="N33" s="305">
        <v>26957000</v>
      </c>
      <c r="O33" s="247" t="s">
        <v>23</v>
      </c>
    </row>
    <row r="34" spans="1:15" s="266" customFormat="1" ht="36.75" customHeight="1" x14ac:dyDescent="0.25">
      <c r="A34" s="279" t="s">
        <v>318</v>
      </c>
      <c r="B34" s="271" t="s">
        <v>173</v>
      </c>
      <c r="C34" s="274" t="s">
        <v>173</v>
      </c>
      <c r="D34" s="271" t="s">
        <v>173</v>
      </c>
      <c r="E34" s="272" t="s">
        <v>263</v>
      </c>
      <c r="F34" s="93"/>
      <c r="G34" s="93">
        <v>21</v>
      </c>
      <c r="H34" s="93">
        <v>1545</v>
      </c>
      <c r="I34" s="93"/>
      <c r="J34" s="93"/>
      <c r="K34" s="273"/>
      <c r="L34" s="222" t="s">
        <v>336</v>
      </c>
      <c r="M34" s="274" t="s">
        <v>22</v>
      </c>
      <c r="N34" s="275">
        <v>6260000</v>
      </c>
      <c r="O34" s="101" t="s">
        <v>23</v>
      </c>
    </row>
    <row r="35" spans="1:15" s="266" customFormat="1" ht="183.75" customHeight="1" thickBot="1" x14ac:dyDescent="0.3">
      <c r="A35" s="282" t="s">
        <v>318</v>
      </c>
      <c r="B35" s="251" t="s">
        <v>173</v>
      </c>
      <c r="C35" s="227"/>
      <c r="D35" s="252"/>
      <c r="E35" s="229" t="s">
        <v>361</v>
      </c>
      <c r="F35" s="230"/>
      <c r="G35" s="253">
        <v>120</v>
      </c>
      <c r="H35" s="230"/>
      <c r="I35" s="230"/>
      <c r="J35" s="230"/>
      <c r="K35" s="231"/>
      <c r="L35" s="254" t="s">
        <v>518</v>
      </c>
      <c r="M35" s="233" t="s">
        <v>102</v>
      </c>
      <c r="N35" s="267">
        <v>22333020</v>
      </c>
      <c r="O35" s="235" t="s">
        <v>23</v>
      </c>
    </row>
    <row r="36" spans="1:15" ht="13.5" thickBot="1" x14ac:dyDescent="0.25">
      <c r="A36" s="581" t="s">
        <v>47</v>
      </c>
      <c r="B36" s="582"/>
      <c r="C36" s="582"/>
      <c r="D36" s="582"/>
      <c r="E36" s="582"/>
      <c r="F36" s="582"/>
      <c r="G36" s="236">
        <f>SUM(G33:G34)</f>
        <v>256</v>
      </c>
      <c r="H36" s="236">
        <f>SUM(H33:H34)</f>
        <v>9474</v>
      </c>
      <c r="I36" s="236">
        <f>SUM(I33:I34)</f>
        <v>0</v>
      </c>
      <c r="J36" s="236">
        <f>SUM(J33:J34)</f>
        <v>5491</v>
      </c>
      <c r="K36" s="257">
        <f>SUM(K33:K34)</f>
        <v>0</v>
      </c>
      <c r="L36" s="258"/>
      <c r="M36" s="259"/>
      <c r="N36" s="239">
        <f>SUM(N33:N35)</f>
        <v>55550020</v>
      </c>
      <c r="O36" s="240"/>
    </row>
    <row r="37" spans="1:15" ht="87" customHeight="1" x14ac:dyDescent="0.2">
      <c r="A37" s="276" t="s">
        <v>318</v>
      </c>
      <c r="B37" s="263" t="s">
        <v>183</v>
      </c>
      <c r="C37" s="242"/>
      <c r="D37" s="263"/>
      <c r="E37" s="261" t="s">
        <v>332</v>
      </c>
      <c r="F37" s="107"/>
      <c r="G37" s="107">
        <v>101</v>
      </c>
      <c r="H37" s="107">
        <v>1852</v>
      </c>
      <c r="I37" s="107"/>
      <c r="J37" s="107">
        <v>2079</v>
      </c>
      <c r="K37" s="244"/>
      <c r="L37" s="263" t="s">
        <v>333</v>
      </c>
      <c r="M37" s="242" t="s">
        <v>22</v>
      </c>
      <c r="N37" s="305">
        <v>11591000</v>
      </c>
      <c r="O37" s="247" t="s">
        <v>23</v>
      </c>
    </row>
    <row r="38" spans="1:15" ht="34.5" customHeight="1" x14ac:dyDescent="0.2">
      <c r="A38" s="279" t="s">
        <v>318</v>
      </c>
      <c r="B38" s="271" t="s">
        <v>183</v>
      </c>
      <c r="C38" s="274"/>
      <c r="D38" s="271"/>
      <c r="E38" s="272" t="s">
        <v>263</v>
      </c>
      <c r="F38" s="93"/>
      <c r="G38" s="93">
        <v>1</v>
      </c>
      <c r="H38" s="93">
        <v>18</v>
      </c>
      <c r="I38" s="93"/>
      <c r="J38" s="93"/>
      <c r="K38" s="273"/>
      <c r="L38" s="222" t="s">
        <v>336</v>
      </c>
      <c r="M38" s="274" t="s">
        <v>22</v>
      </c>
      <c r="N38" s="275">
        <v>300000</v>
      </c>
      <c r="O38" s="101" t="s">
        <v>23</v>
      </c>
    </row>
    <row r="39" spans="1:15" ht="243" customHeight="1" thickBot="1" x14ac:dyDescent="0.25">
      <c r="A39" s="282" t="s">
        <v>318</v>
      </c>
      <c r="B39" s="251" t="s">
        <v>183</v>
      </c>
      <c r="C39" s="227"/>
      <c r="D39" s="252"/>
      <c r="E39" s="229" t="s">
        <v>361</v>
      </c>
      <c r="F39" s="230"/>
      <c r="G39" s="253">
        <v>153</v>
      </c>
      <c r="H39" s="230"/>
      <c r="I39" s="230"/>
      <c r="J39" s="230"/>
      <c r="K39" s="231"/>
      <c r="L39" s="254" t="s">
        <v>517</v>
      </c>
      <c r="M39" s="233" t="s">
        <v>102</v>
      </c>
      <c r="N39" s="267">
        <v>40650617</v>
      </c>
      <c r="O39" s="235" t="s">
        <v>23</v>
      </c>
    </row>
    <row r="40" spans="1:15" ht="13.5" thickBot="1" x14ac:dyDescent="0.25">
      <c r="A40" s="581" t="s">
        <v>47</v>
      </c>
      <c r="B40" s="582"/>
      <c r="C40" s="582"/>
      <c r="D40" s="582"/>
      <c r="E40" s="582"/>
      <c r="F40" s="582"/>
      <c r="G40" s="236">
        <f>SUM(G37:G38)</f>
        <v>102</v>
      </c>
      <c r="H40" s="236">
        <f>SUM(H37:H38)</f>
        <v>1870</v>
      </c>
      <c r="I40" s="236">
        <f>SUM(I37:I38)</f>
        <v>0</v>
      </c>
      <c r="J40" s="236">
        <f>SUM(J37:J38)</f>
        <v>2079</v>
      </c>
      <c r="K40" s="257">
        <f>SUM(K37:K38)</f>
        <v>0</v>
      </c>
      <c r="L40" s="258"/>
      <c r="M40" s="259"/>
      <c r="N40" s="239">
        <f>SUM(N37:N39)</f>
        <v>52541617</v>
      </c>
      <c r="O40" s="240"/>
    </row>
    <row r="41" spans="1:15" s="266" customFormat="1" ht="83.25" customHeight="1" x14ac:dyDescent="0.25">
      <c r="A41" s="276" t="s">
        <v>318</v>
      </c>
      <c r="B41" s="268" t="s">
        <v>185</v>
      </c>
      <c r="C41" s="242" t="s">
        <v>343</v>
      </c>
      <c r="D41" s="263" t="s">
        <v>344</v>
      </c>
      <c r="E41" s="269" t="s">
        <v>332</v>
      </c>
      <c r="F41" s="97"/>
      <c r="G41" s="97">
        <v>71</v>
      </c>
      <c r="H41" s="97">
        <v>1438</v>
      </c>
      <c r="I41" s="97">
        <v>15</v>
      </c>
      <c r="J41" s="97">
        <v>1237</v>
      </c>
      <c r="K41" s="262">
        <v>51</v>
      </c>
      <c r="L41" s="263" t="s">
        <v>333</v>
      </c>
      <c r="M41" s="264" t="s">
        <v>22</v>
      </c>
      <c r="N41" s="306">
        <v>8160000</v>
      </c>
      <c r="O41" s="100" t="s">
        <v>23</v>
      </c>
    </row>
    <row r="42" spans="1:15" s="266" customFormat="1" ht="54" customHeight="1" x14ac:dyDescent="0.25">
      <c r="A42" s="279" t="s">
        <v>318</v>
      </c>
      <c r="B42" s="271" t="s">
        <v>185</v>
      </c>
      <c r="C42" s="216" t="s">
        <v>345</v>
      </c>
      <c r="D42" s="222" t="s">
        <v>346</v>
      </c>
      <c r="E42" s="272" t="s">
        <v>263</v>
      </c>
      <c r="F42" s="93"/>
      <c r="G42" s="93">
        <v>12</v>
      </c>
      <c r="H42" s="93">
        <v>519</v>
      </c>
      <c r="I42" s="93"/>
      <c r="J42" s="93"/>
      <c r="K42" s="273"/>
      <c r="L42" s="222" t="s">
        <v>336</v>
      </c>
      <c r="M42" s="274" t="s">
        <v>22</v>
      </c>
      <c r="N42" s="307">
        <v>3600000</v>
      </c>
      <c r="O42" s="101" t="s">
        <v>23</v>
      </c>
    </row>
    <row r="43" spans="1:15" s="266" customFormat="1" ht="240.75" customHeight="1" thickBot="1" x14ac:dyDescent="0.3">
      <c r="A43" s="282" t="s">
        <v>318</v>
      </c>
      <c r="B43" s="251" t="s">
        <v>185</v>
      </c>
      <c r="C43" s="227"/>
      <c r="D43" s="252"/>
      <c r="E43" s="229" t="s">
        <v>361</v>
      </c>
      <c r="F43" s="230"/>
      <c r="G43" s="253">
        <v>159</v>
      </c>
      <c r="H43" s="230"/>
      <c r="I43" s="230"/>
      <c r="J43" s="230"/>
      <c r="K43" s="231"/>
      <c r="L43" s="254" t="s">
        <v>516</v>
      </c>
      <c r="M43" s="233" t="s">
        <v>102</v>
      </c>
      <c r="N43" s="267">
        <v>69975330</v>
      </c>
      <c r="O43" s="235" t="s">
        <v>23</v>
      </c>
    </row>
    <row r="44" spans="1:15" ht="13.5" thickBot="1" x14ac:dyDescent="0.25">
      <c r="A44" s="581" t="s">
        <v>47</v>
      </c>
      <c r="B44" s="582"/>
      <c r="C44" s="582"/>
      <c r="D44" s="582"/>
      <c r="E44" s="582"/>
      <c r="F44" s="582"/>
      <c r="G44" s="236">
        <f>SUM(G41:G42)</f>
        <v>83</v>
      </c>
      <c r="H44" s="236">
        <f>SUM(H41:H42)</f>
        <v>1957</v>
      </c>
      <c r="I44" s="236">
        <f>SUM(I41:I42)</f>
        <v>15</v>
      </c>
      <c r="J44" s="236">
        <f>SUM(J41:J42)</f>
        <v>1237</v>
      </c>
      <c r="K44" s="257">
        <f>SUM(K41:K42)</f>
        <v>51</v>
      </c>
      <c r="L44" s="258"/>
      <c r="M44" s="259"/>
      <c r="N44" s="239">
        <f>SUM(N41:N43)</f>
        <v>81735330</v>
      </c>
      <c r="O44" s="240"/>
    </row>
    <row r="45" spans="1:15" s="248" customFormat="1" ht="81.75" customHeight="1" thickBot="1" x14ac:dyDescent="0.3">
      <c r="A45" s="290" t="s">
        <v>317</v>
      </c>
      <c r="B45" s="308" t="s">
        <v>193</v>
      </c>
      <c r="C45" s="292" t="s">
        <v>194</v>
      </c>
      <c r="D45" s="399"/>
      <c r="E45" s="87" t="s">
        <v>170</v>
      </c>
      <c r="F45" s="84"/>
      <c r="G45" s="293">
        <v>189</v>
      </c>
      <c r="H45" s="294">
        <v>4021</v>
      </c>
      <c r="I45" s="295">
        <v>100</v>
      </c>
      <c r="J45" s="309">
        <v>3790</v>
      </c>
      <c r="K45" s="296"/>
      <c r="L45" s="291" t="s">
        <v>171</v>
      </c>
      <c r="M45" s="297" t="s">
        <v>172</v>
      </c>
      <c r="N45" s="310">
        <v>192331971.72</v>
      </c>
      <c r="O45" s="299" t="s">
        <v>23</v>
      </c>
    </row>
    <row r="46" spans="1:15" s="248" customFormat="1" ht="13.5" thickBot="1" x14ac:dyDescent="0.3">
      <c r="A46" s="586" t="s">
        <v>47</v>
      </c>
      <c r="B46" s="587"/>
      <c r="C46" s="587"/>
      <c r="D46" s="587"/>
      <c r="E46" s="587"/>
      <c r="F46" s="587"/>
      <c r="G46" s="400">
        <f>SUM(G45:G45)</f>
        <v>189</v>
      </c>
      <c r="H46" s="400">
        <f>SUM(H45:H45)</f>
        <v>4021</v>
      </c>
      <c r="I46" s="400">
        <f>SUM(I45:I45)</f>
        <v>100</v>
      </c>
      <c r="J46" s="400">
        <f>SUM(J45:J45)</f>
        <v>3790</v>
      </c>
      <c r="K46" s="384">
        <f>SUM(K45:K45)</f>
        <v>0</v>
      </c>
      <c r="L46" s="300"/>
      <c r="M46" s="301"/>
      <c r="N46" s="302">
        <f>SUM(N45)</f>
        <v>192331971.72</v>
      </c>
      <c r="O46" s="303"/>
    </row>
    <row r="47" spans="1:15" s="83" customFormat="1" ht="257.25" customHeight="1" x14ac:dyDescent="0.25">
      <c r="A47" s="304" t="s">
        <v>318</v>
      </c>
      <c r="B47" s="263" t="s">
        <v>199</v>
      </c>
      <c r="C47" s="242" t="s">
        <v>205</v>
      </c>
      <c r="D47" s="263" t="s">
        <v>347</v>
      </c>
      <c r="E47" s="261" t="s">
        <v>332</v>
      </c>
      <c r="F47" s="107"/>
      <c r="G47" s="107">
        <v>386</v>
      </c>
      <c r="H47" s="98">
        <v>15366</v>
      </c>
      <c r="I47" s="107"/>
      <c r="J47" s="107">
        <v>10845</v>
      </c>
      <c r="K47" s="244"/>
      <c r="L47" s="263" t="s">
        <v>333</v>
      </c>
      <c r="M47" s="242" t="s">
        <v>22</v>
      </c>
      <c r="N47" s="311">
        <v>44290000</v>
      </c>
      <c r="O47" s="247" t="s">
        <v>23</v>
      </c>
    </row>
    <row r="48" spans="1:15" s="83" customFormat="1" ht="124.5" customHeight="1" x14ac:dyDescent="0.25">
      <c r="A48" s="207" t="s">
        <v>318</v>
      </c>
      <c r="B48" s="222" t="s">
        <v>199</v>
      </c>
      <c r="C48" s="216" t="s">
        <v>205</v>
      </c>
      <c r="D48" s="222" t="s">
        <v>348</v>
      </c>
      <c r="E48" s="218" t="s">
        <v>263</v>
      </c>
      <c r="F48" s="94"/>
      <c r="G48" s="94">
        <v>22</v>
      </c>
      <c r="H48" s="94">
        <v>1605</v>
      </c>
      <c r="I48" s="94"/>
      <c r="J48" s="94"/>
      <c r="K48" s="249"/>
      <c r="L48" s="222" t="s">
        <v>336</v>
      </c>
      <c r="M48" s="216" t="s">
        <v>22</v>
      </c>
      <c r="N48" s="312">
        <v>6560000</v>
      </c>
      <c r="O48" s="220" t="s">
        <v>23</v>
      </c>
    </row>
    <row r="49" spans="1:15" s="83" customFormat="1" ht="184.5" customHeight="1" thickBot="1" x14ac:dyDescent="0.3">
      <c r="A49" s="208" t="s">
        <v>318</v>
      </c>
      <c r="B49" s="251" t="s">
        <v>199</v>
      </c>
      <c r="C49" s="227"/>
      <c r="D49" s="252"/>
      <c r="E49" s="229" t="s">
        <v>361</v>
      </c>
      <c r="F49" s="230"/>
      <c r="G49" s="253">
        <v>162</v>
      </c>
      <c r="H49" s="230"/>
      <c r="I49" s="230"/>
      <c r="J49" s="230"/>
      <c r="K49" s="231"/>
      <c r="L49" s="254" t="s">
        <v>515</v>
      </c>
      <c r="M49" s="233" t="s">
        <v>102</v>
      </c>
      <c r="N49" s="267">
        <v>27020408</v>
      </c>
      <c r="O49" s="235" t="s">
        <v>23</v>
      </c>
    </row>
    <row r="50" spans="1:15" ht="13.5" thickBot="1" x14ac:dyDescent="0.25">
      <c r="A50" s="581" t="s">
        <v>47</v>
      </c>
      <c r="B50" s="582"/>
      <c r="C50" s="582"/>
      <c r="D50" s="582"/>
      <c r="E50" s="582"/>
      <c r="F50" s="582"/>
      <c r="G50" s="236">
        <f>SUM(G47:G48)</f>
        <v>408</v>
      </c>
      <c r="H50" s="236">
        <f>SUM(H47:H48)</f>
        <v>16971</v>
      </c>
      <c r="I50" s="236">
        <f>SUM(I47:I48)</f>
        <v>0</v>
      </c>
      <c r="J50" s="236">
        <f>SUM(J47:J48)</f>
        <v>10845</v>
      </c>
      <c r="K50" s="257">
        <f>SUM(K47:K48)</f>
        <v>0</v>
      </c>
      <c r="L50" s="258"/>
      <c r="M50" s="259"/>
      <c r="N50" s="239">
        <f>SUM(N47:N49)</f>
        <v>77870408</v>
      </c>
      <c r="O50" s="240"/>
    </row>
    <row r="51" spans="1:15" ht="107.25" customHeight="1" x14ac:dyDescent="0.2">
      <c r="A51" s="276" t="s">
        <v>318</v>
      </c>
      <c r="B51" s="268" t="s">
        <v>207</v>
      </c>
      <c r="C51" s="242" t="s">
        <v>349</v>
      </c>
      <c r="D51" s="268"/>
      <c r="E51" s="269" t="s">
        <v>332</v>
      </c>
      <c r="F51" s="97"/>
      <c r="G51" s="97">
        <v>1097</v>
      </c>
      <c r="H51" s="313">
        <v>16000</v>
      </c>
      <c r="I51" s="313"/>
      <c r="J51" s="314">
        <v>26173</v>
      </c>
      <c r="K51" s="262"/>
      <c r="L51" s="263" t="s">
        <v>333</v>
      </c>
      <c r="M51" s="264" t="s">
        <v>22</v>
      </c>
      <c r="N51" s="270">
        <v>125894000</v>
      </c>
      <c r="O51" s="100" t="s">
        <v>23</v>
      </c>
    </row>
    <row r="52" spans="1:15" ht="95.25" customHeight="1" x14ac:dyDescent="0.2">
      <c r="A52" s="279" t="s">
        <v>318</v>
      </c>
      <c r="B52" s="271" t="s">
        <v>207</v>
      </c>
      <c r="C52" s="216" t="s">
        <v>349</v>
      </c>
      <c r="D52" s="271"/>
      <c r="E52" s="272" t="s">
        <v>263</v>
      </c>
      <c r="F52" s="93"/>
      <c r="G52" s="93">
        <v>34</v>
      </c>
      <c r="H52" s="93">
        <v>1811</v>
      </c>
      <c r="I52" s="93"/>
      <c r="J52" s="93"/>
      <c r="K52" s="273"/>
      <c r="L52" s="222" t="s">
        <v>336</v>
      </c>
      <c r="M52" s="274" t="s">
        <v>22</v>
      </c>
      <c r="N52" s="275">
        <v>10140000</v>
      </c>
      <c r="O52" s="101" t="s">
        <v>23</v>
      </c>
    </row>
    <row r="53" spans="1:15" ht="288.75" customHeight="1" thickBot="1" x14ac:dyDescent="0.25">
      <c r="A53" s="282" t="s">
        <v>318</v>
      </c>
      <c r="B53" s="251" t="s">
        <v>207</v>
      </c>
      <c r="C53" s="227"/>
      <c r="D53" s="252"/>
      <c r="E53" s="229" t="s">
        <v>361</v>
      </c>
      <c r="F53" s="230"/>
      <c r="G53" s="253">
        <v>208</v>
      </c>
      <c r="H53" s="230"/>
      <c r="I53" s="230"/>
      <c r="J53" s="230"/>
      <c r="K53" s="231"/>
      <c r="L53" s="254" t="s">
        <v>514</v>
      </c>
      <c r="M53" s="233" t="s">
        <v>102</v>
      </c>
      <c r="N53" s="267">
        <v>53660178</v>
      </c>
      <c r="O53" s="235" t="s">
        <v>23</v>
      </c>
    </row>
    <row r="54" spans="1:15" ht="13.5" thickBot="1" x14ac:dyDescent="0.25">
      <c r="A54" s="581" t="s">
        <v>47</v>
      </c>
      <c r="B54" s="582"/>
      <c r="C54" s="582"/>
      <c r="D54" s="582"/>
      <c r="E54" s="582"/>
      <c r="F54" s="582"/>
      <c r="G54" s="236">
        <f>SUM(G51:G52)</f>
        <v>1131</v>
      </c>
      <c r="H54" s="236">
        <f>SUM(H51:H52)</f>
        <v>17811</v>
      </c>
      <c r="I54" s="236">
        <f>SUM(I51:I52)</f>
        <v>0</v>
      </c>
      <c r="J54" s="236">
        <f>SUM(J51:J52)</f>
        <v>26173</v>
      </c>
      <c r="K54" s="257">
        <f>SUM(K51:K52)</f>
        <v>0</v>
      </c>
      <c r="L54" s="258"/>
      <c r="M54" s="259"/>
      <c r="N54" s="239">
        <f>SUM(N51:N53)</f>
        <v>189694178</v>
      </c>
      <c r="O54" s="240"/>
    </row>
    <row r="55" spans="1:15" ht="85.5" customHeight="1" thickBot="1" x14ac:dyDescent="0.25">
      <c r="A55" s="290" t="s">
        <v>98</v>
      </c>
      <c r="B55" s="315" t="s">
        <v>218</v>
      </c>
      <c r="C55" s="316" t="s">
        <v>219</v>
      </c>
      <c r="D55" s="315" t="s">
        <v>242</v>
      </c>
      <c r="E55" s="317" t="s">
        <v>243</v>
      </c>
      <c r="F55" s="318" t="s">
        <v>244</v>
      </c>
      <c r="G55" s="318">
        <v>1</v>
      </c>
      <c r="H55" s="318">
        <v>50</v>
      </c>
      <c r="I55" s="318">
        <v>0</v>
      </c>
      <c r="J55" s="318">
        <v>50</v>
      </c>
      <c r="K55" s="319"/>
      <c r="L55" s="315" t="s">
        <v>245</v>
      </c>
      <c r="M55" s="316" t="s">
        <v>102</v>
      </c>
      <c r="N55" s="320">
        <v>500000</v>
      </c>
      <c r="O55" s="321" t="s">
        <v>23</v>
      </c>
    </row>
    <row r="56" spans="1:15" s="248" customFormat="1" ht="16.5" customHeight="1" thickBot="1" x14ac:dyDescent="0.3">
      <c r="A56" s="586" t="s">
        <v>47</v>
      </c>
      <c r="B56" s="587"/>
      <c r="C56" s="587"/>
      <c r="D56" s="587"/>
      <c r="E56" s="587"/>
      <c r="F56" s="587"/>
      <c r="G56" s="400">
        <f>SUM(G55:G55)</f>
        <v>1</v>
      </c>
      <c r="H56" s="400">
        <f>SUM(H55:H55)</f>
        <v>50</v>
      </c>
      <c r="I56" s="400">
        <f>SUM(I55:I55)</f>
        <v>0</v>
      </c>
      <c r="J56" s="400">
        <f>SUM(J55:J55)</f>
        <v>50</v>
      </c>
      <c r="K56" s="384">
        <f>SUM(K55:K55)</f>
        <v>0</v>
      </c>
      <c r="L56" s="300"/>
      <c r="M56" s="301"/>
      <c r="N56" s="302">
        <f>SUM(N55)</f>
        <v>500000</v>
      </c>
      <c r="O56" s="303"/>
    </row>
    <row r="57" spans="1:15" s="248" customFormat="1" ht="53.25" customHeight="1" thickBot="1" x14ac:dyDescent="0.3">
      <c r="A57" s="290" t="s">
        <v>317</v>
      </c>
      <c r="B57" s="315" t="s">
        <v>536</v>
      </c>
      <c r="C57" s="316" t="s">
        <v>537</v>
      </c>
      <c r="D57" s="315" t="s">
        <v>538</v>
      </c>
      <c r="E57" s="317" t="s">
        <v>539</v>
      </c>
      <c r="F57" s="318" t="s">
        <v>540</v>
      </c>
      <c r="G57" s="318">
        <v>41</v>
      </c>
      <c r="H57" s="318">
        <v>2505</v>
      </c>
      <c r="I57" s="318">
        <v>10</v>
      </c>
      <c r="J57" s="318">
        <v>2044</v>
      </c>
      <c r="K57" s="319">
        <v>82</v>
      </c>
      <c r="L57" s="315" t="s">
        <v>543</v>
      </c>
      <c r="M57" s="316" t="s">
        <v>102</v>
      </c>
      <c r="N57" s="553">
        <v>10461400</v>
      </c>
      <c r="O57" s="321" t="s">
        <v>23</v>
      </c>
    </row>
    <row r="58" spans="1:15" s="248" customFormat="1" ht="24.75" customHeight="1" thickBot="1" x14ac:dyDescent="0.3">
      <c r="A58" s="586" t="s">
        <v>47</v>
      </c>
      <c r="B58" s="587"/>
      <c r="C58" s="587"/>
      <c r="D58" s="587"/>
      <c r="E58" s="587"/>
      <c r="F58" s="587"/>
      <c r="G58" s="400">
        <f>SUM(G57:G57)</f>
        <v>41</v>
      </c>
      <c r="H58" s="400">
        <f>SUM(H57:H57)</f>
        <v>2505</v>
      </c>
      <c r="I58" s="400">
        <f>SUM(I57:I57)</f>
        <v>10</v>
      </c>
      <c r="J58" s="400">
        <f>SUM(J57:J57)</f>
        <v>2044</v>
      </c>
      <c r="K58" s="384">
        <f>SUM(K57:K57)</f>
        <v>82</v>
      </c>
      <c r="L58" s="300"/>
      <c r="M58" s="301"/>
      <c r="N58" s="302">
        <f>SUM(N57:N57)</f>
        <v>10461400</v>
      </c>
      <c r="O58" s="303"/>
    </row>
    <row r="59" spans="1:15" ht="52.5" customHeight="1" x14ac:dyDescent="0.2">
      <c r="A59" s="322" t="s">
        <v>246</v>
      </c>
      <c r="B59" s="268" t="s">
        <v>246</v>
      </c>
      <c r="C59" s="264" t="s">
        <v>247</v>
      </c>
      <c r="D59" s="268" t="s">
        <v>247</v>
      </c>
      <c r="E59" s="261" t="s">
        <v>140</v>
      </c>
      <c r="F59" s="97"/>
      <c r="G59" s="97">
        <v>10</v>
      </c>
      <c r="H59" s="97">
        <v>50</v>
      </c>
      <c r="I59" s="97"/>
      <c r="J59" s="97"/>
      <c r="K59" s="262"/>
      <c r="L59" s="263" t="s">
        <v>141</v>
      </c>
      <c r="M59" s="264" t="s">
        <v>102</v>
      </c>
      <c r="N59" s="278">
        <v>10500000</v>
      </c>
      <c r="O59" s="100" t="s">
        <v>23</v>
      </c>
    </row>
    <row r="60" spans="1:15" ht="52.5" customHeight="1" x14ac:dyDescent="0.2">
      <c r="A60" s="323" t="s">
        <v>246</v>
      </c>
      <c r="B60" s="271" t="s">
        <v>246</v>
      </c>
      <c r="C60" s="274" t="s">
        <v>251</v>
      </c>
      <c r="D60" s="271" t="s">
        <v>251</v>
      </c>
      <c r="E60" s="218" t="s">
        <v>140</v>
      </c>
      <c r="F60" s="93"/>
      <c r="G60" s="93">
        <v>25</v>
      </c>
      <c r="H60" s="93">
        <v>125</v>
      </c>
      <c r="I60" s="93"/>
      <c r="J60" s="93"/>
      <c r="K60" s="273"/>
      <c r="L60" s="222" t="s">
        <v>141</v>
      </c>
      <c r="M60" s="274" t="s">
        <v>102</v>
      </c>
      <c r="N60" s="281">
        <v>35000000</v>
      </c>
      <c r="O60" s="101" t="s">
        <v>23</v>
      </c>
    </row>
    <row r="61" spans="1:15" ht="52.5" customHeight="1" x14ac:dyDescent="0.2">
      <c r="A61" s="323" t="s">
        <v>246</v>
      </c>
      <c r="B61" s="271" t="s">
        <v>246</v>
      </c>
      <c r="C61" s="274" t="s">
        <v>250</v>
      </c>
      <c r="D61" s="271" t="s">
        <v>250</v>
      </c>
      <c r="E61" s="218" t="s">
        <v>140</v>
      </c>
      <c r="F61" s="93"/>
      <c r="G61" s="93">
        <v>30</v>
      </c>
      <c r="H61" s="93">
        <v>150</v>
      </c>
      <c r="I61" s="93"/>
      <c r="J61" s="93"/>
      <c r="K61" s="273"/>
      <c r="L61" s="222" t="s">
        <v>141</v>
      </c>
      <c r="M61" s="274" t="s">
        <v>102</v>
      </c>
      <c r="N61" s="281">
        <v>17500000</v>
      </c>
      <c r="O61" s="101" t="s">
        <v>23</v>
      </c>
    </row>
    <row r="62" spans="1:15" ht="52.5" customHeight="1" x14ac:dyDescent="0.2">
      <c r="A62" s="323" t="s">
        <v>246</v>
      </c>
      <c r="B62" s="271" t="s">
        <v>246</v>
      </c>
      <c r="C62" s="274" t="s">
        <v>253</v>
      </c>
      <c r="D62" s="271" t="s">
        <v>253</v>
      </c>
      <c r="E62" s="218" t="s">
        <v>140</v>
      </c>
      <c r="F62" s="93"/>
      <c r="G62" s="93">
        <v>40</v>
      </c>
      <c r="H62" s="93">
        <v>200</v>
      </c>
      <c r="I62" s="93"/>
      <c r="J62" s="93"/>
      <c r="K62" s="273"/>
      <c r="L62" s="222" t="s">
        <v>141</v>
      </c>
      <c r="M62" s="274" t="s">
        <v>102</v>
      </c>
      <c r="N62" s="281">
        <v>42000000</v>
      </c>
      <c r="O62" s="101" t="s">
        <v>23</v>
      </c>
    </row>
    <row r="63" spans="1:15" ht="52.5" customHeight="1" x14ac:dyDescent="0.2">
      <c r="A63" s="323" t="s">
        <v>246</v>
      </c>
      <c r="B63" s="271" t="s">
        <v>246</v>
      </c>
      <c r="C63" s="274" t="s">
        <v>251</v>
      </c>
      <c r="D63" s="271" t="s">
        <v>251</v>
      </c>
      <c r="E63" s="218" t="s">
        <v>143</v>
      </c>
      <c r="F63" s="93"/>
      <c r="G63" s="93">
        <v>12</v>
      </c>
      <c r="H63" s="93">
        <v>60</v>
      </c>
      <c r="I63" s="93"/>
      <c r="J63" s="93"/>
      <c r="K63" s="273"/>
      <c r="L63" s="222" t="s">
        <v>144</v>
      </c>
      <c r="M63" s="274" t="s">
        <v>102</v>
      </c>
      <c r="N63" s="281">
        <v>9000000</v>
      </c>
      <c r="O63" s="101" t="s">
        <v>23</v>
      </c>
    </row>
    <row r="64" spans="1:15" ht="52.5" customHeight="1" x14ac:dyDescent="0.2">
      <c r="A64" s="323" t="s">
        <v>246</v>
      </c>
      <c r="B64" s="271" t="s">
        <v>246</v>
      </c>
      <c r="C64" s="274" t="s">
        <v>252</v>
      </c>
      <c r="D64" s="271" t="s">
        <v>252</v>
      </c>
      <c r="E64" s="218" t="s">
        <v>143</v>
      </c>
      <c r="F64" s="93"/>
      <c r="G64" s="93">
        <v>35</v>
      </c>
      <c r="H64" s="93">
        <v>210</v>
      </c>
      <c r="I64" s="93"/>
      <c r="J64" s="93"/>
      <c r="K64" s="273"/>
      <c r="L64" s="222" t="s">
        <v>144</v>
      </c>
      <c r="M64" s="274" t="s">
        <v>102</v>
      </c>
      <c r="N64" s="281">
        <v>22500000</v>
      </c>
      <c r="O64" s="101" t="s">
        <v>23</v>
      </c>
    </row>
    <row r="65" spans="1:15" ht="52.5" customHeight="1" x14ac:dyDescent="0.2">
      <c r="A65" s="323" t="s">
        <v>246</v>
      </c>
      <c r="B65" s="271" t="s">
        <v>246</v>
      </c>
      <c r="C65" s="274" t="s">
        <v>247</v>
      </c>
      <c r="D65" s="271" t="s">
        <v>247</v>
      </c>
      <c r="E65" s="218" t="s">
        <v>140</v>
      </c>
      <c r="F65" s="93"/>
      <c r="G65" s="93">
        <v>15</v>
      </c>
      <c r="H65" s="93">
        <v>50</v>
      </c>
      <c r="I65" s="93"/>
      <c r="J65" s="93"/>
      <c r="K65" s="273"/>
      <c r="L65" s="280" t="s">
        <v>145</v>
      </c>
      <c r="M65" s="274" t="s">
        <v>102</v>
      </c>
      <c r="N65" s="281">
        <v>6600000</v>
      </c>
      <c r="O65" s="101" t="s">
        <v>23</v>
      </c>
    </row>
    <row r="66" spans="1:15" ht="52.5" customHeight="1" x14ac:dyDescent="0.2">
      <c r="A66" s="323" t="s">
        <v>246</v>
      </c>
      <c r="B66" s="271" t="s">
        <v>246</v>
      </c>
      <c r="C66" s="274" t="s">
        <v>251</v>
      </c>
      <c r="D66" s="271" t="s">
        <v>251</v>
      </c>
      <c r="E66" s="218" t="s">
        <v>140</v>
      </c>
      <c r="F66" s="93"/>
      <c r="G66" s="93">
        <v>40</v>
      </c>
      <c r="H66" s="93">
        <v>200</v>
      </c>
      <c r="I66" s="93"/>
      <c r="J66" s="93"/>
      <c r="K66" s="273"/>
      <c r="L66" s="280" t="s">
        <v>145</v>
      </c>
      <c r="M66" s="274" t="s">
        <v>102</v>
      </c>
      <c r="N66" s="281">
        <v>33000000</v>
      </c>
      <c r="O66" s="101" t="s">
        <v>23</v>
      </c>
    </row>
    <row r="67" spans="1:15" ht="52.5" customHeight="1" x14ac:dyDescent="0.2">
      <c r="A67" s="323" t="s">
        <v>246</v>
      </c>
      <c r="B67" s="271" t="s">
        <v>246</v>
      </c>
      <c r="C67" s="274" t="s">
        <v>250</v>
      </c>
      <c r="D67" s="271" t="s">
        <v>250</v>
      </c>
      <c r="E67" s="218" t="s">
        <v>140</v>
      </c>
      <c r="F67" s="93"/>
      <c r="G67" s="93">
        <v>25</v>
      </c>
      <c r="H67" s="93">
        <v>125</v>
      </c>
      <c r="I67" s="93"/>
      <c r="J67" s="93"/>
      <c r="K67" s="273"/>
      <c r="L67" s="280" t="s">
        <v>145</v>
      </c>
      <c r="M67" s="274" t="s">
        <v>102</v>
      </c>
      <c r="N67" s="281">
        <v>13200000</v>
      </c>
      <c r="O67" s="101" t="s">
        <v>23</v>
      </c>
    </row>
    <row r="68" spans="1:15" ht="52.5" customHeight="1" x14ac:dyDescent="0.2">
      <c r="A68" s="323" t="s">
        <v>246</v>
      </c>
      <c r="B68" s="271" t="s">
        <v>246</v>
      </c>
      <c r="C68" s="274" t="s">
        <v>253</v>
      </c>
      <c r="D68" s="271" t="s">
        <v>253</v>
      </c>
      <c r="E68" s="218" t="s">
        <v>140</v>
      </c>
      <c r="F68" s="93"/>
      <c r="G68" s="93">
        <v>35</v>
      </c>
      <c r="H68" s="93">
        <v>210</v>
      </c>
      <c r="I68" s="93"/>
      <c r="J68" s="93"/>
      <c r="K68" s="273"/>
      <c r="L68" s="280" t="s">
        <v>145</v>
      </c>
      <c r="M68" s="274" t="s">
        <v>102</v>
      </c>
      <c r="N68" s="281">
        <v>33000000</v>
      </c>
      <c r="O68" s="101" t="s">
        <v>23</v>
      </c>
    </row>
    <row r="69" spans="1:15" ht="52.5" customHeight="1" x14ac:dyDescent="0.2">
      <c r="A69" s="323" t="s">
        <v>246</v>
      </c>
      <c r="B69" s="271" t="s">
        <v>246</v>
      </c>
      <c r="C69" s="274" t="s">
        <v>247</v>
      </c>
      <c r="D69" s="271" t="s">
        <v>247</v>
      </c>
      <c r="E69" s="218" t="s">
        <v>146</v>
      </c>
      <c r="F69" s="93"/>
      <c r="G69" s="93">
        <v>15</v>
      </c>
      <c r="H69" s="93">
        <v>45</v>
      </c>
      <c r="I69" s="93"/>
      <c r="J69" s="93"/>
      <c r="K69" s="273"/>
      <c r="L69" s="280" t="s">
        <v>145</v>
      </c>
      <c r="M69" s="274" t="s">
        <v>102</v>
      </c>
      <c r="N69" s="281">
        <v>3600000</v>
      </c>
      <c r="O69" s="101" t="s">
        <v>23</v>
      </c>
    </row>
    <row r="70" spans="1:15" ht="52.5" customHeight="1" x14ac:dyDescent="0.2">
      <c r="A70" s="323" t="s">
        <v>246</v>
      </c>
      <c r="B70" s="271" t="s">
        <v>246</v>
      </c>
      <c r="C70" s="274" t="s">
        <v>251</v>
      </c>
      <c r="D70" s="271" t="s">
        <v>251</v>
      </c>
      <c r="E70" s="218" t="s">
        <v>146</v>
      </c>
      <c r="F70" s="93"/>
      <c r="G70" s="93">
        <v>35</v>
      </c>
      <c r="H70" s="93">
        <v>150</v>
      </c>
      <c r="I70" s="93"/>
      <c r="J70" s="93"/>
      <c r="K70" s="273"/>
      <c r="L70" s="280" t="s">
        <v>145</v>
      </c>
      <c r="M70" s="274" t="s">
        <v>102</v>
      </c>
      <c r="N70" s="281">
        <v>18000000</v>
      </c>
      <c r="O70" s="101" t="s">
        <v>23</v>
      </c>
    </row>
    <row r="71" spans="1:15" ht="52.5" customHeight="1" x14ac:dyDescent="0.2">
      <c r="A71" s="323" t="s">
        <v>246</v>
      </c>
      <c r="B71" s="271" t="s">
        <v>246</v>
      </c>
      <c r="C71" s="274" t="s">
        <v>250</v>
      </c>
      <c r="D71" s="271" t="s">
        <v>250</v>
      </c>
      <c r="E71" s="218" t="s">
        <v>146</v>
      </c>
      <c r="F71" s="93"/>
      <c r="G71" s="93">
        <v>13</v>
      </c>
      <c r="H71" s="93">
        <v>60</v>
      </c>
      <c r="I71" s="93"/>
      <c r="J71" s="93"/>
      <c r="K71" s="273"/>
      <c r="L71" s="280" t="s">
        <v>145</v>
      </c>
      <c r="M71" s="274" t="s">
        <v>102</v>
      </c>
      <c r="N71" s="281">
        <v>7200000</v>
      </c>
      <c r="O71" s="101" t="s">
        <v>23</v>
      </c>
    </row>
    <row r="72" spans="1:15" ht="52.5" customHeight="1" x14ac:dyDescent="0.2">
      <c r="A72" s="323" t="s">
        <v>246</v>
      </c>
      <c r="B72" s="271" t="s">
        <v>246</v>
      </c>
      <c r="C72" s="274" t="s">
        <v>253</v>
      </c>
      <c r="D72" s="271" t="s">
        <v>253</v>
      </c>
      <c r="E72" s="218" t="s">
        <v>146</v>
      </c>
      <c r="F72" s="93"/>
      <c r="G72" s="93">
        <v>37</v>
      </c>
      <c r="H72" s="93">
        <v>150</v>
      </c>
      <c r="I72" s="93"/>
      <c r="J72" s="93"/>
      <c r="K72" s="273"/>
      <c r="L72" s="280" t="s">
        <v>145</v>
      </c>
      <c r="M72" s="274" t="s">
        <v>102</v>
      </c>
      <c r="N72" s="281">
        <v>18000000</v>
      </c>
      <c r="O72" s="101" t="s">
        <v>23</v>
      </c>
    </row>
    <row r="73" spans="1:15" ht="52.5" customHeight="1" x14ac:dyDescent="0.2">
      <c r="A73" s="323" t="s">
        <v>246</v>
      </c>
      <c r="B73" s="271" t="s">
        <v>246</v>
      </c>
      <c r="C73" s="274" t="s">
        <v>252</v>
      </c>
      <c r="D73" s="271" t="s">
        <v>252</v>
      </c>
      <c r="E73" s="218" t="s">
        <v>146</v>
      </c>
      <c r="F73" s="93"/>
      <c r="G73" s="93">
        <v>23</v>
      </c>
      <c r="H73" s="93">
        <v>120</v>
      </c>
      <c r="I73" s="93"/>
      <c r="J73" s="93"/>
      <c r="K73" s="273"/>
      <c r="L73" s="280" t="s">
        <v>145</v>
      </c>
      <c r="M73" s="274" t="s">
        <v>102</v>
      </c>
      <c r="N73" s="281">
        <v>7200000</v>
      </c>
      <c r="O73" s="101" t="s">
        <v>23</v>
      </c>
    </row>
    <row r="74" spans="1:15" ht="52.5" customHeight="1" x14ac:dyDescent="0.2">
      <c r="A74" s="323" t="s">
        <v>246</v>
      </c>
      <c r="B74" s="271" t="s">
        <v>246</v>
      </c>
      <c r="C74" s="274" t="s">
        <v>247</v>
      </c>
      <c r="D74" s="271" t="s">
        <v>247</v>
      </c>
      <c r="E74" s="218" t="s">
        <v>148</v>
      </c>
      <c r="F74" s="93"/>
      <c r="G74" s="93">
        <v>15</v>
      </c>
      <c r="H74" s="93">
        <v>45</v>
      </c>
      <c r="I74" s="93"/>
      <c r="J74" s="93"/>
      <c r="K74" s="273"/>
      <c r="L74" s="222" t="s">
        <v>149</v>
      </c>
      <c r="M74" s="274" t="s">
        <v>102</v>
      </c>
      <c r="N74" s="281">
        <v>1250000</v>
      </c>
      <c r="O74" s="101" t="s">
        <v>23</v>
      </c>
    </row>
    <row r="75" spans="1:15" ht="52.5" customHeight="1" x14ac:dyDescent="0.2">
      <c r="A75" s="323" t="s">
        <v>246</v>
      </c>
      <c r="B75" s="271" t="s">
        <v>246</v>
      </c>
      <c r="C75" s="274" t="s">
        <v>251</v>
      </c>
      <c r="D75" s="271" t="s">
        <v>251</v>
      </c>
      <c r="E75" s="218" t="s">
        <v>148</v>
      </c>
      <c r="F75" s="93"/>
      <c r="G75" s="93">
        <v>45</v>
      </c>
      <c r="H75" s="93">
        <v>200</v>
      </c>
      <c r="I75" s="93"/>
      <c r="J75" s="93"/>
      <c r="K75" s="273"/>
      <c r="L75" s="222" t="s">
        <v>149</v>
      </c>
      <c r="M75" s="274" t="s">
        <v>102</v>
      </c>
      <c r="N75" s="281">
        <v>5000000</v>
      </c>
      <c r="O75" s="101" t="s">
        <v>23</v>
      </c>
    </row>
    <row r="76" spans="1:15" ht="52.5" customHeight="1" x14ac:dyDescent="0.2">
      <c r="A76" s="323" t="s">
        <v>246</v>
      </c>
      <c r="B76" s="271" t="s">
        <v>246</v>
      </c>
      <c r="C76" s="274" t="s">
        <v>250</v>
      </c>
      <c r="D76" s="271" t="s">
        <v>250</v>
      </c>
      <c r="E76" s="218" t="s">
        <v>148</v>
      </c>
      <c r="F76" s="93"/>
      <c r="G76" s="93">
        <v>34</v>
      </c>
      <c r="H76" s="93">
        <v>150</v>
      </c>
      <c r="I76" s="93"/>
      <c r="J76" s="93"/>
      <c r="K76" s="273"/>
      <c r="L76" s="222" t="s">
        <v>149</v>
      </c>
      <c r="M76" s="274" t="s">
        <v>102</v>
      </c>
      <c r="N76" s="281">
        <v>3750000</v>
      </c>
      <c r="O76" s="101" t="s">
        <v>23</v>
      </c>
    </row>
    <row r="77" spans="1:15" ht="52.5" customHeight="1" x14ac:dyDescent="0.2">
      <c r="A77" s="323" t="s">
        <v>246</v>
      </c>
      <c r="B77" s="271" t="s">
        <v>246</v>
      </c>
      <c r="C77" s="274" t="s">
        <v>253</v>
      </c>
      <c r="D77" s="271" t="s">
        <v>253</v>
      </c>
      <c r="E77" s="218" t="s">
        <v>148</v>
      </c>
      <c r="F77" s="93"/>
      <c r="G77" s="93">
        <v>48</v>
      </c>
      <c r="H77" s="93">
        <v>200</v>
      </c>
      <c r="I77" s="93"/>
      <c r="J77" s="93"/>
      <c r="K77" s="273"/>
      <c r="L77" s="222" t="s">
        <v>149</v>
      </c>
      <c r="M77" s="274" t="s">
        <v>102</v>
      </c>
      <c r="N77" s="281">
        <v>5000000</v>
      </c>
      <c r="O77" s="101" t="s">
        <v>23</v>
      </c>
    </row>
    <row r="78" spans="1:15" ht="52.5" customHeight="1" x14ac:dyDescent="0.2">
      <c r="A78" s="323" t="s">
        <v>246</v>
      </c>
      <c r="B78" s="271" t="s">
        <v>246</v>
      </c>
      <c r="C78" s="274" t="s">
        <v>252</v>
      </c>
      <c r="D78" s="271" t="s">
        <v>252</v>
      </c>
      <c r="E78" s="218" t="s">
        <v>148</v>
      </c>
      <c r="F78" s="93"/>
      <c r="G78" s="93">
        <v>38</v>
      </c>
      <c r="H78" s="93">
        <v>180</v>
      </c>
      <c r="I78" s="93"/>
      <c r="J78" s="93"/>
      <c r="K78" s="273"/>
      <c r="L78" s="222" t="s">
        <v>149</v>
      </c>
      <c r="M78" s="274" t="s">
        <v>102</v>
      </c>
      <c r="N78" s="281">
        <v>3750000</v>
      </c>
      <c r="O78" s="101" t="s">
        <v>23</v>
      </c>
    </row>
    <row r="79" spans="1:15" ht="52.5" customHeight="1" x14ac:dyDescent="0.2">
      <c r="A79" s="323" t="s">
        <v>246</v>
      </c>
      <c r="B79" s="271" t="s">
        <v>246</v>
      </c>
      <c r="C79" s="274" t="s">
        <v>247</v>
      </c>
      <c r="D79" s="271" t="s">
        <v>247</v>
      </c>
      <c r="E79" s="218" t="s">
        <v>148</v>
      </c>
      <c r="F79" s="93"/>
      <c r="G79" s="93">
        <v>40</v>
      </c>
      <c r="H79" s="93">
        <v>150</v>
      </c>
      <c r="I79" s="93"/>
      <c r="J79" s="93"/>
      <c r="K79" s="273"/>
      <c r="L79" s="222" t="s">
        <v>150</v>
      </c>
      <c r="M79" s="274" t="s">
        <v>102</v>
      </c>
      <c r="N79" s="281">
        <v>1240000</v>
      </c>
      <c r="O79" s="101" t="s">
        <v>23</v>
      </c>
    </row>
    <row r="80" spans="1:15" ht="52.5" customHeight="1" x14ac:dyDescent="0.2">
      <c r="A80" s="323" t="s">
        <v>246</v>
      </c>
      <c r="B80" s="271" t="s">
        <v>246</v>
      </c>
      <c r="C80" s="274" t="s">
        <v>251</v>
      </c>
      <c r="D80" s="271" t="s">
        <v>251</v>
      </c>
      <c r="E80" s="218" t="s">
        <v>148</v>
      </c>
      <c r="F80" s="93"/>
      <c r="G80" s="93">
        <v>90</v>
      </c>
      <c r="H80" s="93">
        <v>300</v>
      </c>
      <c r="I80" s="93"/>
      <c r="J80" s="93"/>
      <c r="K80" s="273"/>
      <c r="L80" s="222" t="s">
        <v>150</v>
      </c>
      <c r="M80" s="274" t="s">
        <v>102</v>
      </c>
      <c r="N80" s="281">
        <v>3100000</v>
      </c>
      <c r="O80" s="101" t="s">
        <v>23</v>
      </c>
    </row>
    <row r="81" spans="1:15" ht="52.5" customHeight="1" x14ac:dyDescent="0.2">
      <c r="A81" s="323" t="s">
        <v>246</v>
      </c>
      <c r="B81" s="271" t="s">
        <v>246</v>
      </c>
      <c r="C81" s="274" t="s">
        <v>250</v>
      </c>
      <c r="D81" s="271" t="s">
        <v>250</v>
      </c>
      <c r="E81" s="218" t="s">
        <v>148</v>
      </c>
      <c r="F81" s="93"/>
      <c r="G81" s="93">
        <v>76</v>
      </c>
      <c r="H81" s="93">
        <v>250</v>
      </c>
      <c r="I81" s="93"/>
      <c r="J81" s="93"/>
      <c r="K81" s="273"/>
      <c r="L81" s="222" t="s">
        <v>150</v>
      </c>
      <c r="M81" s="274" t="s">
        <v>102</v>
      </c>
      <c r="N81" s="281">
        <v>2170000</v>
      </c>
      <c r="O81" s="101" t="s">
        <v>23</v>
      </c>
    </row>
    <row r="82" spans="1:15" ht="52.5" customHeight="1" x14ac:dyDescent="0.2">
      <c r="A82" s="323" t="s">
        <v>246</v>
      </c>
      <c r="B82" s="271" t="s">
        <v>246</v>
      </c>
      <c r="C82" s="274" t="s">
        <v>253</v>
      </c>
      <c r="D82" s="271" t="s">
        <v>253</v>
      </c>
      <c r="E82" s="218" t="s">
        <v>148</v>
      </c>
      <c r="F82" s="93"/>
      <c r="G82" s="93">
        <v>78</v>
      </c>
      <c r="H82" s="93">
        <v>259</v>
      </c>
      <c r="I82" s="93"/>
      <c r="J82" s="93"/>
      <c r="K82" s="273"/>
      <c r="L82" s="222" t="s">
        <v>150</v>
      </c>
      <c r="M82" s="274" t="s">
        <v>102</v>
      </c>
      <c r="N82" s="281">
        <v>2170000</v>
      </c>
      <c r="O82" s="101" t="s">
        <v>23</v>
      </c>
    </row>
    <row r="83" spans="1:15" ht="52.5" customHeight="1" x14ac:dyDescent="0.2">
      <c r="A83" s="323" t="s">
        <v>246</v>
      </c>
      <c r="B83" s="271" t="s">
        <v>246</v>
      </c>
      <c r="C83" s="274" t="s">
        <v>252</v>
      </c>
      <c r="D83" s="271" t="s">
        <v>252</v>
      </c>
      <c r="E83" s="218" t="s">
        <v>148</v>
      </c>
      <c r="F83" s="93"/>
      <c r="G83" s="93">
        <v>70</v>
      </c>
      <c r="H83" s="93">
        <v>300</v>
      </c>
      <c r="I83" s="93"/>
      <c r="J83" s="93"/>
      <c r="K83" s="273"/>
      <c r="L83" s="222" t="s">
        <v>150</v>
      </c>
      <c r="M83" s="274" t="s">
        <v>102</v>
      </c>
      <c r="N83" s="281">
        <v>2170000</v>
      </c>
      <c r="O83" s="101" t="s">
        <v>23</v>
      </c>
    </row>
    <row r="84" spans="1:15" ht="52.5" customHeight="1" x14ac:dyDescent="0.2">
      <c r="A84" s="323" t="s">
        <v>246</v>
      </c>
      <c r="B84" s="271" t="s">
        <v>246</v>
      </c>
      <c r="C84" s="274" t="s">
        <v>247</v>
      </c>
      <c r="D84" s="271" t="s">
        <v>247</v>
      </c>
      <c r="E84" s="218" t="s">
        <v>148</v>
      </c>
      <c r="F84" s="93"/>
      <c r="G84" s="93">
        <v>80</v>
      </c>
      <c r="H84" s="93">
        <v>400</v>
      </c>
      <c r="I84" s="93"/>
      <c r="J84" s="93"/>
      <c r="K84" s="273"/>
      <c r="L84" s="280" t="s">
        <v>151</v>
      </c>
      <c r="M84" s="274" t="s">
        <v>102</v>
      </c>
      <c r="N84" s="281">
        <v>1600000</v>
      </c>
      <c r="O84" s="101" t="s">
        <v>23</v>
      </c>
    </row>
    <row r="85" spans="1:15" ht="52.5" customHeight="1" x14ac:dyDescent="0.2">
      <c r="A85" s="323" t="s">
        <v>246</v>
      </c>
      <c r="B85" s="271" t="s">
        <v>246</v>
      </c>
      <c r="C85" s="274" t="s">
        <v>251</v>
      </c>
      <c r="D85" s="271" t="s">
        <v>251</v>
      </c>
      <c r="E85" s="218" t="s">
        <v>148</v>
      </c>
      <c r="F85" s="93"/>
      <c r="G85" s="93">
        <v>200</v>
      </c>
      <c r="H85" s="93">
        <v>500</v>
      </c>
      <c r="I85" s="93"/>
      <c r="J85" s="93"/>
      <c r="K85" s="273"/>
      <c r="L85" s="280" t="s">
        <v>151</v>
      </c>
      <c r="M85" s="274" t="s">
        <v>102</v>
      </c>
      <c r="N85" s="281">
        <v>4000000</v>
      </c>
      <c r="O85" s="101" t="s">
        <v>23</v>
      </c>
    </row>
    <row r="86" spans="1:15" ht="52.5" customHeight="1" x14ac:dyDescent="0.2">
      <c r="A86" s="323" t="s">
        <v>246</v>
      </c>
      <c r="B86" s="271" t="s">
        <v>246</v>
      </c>
      <c r="C86" s="274" t="s">
        <v>250</v>
      </c>
      <c r="D86" s="271" t="s">
        <v>250</v>
      </c>
      <c r="E86" s="218" t="s">
        <v>148</v>
      </c>
      <c r="F86" s="93"/>
      <c r="G86" s="93">
        <v>140</v>
      </c>
      <c r="H86" s="93">
        <v>500</v>
      </c>
      <c r="I86" s="93"/>
      <c r="J86" s="93"/>
      <c r="K86" s="273"/>
      <c r="L86" s="280" t="s">
        <v>151</v>
      </c>
      <c r="M86" s="274" t="s">
        <v>102</v>
      </c>
      <c r="N86" s="281">
        <v>2800000</v>
      </c>
      <c r="O86" s="101" t="s">
        <v>23</v>
      </c>
    </row>
    <row r="87" spans="1:15" ht="52.5" customHeight="1" x14ac:dyDescent="0.2">
      <c r="A87" s="323" t="s">
        <v>246</v>
      </c>
      <c r="B87" s="271" t="s">
        <v>246</v>
      </c>
      <c r="C87" s="274" t="s">
        <v>253</v>
      </c>
      <c r="D87" s="271" t="s">
        <v>253</v>
      </c>
      <c r="E87" s="218" t="s">
        <v>148</v>
      </c>
      <c r="F87" s="93"/>
      <c r="G87" s="93">
        <v>140</v>
      </c>
      <c r="H87" s="93">
        <v>500</v>
      </c>
      <c r="I87" s="93"/>
      <c r="J87" s="93"/>
      <c r="K87" s="273"/>
      <c r="L87" s="280" t="s">
        <v>151</v>
      </c>
      <c r="M87" s="274" t="s">
        <v>102</v>
      </c>
      <c r="N87" s="281">
        <v>2800000</v>
      </c>
      <c r="O87" s="101" t="s">
        <v>23</v>
      </c>
    </row>
    <row r="88" spans="1:15" ht="52.5" customHeight="1" thickBot="1" x14ac:dyDescent="0.25">
      <c r="A88" s="324" t="s">
        <v>246</v>
      </c>
      <c r="B88" s="283" t="s">
        <v>246</v>
      </c>
      <c r="C88" s="284" t="s">
        <v>252</v>
      </c>
      <c r="D88" s="283" t="s">
        <v>252</v>
      </c>
      <c r="E88" s="285" t="s">
        <v>148</v>
      </c>
      <c r="F88" s="108"/>
      <c r="G88" s="108">
        <v>140</v>
      </c>
      <c r="H88" s="108">
        <v>500</v>
      </c>
      <c r="I88" s="108"/>
      <c r="J88" s="108"/>
      <c r="K88" s="286"/>
      <c r="L88" s="287" t="s">
        <v>151</v>
      </c>
      <c r="M88" s="284" t="s">
        <v>102</v>
      </c>
      <c r="N88" s="288">
        <v>2800000</v>
      </c>
      <c r="O88" s="289" t="s">
        <v>23</v>
      </c>
    </row>
    <row r="89" spans="1:15" s="248" customFormat="1" ht="20.25" customHeight="1" thickBot="1" x14ac:dyDescent="0.3">
      <c r="A89" s="586" t="s">
        <v>47</v>
      </c>
      <c r="B89" s="587"/>
      <c r="C89" s="587"/>
      <c r="D89" s="587"/>
      <c r="E89" s="587"/>
      <c r="F89" s="587"/>
      <c r="G89" s="400">
        <f t="shared" ref="G89:K89" si="1">SUM(G59:G88)</f>
        <v>1624</v>
      </c>
      <c r="H89" s="400">
        <f t="shared" si="1"/>
        <v>6339</v>
      </c>
      <c r="I89" s="400">
        <f t="shared" si="1"/>
        <v>0</v>
      </c>
      <c r="J89" s="400">
        <f t="shared" si="1"/>
        <v>0</v>
      </c>
      <c r="K89" s="384">
        <f t="shared" si="1"/>
        <v>0</v>
      </c>
      <c r="L89" s="300"/>
      <c r="M89" s="301"/>
      <c r="N89" s="325">
        <f>SUM(N59:N88)</f>
        <v>319900000</v>
      </c>
      <c r="O89" s="303"/>
    </row>
    <row r="90" spans="1:15" s="248" customFormat="1" ht="60" customHeight="1" x14ac:dyDescent="0.25">
      <c r="A90" s="326" t="s">
        <v>308</v>
      </c>
      <c r="B90" s="268" t="s">
        <v>256</v>
      </c>
      <c r="C90" s="264" t="s">
        <v>257</v>
      </c>
      <c r="D90" s="268" t="s">
        <v>258</v>
      </c>
      <c r="E90" s="261" t="s">
        <v>259</v>
      </c>
      <c r="F90" s="113"/>
      <c r="G90" s="97">
        <v>1</v>
      </c>
      <c r="H90" s="97">
        <v>25</v>
      </c>
      <c r="I90" s="113"/>
      <c r="J90" s="97">
        <v>5</v>
      </c>
      <c r="K90" s="391"/>
      <c r="L90" s="389" t="s">
        <v>260</v>
      </c>
      <c r="M90" s="264" t="s">
        <v>102</v>
      </c>
      <c r="N90" s="392">
        <f>G90*2050000</f>
        <v>2050000</v>
      </c>
      <c r="O90" s="100" t="s">
        <v>23</v>
      </c>
    </row>
    <row r="91" spans="1:15" s="248" customFormat="1" ht="60" customHeight="1" x14ac:dyDescent="0.25">
      <c r="A91" s="327" t="s">
        <v>308</v>
      </c>
      <c r="B91" s="271" t="s">
        <v>256</v>
      </c>
      <c r="C91" s="274" t="s">
        <v>257</v>
      </c>
      <c r="D91" s="271" t="s">
        <v>261</v>
      </c>
      <c r="E91" s="218" t="s">
        <v>262</v>
      </c>
      <c r="F91" s="114"/>
      <c r="G91" s="93">
        <v>3</v>
      </c>
      <c r="H91" s="93">
        <v>30</v>
      </c>
      <c r="I91" s="114"/>
      <c r="J91" s="93">
        <v>25</v>
      </c>
      <c r="K91" s="393"/>
      <c r="L91" s="223" t="s">
        <v>260</v>
      </c>
      <c r="M91" s="274" t="s">
        <v>102</v>
      </c>
      <c r="N91" s="394">
        <f>G91*2050000</f>
        <v>6150000</v>
      </c>
      <c r="O91" s="101" t="s">
        <v>23</v>
      </c>
    </row>
    <row r="92" spans="1:15" s="248" customFormat="1" ht="60" customHeight="1" x14ac:dyDescent="0.25">
      <c r="A92" s="327" t="s">
        <v>308</v>
      </c>
      <c r="B92" s="271" t="s">
        <v>256</v>
      </c>
      <c r="C92" s="274" t="s">
        <v>257</v>
      </c>
      <c r="D92" s="271" t="s">
        <v>257</v>
      </c>
      <c r="E92" s="218" t="s">
        <v>263</v>
      </c>
      <c r="F92" s="114"/>
      <c r="G92" s="93">
        <v>7</v>
      </c>
      <c r="H92" s="93">
        <v>185</v>
      </c>
      <c r="I92" s="114"/>
      <c r="J92" s="93" t="s">
        <v>264</v>
      </c>
      <c r="K92" s="393"/>
      <c r="L92" s="223" t="s">
        <v>260</v>
      </c>
      <c r="M92" s="274" t="s">
        <v>102</v>
      </c>
      <c r="N92" s="394">
        <f>G92*339200</f>
        <v>2374400</v>
      </c>
      <c r="O92" s="101" t="s">
        <v>23</v>
      </c>
    </row>
    <row r="93" spans="1:15" s="248" customFormat="1" ht="60" customHeight="1" x14ac:dyDescent="0.25">
      <c r="A93" s="327" t="s">
        <v>308</v>
      </c>
      <c r="B93" s="271" t="s">
        <v>256</v>
      </c>
      <c r="C93" s="274" t="s">
        <v>257</v>
      </c>
      <c r="D93" s="271" t="s">
        <v>265</v>
      </c>
      <c r="E93" s="218" t="s">
        <v>263</v>
      </c>
      <c r="F93" s="114"/>
      <c r="G93" s="93">
        <v>5</v>
      </c>
      <c r="H93" s="93">
        <v>67</v>
      </c>
      <c r="I93" s="114"/>
      <c r="J93" s="93" t="s">
        <v>264</v>
      </c>
      <c r="K93" s="393"/>
      <c r="L93" s="223" t="s">
        <v>260</v>
      </c>
      <c r="M93" s="274" t="s">
        <v>102</v>
      </c>
      <c r="N93" s="394">
        <f>G93*339200</f>
        <v>1696000</v>
      </c>
      <c r="O93" s="101" t="s">
        <v>23</v>
      </c>
    </row>
    <row r="94" spans="1:15" s="248" customFormat="1" ht="60" customHeight="1" x14ac:dyDescent="0.25">
      <c r="A94" s="327" t="s">
        <v>308</v>
      </c>
      <c r="B94" s="271" t="s">
        <v>256</v>
      </c>
      <c r="C94" s="274" t="s">
        <v>266</v>
      </c>
      <c r="D94" s="271" t="s">
        <v>267</v>
      </c>
      <c r="E94" s="218" t="s">
        <v>268</v>
      </c>
      <c r="F94" s="114"/>
      <c r="G94" s="93">
        <v>10</v>
      </c>
      <c r="H94" s="93">
        <v>150</v>
      </c>
      <c r="I94" s="114"/>
      <c r="J94" s="93">
        <v>100</v>
      </c>
      <c r="K94" s="393"/>
      <c r="L94" s="223" t="s">
        <v>260</v>
      </c>
      <c r="M94" s="274" t="s">
        <v>102</v>
      </c>
      <c r="N94" s="394">
        <f>G94*2050000</f>
        <v>20500000</v>
      </c>
      <c r="O94" s="101" t="s">
        <v>23</v>
      </c>
    </row>
    <row r="95" spans="1:15" s="248" customFormat="1" ht="60" customHeight="1" x14ac:dyDescent="0.25">
      <c r="A95" s="327" t="s">
        <v>308</v>
      </c>
      <c r="B95" s="271" t="s">
        <v>256</v>
      </c>
      <c r="C95" s="274" t="s">
        <v>266</v>
      </c>
      <c r="D95" s="271" t="s">
        <v>269</v>
      </c>
      <c r="E95" s="218" t="s">
        <v>263</v>
      </c>
      <c r="F95" s="114"/>
      <c r="G95" s="93">
        <v>7</v>
      </c>
      <c r="H95" s="93">
        <v>266</v>
      </c>
      <c r="I95" s="114"/>
      <c r="J95" s="93" t="s">
        <v>264</v>
      </c>
      <c r="K95" s="393"/>
      <c r="L95" s="223" t="s">
        <v>260</v>
      </c>
      <c r="M95" s="274" t="s">
        <v>102</v>
      </c>
      <c r="N95" s="394">
        <f t="shared" ref="N95:N98" si="2">G95*339200</f>
        <v>2374400</v>
      </c>
      <c r="O95" s="101" t="s">
        <v>23</v>
      </c>
    </row>
    <row r="96" spans="1:15" s="248" customFormat="1" ht="60" customHeight="1" x14ac:dyDescent="0.25">
      <c r="A96" s="327" t="s">
        <v>308</v>
      </c>
      <c r="B96" s="271" t="s">
        <v>256</v>
      </c>
      <c r="C96" s="274" t="s">
        <v>266</v>
      </c>
      <c r="D96" s="271" t="s">
        <v>270</v>
      </c>
      <c r="E96" s="218" t="s">
        <v>263</v>
      </c>
      <c r="F96" s="114"/>
      <c r="G96" s="93">
        <v>2</v>
      </c>
      <c r="H96" s="93">
        <v>290</v>
      </c>
      <c r="I96" s="114"/>
      <c r="J96" s="93" t="s">
        <v>264</v>
      </c>
      <c r="K96" s="393"/>
      <c r="L96" s="223" t="s">
        <v>260</v>
      </c>
      <c r="M96" s="274" t="s">
        <v>102</v>
      </c>
      <c r="N96" s="394">
        <f t="shared" si="2"/>
        <v>678400</v>
      </c>
      <c r="O96" s="101" t="s">
        <v>23</v>
      </c>
    </row>
    <row r="97" spans="1:15" s="248" customFormat="1" ht="60" customHeight="1" x14ac:dyDescent="0.25">
      <c r="A97" s="327" t="s">
        <v>308</v>
      </c>
      <c r="B97" s="271" t="s">
        <v>256</v>
      </c>
      <c r="C97" s="274" t="s">
        <v>266</v>
      </c>
      <c r="D97" s="271" t="s">
        <v>271</v>
      </c>
      <c r="E97" s="218" t="s">
        <v>263</v>
      </c>
      <c r="F97" s="114"/>
      <c r="G97" s="93">
        <v>2</v>
      </c>
      <c r="H97" s="93">
        <v>102</v>
      </c>
      <c r="I97" s="114"/>
      <c r="J97" s="93" t="s">
        <v>264</v>
      </c>
      <c r="K97" s="393"/>
      <c r="L97" s="223" t="s">
        <v>260</v>
      </c>
      <c r="M97" s="274" t="s">
        <v>102</v>
      </c>
      <c r="N97" s="394">
        <f t="shared" si="2"/>
        <v>678400</v>
      </c>
      <c r="O97" s="101" t="s">
        <v>23</v>
      </c>
    </row>
    <row r="98" spans="1:15" s="248" customFormat="1" ht="60" customHeight="1" x14ac:dyDescent="0.25">
      <c r="A98" s="327" t="s">
        <v>308</v>
      </c>
      <c r="B98" s="271" t="s">
        <v>256</v>
      </c>
      <c r="C98" s="274" t="s">
        <v>272</v>
      </c>
      <c r="D98" s="271" t="s">
        <v>272</v>
      </c>
      <c r="E98" s="218" t="s">
        <v>263</v>
      </c>
      <c r="F98" s="114"/>
      <c r="G98" s="93">
        <v>11</v>
      </c>
      <c r="H98" s="93">
        <v>729</v>
      </c>
      <c r="I98" s="114"/>
      <c r="J98" s="93" t="s">
        <v>264</v>
      </c>
      <c r="K98" s="393"/>
      <c r="L98" s="223" t="s">
        <v>260</v>
      </c>
      <c r="M98" s="274" t="s">
        <v>102</v>
      </c>
      <c r="N98" s="394">
        <f t="shared" si="2"/>
        <v>3731200</v>
      </c>
      <c r="O98" s="101" t="s">
        <v>23</v>
      </c>
    </row>
    <row r="99" spans="1:15" s="248" customFormat="1" ht="60" customHeight="1" x14ac:dyDescent="0.25">
      <c r="A99" s="327" t="s">
        <v>308</v>
      </c>
      <c r="B99" s="271" t="s">
        <v>256</v>
      </c>
      <c r="C99" s="274" t="s">
        <v>273</v>
      </c>
      <c r="D99" s="271" t="s">
        <v>274</v>
      </c>
      <c r="E99" s="218" t="s">
        <v>268</v>
      </c>
      <c r="F99" s="114"/>
      <c r="G99" s="93">
        <v>5</v>
      </c>
      <c r="H99" s="93">
        <v>250</v>
      </c>
      <c r="I99" s="114"/>
      <c r="J99" s="93">
        <v>60</v>
      </c>
      <c r="K99" s="393"/>
      <c r="L99" s="223" t="s">
        <v>260</v>
      </c>
      <c r="M99" s="274" t="s">
        <v>102</v>
      </c>
      <c r="N99" s="394">
        <f t="shared" ref="N99:N100" si="3">G99*2050000</f>
        <v>10250000</v>
      </c>
      <c r="O99" s="101" t="s">
        <v>23</v>
      </c>
    </row>
    <row r="100" spans="1:15" s="248" customFormat="1" ht="60" customHeight="1" x14ac:dyDescent="0.25">
      <c r="A100" s="327" t="s">
        <v>308</v>
      </c>
      <c r="B100" s="271" t="s">
        <v>256</v>
      </c>
      <c r="C100" s="274" t="s">
        <v>167</v>
      </c>
      <c r="D100" s="271" t="s">
        <v>273</v>
      </c>
      <c r="E100" s="218" t="s">
        <v>268</v>
      </c>
      <c r="F100" s="114"/>
      <c r="G100" s="93">
        <v>1</v>
      </c>
      <c r="H100" s="93">
        <v>25</v>
      </c>
      <c r="I100" s="114"/>
      <c r="J100" s="93">
        <v>25</v>
      </c>
      <c r="K100" s="393"/>
      <c r="L100" s="223" t="s">
        <v>260</v>
      </c>
      <c r="M100" s="274" t="s">
        <v>102</v>
      </c>
      <c r="N100" s="394">
        <f t="shared" si="3"/>
        <v>2050000</v>
      </c>
      <c r="O100" s="101" t="s">
        <v>23</v>
      </c>
    </row>
    <row r="101" spans="1:15" s="248" customFormat="1" ht="60" customHeight="1" x14ac:dyDescent="0.25">
      <c r="A101" s="327" t="s">
        <v>308</v>
      </c>
      <c r="B101" s="271" t="s">
        <v>256</v>
      </c>
      <c r="C101" s="274" t="s">
        <v>167</v>
      </c>
      <c r="D101" s="271" t="s">
        <v>167</v>
      </c>
      <c r="E101" s="218" t="s">
        <v>263</v>
      </c>
      <c r="F101" s="114"/>
      <c r="G101" s="93">
        <v>6</v>
      </c>
      <c r="H101" s="93">
        <v>438</v>
      </c>
      <c r="I101" s="114"/>
      <c r="J101" s="93" t="s">
        <v>264</v>
      </c>
      <c r="K101" s="393"/>
      <c r="L101" s="223" t="s">
        <v>260</v>
      </c>
      <c r="M101" s="274" t="s">
        <v>102</v>
      </c>
      <c r="N101" s="394">
        <f>G101*339200</f>
        <v>2035200</v>
      </c>
      <c r="O101" s="101" t="s">
        <v>23</v>
      </c>
    </row>
    <row r="102" spans="1:15" s="248" customFormat="1" ht="60" customHeight="1" x14ac:dyDescent="0.25">
      <c r="A102" s="327" t="s">
        <v>308</v>
      </c>
      <c r="B102" s="271" t="s">
        <v>256</v>
      </c>
      <c r="C102" s="274" t="s">
        <v>275</v>
      </c>
      <c r="D102" s="271" t="s">
        <v>276</v>
      </c>
      <c r="E102" s="218" t="s">
        <v>277</v>
      </c>
      <c r="F102" s="114"/>
      <c r="G102" s="93">
        <v>5</v>
      </c>
      <c r="H102" s="93">
        <v>100</v>
      </c>
      <c r="I102" s="114"/>
      <c r="J102" s="93">
        <v>100</v>
      </c>
      <c r="K102" s="393"/>
      <c r="L102" s="223" t="s">
        <v>260</v>
      </c>
      <c r="M102" s="274" t="s">
        <v>102</v>
      </c>
      <c r="N102" s="394">
        <f>G102*2050000</f>
        <v>10250000</v>
      </c>
      <c r="O102" s="101" t="s">
        <v>23</v>
      </c>
    </row>
    <row r="103" spans="1:15" s="248" customFormat="1" ht="60" customHeight="1" x14ac:dyDescent="0.25">
      <c r="A103" s="327" t="s">
        <v>308</v>
      </c>
      <c r="B103" s="271" t="s">
        <v>256</v>
      </c>
      <c r="C103" s="274" t="s">
        <v>275</v>
      </c>
      <c r="D103" s="271" t="s">
        <v>275</v>
      </c>
      <c r="E103" s="218" t="s">
        <v>263</v>
      </c>
      <c r="F103" s="114"/>
      <c r="G103" s="93">
        <v>2</v>
      </c>
      <c r="H103" s="93">
        <v>230</v>
      </c>
      <c r="I103" s="114"/>
      <c r="J103" s="93" t="s">
        <v>264</v>
      </c>
      <c r="K103" s="393"/>
      <c r="L103" s="223" t="s">
        <v>260</v>
      </c>
      <c r="M103" s="274" t="s">
        <v>102</v>
      </c>
      <c r="N103" s="394">
        <f>G103*339200</f>
        <v>678400</v>
      </c>
      <c r="O103" s="101" t="s">
        <v>23</v>
      </c>
    </row>
    <row r="104" spans="1:15" s="248" customFormat="1" ht="60" customHeight="1" x14ac:dyDescent="0.25">
      <c r="A104" s="327" t="s">
        <v>308</v>
      </c>
      <c r="B104" s="271" t="s">
        <v>256</v>
      </c>
      <c r="C104" s="274" t="s">
        <v>212</v>
      </c>
      <c r="D104" s="271" t="s">
        <v>278</v>
      </c>
      <c r="E104" s="218" t="s">
        <v>277</v>
      </c>
      <c r="F104" s="114"/>
      <c r="G104" s="93">
        <v>1</v>
      </c>
      <c r="H104" s="93">
        <v>25</v>
      </c>
      <c r="I104" s="114"/>
      <c r="J104" s="93">
        <v>30</v>
      </c>
      <c r="K104" s="393"/>
      <c r="L104" s="223" t="s">
        <v>260</v>
      </c>
      <c r="M104" s="274" t="s">
        <v>102</v>
      </c>
      <c r="N104" s="394">
        <f>G104*2050000</f>
        <v>2050000</v>
      </c>
      <c r="O104" s="101" t="s">
        <v>23</v>
      </c>
    </row>
    <row r="105" spans="1:15" s="248" customFormat="1" ht="60" customHeight="1" x14ac:dyDescent="0.25">
      <c r="A105" s="327" t="s">
        <v>308</v>
      </c>
      <c r="B105" s="271" t="s">
        <v>256</v>
      </c>
      <c r="C105" s="274" t="s">
        <v>212</v>
      </c>
      <c r="D105" s="271" t="s">
        <v>279</v>
      </c>
      <c r="E105" s="218" t="s">
        <v>263</v>
      </c>
      <c r="F105" s="114"/>
      <c r="G105" s="93">
        <v>1</v>
      </c>
      <c r="H105" s="93">
        <v>60</v>
      </c>
      <c r="I105" s="114"/>
      <c r="J105" s="93" t="s">
        <v>264</v>
      </c>
      <c r="K105" s="393"/>
      <c r="L105" s="223" t="s">
        <v>260</v>
      </c>
      <c r="M105" s="274" t="s">
        <v>102</v>
      </c>
      <c r="N105" s="394">
        <f t="shared" ref="N105:N107" si="4">G105*339200</f>
        <v>339200</v>
      </c>
      <c r="O105" s="101" t="s">
        <v>23</v>
      </c>
    </row>
    <row r="106" spans="1:15" s="248" customFormat="1" ht="60" customHeight="1" x14ac:dyDescent="0.25">
      <c r="A106" s="327" t="s">
        <v>308</v>
      </c>
      <c r="B106" s="271" t="s">
        <v>256</v>
      </c>
      <c r="C106" s="274" t="s">
        <v>280</v>
      </c>
      <c r="D106" s="271" t="s">
        <v>281</v>
      </c>
      <c r="E106" s="218" t="s">
        <v>263</v>
      </c>
      <c r="F106" s="114"/>
      <c r="G106" s="93">
        <v>3</v>
      </c>
      <c r="H106" s="93">
        <v>107</v>
      </c>
      <c r="I106" s="114"/>
      <c r="J106" s="93" t="s">
        <v>264</v>
      </c>
      <c r="K106" s="393"/>
      <c r="L106" s="223" t="s">
        <v>260</v>
      </c>
      <c r="M106" s="274" t="s">
        <v>102</v>
      </c>
      <c r="N106" s="394">
        <f t="shared" si="4"/>
        <v>1017600</v>
      </c>
      <c r="O106" s="101" t="s">
        <v>23</v>
      </c>
    </row>
    <row r="107" spans="1:15" s="248" customFormat="1" ht="60" customHeight="1" thickBot="1" x14ac:dyDescent="0.3">
      <c r="A107" s="328" t="s">
        <v>308</v>
      </c>
      <c r="B107" s="283" t="s">
        <v>256</v>
      </c>
      <c r="C107" s="284" t="s">
        <v>280</v>
      </c>
      <c r="D107" s="283" t="s">
        <v>282</v>
      </c>
      <c r="E107" s="285" t="s">
        <v>263</v>
      </c>
      <c r="F107" s="395"/>
      <c r="G107" s="108">
        <v>3</v>
      </c>
      <c r="H107" s="108">
        <v>72</v>
      </c>
      <c r="I107" s="395"/>
      <c r="J107" s="108" t="s">
        <v>264</v>
      </c>
      <c r="K107" s="396"/>
      <c r="L107" s="398" t="s">
        <v>260</v>
      </c>
      <c r="M107" s="284" t="s">
        <v>102</v>
      </c>
      <c r="N107" s="397">
        <f t="shared" si="4"/>
        <v>1017600</v>
      </c>
      <c r="O107" s="289" t="s">
        <v>23</v>
      </c>
    </row>
    <row r="108" spans="1:15" s="248" customFormat="1" ht="16.5" customHeight="1" thickBot="1" x14ac:dyDescent="0.3">
      <c r="A108" s="586" t="s">
        <v>47</v>
      </c>
      <c r="B108" s="587"/>
      <c r="C108" s="587"/>
      <c r="D108" s="587"/>
      <c r="E108" s="587"/>
      <c r="F108" s="587"/>
      <c r="G108" s="400">
        <f>SUM(G90:G107)</f>
        <v>75</v>
      </c>
      <c r="H108" s="400">
        <f>SUM(H90:H107)</f>
        <v>3151</v>
      </c>
      <c r="I108" s="400">
        <f>SUM(I90:I107)</f>
        <v>0</v>
      </c>
      <c r="J108" s="400">
        <f>SUM(J90:J107)</f>
        <v>345</v>
      </c>
      <c r="K108" s="384">
        <f>SUM(K90:K107)</f>
        <v>0</v>
      </c>
      <c r="L108" s="300"/>
      <c r="M108" s="301"/>
      <c r="N108" s="329">
        <f>SUM(N90:N107)</f>
        <v>69920800</v>
      </c>
      <c r="O108" s="303"/>
    </row>
    <row r="109" spans="1:15" s="248" customFormat="1" ht="58.5" customHeight="1" thickBot="1" x14ac:dyDescent="0.3">
      <c r="A109" s="330" t="s">
        <v>317</v>
      </c>
      <c r="B109" s="291" t="s">
        <v>283</v>
      </c>
      <c r="C109" s="292" t="s">
        <v>284</v>
      </c>
      <c r="D109" s="390"/>
      <c r="E109" s="87" t="s">
        <v>170</v>
      </c>
      <c r="F109" s="84"/>
      <c r="G109" s="84">
        <v>83</v>
      </c>
      <c r="H109" s="331">
        <v>2508</v>
      </c>
      <c r="I109" s="331">
        <v>28</v>
      </c>
      <c r="J109" s="331">
        <v>1873</v>
      </c>
      <c r="K109" s="332"/>
      <c r="L109" s="291" t="s">
        <v>171</v>
      </c>
      <c r="M109" s="292" t="s">
        <v>172</v>
      </c>
      <c r="N109" s="333">
        <v>84463246.840000004</v>
      </c>
      <c r="O109" s="334" t="s">
        <v>23</v>
      </c>
    </row>
    <row r="110" spans="1:15" s="248" customFormat="1" ht="18.75" customHeight="1" thickBot="1" x14ac:dyDescent="0.3">
      <c r="A110" s="588" t="s">
        <v>47</v>
      </c>
      <c r="B110" s="589"/>
      <c r="C110" s="589"/>
      <c r="D110" s="589"/>
      <c r="E110" s="589"/>
      <c r="F110" s="590"/>
      <c r="G110" s="400">
        <f>SUM(G109:G109)</f>
        <v>83</v>
      </c>
      <c r="H110" s="400">
        <f>SUM(H109:H109)</f>
        <v>2508</v>
      </c>
      <c r="I110" s="400">
        <f>SUM(I109:I109)</f>
        <v>28</v>
      </c>
      <c r="J110" s="400">
        <f>SUM(J109:J109)</f>
        <v>1873</v>
      </c>
      <c r="K110" s="384">
        <f>SUM(K109:K109)</f>
        <v>0</v>
      </c>
      <c r="L110" s="300"/>
      <c r="M110" s="301"/>
      <c r="N110" s="302">
        <f>SUM(N109:N109)</f>
        <v>84463246.840000004</v>
      </c>
      <c r="O110" s="303"/>
    </row>
    <row r="111" spans="1:15" s="248" customFormat="1" ht="117.75" customHeight="1" thickBot="1" x14ac:dyDescent="0.3">
      <c r="A111" s="330" t="s">
        <v>317</v>
      </c>
      <c r="B111" s="291" t="s">
        <v>530</v>
      </c>
      <c r="C111" s="292" t="s">
        <v>544</v>
      </c>
      <c r="D111" s="291" t="s">
        <v>545</v>
      </c>
      <c r="E111" s="87" t="s">
        <v>332</v>
      </c>
      <c r="F111" s="84" t="s">
        <v>540</v>
      </c>
      <c r="G111" s="84">
        <v>146</v>
      </c>
      <c r="H111" s="331">
        <v>8920</v>
      </c>
      <c r="I111" s="331">
        <v>0</v>
      </c>
      <c r="J111" s="331">
        <v>7276</v>
      </c>
      <c r="K111" s="332">
        <v>292</v>
      </c>
      <c r="L111" s="291" t="s">
        <v>541</v>
      </c>
      <c r="M111" s="292" t="s">
        <v>102</v>
      </c>
      <c r="N111" s="333">
        <v>22785600</v>
      </c>
      <c r="O111" s="334" t="s">
        <v>542</v>
      </c>
    </row>
    <row r="112" spans="1:15" s="248" customFormat="1" ht="21" customHeight="1" thickBot="1" x14ac:dyDescent="0.2">
      <c r="A112" s="588" t="s">
        <v>47</v>
      </c>
      <c r="B112" s="589"/>
      <c r="C112" s="589"/>
      <c r="D112" s="589"/>
      <c r="E112" s="589"/>
      <c r="F112" s="590"/>
      <c r="G112" s="400">
        <f>SUM(G111:G111)</f>
        <v>146</v>
      </c>
      <c r="H112" s="400">
        <f>SUM(H111:H111)</f>
        <v>8920</v>
      </c>
      <c r="I112" s="400">
        <f>SUM(I111:I111)</f>
        <v>0</v>
      </c>
      <c r="J112" s="400">
        <f>SUM(J111:J111)</f>
        <v>7276</v>
      </c>
      <c r="K112" s="384">
        <f>SUM(K111:K111)</f>
        <v>292</v>
      </c>
      <c r="L112" s="545"/>
      <c r="M112" s="546"/>
      <c r="N112" s="302">
        <f>SUM(N111:N111)</f>
        <v>22785600</v>
      </c>
      <c r="O112" s="548"/>
    </row>
    <row r="113" spans="1:15" ht="274.5" customHeight="1" x14ac:dyDescent="0.2">
      <c r="A113" s="276" t="s">
        <v>318</v>
      </c>
      <c r="B113" s="268" t="s">
        <v>287</v>
      </c>
      <c r="C113" s="242" t="s">
        <v>350</v>
      </c>
      <c r="D113" s="389" t="s">
        <v>351</v>
      </c>
      <c r="E113" s="269" t="s">
        <v>332</v>
      </c>
      <c r="F113" s="335"/>
      <c r="G113" s="97">
        <v>126</v>
      </c>
      <c r="H113" s="97">
        <v>1794</v>
      </c>
      <c r="I113" s="97"/>
      <c r="J113" s="97">
        <v>1423</v>
      </c>
      <c r="K113" s="262"/>
      <c r="L113" s="263" t="s">
        <v>333</v>
      </c>
      <c r="M113" s="242" t="s">
        <v>22</v>
      </c>
      <c r="N113" s="336">
        <v>14458000</v>
      </c>
      <c r="O113" s="247" t="s">
        <v>23</v>
      </c>
    </row>
    <row r="114" spans="1:15" s="248" customFormat="1" ht="124.5" customHeight="1" x14ac:dyDescent="0.25">
      <c r="A114" s="279" t="s">
        <v>318</v>
      </c>
      <c r="B114" s="271" t="s">
        <v>287</v>
      </c>
      <c r="C114" s="216" t="s">
        <v>352</v>
      </c>
      <c r="D114" s="223" t="s">
        <v>512</v>
      </c>
      <c r="E114" s="272" t="s">
        <v>263</v>
      </c>
      <c r="F114" s="114"/>
      <c r="G114" s="93">
        <v>28</v>
      </c>
      <c r="H114" s="93">
        <v>1101</v>
      </c>
      <c r="I114" s="93"/>
      <c r="J114" s="93"/>
      <c r="K114" s="273"/>
      <c r="L114" s="222" t="s">
        <v>336</v>
      </c>
      <c r="M114" s="216" t="s">
        <v>22</v>
      </c>
      <c r="N114" s="337">
        <v>8360000</v>
      </c>
      <c r="O114" s="220" t="s">
        <v>23</v>
      </c>
    </row>
    <row r="115" spans="1:15" ht="288.75" customHeight="1" thickBot="1" x14ac:dyDescent="0.25">
      <c r="A115" s="279" t="s">
        <v>318</v>
      </c>
      <c r="B115" s="338" t="s">
        <v>287</v>
      </c>
      <c r="C115" s="339"/>
      <c r="D115" s="228"/>
      <c r="E115" s="340" t="s">
        <v>361</v>
      </c>
      <c r="F115" s="341"/>
      <c r="G115" s="342">
        <v>152</v>
      </c>
      <c r="H115" s="341"/>
      <c r="I115" s="341"/>
      <c r="J115" s="341"/>
      <c r="K115" s="343"/>
      <c r="L115" s="344" t="s">
        <v>513</v>
      </c>
      <c r="M115" s="345" t="s">
        <v>102</v>
      </c>
      <c r="N115" s="346">
        <v>29308069</v>
      </c>
      <c r="O115" s="347" t="s">
        <v>23</v>
      </c>
    </row>
    <row r="116" spans="1:15" ht="13.5" thickBot="1" x14ac:dyDescent="0.25">
      <c r="A116" s="583" t="s">
        <v>47</v>
      </c>
      <c r="B116" s="584"/>
      <c r="C116" s="584"/>
      <c r="D116" s="584"/>
      <c r="E116" s="584"/>
      <c r="F116" s="585"/>
      <c r="G116" s="257">
        <f>SUM(G113:G114)</f>
        <v>154</v>
      </c>
      <c r="H116" s="348">
        <f>SUM(H113:H114)</f>
        <v>2895</v>
      </c>
      <c r="I116" s="349">
        <f>SUM(I113:I114)</f>
        <v>0</v>
      </c>
      <c r="J116" s="348">
        <f>SUM(J113:J114)</f>
        <v>1423</v>
      </c>
      <c r="K116" s="349">
        <f>SUM(K113:K114)</f>
        <v>0</v>
      </c>
      <c r="L116" s="258"/>
      <c r="M116" s="259"/>
      <c r="N116" s="239">
        <f>SUM(N113:N115)</f>
        <v>52126069</v>
      </c>
      <c r="O116" s="240"/>
    </row>
    <row r="117" spans="1:15" s="83" customFormat="1" ht="227.25" customHeight="1" x14ac:dyDescent="0.25">
      <c r="A117" s="207" t="s">
        <v>318</v>
      </c>
      <c r="B117" s="204" t="s">
        <v>293</v>
      </c>
      <c r="C117" s="205" t="s">
        <v>353</v>
      </c>
      <c r="D117" s="204" t="s">
        <v>354</v>
      </c>
      <c r="E117" s="203" t="s">
        <v>332</v>
      </c>
      <c r="F117" s="82"/>
      <c r="G117" s="82">
        <v>609</v>
      </c>
      <c r="H117" s="82">
        <v>11042</v>
      </c>
      <c r="I117" s="82"/>
      <c r="J117" s="82">
        <v>8836</v>
      </c>
      <c r="K117" s="202"/>
      <c r="L117" s="204" t="s">
        <v>333</v>
      </c>
      <c r="M117" s="205" t="s">
        <v>22</v>
      </c>
      <c r="N117" s="206">
        <v>69889000</v>
      </c>
      <c r="O117" s="209" t="s">
        <v>23</v>
      </c>
    </row>
    <row r="118" spans="1:15" s="83" customFormat="1" ht="348" customHeight="1" thickBot="1" x14ac:dyDescent="0.3">
      <c r="A118" s="208" t="s">
        <v>318</v>
      </c>
      <c r="B118" s="338" t="s">
        <v>293</v>
      </c>
      <c r="C118" s="227"/>
      <c r="D118" s="228"/>
      <c r="E118" s="229" t="s">
        <v>361</v>
      </c>
      <c r="F118" s="230"/>
      <c r="G118" s="253">
        <v>166</v>
      </c>
      <c r="H118" s="230"/>
      <c r="I118" s="230"/>
      <c r="J118" s="230"/>
      <c r="K118" s="231"/>
      <c r="L118" s="232" t="s">
        <v>363</v>
      </c>
      <c r="M118" s="233" t="s">
        <v>102</v>
      </c>
      <c r="N118" s="256">
        <v>93166543</v>
      </c>
      <c r="O118" s="350" t="s">
        <v>23</v>
      </c>
    </row>
    <row r="119" spans="1:15" ht="13.5" thickBot="1" x14ac:dyDescent="0.25">
      <c r="A119" s="581" t="s">
        <v>47</v>
      </c>
      <c r="B119" s="582"/>
      <c r="C119" s="582"/>
      <c r="D119" s="582"/>
      <c r="E119" s="582"/>
      <c r="F119" s="582"/>
      <c r="G119" s="257">
        <f>SUM(G117)</f>
        <v>609</v>
      </c>
      <c r="H119" s="348">
        <f t="shared" ref="H119:K119" si="5">SUM(H117)</f>
        <v>11042</v>
      </c>
      <c r="I119" s="349">
        <f t="shared" si="5"/>
        <v>0</v>
      </c>
      <c r="J119" s="348">
        <f t="shared" si="5"/>
        <v>8836</v>
      </c>
      <c r="K119" s="349">
        <f t="shared" si="5"/>
        <v>0</v>
      </c>
      <c r="L119" s="258"/>
      <c r="M119" s="259"/>
      <c r="N119" s="239">
        <f>SUM(N117:N118)</f>
        <v>163055543</v>
      </c>
      <c r="O119" s="240"/>
    </row>
    <row r="120" spans="1:15" s="248" customFormat="1" ht="55.5" customHeight="1" x14ac:dyDescent="0.25">
      <c r="A120" s="326" t="s">
        <v>317</v>
      </c>
      <c r="B120" s="351" t="s">
        <v>303</v>
      </c>
      <c r="C120" s="352" t="s">
        <v>311</v>
      </c>
      <c r="D120" s="376"/>
      <c r="E120" s="353" t="s">
        <v>170</v>
      </c>
      <c r="F120" s="354"/>
      <c r="G120" s="355">
        <v>666</v>
      </c>
      <c r="H120" s="356">
        <v>9109</v>
      </c>
      <c r="I120" s="357">
        <v>295</v>
      </c>
      <c r="J120" s="357">
        <v>9345</v>
      </c>
      <c r="K120" s="358">
        <v>2027</v>
      </c>
      <c r="L120" s="377" t="s">
        <v>171</v>
      </c>
      <c r="M120" s="359" t="s">
        <v>172</v>
      </c>
      <c r="N120" s="360">
        <v>677741234</v>
      </c>
      <c r="O120" s="100" t="s">
        <v>23</v>
      </c>
    </row>
    <row r="121" spans="1:15" s="248" customFormat="1" ht="55.5" customHeight="1" x14ac:dyDescent="0.25">
      <c r="A121" s="327" t="s">
        <v>317</v>
      </c>
      <c r="B121" s="361" t="s">
        <v>303</v>
      </c>
      <c r="C121" s="205" t="s">
        <v>312</v>
      </c>
      <c r="D121" s="378"/>
      <c r="E121" s="203" t="s">
        <v>313</v>
      </c>
      <c r="F121" s="82"/>
      <c r="G121" s="342">
        <v>1</v>
      </c>
      <c r="H121" s="362">
        <v>50</v>
      </c>
      <c r="I121" s="363">
        <v>2</v>
      </c>
      <c r="J121" s="363"/>
      <c r="K121" s="364"/>
      <c r="L121" s="379" t="s">
        <v>314</v>
      </c>
      <c r="M121" s="365" t="s">
        <v>172</v>
      </c>
      <c r="N121" s="366">
        <v>900000</v>
      </c>
      <c r="O121" s="101" t="s">
        <v>23</v>
      </c>
    </row>
    <row r="122" spans="1:15" s="248" customFormat="1" ht="55.5" customHeight="1" thickBot="1" x14ac:dyDescent="0.3">
      <c r="A122" s="328" t="s">
        <v>317</v>
      </c>
      <c r="B122" s="251" t="s">
        <v>303</v>
      </c>
      <c r="C122" s="367" t="s">
        <v>312</v>
      </c>
      <c r="D122" s="380"/>
      <c r="E122" s="368" t="s">
        <v>315</v>
      </c>
      <c r="F122" s="201"/>
      <c r="G122" s="253">
        <v>3</v>
      </c>
      <c r="H122" s="369">
        <v>200</v>
      </c>
      <c r="I122" s="370"/>
      <c r="J122" s="370"/>
      <c r="K122" s="371"/>
      <c r="L122" s="381" t="s">
        <v>314</v>
      </c>
      <c r="M122" s="372" t="s">
        <v>172</v>
      </c>
      <c r="N122" s="373">
        <v>2700000</v>
      </c>
      <c r="O122" s="289" t="s">
        <v>23</v>
      </c>
    </row>
    <row r="123" spans="1:15" s="266" customFormat="1" ht="21" customHeight="1" thickBot="1" x14ac:dyDescent="0.3">
      <c r="A123" s="588" t="s">
        <v>47</v>
      </c>
      <c r="B123" s="589"/>
      <c r="C123" s="589"/>
      <c r="D123" s="589"/>
      <c r="E123" s="589"/>
      <c r="F123" s="592"/>
      <c r="G123" s="382">
        <f>SUM(G120:G122)</f>
        <v>670</v>
      </c>
      <c r="H123" s="383">
        <f>SUM(H120:H122)</f>
        <v>9359</v>
      </c>
      <c r="I123" s="383">
        <f>SUM(I120:I122)</f>
        <v>297</v>
      </c>
      <c r="J123" s="383">
        <f>SUM(J120:J122)</f>
        <v>9345</v>
      </c>
      <c r="K123" s="384">
        <f>SUM(K120:K122)</f>
        <v>2027</v>
      </c>
      <c r="L123" s="385"/>
      <c r="M123" s="386"/>
      <c r="N123" s="329">
        <f>SUM(N120:N122)</f>
        <v>681341234</v>
      </c>
      <c r="O123" s="387"/>
    </row>
    <row r="124" spans="1:15" s="374" customFormat="1" ht="25.5" customHeight="1" thickBot="1" x14ac:dyDescent="0.25">
      <c r="A124" s="591" t="s">
        <v>47</v>
      </c>
      <c r="B124" s="589"/>
      <c r="C124" s="589"/>
      <c r="D124" s="589"/>
      <c r="E124" s="589"/>
      <c r="F124" s="592"/>
      <c r="G124" s="388">
        <f t="shared" ref="G124:J124" si="6">+G10+G21+G30+G32+G36+G40+G44+G46+G50+G54+G56+G89+G108+G110+G116+G119+G123+G112+G58+G14+G17</f>
        <v>7427</v>
      </c>
      <c r="H124" s="388">
        <f t="shared" si="6"/>
        <v>130938</v>
      </c>
      <c r="I124" s="388">
        <f t="shared" si="6"/>
        <v>634</v>
      </c>
      <c r="J124" s="388">
        <f t="shared" si="6"/>
        <v>110996</v>
      </c>
      <c r="K124" s="388">
        <f>+K10+K21+K30+K32+K36+K40+K44+K46+K50+K54+K56+K89+K108+K110+K116+K119+K123+K112+K58+K14+K17</f>
        <v>2452</v>
      </c>
      <c r="L124" s="388">
        <f>+L10+L21+L30+L32+L36+L40+L44+L46+L50+L54+L56+L89+L108+L110+L116+L119+L123+L112+L58</f>
        <v>0</v>
      </c>
      <c r="M124" s="388">
        <f t="shared" ref="M124" si="7">+M10+M21+M30+M32+M36+M40+M44+M46+M50+M54+M56+M89+M108+M110+M116+M119+M123+M112+M58</f>
        <v>0</v>
      </c>
      <c r="N124" s="388">
        <f>+N10+N21+N30+N32+N36+N40+N44+N46+N50+N54+N56+N89+N108+N110+N116+N119+N123+N112+N58+N17+N14</f>
        <v>2821086086.1599998</v>
      </c>
      <c r="O124" s="388">
        <f t="shared" ref="O124" si="8">+O10+O21+O30+O32+O36+O40+O44+O46+O50+O54+O56+O89+O108+O110+O116+O119+O123+O112+O58</f>
        <v>0</v>
      </c>
    </row>
    <row r="125" spans="1:15" x14ac:dyDescent="0.2">
      <c r="N125" s="375"/>
    </row>
  </sheetData>
  <autoFilter ref="A5:N124" xr:uid="{00000000-0009-0000-0000-000002000000}">
    <filterColumn colId="7" showButton="0"/>
    <filterColumn colId="9" showButton="0"/>
  </autoFilter>
  <mergeCells count="41">
    <mergeCell ref="A4:D4"/>
    <mergeCell ref="A5:A6"/>
    <mergeCell ref="B5:B6"/>
    <mergeCell ref="A1:O1"/>
    <mergeCell ref="A2:O2"/>
    <mergeCell ref="A3:O3"/>
    <mergeCell ref="E4:K4"/>
    <mergeCell ref="O4:O6"/>
    <mergeCell ref="E5:E6"/>
    <mergeCell ref="F5:F6"/>
    <mergeCell ref="G5:G6"/>
    <mergeCell ref="H5:I5"/>
    <mergeCell ref="L5:L6"/>
    <mergeCell ref="M5:M6"/>
    <mergeCell ref="N5:N6"/>
    <mergeCell ref="L4:N4"/>
    <mergeCell ref="A119:F119"/>
    <mergeCell ref="A108:F108"/>
    <mergeCell ref="A110:F110"/>
    <mergeCell ref="A124:F124"/>
    <mergeCell ref="J5:K5"/>
    <mergeCell ref="A32:F32"/>
    <mergeCell ref="A46:F46"/>
    <mergeCell ref="A56:F56"/>
    <mergeCell ref="A89:F89"/>
    <mergeCell ref="A44:F44"/>
    <mergeCell ref="A123:F123"/>
    <mergeCell ref="A10:F10"/>
    <mergeCell ref="A21:F21"/>
    <mergeCell ref="A30:F30"/>
    <mergeCell ref="A36:F36"/>
    <mergeCell ref="A40:F40"/>
    <mergeCell ref="C5:C6"/>
    <mergeCell ref="D5:D6"/>
    <mergeCell ref="A50:F50"/>
    <mergeCell ref="A54:F54"/>
    <mergeCell ref="A116:F116"/>
    <mergeCell ref="A14:F14"/>
    <mergeCell ref="A17:F17"/>
    <mergeCell ref="A58:F58"/>
    <mergeCell ref="A112:F112"/>
  </mergeCells>
  <pageMargins left="0.70866141732283472" right="0.70866141732283472" top="0.74803149606299213" bottom="0.74803149606299213" header="0.31496062992125984" footer="0.31496062992125984"/>
  <pageSetup scale="46"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40"/>
  <sheetViews>
    <sheetView zoomScale="80" zoomScaleNormal="80" workbookViewId="0">
      <selection activeCell="F8" sqref="F8"/>
    </sheetView>
  </sheetViews>
  <sheetFormatPr baseColWidth="10" defaultRowHeight="15" x14ac:dyDescent="0.25"/>
  <cols>
    <col min="1" max="1" width="11.42578125" style="9"/>
    <col min="2" max="2" width="15.28515625" style="9" customWidth="1"/>
    <col min="3" max="3" width="15.42578125" style="9" customWidth="1"/>
    <col min="4" max="4" width="18.28515625" style="9" customWidth="1"/>
    <col min="5" max="5" width="11.42578125" style="115"/>
    <col min="6" max="6" width="20.7109375" style="115" customWidth="1"/>
    <col min="7" max="7" width="32.42578125" customWidth="1"/>
    <col min="8" max="8" width="35.7109375" style="85" customWidth="1"/>
    <col min="9" max="9" width="18.5703125" style="85" customWidth="1"/>
    <col min="11" max="11" width="17.7109375" hidden="1" customWidth="1"/>
  </cols>
  <sheetData>
    <row r="1" spans="1:16" s="197" customFormat="1" ht="18" x14ac:dyDescent="0.2">
      <c r="A1" s="567" t="s">
        <v>525</v>
      </c>
      <c r="B1" s="567"/>
      <c r="C1" s="567"/>
      <c r="D1" s="567"/>
      <c r="E1" s="567"/>
      <c r="F1" s="567"/>
      <c r="G1" s="567"/>
      <c r="H1" s="567"/>
      <c r="I1" s="567"/>
      <c r="J1" s="567"/>
      <c r="K1" s="198"/>
      <c r="L1" s="198"/>
      <c r="M1" s="198"/>
      <c r="N1" s="198"/>
      <c r="O1" s="198"/>
      <c r="P1" s="198"/>
    </row>
    <row r="2" spans="1:16" s="197" customFormat="1" ht="18" x14ac:dyDescent="0.2">
      <c r="A2" s="567" t="s">
        <v>508</v>
      </c>
      <c r="B2" s="567"/>
      <c r="C2" s="567"/>
      <c r="D2" s="567"/>
      <c r="E2" s="567"/>
      <c r="F2" s="567"/>
      <c r="G2" s="567"/>
      <c r="H2" s="567"/>
      <c r="I2" s="567"/>
      <c r="J2" s="567"/>
      <c r="K2" s="198"/>
      <c r="L2" s="198"/>
      <c r="M2" s="198"/>
      <c r="N2" s="198"/>
      <c r="O2" s="198"/>
      <c r="P2" s="198"/>
    </row>
    <row r="3" spans="1:16" s="197" customFormat="1" ht="23.25" customHeight="1" thickBot="1" x14ac:dyDescent="0.25">
      <c r="A3" s="568" t="s">
        <v>509</v>
      </c>
      <c r="B3" s="568"/>
      <c r="C3" s="568"/>
      <c r="D3" s="568"/>
      <c r="E3" s="568"/>
      <c r="F3" s="568"/>
      <c r="G3" s="568"/>
      <c r="H3" s="568"/>
      <c r="I3" s="568"/>
      <c r="J3" s="568"/>
      <c r="K3" s="200"/>
      <c r="L3" s="198"/>
      <c r="M3" s="198"/>
      <c r="N3" s="198"/>
      <c r="O3" s="198"/>
      <c r="P3" s="198"/>
    </row>
    <row r="4" spans="1:16" ht="18.75" thickBot="1" x14ac:dyDescent="0.3">
      <c r="A4" s="574" t="s">
        <v>476</v>
      </c>
      <c r="B4" s="576"/>
      <c r="C4" s="576"/>
      <c r="D4" s="575"/>
      <c r="E4" s="574" t="s">
        <v>2</v>
      </c>
      <c r="F4" s="576"/>
      <c r="G4" s="575"/>
      <c r="H4" s="574" t="s">
        <v>3</v>
      </c>
      <c r="I4" s="576"/>
      <c r="J4" s="575"/>
      <c r="K4" s="111"/>
      <c r="L4" s="198"/>
      <c r="M4" s="198"/>
      <c r="N4" s="198"/>
      <c r="O4" s="198"/>
      <c r="P4" s="198"/>
    </row>
    <row r="5" spans="1:16" ht="51.75" thickBot="1" x14ac:dyDescent="0.3">
      <c r="A5" s="88" t="s">
        <v>316</v>
      </c>
      <c r="B5" s="89" t="s">
        <v>364</v>
      </c>
      <c r="C5" s="88" t="s">
        <v>0</v>
      </c>
      <c r="D5" s="88" t="s">
        <v>1</v>
      </c>
      <c r="E5" s="90" t="s">
        <v>365</v>
      </c>
      <c r="F5" s="88" t="s">
        <v>366</v>
      </c>
      <c r="G5" s="89" t="s">
        <v>367</v>
      </c>
      <c r="H5" s="88" t="s">
        <v>10</v>
      </c>
      <c r="I5" s="405" t="s">
        <v>368</v>
      </c>
      <c r="J5" s="91" t="s">
        <v>369</v>
      </c>
      <c r="K5" s="92" t="s">
        <v>370</v>
      </c>
      <c r="L5" s="198"/>
      <c r="M5" s="198"/>
      <c r="N5" s="198"/>
      <c r="O5" s="198"/>
      <c r="P5" s="198"/>
    </row>
    <row r="6" spans="1:16" ht="89.25" customHeight="1" thickBot="1" x14ac:dyDescent="0.3">
      <c r="A6" s="488" t="s">
        <v>318</v>
      </c>
      <c r="B6" s="476" t="s">
        <v>287</v>
      </c>
      <c r="C6" s="489" t="s">
        <v>461</v>
      </c>
      <c r="D6" s="450" t="s">
        <v>462</v>
      </c>
      <c r="E6" s="487" t="s">
        <v>393</v>
      </c>
      <c r="F6" s="104" t="s">
        <v>463</v>
      </c>
      <c r="G6" s="408" t="s">
        <v>464</v>
      </c>
      <c r="H6" s="450" t="s">
        <v>465</v>
      </c>
      <c r="I6" s="434">
        <v>654692353</v>
      </c>
      <c r="J6" s="420" t="s">
        <v>23</v>
      </c>
      <c r="K6" s="99" t="s">
        <v>395</v>
      </c>
    </row>
    <row r="7" spans="1:16" ht="21.75" customHeight="1" thickBot="1" x14ac:dyDescent="0.3">
      <c r="A7" s="588" t="s">
        <v>47</v>
      </c>
      <c r="B7" s="589"/>
      <c r="C7" s="589"/>
      <c r="D7" s="589"/>
      <c r="E7" s="589"/>
      <c r="F7" s="589"/>
      <c r="G7" s="589"/>
      <c r="H7" s="589"/>
      <c r="I7" s="435">
        <f>SUM(I6)</f>
        <v>654692353</v>
      </c>
      <c r="J7" s="421"/>
      <c r="K7" s="100"/>
    </row>
    <row r="8" spans="1:16" ht="170.25" customHeight="1" thickBot="1" x14ac:dyDescent="0.3">
      <c r="A8" s="474" t="s">
        <v>318</v>
      </c>
      <c r="B8" s="476" t="s">
        <v>466</v>
      </c>
      <c r="C8" s="477" t="s">
        <v>467</v>
      </c>
      <c r="D8" s="450" t="s">
        <v>468</v>
      </c>
      <c r="E8" s="473" t="s">
        <v>265</v>
      </c>
      <c r="F8" s="105" t="s">
        <v>469</v>
      </c>
      <c r="G8" s="451" t="s">
        <v>470</v>
      </c>
      <c r="H8" s="452" t="s">
        <v>471</v>
      </c>
      <c r="I8" s="436">
        <v>1206259691.203125</v>
      </c>
      <c r="J8" s="422" t="s">
        <v>23</v>
      </c>
      <c r="K8" s="101" t="s">
        <v>395</v>
      </c>
    </row>
    <row r="9" spans="1:16" ht="22.5" customHeight="1" thickBot="1" x14ac:dyDescent="0.3">
      <c r="A9" s="588" t="s">
        <v>47</v>
      </c>
      <c r="B9" s="589"/>
      <c r="C9" s="589"/>
      <c r="D9" s="589"/>
      <c r="E9" s="589"/>
      <c r="F9" s="589"/>
      <c r="G9" s="589"/>
      <c r="H9" s="589"/>
      <c r="I9" s="435">
        <f>SUM(I8)</f>
        <v>1206259691.203125</v>
      </c>
      <c r="J9" s="421"/>
      <c r="K9" s="101"/>
    </row>
    <row r="10" spans="1:16" ht="364.5" customHeight="1" x14ac:dyDescent="0.25">
      <c r="A10" s="322" t="s">
        <v>308</v>
      </c>
      <c r="B10" s="486" t="s">
        <v>371</v>
      </c>
      <c r="C10" s="485" t="s">
        <v>520</v>
      </c>
      <c r="D10" s="483" t="s">
        <v>372</v>
      </c>
      <c r="E10" s="481" t="s">
        <v>373</v>
      </c>
      <c r="F10" s="98" t="s">
        <v>374</v>
      </c>
      <c r="G10" s="409" t="s">
        <v>375</v>
      </c>
      <c r="H10" s="453" t="s">
        <v>376</v>
      </c>
      <c r="I10" s="437">
        <v>2163155410</v>
      </c>
      <c r="J10" s="423" t="s">
        <v>23</v>
      </c>
      <c r="K10" s="101" t="s">
        <v>377</v>
      </c>
    </row>
    <row r="11" spans="1:16" ht="345.75" customHeight="1" x14ac:dyDescent="0.25">
      <c r="A11" s="214" t="s">
        <v>308</v>
      </c>
      <c r="B11" s="222" t="s">
        <v>371</v>
      </c>
      <c r="C11" s="216" t="s">
        <v>521</v>
      </c>
      <c r="D11" s="222" t="s">
        <v>459</v>
      </c>
      <c r="E11" s="469" t="s">
        <v>373</v>
      </c>
      <c r="F11" s="95" t="s">
        <v>374</v>
      </c>
      <c r="G11" s="410" t="s">
        <v>375</v>
      </c>
      <c r="H11" s="454" t="s">
        <v>460</v>
      </c>
      <c r="I11" s="438">
        <v>351998537.88</v>
      </c>
      <c r="J11" s="424" t="s">
        <v>23</v>
      </c>
      <c r="K11" s="101" t="s">
        <v>377</v>
      </c>
    </row>
    <row r="12" spans="1:16" ht="184.5" customHeight="1" thickBot="1" x14ac:dyDescent="0.3">
      <c r="A12" s="324" t="s">
        <v>308</v>
      </c>
      <c r="B12" s="484" t="s">
        <v>371</v>
      </c>
      <c r="C12" s="233" t="s">
        <v>521</v>
      </c>
      <c r="D12" s="484" t="s">
        <v>372</v>
      </c>
      <c r="E12" s="482" t="s">
        <v>265</v>
      </c>
      <c r="F12" s="106" t="s">
        <v>380</v>
      </c>
      <c r="G12" s="411" t="s">
        <v>381</v>
      </c>
      <c r="H12" s="455" t="s">
        <v>474</v>
      </c>
      <c r="I12" s="439">
        <v>729000000</v>
      </c>
      <c r="J12" s="425" t="s">
        <v>23</v>
      </c>
      <c r="K12" s="101" t="s">
        <v>395</v>
      </c>
    </row>
    <row r="13" spans="1:16" ht="21.75" customHeight="1" thickBot="1" x14ac:dyDescent="0.3">
      <c r="A13" s="588" t="s">
        <v>47</v>
      </c>
      <c r="B13" s="589"/>
      <c r="C13" s="589"/>
      <c r="D13" s="589"/>
      <c r="E13" s="589"/>
      <c r="F13" s="589"/>
      <c r="G13" s="589"/>
      <c r="H13" s="589"/>
      <c r="I13" s="435">
        <f>SUM(I10:I12)</f>
        <v>3244153947.8800001</v>
      </c>
      <c r="J13" s="421"/>
      <c r="K13" s="101"/>
    </row>
    <row r="14" spans="1:16" ht="210" customHeight="1" thickBot="1" x14ac:dyDescent="0.3">
      <c r="A14" s="474" t="s">
        <v>308</v>
      </c>
      <c r="B14" s="476" t="s">
        <v>384</v>
      </c>
      <c r="C14" s="475" t="s">
        <v>385</v>
      </c>
      <c r="D14" s="450" t="s">
        <v>386</v>
      </c>
      <c r="E14" s="473" t="s">
        <v>387</v>
      </c>
      <c r="F14" s="105" t="s">
        <v>380</v>
      </c>
      <c r="G14" s="412" t="s">
        <v>381</v>
      </c>
      <c r="H14" s="456" t="s">
        <v>388</v>
      </c>
      <c r="I14" s="440">
        <v>2066284436.6600001</v>
      </c>
      <c r="J14" s="422" t="s">
        <v>23</v>
      </c>
      <c r="K14" s="101" t="s">
        <v>389</v>
      </c>
    </row>
    <row r="15" spans="1:16" ht="31.5" customHeight="1" thickBot="1" x14ac:dyDescent="0.3">
      <c r="A15" s="588" t="s">
        <v>47</v>
      </c>
      <c r="B15" s="589"/>
      <c r="C15" s="589"/>
      <c r="D15" s="589"/>
      <c r="E15" s="589"/>
      <c r="F15" s="589"/>
      <c r="G15" s="589"/>
      <c r="H15" s="589"/>
      <c r="I15" s="441">
        <f>SUM(I14)</f>
        <v>2066284436.6600001</v>
      </c>
      <c r="J15" s="426"/>
      <c r="K15" s="101"/>
    </row>
    <row r="16" spans="1:16" ht="172.5" customHeight="1" thickBot="1" x14ac:dyDescent="0.3">
      <c r="A16" s="474" t="s">
        <v>308</v>
      </c>
      <c r="B16" s="476" t="s">
        <v>407</v>
      </c>
      <c r="C16" s="475" t="s">
        <v>408</v>
      </c>
      <c r="D16" s="450" t="s">
        <v>408</v>
      </c>
      <c r="E16" s="473" t="s">
        <v>409</v>
      </c>
      <c r="F16" s="105" t="s">
        <v>410</v>
      </c>
      <c r="G16" s="412" t="s">
        <v>381</v>
      </c>
      <c r="H16" s="456" t="s">
        <v>411</v>
      </c>
      <c r="I16" s="436">
        <v>119110000</v>
      </c>
      <c r="J16" s="422" t="s">
        <v>23</v>
      </c>
      <c r="K16" s="101" t="s">
        <v>409</v>
      </c>
    </row>
    <row r="17" spans="1:11" ht="25.5" customHeight="1" thickBot="1" x14ac:dyDescent="0.3">
      <c r="A17" s="588" t="s">
        <v>47</v>
      </c>
      <c r="B17" s="589"/>
      <c r="C17" s="589"/>
      <c r="D17" s="589"/>
      <c r="E17" s="589"/>
      <c r="F17" s="589"/>
      <c r="G17" s="589"/>
      <c r="H17" s="589"/>
      <c r="I17" s="435">
        <f>SUM(I16)</f>
        <v>119110000</v>
      </c>
      <c r="J17" s="426"/>
      <c r="K17" s="101"/>
    </row>
    <row r="18" spans="1:11" ht="210" customHeight="1" x14ac:dyDescent="0.25">
      <c r="A18" s="241" t="s">
        <v>308</v>
      </c>
      <c r="B18" s="215" t="s">
        <v>412</v>
      </c>
      <c r="C18" s="242" t="s">
        <v>413</v>
      </c>
      <c r="D18" s="215" t="s">
        <v>413</v>
      </c>
      <c r="E18" s="478" t="s">
        <v>414</v>
      </c>
      <c r="F18" s="107" t="s">
        <v>415</v>
      </c>
      <c r="G18" s="413" t="s">
        <v>416</v>
      </c>
      <c r="H18" s="457" t="s">
        <v>417</v>
      </c>
      <c r="I18" s="442">
        <v>104130000</v>
      </c>
      <c r="J18" s="427" t="s">
        <v>23</v>
      </c>
      <c r="K18" s="101" t="s">
        <v>377</v>
      </c>
    </row>
    <row r="19" spans="1:11" ht="210" customHeight="1" thickBot="1" x14ac:dyDescent="0.3">
      <c r="A19" s="225" t="s">
        <v>308</v>
      </c>
      <c r="B19" s="459" t="s">
        <v>412</v>
      </c>
      <c r="C19" s="480" t="s">
        <v>413</v>
      </c>
      <c r="D19" s="459" t="s">
        <v>413</v>
      </c>
      <c r="E19" s="479" t="s">
        <v>414</v>
      </c>
      <c r="F19" s="109" t="s">
        <v>418</v>
      </c>
      <c r="G19" s="414" t="s">
        <v>419</v>
      </c>
      <c r="H19" s="458" t="s">
        <v>420</v>
      </c>
      <c r="I19" s="439">
        <v>308880000</v>
      </c>
      <c r="J19" s="428" t="s">
        <v>23</v>
      </c>
      <c r="K19" s="101" t="s">
        <v>395</v>
      </c>
    </row>
    <row r="20" spans="1:11" ht="21.75" customHeight="1" thickBot="1" x14ac:dyDescent="0.3">
      <c r="A20" s="588" t="s">
        <v>47</v>
      </c>
      <c r="B20" s="589"/>
      <c r="C20" s="589"/>
      <c r="D20" s="589"/>
      <c r="E20" s="589"/>
      <c r="F20" s="589"/>
      <c r="G20" s="589"/>
      <c r="H20" s="589"/>
      <c r="I20" s="435">
        <f>SUM(I18:I19)</f>
        <v>413010000</v>
      </c>
      <c r="J20" s="426"/>
      <c r="K20" s="101"/>
    </row>
    <row r="21" spans="1:11" ht="165" customHeight="1" thickBot="1" x14ac:dyDescent="0.3">
      <c r="A21" s="474" t="s">
        <v>308</v>
      </c>
      <c r="B21" s="476" t="s">
        <v>424</v>
      </c>
      <c r="C21" s="477" t="s">
        <v>425</v>
      </c>
      <c r="D21" s="476" t="s">
        <v>426</v>
      </c>
      <c r="E21" s="473" t="s">
        <v>427</v>
      </c>
      <c r="F21" s="105" t="s">
        <v>428</v>
      </c>
      <c r="G21" s="412" t="s">
        <v>429</v>
      </c>
      <c r="H21" s="456" t="s">
        <v>430</v>
      </c>
      <c r="I21" s="436">
        <v>1682036301.24</v>
      </c>
      <c r="J21" s="422" t="s">
        <v>23</v>
      </c>
      <c r="K21" s="101" t="s">
        <v>409</v>
      </c>
    </row>
    <row r="22" spans="1:11" ht="21" customHeight="1" thickBot="1" x14ac:dyDescent="0.3">
      <c r="A22" s="588" t="s">
        <v>47</v>
      </c>
      <c r="B22" s="589"/>
      <c r="C22" s="589"/>
      <c r="D22" s="589"/>
      <c r="E22" s="589"/>
      <c r="F22" s="589"/>
      <c r="G22" s="589"/>
      <c r="H22" s="589"/>
      <c r="I22" s="435">
        <f>SUM(I21)</f>
        <v>1682036301.24</v>
      </c>
      <c r="J22" s="426"/>
      <c r="K22" s="101"/>
    </row>
    <row r="23" spans="1:11" ht="165" customHeight="1" thickBot="1" x14ac:dyDescent="0.3">
      <c r="A23" s="474" t="s">
        <v>308</v>
      </c>
      <c r="B23" s="476" t="s">
        <v>431</v>
      </c>
      <c r="C23" s="477" t="s">
        <v>212</v>
      </c>
      <c r="D23" s="476" t="s">
        <v>432</v>
      </c>
      <c r="E23" s="473" t="s">
        <v>427</v>
      </c>
      <c r="F23" s="105" t="s">
        <v>428</v>
      </c>
      <c r="G23" s="412" t="s">
        <v>433</v>
      </c>
      <c r="H23" s="456" t="s">
        <v>430</v>
      </c>
      <c r="I23" s="436">
        <v>1787163923.27</v>
      </c>
      <c r="J23" s="422" t="s">
        <v>23</v>
      </c>
      <c r="K23" s="101" t="s">
        <v>409</v>
      </c>
    </row>
    <row r="24" spans="1:11" ht="22.5" customHeight="1" thickBot="1" x14ac:dyDescent="0.3">
      <c r="A24" s="588" t="s">
        <v>47</v>
      </c>
      <c r="B24" s="589"/>
      <c r="C24" s="589"/>
      <c r="D24" s="589"/>
      <c r="E24" s="589"/>
      <c r="F24" s="589"/>
      <c r="G24" s="589"/>
      <c r="H24" s="589"/>
      <c r="I24" s="435">
        <f>SUM(I23)</f>
        <v>1787163923.27</v>
      </c>
      <c r="J24" s="426"/>
      <c r="K24" s="101"/>
    </row>
    <row r="25" spans="1:11" ht="140.25" customHeight="1" x14ac:dyDescent="0.25">
      <c r="A25" s="322" t="s">
        <v>308</v>
      </c>
      <c r="B25" s="260" t="s">
        <v>256</v>
      </c>
      <c r="C25" s="264" t="s">
        <v>434</v>
      </c>
      <c r="D25" s="260" t="s">
        <v>435</v>
      </c>
      <c r="E25" s="261" t="s">
        <v>436</v>
      </c>
      <c r="F25" s="97" t="s">
        <v>437</v>
      </c>
      <c r="G25" s="244" t="s">
        <v>438</v>
      </c>
      <c r="H25" s="215" t="s">
        <v>439</v>
      </c>
      <c r="I25" s="443">
        <v>4070000</v>
      </c>
      <c r="J25" s="100" t="s">
        <v>23</v>
      </c>
      <c r="K25" s="102" t="s">
        <v>395</v>
      </c>
    </row>
    <row r="26" spans="1:11" ht="140.25" customHeight="1" x14ac:dyDescent="0.25">
      <c r="A26" s="323" t="s">
        <v>308</v>
      </c>
      <c r="B26" s="271" t="s">
        <v>256</v>
      </c>
      <c r="C26" s="216" t="s">
        <v>440</v>
      </c>
      <c r="D26" s="271" t="s">
        <v>435</v>
      </c>
      <c r="E26" s="218" t="s">
        <v>441</v>
      </c>
      <c r="F26" s="93" t="s">
        <v>395</v>
      </c>
      <c r="G26" s="249" t="s">
        <v>442</v>
      </c>
      <c r="H26" s="222" t="s">
        <v>443</v>
      </c>
      <c r="I26" s="444">
        <v>291600000</v>
      </c>
      <c r="J26" s="101" t="s">
        <v>23</v>
      </c>
      <c r="K26" s="102" t="s">
        <v>395</v>
      </c>
    </row>
    <row r="27" spans="1:11" ht="140.25" customHeight="1" x14ac:dyDescent="0.25">
      <c r="A27" s="323" t="s">
        <v>308</v>
      </c>
      <c r="B27" s="271" t="s">
        <v>256</v>
      </c>
      <c r="C27" s="274" t="s">
        <v>434</v>
      </c>
      <c r="D27" s="271" t="s">
        <v>434</v>
      </c>
      <c r="E27" s="218" t="s">
        <v>444</v>
      </c>
      <c r="F27" s="93" t="s">
        <v>445</v>
      </c>
      <c r="G27" s="249" t="s">
        <v>446</v>
      </c>
      <c r="H27" s="222" t="s">
        <v>447</v>
      </c>
      <c r="I27" s="444">
        <v>17873000</v>
      </c>
      <c r="J27" s="101" t="s">
        <v>23</v>
      </c>
      <c r="K27" s="102" t="s">
        <v>395</v>
      </c>
    </row>
    <row r="28" spans="1:11" ht="140.25" customHeight="1" x14ac:dyDescent="0.25">
      <c r="A28" s="323" t="s">
        <v>308</v>
      </c>
      <c r="B28" s="271" t="s">
        <v>256</v>
      </c>
      <c r="C28" s="274" t="s">
        <v>448</v>
      </c>
      <c r="D28" s="271" t="s">
        <v>434</v>
      </c>
      <c r="E28" s="218" t="s">
        <v>449</v>
      </c>
      <c r="F28" s="93" t="s">
        <v>445</v>
      </c>
      <c r="G28" s="249" t="s">
        <v>438</v>
      </c>
      <c r="H28" s="222" t="s">
        <v>447</v>
      </c>
      <c r="I28" s="444">
        <v>31040000</v>
      </c>
      <c r="J28" s="101" t="s">
        <v>23</v>
      </c>
      <c r="K28" s="102" t="s">
        <v>395</v>
      </c>
    </row>
    <row r="29" spans="1:11" ht="140.25" customHeight="1" thickBot="1" x14ac:dyDescent="0.3">
      <c r="A29" s="324" t="s">
        <v>308</v>
      </c>
      <c r="B29" s="472" t="s">
        <v>256</v>
      </c>
      <c r="C29" s="284" t="s">
        <v>450</v>
      </c>
      <c r="D29" s="459" t="s">
        <v>451</v>
      </c>
      <c r="E29" s="285" t="s">
        <v>452</v>
      </c>
      <c r="F29" s="109" t="s">
        <v>453</v>
      </c>
      <c r="G29" s="415" t="s">
        <v>454</v>
      </c>
      <c r="H29" s="459" t="s">
        <v>455</v>
      </c>
      <c r="I29" s="445">
        <v>400000000</v>
      </c>
      <c r="J29" s="289" t="s">
        <v>23</v>
      </c>
      <c r="K29" s="102" t="s">
        <v>389</v>
      </c>
    </row>
    <row r="30" spans="1:11" ht="18.75" customHeight="1" thickBot="1" x14ac:dyDescent="0.3">
      <c r="A30" s="588" t="s">
        <v>47</v>
      </c>
      <c r="B30" s="589"/>
      <c r="C30" s="589"/>
      <c r="D30" s="589"/>
      <c r="E30" s="589"/>
      <c r="F30" s="589"/>
      <c r="G30" s="589"/>
      <c r="H30" s="589"/>
      <c r="I30" s="302">
        <f>SUM(I25:I29)</f>
        <v>744583000</v>
      </c>
      <c r="J30" s="429"/>
      <c r="K30" s="102"/>
    </row>
    <row r="31" spans="1:11" ht="210" customHeight="1" thickBot="1" x14ac:dyDescent="0.3">
      <c r="A31" s="474" t="s">
        <v>390</v>
      </c>
      <c r="B31" s="456" t="s">
        <v>391</v>
      </c>
      <c r="C31" s="475" t="s">
        <v>392</v>
      </c>
      <c r="D31" s="450"/>
      <c r="E31" s="473" t="s">
        <v>393</v>
      </c>
      <c r="F31" s="105" t="s">
        <v>380</v>
      </c>
      <c r="G31" s="412" t="s">
        <v>381</v>
      </c>
      <c r="H31" s="456" t="s">
        <v>394</v>
      </c>
      <c r="I31" s="436">
        <v>2248000000</v>
      </c>
      <c r="J31" s="422" t="s">
        <v>23</v>
      </c>
      <c r="K31" s="101" t="s">
        <v>395</v>
      </c>
    </row>
    <row r="32" spans="1:11" ht="18.75" customHeight="1" thickBot="1" x14ac:dyDescent="0.3">
      <c r="A32" s="588" t="s">
        <v>47</v>
      </c>
      <c r="B32" s="589"/>
      <c r="C32" s="589"/>
      <c r="D32" s="589"/>
      <c r="E32" s="589"/>
      <c r="F32" s="589"/>
      <c r="G32" s="589"/>
      <c r="H32" s="589"/>
      <c r="I32" s="446">
        <f>SUM(I31)</f>
        <v>2248000000</v>
      </c>
      <c r="J32" s="110"/>
    </row>
    <row r="33" spans="1:11" ht="159.75" customHeight="1" thickBot="1" x14ac:dyDescent="0.3">
      <c r="A33" s="466" t="s">
        <v>390</v>
      </c>
      <c r="B33" s="463" t="s">
        <v>308</v>
      </c>
      <c r="C33" s="463" t="s">
        <v>396</v>
      </c>
      <c r="D33" s="471" t="s">
        <v>403</v>
      </c>
      <c r="E33" s="468" t="s">
        <v>393</v>
      </c>
      <c r="F33" s="406" t="s">
        <v>404</v>
      </c>
      <c r="G33" s="416" t="s">
        <v>405</v>
      </c>
      <c r="H33" s="460" t="s">
        <v>406</v>
      </c>
      <c r="I33" s="447">
        <v>4387500</v>
      </c>
      <c r="J33" s="430" t="s">
        <v>23</v>
      </c>
      <c r="K33" s="103" t="s">
        <v>395</v>
      </c>
    </row>
    <row r="34" spans="1:11" ht="157.5" customHeight="1" x14ac:dyDescent="0.25">
      <c r="A34" s="323" t="s">
        <v>308</v>
      </c>
      <c r="B34" s="271" t="s">
        <v>308</v>
      </c>
      <c r="C34" s="464" t="s">
        <v>396</v>
      </c>
      <c r="D34" s="464"/>
      <c r="E34" s="469" t="s">
        <v>402</v>
      </c>
      <c r="F34" s="95" t="s">
        <v>456</v>
      </c>
      <c r="G34" s="417" t="s">
        <v>457</v>
      </c>
      <c r="H34" s="461" t="s">
        <v>458</v>
      </c>
      <c r="I34" s="448">
        <v>1965600000</v>
      </c>
      <c r="J34" s="431" t="s">
        <v>23</v>
      </c>
      <c r="K34" s="101" t="s">
        <v>402</v>
      </c>
    </row>
    <row r="35" spans="1:11" ht="135" customHeight="1" x14ac:dyDescent="0.25">
      <c r="A35" s="214" t="s">
        <v>308</v>
      </c>
      <c r="B35" s="222" t="s">
        <v>308</v>
      </c>
      <c r="C35" s="222" t="s">
        <v>396</v>
      </c>
      <c r="D35" s="464" t="s">
        <v>472</v>
      </c>
      <c r="E35" s="469" t="s">
        <v>265</v>
      </c>
      <c r="F35" s="95" t="s">
        <v>380</v>
      </c>
      <c r="G35" s="417" t="s">
        <v>381</v>
      </c>
      <c r="H35" s="461" t="s">
        <v>473</v>
      </c>
      <c r="I35" s="448">
        <v>11076055000</v>
      </c>
      <c r="J35" s="431" t="s">
        <v>23</v>
      </c>
      <c r="K35" s="101" t="s">
        <v>395</v>
      </c>
    </row>
    <row r="36" spans="1:11" ht="339.75" customHeight="1" x14ac:dyDescent="0.25">
      <c r="A36" s="323" t="s">
        <v>308</v>
      </c>
      <c r="B36" s="271" t="s">
        <v>308</v>
      </c>
      <c r="C36" s="222" t="s">
        <v>421</v>
      </c>
      <c r="D36" s="222" t="s">
        <v>422</v>
      </c>
      <c r="E36" s="218" t="s">
        <v>379</v>
      </c>
      <c r="F36" s="94" t="s">
        <v>380</v>
      </c>
      <c r="G36" s="418" t="s">
        <v>381</v>
      </c>
      <c r="H36" s="462" t="s">
        <v>423</v>
      </c>
      <c r="I36" s="448">
        <v>383642791</v>
      </c>
      <c r="J36" s="432" t="s">
        <v>23</v>
      </c>
      <c r="K36" s="101" t="s">
        <v>383</v>
      </c>
    </row>
    <row r="37" spans="1:11" ht="245.25" customHeight="1" x14ac:dyDescent="0.25">
      <c r="A37" s="323" t="s">
        <v>308</v>
      </c>
      <c r="B37" s="271" t="s">
        <v>308</v>
      </c>
      <c r="C37" s="222" t="s">
        <v>522</v>
      </c>
      <c r="D37" s="222" t="s">
        <v>378</v>
      </c>
      <c r="E37" s="218" t="s">
        <v>379</v>
      </c>
      <c r="F37" s="94" t="s">
        <v>380</v>
      </c>
      <c r="G37" s="418" t="s">
        <v>381</v>
      </c>
      <c r="H37" s="462" t="s">
        <v>382</v>
      </c>
      <c r="I37" s="224">
        <v>1170000000</v>
      </c>
      <c r="J37" s="432" t="s">
        <v>23</v>
      </c>
      <c r="K37" s="101" t="s">
        <v>383</v>
      </c>
    </row>
    <row r="38" spans="1:11" ht="105.75" customHeight="1" thickBot="1" x14ac:dyDescent="0.3">
      <c r="A38" s="467" t="s">
        <v>308</v>
      </c>
      <c r="B38" s="459" t="s">
        <v>308</v>
      </c>
      <c r="C38" s="465" t="s">
        <v>396</v>
      </c>
      <c r="D38" s="472" t="s">
        <v>397</v>
      </c>
      <c r="E38" s="470" t="s">
        <v>398</v>
      </c>
      <c r="F38" s="407" t="s">
        <v>399</v>
      </c>
      <c r="G38" s="419" t="s">
        <v>400</v>
      </c>
      <c r="H38" s="455" t="s">
        <v>401</v>
      </c>
      <c r="I38" s="449">
        <v>1461383485</v>
      </c>
      <c r="J38" s="433" t="s">
        <v>23</v>
      </c>
      <c r="K38" s="101" t="s">
        <v>402</v>
      </c>
    </row>
    <row r="39" spans="1:11" ht="19.5" customHeight="1" thickBot="1" x14ac:dyDescent="0.3">
      <c r="A39" s="588" t="s">
        <v>47</v>
      </c>
      <c r="B39" s="589"/>
      <c r="C39" s="589"/>
      <c r="D39" s="589"/>
      <c r="E39" s="589"/>
      <c r="F39" s="589"/>
      <c r="G39" s="589"/>
      <c r="H39" s="589"/>
      <c r="I39" s="446">
        <f>SUM(I33:I38)</f>
        <v>16061068776</v>
      </c>
      <c r="J39" s="110"/>
    </row>
    <row r="40" spans="1:11" ht="16.5" customHeight="1" thickBot="1" x14ac:dyDescent="0.3">
      <c r="A40" s="588" t="s">
        <v>47</v>
      </c>
      <c r="B40" s="589"/>
      <c r="C40" s="589"/>
      <c r="D40" s="589"/>
      <c r="E40" s="589"/>
      <c r="F40" s="589"/>
      <c r="G40" s="589"/>
      <c r="H40" s="589"/>
      <c r="I40" s="446">
        <f>+I7+I9+I13+I15+I17+I20+I22+I24+I30+I32+I39</f>
        <v>30226362429.253128</v>
      </c>
      <c r="J40" s="110"/>
    </row>
  </sheetData>
  <autoFilter ref="A5:K40" xr:uid="{00000000-0009-0000-0000-000003000000}">
    <sortState xmlns:xlrd2="http://schemas.microsoft.com/office/spreadsheetml/2017/richdata2" ref="A2:K24">
      <sortCondition ref="A1"/>
    </sortState>
  </autoFilter>
  <mergeCells count="18">
    <mergeCell ref="A15:H15"/>
    <mergeCell ref="A40:H40"/>
    <mergeCell ref="A1:J1"/>
    <mergeCell ref="A2:J2"/>
    <mergeCell ref="A3:J3"/>
    <mergeCell ref="A32:H32"/>
    <mergeCell ref="A39:H39"/>
    <mergeCell ref="E4:G4"/>
    <mergeCell ref="H4:J4"/>
    <mergeCell ref="A4:D4"/>
    <mergeCell ref="A17:H17"/>
    <mergeCell ref="A20:H20"/>
    <mergeCell ref="A22:H22"/>
    <mergeCell ref="A24:H24"/>
    <mergeCell ref="A30:H30"/>
    <mergeCell ref="A9:H9"/>
    <mergeCell ref="A7:H7"/>
    <mergeCell ref="A13:H13"/>
  </mergeCells>
  <pageMargins left="0.70866141732283472" right="0.70866141732283472" top="0.74803149606299213" bottom="0.74803149606299213" header="0.31496062992125984" footer="0.31496062992125984"/>
  <pageSetup scale="6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7"/>
  <sheetViews>
    <sheetView tabSelected="1" zoomScale="90" zoomScaleNormal="90" workbookViewId="0">
      <selection activeCell="J21" sqref="J21"/>
    </sheetView>
  </sheetViews>
  <sheetFormatPr baseColWidth="10" defaultRowHeight="12.75" x14ac:dyDescent="0.2"/>
  <cols>
    <col min="1" max="1" width="11.42578125" style="374"/>
    <col min="2" max="2" width="24.7109375" style="266" customWidth="1"/>
    <col min="3" max="3" width="19.42578125" style="517" customWidth="1"/>
    <col min="4" max="6" width="18.85546875" style="517" customWidth="1"/>
    <col min="7" max="7" width="21.140625" style="517" customWidth="1"/>
    <col min="8" max="8" width="13.7109375" style="213" customWidth="1"/>
    <col min="9" max="9" width="3.140625" style="213" customWidth="1"/>
    <col min="10" max="10" width="16.5703125" style="266" customWidth="1"/>
    <col min="11" max="11" width="21.85546875" style="494" customWidth="1"/>
    <col min="12" max="12" width="11.85546875" style="495" customWidth="1"/>
    <col min="13" max="13" width="11.5703125" style="213" customWidth="1"/>
    <col min="14" max="16384" width="11.42578125" style="213"/>
  </cols>
  <sheetData>
    <row r="1" spans="1:12" s="529" customFormat="1" ht="21" customHeight="1" thickBot="1" x14ac:dyDescent="0.3">
      <c r="A1" s="527" t="s">
        <v>320</v>
      </c>
      <c r="B1" s="528" t="s">
        <v>321</v>
      </c>
      <c r="C1" s="535" t="s">
        <v>322</v>
      </c>
      <c r="D1" s="536" t="s">
        <v>319</v>
      </c>
      <c r="E1" s="536" t="s">
        <v>475</v>
      </c>
      <c r="F1" s="536" t="s">
        <v>523</v>
      </c>
      <c r="G1" s="536" t="s">
        <v>47</v>
      </c>
      <c r="H1" s="537" t="s">
        <v>323</v>
      </c>
      <c r="K1" s="531"/>
      <c r="L1" s="530"/>
    </row>
    <row r="2" spans="1:12" s="248" customFormat="1" ht="21" customHeight="1" x14ac:dyDescent="0.25">
      <c r="A2" s="538" t="s">
        <v>318</v>
      </c>
      <c r="B2" s="532" t="s">
        <v>17</v>
      </c>
      <c r="C2" s="533">
        <v>47346000</v>
      </c>
      <c r="D2" s="534">
        <f>+Pecuario!N10</f>
        <v>61518687</v>
      </c>
      <c r="E2" s="534">
        <v>0</v>
      </c>
      <c r="F2" s="534">
        <v>0</v>
      </c>
      <c r="G2" s="534">
        <f t="shared" ref="G2:G31" si="0">SUM(C2:F2)</f>
        <v>108864687</v>
      </c>
      <c r="H2" s="539">
        <f t="shared" ref="H2:H32" si="1">+G2/$G$33</f>
        <v>3.119916532162233E-3</v>
      </c>
      <c r="J2" s="266"/>
      <c r="K2" s="503"/>
      <c r="L2" s="504"/>
    </row>
    <row r="3" spans="1:12" s="248" customFormat="1" ht="21" customHeight="1" x14ac:dyDescent="0.25">
      <c r="A3" s="540" t="s">
        <v>318</v>
      </c>
      <c r="B3" s="520" t="s">
        <v>48</v>
      </c>
      <c r="C3" s="513">
        <v>88978000</v>
      </c>
      <c r="D3" s="514">
        <f>+Pecuario!N14</f>
        <v>68009571</v>
      </c>
      <c r="E3" s="514">
        <v>0</v>
      </c>
      <c r="F3" s="514">
        <v>0</v>
      </c>
      <c r="G3" s="514">
        <f t="shared" si="0"/>
        <v>156987571</v>
      </c>
      <c r="H3" s="541">
        <f t="shared" si="1"/>
        <v>4.4990541157473064E-3</v>
      </c>
      <c r="J3" s="266"/>
      <c r="K3" s="503"/>
      <c r="L3" s="504"/>
    </row>
    <row r="4" spans="1:12" s="248" customFormat="1" ht="21" customHeight="1" thickBot="1" x14ac:dyDescent="0.3">
      <c r="A4" s="540" t="s">
        <v>318</v>
      </c>
      <c r="B4" s="520" t="s">
        <v>71</v>
      </c>
      <c r="C4" s="513">
        <v>29910000</v>
      </c>
      <c r="D4" s="514">
        <f>+Pecuario!N17</f>
        <v>56801962</v>
      </c>
      <c r="E4" s="514">
        <v>0</v>
      </c>
      <c r="F4" s="514">
        <v>0</v>
      </c>
      <c r="G4" s="514">
        <f t="shared" si="0"/>
        <v>86711962</v>
      </c>
      <c r="H4" s="541">
        <f t="shared" si="1"/>
        <v>2.4850490203496686E-3</v>
      </c>
      <c r="J4" s="266"/>
      <c r="K4" s="503"/>
      <c r="L4" s="504"/>
    </row>
    <row r="5" spans="1:12" s="248" customFormat="1" ht="21" customHeight="1" thickBot="1" x14ac:dyDescent="0.3">
      <c r="A5" s="540" t="s">
        <v>318</v>
      </c>
      <c r="B5" s="520" t="s">
        <v>86</v>
      </c>
      <c r="C5" s="513">
        <v>70026000</v>
      </c>
      <c r="D5" s="514">
        <f>+Pecuario!N21</f>
        <v>218565226</v>
      </c>
      <c r="E5" s="514">
        <f>+'Sistemas de Agua'!I8</f>
        <v>1206259691.203125</v>
      </c>
      <c r="F5" s="514">
        <v>0</v>
      </c>
      <c r="G5" s="514">
        <f t="shared" si="0"/>
        <v>1494850917.203125</v>
      </c>
      <c r="H5" s="541">
        <f t="shared" si="1"/>
        <v>4.2840430797361377E-2</v>
      </c>
      <c r="J5" s="496" t="s">
        <v>316</v>
      </c>
      <c r="K5" s="505" t="s">
        <v>325</v>
      </c>
      <c r="L5" s="506" t="s">
        <v>326</v>
      </c>
    </row>
    <row r="6" spans="1:12" s="248" customFormat="1" ht="21" customHeight="1" x14ac:dyDescent="0.25">
      <c r="A6" s="540" t="s">
        <v>318</v>
      </c>
      <c r="B6" s="520" t="s">
        <v>173</v>
      </c>
      <c r="C6" s="513">
        <v>22004000</v>
      </c>
      <c r="D6" s="514">
        <f>+Pecuario!N36</f>
        <v>55550020</v>
      </c>
      <c r="E6" s="514">
        <v>0</v>
      </c>
      <c r="F6" s="514">
        <v>0</v>
      </c>
      <c r="G6" s="514">
        <f t="shared" si="0"/>
        <v>77554020</v>
      </c>
      <c r="H6" s="541">
        <f t="shared" si="1"/>
        <v>2.2225946337735805E-3</v>
      </c>
      <c r="J6" s="290" t="s">
        <v>318</v>
      </c>
      <c r="K6" s="507">
        <f ca="1">+SUMIF($A$2:$A$31,J6,$G$2:$G$23)</f>
        <v>3457500655.203125</v>
      </c>
      <c r="L6" s="508">
        <f ca="1">+K6/$K$11</f>
        <v>0.1013367305903464</v>
      </c>
    </row>
    <row r="7" spans="1:12" s="248" customFormat="1" ht="21" customHeight="1" x14ac:dyDescent="0.25">
      <c r="A7" s="540" t="s">
        <v>318</v>
      </c>
      <c r="B7" s="520" t="s">
        <v>183</v>
      </c>
      <c r="C7" s="513">
        <v>44740000</v>
      </c>
      <c r="D7" s="514">
        <f>+Pecuario!N40</f>
        <v>52541617</v>
      </c>
      <c r="E7" s="514">
        <v>0</v>
      </c>
      <c r="F7" s="514">
        <v>0</v>
      </c>
      <c r="G7" s="514">
        <f t="shared" si="0"/>
        <v>97281617</v>
      </c>
      <c r="H7" s="541">
        <f t="shared" si="1"/>
        <v>2.7879612160532324E-3</v>
      </c>
      <c r="J7" s="290" t="s">
        <v>246</v>
      </c>
      <c r="K7" s="507">
        <f ca="1">+SUMIF($A$2:$A$31,"Puntarenas",$G$2:$G$23)</f>
        <v>682994000</v>
      </c>
      <c r="L7" s="508">
        <f t="shared" ref="L7:L10" ca="1" si="2">+K7/$K$11</f>
        <v>2.0018037847271755E-2</v>
      </c>
    </row>
    <row r="8" spans="1:12" s="248" customFormat="1" ht="21" customHeight="1" x14ac:dyDescent="0.25">
      <c r="A8" s="540" t="s">
        <v>318</v>
      </c>
      <c r="B8" s="520" t="s">
        <v>185</v>
      </c>
      <c r="C8" s="513">
        <v>11720000</v>
      </c>
      <c r="D8" s="514">
        <f>+Pecuario!N44</f>
        <v>81735330</v>
      </c>
      <c r="E8" s="514">
        <v>0</v>
      </c>
      <c r="F8" s="514">
        <v>0</v>
      </c>
      <c r="G8" s="514">
        <f t="shared" si="0"/>
        <v>93455330</v>
      </c>
      <c r="H8" s="541">
        <f t="shared" si="1"/>
        <v>2.678304940937157E-3</v>
      </c>
      <c r="J8" s="290" t="s">
        <v>317</v>
      </c>
      <c r="K8" s="507">
        <f ca="1">+SUMIF($A$2:$A$31,J8,$G$2:$G$23)</f>
        <v>1438809335.23</v>
      </c>
      <c r="L8" s="508">
        <f t="shared" ca="1" si="2"/>
        <v>4.2170413982614861E-2</v>
      </c>
    </row>
    <row r="9" spans="1:12" s="248" customFormat="1" ht="21" customHeight="1" x14ac:dyDescent="0.25">
      <c r="A9" s="540" t="s">
        <v>318</v>
      </c>
      <c r="B9" s="520" t="s">
        <v>199</v>
      </c>
      <c r="C9" s="513">
        <v>40306000</v>
      </c>
      <c r="D9" s="514">
        <f>+Pecuario!N50</f>
        <v>77870408</v>
      </c>
      <c r="E9" s="514">
        <v>0</v>
      </c>
      <c r="F9" s="514">
        <v>0</v>
      </c>
      <c r="G9" s="514">
        <f t="shared" si="0"/>
        <v>118176408</v>
      </c>
      <c r="H9" s="541">
        <f t="shared" si="1"/>
        <v>3.3867780194945045E-3</v>
      </c>
      <c r="J9" s="290" t="s">
        <v>98</v>
      </c>
      <c r="K9" s="507">
        <f>+SUMIF($A$2:$A$23,J9,$G$2:$G$23)</f>
        <v>104293223.53999999</v>
      </c>
      <c r="L9" s="508">
        <f t="shared" ca="1" si="2"/>
        <v>3.056755544027756E-3</v>
      </c>
    </row>
    <row r="10" spans="1:12" s="248" customFormat="1" ht="21" customHeight="1" thickBot="1" x14ac:dyDescent="0.3">
      <c r="A10" s="540" t="s">
        <v>318</v>
      </c>
      <c r="B10" s="520" t="s">
        <v>207</v>
      </c>
      <c r="C10" s="513">
        <v>125656000</v>
      </c>
      <c r="D10" s="514">
        <f>+Pecuario!N54</f>
        <v>189694178</v>
      </c>
      <c r="E10" s="514">
        <v>0</v>
      </c>
      <c r="F10" s="514">
        <v>0</v>
      </c>
      <c r="G10" s="514">
        <f t="shared" si="0"/>
        <v>315350178</v>
      </c>
      <c r="H10" s="541">
        <f t="shared" si="1"/>
        <v>9.0375149267870759E-3</v>
      </c>
      <c r="J10" s="290" t="s">
        <v>308</v>
      </c>
      <c r="K10" s="507">
        <f ca="1">+SUMIF($A$2:$A$31,J10,$G$2:$G$23)</f>
        <v>28435331185.049999</v>
      </c>
      <c r="L10" s="508">
        <f t="shared" ca="1" si="2"/>
        <v>0.8334180620357392</v>
      </c>
    </row>
    <row r="11" spans="1:12" s="248" customFormat="1" ht="21" customHeight="1" thickBot="1" x14ac:dyDescent="0.3">
      <c r="A11" s="540" t="s">
        <v>318</v>
      </c>
      <c r="B11" s="520" t="s">
        <v>287</v>
      </c>
      <c r="C11" s="513">
        <v>22656000</v>
      </c>
      <c r="D11" s="514">
        <f>+Pecuario!N116</f>
        <v>52126069</v>
      </c>
      <c r="E11" s="514">
        <f>+'Sistemas de Agua'!I6</f>
        <v>654692353</v>
      </c>
      <c r="F11" s="514">
        <v>0</v>
      </c>
      <c r="G11" s="514">
        <f t="shared" si="0"/>
        <v>729474422</v>
      </c>
      <c r="H11" s="541">
        <f t="shared" si="1"/>
        <v>2.0905762664685652E-2</v>
      </c>
      <c r="J11" s="497" t="s">
        <v>324</v>
      </c>
      <c r="K11" s="509">
        <f ca="1">SUM(K6:K10)</f>
        <v>34118928399.023125</v>
      </c>
      <c r="L11" s="510">
        <f ca="1">SUM(L6:L10)</f>
        <v>1</v>
      </c>
    </row>
    <row r="12" spans="1:12" s="248" customFormat="1" ht="21" customHeight="1" x14ac:dyDescent="0.25">
      <c r="A12" s="540" t="s">
        <v>318</v>
      </c>
      <c r="B12" s="520" t="s">
        <v>293</v>
      </c>
      <c r="C12" s="513">
        <v>15738000</v>
      </c>
      <c r="D12" s="514">
        <f>+Pecuario!N119</f>
        <v>163055543</v>
      </c>
      <c r="E12" s="514">
        <v>0</v>
      </c>
      <c r="F12" s="514">
        <v>0</v>
      </c>
      <c r="G12" s="514">
        <f t="shared" si="0"/>
        <v>178793543</v>
      </c>
      <c r="H12" s="541">
        <f t="shared" si="1"/>
        <v>5.1239841496954755E-3</v>
      </c>
      <c r="J12" s="266"/>
      <c r="K12" s="503"/>
      <c r="L12" s="504"/>
    </row>
    <row r="13" spans="1:12" s="248" customFormat="1" ht="21" customHeight="1" thickBot="1" x14ac:dyDescent="0.3">
      <c r="A13" s="540" t="s">
        <v>246</v>
      </c>
      <c r="B13" s="342" t="s">
        <v>129</v>
      </c>
      <c r="C13" s="514">
        <v>31500000</v>
      </c>
      <c r="D13" s="514">
        <v>112594000</v>
      </c>
      <c r="E13" s="514">
        <v>0</v>
      </c>
      <c r="F13" s="514">
        <v>0</v>
      </c>
      <c r="G13" s="514">
        <f t="shared" si="0"/>
        <v>144094000</v>
      </c>
      <c r="H13" s="541">
        <f t="shared" si="1"/>
        <v>4.1295415912543315E-3</v>
      </c>
      <c r="J13" s="266"/>
      <c r="K13" s="503"/>
      <c r="L13" s="504"/>
    </row>
    <row r="14" spans="1:12" s="248" customFormat="1" ht="21" customHeight="1" thickBot="1" x14ac:dyDescent="0.3">
      <c r="A14" s="540" t="s">
        <v>246</v>
      </c>
      <c r="B14" s="342" t="s">
        <v>246</v>
      </c>
      <c r="C14" s="513">
        <v>219000000</v>
      </c>
      <c r="D14" s="514">
        <v>319900000</v>
      </c>
      <c r="E14" s="514">
        <v>0</v>
      </c>
      <c r="F14" s="514">
        <v>0</v>
      </c>
      <c r="G14" s="514">
        <f t="shared" si="0"/>
        <v>538900000</v>
      </c>
      <c r="H14" s="541">
        <f t="shared" si="1"/>
        <v>1.544415425713048E-2</v>
      </c>
      <c r="J14" s="496" t="s">
        <v>327</v>
      </c>
      <c r="K14" s="496" t="s">
        <v>325</v>
      </c>
      <c r="L14" s="522" t="s">
        <v>326</v>
      </c>
    </row>
    <row r="15" spans="1:12" s="248" customFormat="1" ht="21" customHeight="1" x14ac:dyDescent="0.25">
      <c r="A15" s="540" t="s">
        <v>98</v>
      </c>
      <c r="B15" s="342" t="s">
        <v>98</v>
      </c>
      <c r="C15" s="513">
        <v>49928765.539999999</v>
      </c>
      <c r="D15" s="514">
        <v>0</v>
      </c>
      <c r="E15" s="514">
        <v>0</v>
      </c>
      <c r="F15" s="514">
        <v>0</v>
      </c>
      <c r="G15" s="514">
        <f t="shared" si="0"/>
        <v>49928765.539999999</v>
      </c>
      <c r="H15" s="541">
        <f t="shared" si="1"/>
        <v>1.4308917366262026E-3</v>
      </c>
      <c r="J15" s="498" t="s">
        <v>322</v>
      </c>
      <c r="K15" s="521">
        <f>+C33</f>
        <v>1071479883.61</v>
      </c>
      <c r="L15" s="523">
        <f>+K15/$K$18</f>
        <v>3.1404265429411264E-2</v>
      </c>
    </row>
    <row r="16" spans="1:12" s="248" customFormat="1" ht="21" customHeight="1" x14ac:dyDescent="0.25">
      <c r="A16" s="540" t="s">
        <v>98</v>
      </c>
      <c r="B16" s="342" t="s">
        <v>218</v>
      </c>
      <c r="C16" s="513">
        <v>53864458</v>
      </c>
      <c r="D16" s="513">
        <v>500000</v>
      </c>
      <c r="E16" s="514">
        <v>0</v>
      </c>
      <c r="F16" s="514">
        <v>0</v>
      </c>
      <c r="G16" s="514">
        <f t="shared" si="0"/>
        <v>54364458</v>
      </c>
      <c r="H16" s="541">
        <f t="shared" si="1"/>
        <v>1.5580127583174823E-3</v>
      </c>
      <c r="J16" s="308" t="s">
        <v>319</v>
      </c>
      <c r="K16" s="521">
        <f>+D33</f>
        <v>2821086086.1599998</v>
      </c>
      <c r="L16" s="523">
        <f t="shared" ref="L16" si="3">+K16/$K$18</f>
        <v>8.2683900653830966E-2</v>
      </c>
    </row>
    <row r="17" spans="1:12" s="248" customFormat="1" ht="21" customHeight="1" thickBot="1" x14ac:dyDescent="0.3">
      <c r="A17" s="540" t="s">
        <v>317</v>
      </c>
      <c r="B17" s="342" t="s">
        <v>152</v>
      </c>
      <c r="C17" s="513">
        <v>15580781.210000001</v>
      </c>
      <c r="D17" s="514">
        <v>249319222.59999999</v>
      </c>
      <c r="E17" s="514">
        <v>0</v>
      </c>
      <c r="F17" s="514">
        <v>0</v>
      </c>
      <c r="G17" s="514">
        <f t="shared" si="0"/>
        <v>264900003.81</v>
      </c>
      <c r="H17" s="541">
        <f t="shared" si="1"/>
        <v>7.5916803146336836E-3</v>
      </c>
      <c r="J17" s="499" t="s">
        <v>475</v>
      </c>
      <c r="K17" s="503">
        <f>+E33</f>
        <v>30226362429.253124</v>
      </c>
      <c r="L17" s="523">
        <f>+K17/K18</f>
        <v>0.88591183391675776</v>
      </c>
    </row>
    <row r="18" spans="1:12" s="248" customFormat="1" ht="21" customHeight="1" thickBot="1" x14ac:dyDescent="0.3">
      <c r="A18" s="540" t="s">
        <v>317</v>
      </c>
      <c r="B18" s="342" t="s">
        <v>193</v>
      </c>
      <c r="C18" s="513">
        <v>37500764.520000003</v>
      </c>
      <c r="D18" s="514">
        <v>192331971.72</v>
      </c>
      <c r="E18" s="514">
        <v>0</v>
      </c>
      <c r="F18" s="514">
        <v>0</v>
      </c>
      <c r="G18" s="514">
        <f t="shared" si="0"/>
        <v>229832736.24000001</v>
      </c>
      <c r="H18" s="541">
        <f t="shared" si="1"/>
        <v>6.5866992611411075E-3</v>
      </c>
      <c r="J18" s="497" t="s">
        <v>328</v>
      </c>
      <c r="K18" s="497">
        <f>SUM(K15:K17)</f>
        <v>34118928399.023125</v>
      </c>
      <c r="L18" s="524">
        <f>SUM(L15:L17)</f>
        <v>1</v>
      </c>
    </row>
    <row r="19" spans="1:12" s="248" customFormat="1" ht="21" customHeight="1" x14ac:dyDescent="0.25">
      <c r="A19" s="342" t="s">
        <v>317</v>
      </c>
      <c r="B19" s="342" t="s">
        <v>529</v>
      </c>
      <c r="C19" s="513">
        <v>8625000</v>
      </c>
      <c r="D19" s="514">
        <v>10461400</v>
      </c>
      <c r="E19" s="514">
        <v>0</v>
      </c>
      <c r="F19" s="514">
        <v>0</v>
      </c>
      <c r="G19" s="514">
        <f>SUM(C19:F19)</f>
        <v>19086400</v>
      </c>
      <c r="H19" s="541">
        <f>+G19/$G$33</f>
        <v>5.4699073262812247E-4</v>
      </c>
    </row>
    <row r="20" spans="1:12" s="248" customFormat="1" ht="21" customHeight="1" x14ac:dyDescent="0.25">
      <c r="A20" s="540" t="s">
        <v>317</v>
      </c>
      <c r="B20" s="342" t="s">
        <v>283</v>
      </c>
      <c r="C20" s="513">
        <v>7324622.3399999999</v>
      </c>
      <c r="D20" s="514">
        <v>84463246.840000004</v>
      </c>
      <c r="E20" s="514">
        <v>0</v>
      </c>
      <c r="F20" s="514">
        <v>0</v>
      </c>
      <c r="G20" s="514">
        <f t="shared" si="0"/>
        <v>91787869.180000007</v>
      </c>
      <c r="H20" s="541">
        <f t="shared" si="1"/>
        <v>2.6305177408595896E-3</v>
      </c>
      <c r="J20" s="266"/>
      <c r="K20" s="503"/>
      <c r="L20" s="504"/>
    </row>
    <row r="21" spans="1:12" s="248" customFormat="1" ht="21" customHeight="1" x14ac:dyDescent="0.25">
      <c r="A21" s="342" t="s">
        <v>317</v>
      </c>
      <c r="B21" s="342" t="s">
        <v>530</v>
      </c>
      <c r="C21" s="513">
        <v>10677000</v>
      </c>
      <c r="D21" s="543">
        <v>22785600</v>
      </c>
      <c r="E21" s="514">
        <v>0</v>
      </c>
      <c r="F21" s="514">
        <v>0</v>
      </c>
      <c r="G21" s="514">
        <f>SUM(C21:F21)</f>
        <v>33462600</v>
      </c>
      <c r="H21" s="541">
        <f>+G21/$G$33</f>
        <v>9.5899342409473817E-4</v>
      </c>
      <c r="J21" s="266"/>
      <c r="K21" s="503"/>
      <c r="L21" s="504"/>
    </row>
    <row r="22" spans="1:12" s="248" customFormat="1" ht="21" customHeight="1" x14ac:dyDescent="0.25">
      <c r="A22" s="540" t="s">
        <v>317</v>
      </c>
      <c r="B22" s="342" t="s">
        <v>303</v>
      </c>
      <c r="C22" s="513">
        <v>118398492</v>
      </c>
      <c r="D22" s="514">
        <v>681341234</v>
      </c>
      <c r="E22" s="514">
        <v>0</v>
      </c>
      <c r="F22" s="514">
        <v>0</v>
      </c>
      <c r="G22" s="514">
        <f t="shared" si="0"/>
        <v>799739726</v>
      </c>
      <c r="H22" s="541">
        <f t="shared" si="1"/>
        <v>2.2919472432546419E-2</v>
      </c>
      <c r="J22" s="266"/>
      <c r="K22" s="503"/>
      <c r="L22" s="504"/>
    </row>
    <row r="23" spans="1:12" s="248" customFormat="1" ht="21" customHeight="1" x14ac:dyDescent="0.25">
      <c r="A23" s="540" t="s">
        <v>308</v>
      </c>
      <c r="B23" s="342" t="s">
        <v>256</v>
      </c>
      <c r="C23" s="513">
        <v>0</v>
      </c>
      <c r="D23" s="514">
        <v>69920800</v>
      </c>
      <c r="E23" s="514">
        <f>+'Sistemas de Agua'!I30</f>
        <v>744583000</v>
      </c>
      <c r="F23" s="514">
        <v>0</v>
      </c>
      <c r="G23" s="514">
        <f t="shared" si="0"/>
        <v>814503800</v>
      </c>
      <c r="H23" s="541">
        <f t="shared" si="1"/>
        <v>2.3342591074817134E-2</v>
      </c>
      <c r="J23" s="266"/>
      <c r="K23" s="503"/>
      <c r="L23" s="504"/>
    </row>
    <row r="24" spans="1:12" s="248" customFormat="1" ht="21" customHeight="1" x14ac:dyDescent="0.25">
      <c r="A24" s="540" t="s">
        <v>308</v>
      </c>
      <c r="B24" s="342" t="s">
        <v>431</v>
      </c>
      <c r="C24" s="513">
        <v>0</v>
      </c>
      <c r="D24" s="514">
        <v>0</v>
      </c>
      <c r="E24" s="514">
        <f>+'Sistemas de Agua'!I24</f>
        <v>1787163923.27</v>
      </c>
      <c r="F24" s="514">
        <v>0</v>
      </c>
      <c r="G24" s="514">
        <f t="shared" si="0"/>
        <v>1787163923.27</v>
      </c>
      <c r="H24" s="541">
        <f t="shared" si="1"/>
        <v>5.1217731144480201E-2</v>
      </c>
      <c r="J24" s="266"/>
      <c r="K24" s="503"/>
      <c r="L24" s="504"/>
    </row>
    <row r="25" spans="1:12" s="248" customFormat="1" ht="21" customHeight="1" x14ac:dyDescent="0.25">
      <c r="A25" s="540" t="s">
        <v>308</v>
      </c>
      <c r="B25" s="82" t="s">
        <v>424</v>
      </c>
      <c r="C25" s="513">
        <v>0</v>
      </c>
      <c r="D25" s="514">
        <v>0</v>
      </c>
      <c r="E25" s="514">
        <f>+'Sistemas de Agua'!I22</f>
        <v>1682036301.24</v>
      </c>
      <c r="F25" s="514">
        <v>0</v>
      </c>
      <c r="G25" s="514">
        <f t="shared" si="0"/>
        <v>1682036301.24</v>
      </c>
      <c r="H25" s="541">
        <f t="shared" si="1"/>
        <v>4.8204913903217211E-2</v>
      </c>
      <c r="J25" s="266"/>
      <c r="K25" s="503"/>
      <c r="L25" s="504"/>
    </row>
    <row r="26" spans="1:12" s="248" customFormat="1" ht="21" customHeight="1" x14ac:dyDescent="0.25">
      <c r="A26" s="540" t="s">
        <v>308</v>
      </c>
      <c r="B26" s="82" t="s">
        <v>384</v>
      </c>
      <c r="C26" s="513">
        <v>0</v>
      </c>
      <c r="D26" s="514">
        <v>0</v>
      </c>
      <c r="E26" s="514">
        <f>+'Sistemas de Agua'!I15</f>
        <v>2066284436.6600001</v>
      </c>
      <c r="F26" s="514">
        <v>0</v>
      </c>
      <c r="G26" s="514">
        <f t="shared" si="0"/>
        <v>2066284436.6600001</v>
      </c>
      <c r="H26" s="541">
        <f t="shared" si="1"/>
        <v>5.9216952271079974E-2</v>
      </c>
      <c r="J26" s="266"/>
      <c r="K26" s="503"/>
      <c r="L26" s="504"/>
    </row>
    <row r="27" spans="1:12" s="248" customFormat="1" ht="21" customHeight="1" x14ac:dyDescent="0.25">
      <c r="A27" s="540" t="s">
        <v>308</v>
      </c>
      <c r="B27" s="82" t="s">
        <v>407</v>
      </c>
      <c r="C27" s="513">
        <v>0</v>
      </c>
      <c r="D27" s="514">
        <v>0</v>
      </c>
      <c r="E27" s="514">
        <f>+'Sistemas de Agua'!I17</f>
        <v>119110000</v>
      </c>
      <c r="F27" s="514">
        <v>0</v>
      </c>
      <c r="G27" s="514">
        <f t="shared" si="0"/>
        <v>119110000</v>
      </c>
      <c r="H27" s="541">
        <f t="shared" si="1"/>
        <v>3.4135335193297674E-3</v>
      </c>
      <c r="J27" s="266"/>
      <c r="K27" s="503"/>
      <c r="L27" s="504"/>
    </row>
    <row r="28" spans="1:12" s="248" customFormat="1" ht="21" customHeight="1" x14ac:dyDescent="0.25">
      <c r="A28" s="540" t="s">
        <v>308</v>
      </c>
      <c r="B28" s="82" t="s">
        <v>308</v>
      </c>
      <c r="C28" s="513">
        <v>0</v>
      </c>
      <c r="D28" s="514">
        <v>0</v>
      </c>
      <c r="E28" s="514">
        <f>+'Sistemas de Agua'!I39</f>
        <v>16061068776</v>
      </c>
      <c r="F28" s="514">
        <v>0</v>
      </c>
      <c r="G28" s="514">
        <f t="shared" si="0"/>
        <v>16061068776</v>
      </c>
      <c r="H28" s="541">
        <f t="shared" si="1"/>
        <v>0.46028878031346415</v>
      </c>
      <c r="J28" s="266"/>
      <c r="K28" s="503"/>
      <c r="L28" s="504"/>
    </row>
    <row r="29" spans="1:12" s="248" customFormat="1" ht="25.5" customHeight="1" x14ac:dyDescent="0.25">
      <c r="A29" s="540" t="s">
        <v>308</v>
      </c>
      <c r="B29" s="82" t="s">
        <v>391</v>
      </c>
      <c r="C29" s="513">
        <v>0</v>
      </c>
      <c r="D29" s="514">
        <v>0</v>
      </c>
      <c r="E29" s="514">
        <f>+'Sistemas de Agua'!I32</f>
        <v>2248000000</v>
      </c>
      <c r="F29" s="514">
        <v>0</v>
      </c>
      <c r="G29" s="514">
        <f t="shared" si="0"/>
        <v>2248000000</v>
      </c>
      <c r="H29" s="541">
        <f t="shared" si="1"/>
        <v>6.442467762113438E-2</v>
      </c>
      <c r="J29" s="266"/>
      <c r="K29" s="503"/>
      <c r="L29" s="504"/>
    </row>
    <row r="30" spans="1:12" s="248" customFormat="1" ht="26.25" customHeight="1" x14ac:dyDescent="0.25">
      <c r="A30" s="540" t="s">
        <v>308</v>
      </c>
      <c r="B30" s="82" t="s">
        <v>371</v>
      </c>
      <c r="C30" s="513">
        <v>0</v>
      </c>
      <c r="D30" s="514">
        <v>0</v>
      </c>
      <c r="E30" s="514">
        <f>+'Sistemas de Agua'!I13</f>
        <v>3244153947.8800001</v>
      </c>
      <c r="F30" s="514">
        <v>0</v>
      </c>
      <c r="G30" s="514">
        <f t="shared" si="0"/>
        <v>3244153947.8800001</v>
      </c>
      <c r="H30" s="541">
        <f t="shared" si="1"/>
        <v>9.297311932628978E-2</v>
      </c>
      <c r="J30" s="266"/>
      <c r="K30" s="503"/>
      <c r="L30" s="504"/>
    </row>
    <row r="31" spans="1:12" s="248" customFormat="1" ht="21" customHeight="1" x14ac:dyDescent="0.25">
      <c r="A31" s="542" t="s">
        <v>308</v>
      </c>
      <c r="B31" s="201" t="s">
        <v>412</v>
      </c>
      <c r="C31" s="513">
        <v>0</v>
      </c>
      <c r="D31" s="514">
        <v>0</v>
      </c>
      <c r="E31" s="514">
        <f>+'Sistemas de Agua'!I20</f>
        <v>413010000</v>
      </c>
      <c r="F31" s="514">
        <v>0</v>
      </c>
      <c r="G31" s="514">
        <f t="shared" si="0"/>
        <v>413010000</v>
      </c>
      <c r="H31" s="541">
        <f t="shared" si="1"/>
        <v>1.1836314993018111E-2</v>
      </c>
      <c r="J31" s="266"/>
      <c r="K31" s="503"/>
      <c r="L31" s="504"/>
    </row>
    <row r="32" spans="1:12" s="248" customFormat="1" ht="21" customHeight="1" thickBot="1" x14ac:dyDescent="0.3">
      <c r="A32" s="542" t="s">
        <v>308</v>
      </c>
      <c r="B32" s="201" t="s">
        <v>524</v>
      </c>
      <c r="C32" s="525">
        <v>0</v>
      </c>
      <c r="D32" s="526">
        <v>0</v>
      </c>
      <c r="E32" s="526">
        <v>0</v>
      </c>
      <c r="F32" s="526">
        <v>774532973.34000003</v>
      </c>
      <c r="G32" s="514">
        <f>SUM(C32:F32)</f>
        <v>774532973.34000003</v>
      </c>
      <c r="H32" s="541">
        <f t="shared" si="1"/>
        <v>2.2197080566889758E-2</v>
      </c>
      <c r="J32" s="266"/>
      <c r="K32" s="503"/>
      <c r="L32" s="504"/>
    </row>
    <row r="33" spans="1:12" s="248" customFormat="1" ht="24" customHeight="1" thickBot="1" x14ac:dyDescent="0.3">
      <c r="A33" s="511" t="s">
        <v>324</v>
      </c>
      <c r="B33" s="501"/>
      <c r="C33" s="516">
        <f>SUM(C2:C32)</f>
        <v>1071479883.61</v>
      </c>
      <c r="D33" s="516">
        <f>SUM(D2:D32)</f>
        <v>2821086086.1599998</v>
      </c>
      <c r="E33" s="516">
        <f>SUM(E2:E31)</f>
        <v>30226362429.253124</v>
      </c>
      <c r="F33" s="516">
        <f>SUM(F2:F32)</f>
        <v>774532973.34000003</v>
      </c>
      <c r="G33" s="516">
        <f>SUM(G2:G32)</f>
        <v>34893461372.363129</v>
      </c>
      <c r="H33" s="512">
        <f>SUM(H2:H32)</f>
        <v>0.99999999999999978</v>
      </c>
      <c r="J33" s="266"/>
      <c r="K33" s="503"/>
      <c r="L33" s="504"/>
    </row>
    <row r="34" spans="1:12" x14ac:dyDescent="0.2">
      <c r="D34" s="518"/>
      <c r="E34" s="518"/>
      <c r="F34" s="518"/>
    </row>
    <row r="36" spans="1:12" ht="15" x14ac:dyDescent="0.25">
      <c r="K36"/>
    </row>
    <row r="37" spans="1:12" ht="15" x14ac:dyDescent="0.25">
      <c r="K37"/>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EF727B961F59047918BA3BE5FEECF86" ma:contentTypeVersion="0" ma:contentTypeDescription="Crear nuevo documento." ma:contentTypeScope="" ma:versionID="f14e9d2868d93f64399b24ebf950b6b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33680C-9853-4A24-926F-970353E9AB05}">
  <ds:schemaRefs>
    <ds:schemaRef ds:uri="http://schemas.microsoft.com/sharepoint/v3/contenttype/forms"/>
  </ds:schemaRefs>
</ds:datastoreItem>
</file>

<file path=customXml/itemProps2.xml><?xml version="1.0" encoding="utf-8"?>
<ds:datastoreItem xmlns:ds="http://schemas.openxmlformats.org/officeDocument/2006/customXml" ds:itemID="{91A58ADC-18FF-43A5-A324-5FA3C6F2082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914E197-D2C0-44B6-82CE-0BDFA5736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6</vt:i4>
      </vt:variant>
    </vt:vector>
  </HeadingPairs>
  <TitlesOfParts>
    <vt:vector size="11" baseType="lpstr">
      <vt:lpstr>Resumen</vt:lpstr>
      <vt:lpstr>Agrícola</vt:lpstr>
      <vt:lpstr>Pecuario</vt:lpstr>
      <vt:lpstr>Sistemas de Agua</vt:lpstr>
      <vt:lpstr>Pérdidas</vt:lpstr>
      <vt:lpstr>Agrícola!Área_de_impresión</vt:lpstr>
      <vt:lpstr>Pecuario!Área_de_impresión</vt:lpstr>
      <vt:lpstr>'Sistemas de Agua'!Área_de_impresión</vt:lpstr>
      <vt:lpstr>Agrícola!Títulos_a_imprimir</vt:lpstr>
      <vt:lpstr>Pecuario!Títulos_a_imprimir</vt:lpstr>
      <vt:lpstr>'Sistemas de Agua'!Títulos_a_imprimir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C Aragón Hernández</dc:creator>
  <cp:lastModifiedBy>David Eduarte Vargas</cp:lastModifiedBy>
  <cp:lastPrinted>2019-12-02T23:51:49Z</cp:lastPrinted>
  <dcterms:created xsi:type="dcterms:W3CDTF">2019-10-28T19:14:41Z</dcterms:created>
  <dcterms:modified xsi:type="dcterms:W3CDTF">2020-07-14T19:56:44Z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0x0101000EF727B961F59047918BA3BE5FEECF86</vt:lpwstr>
  </property>
</Properties>
</file>