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eanuts\Documents\GitHub\Proyecto-SP-1357\Bases de datos\CNE\"/>
    </mc:Choice>
  </mc:AlternateContent>
  <xr:revisionPtr revIDLastSave="0" documentId="13_ncr:1_{FCD97DBF-C96F-4A45-A02B-13A722DDF1E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Base de datos" sheetId="2" r:id="rId1"/>
  </sheets>
  <definedNames>
    <definedName name="_xlnm._FilterDatabase" localSheetId="0" hidden="1">'Base de datos'!$A$1:$AA$641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41" i="2" l="1"/>
  <c r="AA640" i="2"/>
  <c r="AA639" i="2"/>
  <c r="AA638" i="2"/>
  <c r="AA637" i="2"/>
  <c r="AA636" i="2"/>
  <c r="AA635" i="2"/>
  <c r="AA634" i="2"/>
  <c r="AA633" i="2"/>
  <c r="AA632" i="2"/>
  <c r="AA631" i="2"/>
  <c r="AA630" i="2"/>
  <c r="AA629" i="2"/>
  <c r="AA628" i="2"/>
  <c r="AA627" i="2"/>
  <c r="AA626" i="2"/>
  <c r="AA625" i="2"/>
  <c r="Z246" i="2" l="1"/>
  <c r="AA277" i="2" l="1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2" i="2"/>
  <c r="AA426" i="2"/>
  <c r="AA428" i="2"/>
  <c r="AA430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20" i="2"/>
  <c r="AA621" i="2"/>
  <c r="AA622" i="2"/>
  <c r="AA623" i="2"/>
  <c r="AA624" i="2"/>
  <c r="AA3" i="2"/>
  <c r="AA4" i="2"/>
  <c r="AA5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1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9" i="2"/>
  <c r="AA210" i="2"/>
  <c r="AA211" i="2"/>
  <c r="AA212" i="2"/>
  <c r="AA213" i="2"/>
  <c r="AA214" i="2"/>
  <c r="AA215" i="2"/>
  <c r="AA216" i="2"/>
  <c r="AA229" i="2"/>
  <c r="AA230" i="2"/>
  <c r="AA231" i="2"/>
  <c r="AA232" i="2"/>
  <c r="AA233" i="2"/>
  <c r="AA235" i="2"/>
  <c r="AA236" i="2"/>
  <c r="AA237" i="2"/>
  <c r="AA238" i="2"/>
  <c r="AA239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60" i="2"/>
  <c r="AA262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K619" i="2"/>
  <c r="AA619" i="2" s="1"/>
  <c r="M441" i="2"/>
  <c r="K441" i="2"/>
  <c r="M440" i="2"/>
  <c r="AA440" i="2" s="1"/>
  <c r="M439" i="2"/>
  <c r="K439" i="2"/>
  <c r="AA439" i="2" s="1"/>
  <c r="M438" i="2"/>
  <c r="AA438" i="2" s="1"/>
  <c r="M437" i="2"/>
  <c r="K437" i="2"/>
  <c r="M436" i="2"/>
  <c r="K436" i="2"/>
  <c r="M435" i="2"/>
  <c r="K435" i="2"/>
  <c r="M434" i="2"/>
  <c r="AA434" i="2" s="1"/>
  <c r="M433" i="2"/>
  <c r="K433" i="2"/>
  <c r="AA433" i="2" s="1"/>
  <c r="M432" i="2"/>
  <c r="K432" i="2"/>
  <c r="AA432" i="2" s="1"/>
  <c r="M431" i="2"/>
  <c r="K431" i="2"/>
  <c r="M429" i="2"/>
  <c r="AA429" i="2" s="1"/>
  <c r="K427" i="2"/>
  <c r="AA427" i="2" s="1"/>
  <c r="M425" i="2"/>
  <c r="AA425" i="2" s="1"/>
  <c r="M424" i="2"/>
  <c r="K424" i="2"/>
  <c r="K423" i="2"/>
  <c r="AA423" i="2" s="1"/>
  <c r="M421" i="2"/>
  <c r="K421" i="2"/>
  <c r="V263" i="2"/>
  <c r="AA263" i="2" s="1"/>
  <c r="V261" i="2"/>
  <c r="AA261" i="2" s="1"/>
  <c r="V259" i="2"/>
  <c r="AA259" i="2" s="1"/>
  <c r="AA240" i="2"/>
  <c r="Q234" i="2"/>
  <c r="AA234" i="2" s="1"/>
  <c r="Q228" i="2"/>
  <c r="AA228" i="2" s="1"/>
  <c r="Q227" i="2"/>
  <c r="AA227" i="2" s="1"/>
  <c r="Q226" i="2"/>
  <c r="AA226" i="2" s="1"/>
  <c r="Q225" i="2"/>
  <c r="AA225" i="2" s="1"/>
  <c r="Q224" i="2"/>
  <c r="AA224" i="2" s="1"/>
  <c r="Q223" i="2"/>
  <c r="AA223" i="2" s="1"/>
  <c r="Q222" i="2"/>
  <c r="AA222" i="2" s="1"/>
  <c r="Q221" i="2"/>
  <c r="AA221" i="2" s="1"/>
  <c r="Q220" i="2"/>
  <c r="AA220" i="2" s="1"/>
  <c r="Q219" i="2"/>
  <c r="AA219" i="2" s="1"/>
  <c r="Q218" i="2"/>
  <c r="AA218" i="2" s="1"/>
  <c r="Q217" i="2"/>
  <c r="AA217" i="2" s="1"/>
  <c r="Q208" i="2"/>
  <c r="AA208" i="2" s="1"/>
  <c r="Z138" i="2"/>
  <c r="AA138" i="2" s="1"/>
  <c r="Z137" i="2"/>
  <c r="AA137" i="2" s="1"/>
  <c r="Z136" i="2"/>
  <c r="AA136" i="2" s="1"/>
  <c r="Z135" i="2"/>
  <c r="AA135" i="2" s="1"/>
  <c r="Z134" i="2"/>
  <c r="AA134" i="2" s="1"/>
  <c r="Z133" i="2"/>
  <c r="AA133" i="2" s="1"/>
  <c r="Z132" i="2"/>
  <c r="AA132" i="2" s="1"/>
  <c r="Z131" i="2"/>
  <c r="AA131" i="2" s="1"/>
  <c r="Z130" i="2"/>
  <c r="AA130" i="2" s="1"/>
  <c r="Z129" i="2"/>
  <c r="AA129" i="2" s="1"/>
  <c r="Z128" i="2"/>
  <c r="AA128" i="2" s="1"/>
  <c r="Z127" i="2"/>
  <c r="AA127" i="2" s="1"/>
  <c r="Z126" i="2"/>
  <c r="AA126" i="2" s="1"/>
  <c r="Z125" i="2"/>
  <c r="AA125" i="2" s="1"/>
  <c r="Z124" i="2"/>
  <c r="AA124" i="2" s="1"/>
  <c r="Z123" i="2"/>
  <c r="AA123" i="2" s="1"/>
  <c r="Z122" i="2"/>
  <c r="AA122" i="2" s="1"/>
  <c r="Z121" i="2"/>
  <c r="AA121" i="2" s="1"/>
  <c r="Z120" i="2"/>
  <c r="AA120" i="2" s="1"/>
  <c r="Z119" i="2"/>
  <c r="AA119" i="2" s="1"/>
  <c r="Z118" i="2"/>
  <c r="AA118" i="2" s="1"/>
  <c r="Z117" i="2"/>
  <c r="AA117" i="2" s="1"/>
  <c r="Z116" i="2"/>
  <c r="AA116" i="2" s="1"/>
  <c r="Z115" i="2"/>
  <c r="AA115" i="2" s="1"/>
  <c r="Z114" i="2"/>
  <c r="AA114" i="2" s="1"/>
  <c r="Z113" i="2"/>
  <c r="AA113" i="2" s="1"/>
  <c r="Z112" i="2"/>
  <c r="AA112" i="2" s="1"/>
  <c r="Z111" i="2"/>
  <c r="AA111" i="2" s="1"/>
  <c r="Z110" i="2"/>
  <c r="AA110" i="2" s="1"/>
  <c r="Z109" i="2"/>
  <c r="AA109" i="2" s="1"/>
  <c r="Z108" i="2"/>
  <c r="AA108" i="2" s="1"/>
  <c r="Z107" i="2"/>
  <c r="AA107" i="2" s="1"/>
  <c r="Z106" i="2"/>
  <c r="AA106" i="2" s="1"/>
  <c r="Z105" i="2"/>
  <c r="AA105" i="2" s="1"/>
  <c r="Z104" i="2"/>
  <c r="AA104" i="2" s="1"/>
  <c r="Z103" i="2"/>
  <c r="AA103" i="2" s="1"/>
  <c r="Z102" i="2"/>
  <c r="AA102" i="2" s="1"/>
  <c r="Z101" i="2"/>
  <c r="AA101" i="2" s="1"/>
  <c r="Z100" i="2"/>
  <c r="AA100" i="2" s="1"/>
  <c r="Z99" i="2"/>
  <c r="AA99" i="2" s="1"/>
  <c r="Z98" i="2"/>
  <c r="AA98" i="2" s="1"/>
  <c r="Z97" i="2"/>
  <c r="AA97" i="2" s="1"/>
  <c r="Z96" i="2"/>
  <c r="AA96" i="2" s="1"/>
  <c r="Z95" i="2"/>
  <c r="AA95" i="2" s="1"/>
  <c r="Z94" i="2"/>
  <c r="Z63" i="2"/>
  <c r="AA63" i="2" s="1"/>
  <c r="Z62" i="2"/>
  <c r="AA62" i="2" s="1"/>
  <c r="Z60" i="2"/>
  <c r="AA60" i="2" s="1"/>
  <c r="K7" i="2"/>
  <c r="AA7" i="2" s="1"/>
  <c r="G6" i="2"/>
  <c r="AA6" i="2" s="1"/>
  <c r="F2" i="2"/>
  <c r="AA2" i="2" s="1"/>
  <c r="AA435" i="2" l="1"/>
  <c r="AA421" i="2"/>
  <c r="AA424" i="2"/>
  <c r="AA94" i="2"/>
  <c r="AA431" i="2"/>
  <c r="AA436" i="2"/>
  <c r="AA441" i="2"/>
  <c r="AA437" i="2"/>
</calcChain>
</file>

<file path=xl/sharedStrings.xml><?xml version="1.0" encoding="utf-8"?>
<sst xmlns="http://schemas.openxmlformats.org/spreadsheetml/2006/main" count="2580" uniqueCount="203">
  <si>
    <t>AÑO</t>
  </si>
  <si>
    <t>EVENTO</t>
  </si>
  <si>
    <t>CATEGORÍA</t>
  </si>
  <si>
    <t>DECRETO</t>
  </si>
  <si>
    <t>CANTÓN</t>
  </si>
  <si>
    <t xml:space="preserve">Temporal en la Zona Norte y Vertiente del Caribe </t>
  </si>
  <si>
    <t>Hidrometereológico</t>
  </si>
  <si>
    <t>DE 32180</t>
  </si>
  <si>
    <t>Alvarado</t>
  </si>
  <si>
    <t>Jiménez</t>
  </si>
  <si>
    <t>Paraíso</t>
  </si>
  <si>
    <t>Turrialba</t>
  </si>
  <si>
    <t>Sarapiquí</t>
  </si>
  <si>
    <t>Limón</t>
  </si>
  <si>
    <t>Matina</t>
  </si>
  <si>
    <t>Talamanca</t>
  </si>
  <si>
    <t>Siquirres</t>
  </si>
  <si>
    <t>Pococí</t>
  </si>
  <si>
    <t xml:space="preserve">Peñas Blancas </t>
  </si>
  <si>
    <t>Guácimo</t>
  </si>
  <si>
    <t>Incendio ocurrido en el Hospital Dr. Rafael Ángel Calderón Guardia</t>
  </si>
  <si>
    <t>Antrópico</t>
  </si>
  <si>
    <t>DE 32479</t>
  </si>
  <si>
    <t>San José</t>
  </si>
  <si>
    <t>Extraordinaria actividad lluviosa con fuertes vientos, aguaceros y tormentas eléctricas, en la vertiente del Pacífico del país y en particular afectando las áreas costeras.</t>
  </si>
  <si>
    <t>DE 32657</t>
  </si>
  <si>
    <t>Abangares</t>
  </si>
  <si>
    <t>Bagaces</t>
  </si>
  <si>
    <t>Carrillo</t>
  </si>
  <si>
    <t>Hojancha</t>
  </si>
  <si>
    <t>Liberia</t>
  </si>
  <si>
    <t>Cañas</t>
  </si>
  <si>
    <t>La Cruz</t>
  </si>
  <si>
    <t>Tilarán</t>
  </si>
  <si>
    <t>Nandayure</t>
  </si>
  <si>
    <t>Nicoya</t>
  </si>
  <si>
    <t>Santa Cruz</t>
  </si>
  <si>
    <t>Quepos</t>
  </si>
  <si>
    <t>Buenos Aires</t>
  </si>
  <si>
    <t>Coto Brus</t>
  </si>
  <si>
    <t>Corredores</t>
  </si>
  <si>
    <t>Garabito</t>
  </si>
  <si>
    <t>Golfito</t>
  </si>
  <si>
    <t>Osa</t>
  </si>
  <si>
    <t>Parrita</t>
  </si>
  <si>
    <t>Esparza</t>
  </si>
  <si>
    <t>Montes de Oro</t>
  </si>
  <si>
    <t>Puntarenas</t>
  </si>
  <si>
    <t>San Carlos</t>
  </si>
  <si>
    <t>Upala</t>
  </si>
  <si>
    <t>Atenas</t>
  </si>
  <si>
    <t>San Mateo</t>
  </si>
  <si>
    <t>San Ramón</t>
  </si>
  <si>
    <t>Guatuso</t>
  </si>
  <si>
    <t>Zarcero</t>
  </si>
  <si>
    <t>Sarchí</t>
  </si>
  <si>
    <t xml:space="preserve">Naranjo </t>
  </si>
  <si>
    <t>Orotina</t>
  </si>
  <si>
    <t>Puriscal</t>
  </si>
  <si>
    <t>Turrubares</t>
  </si>
  <si>
    <t>Pérez Zeledón</t>
  </si>
  <si>
    <t>Tarrazú</t>
  </si>
  <si>
    <t>Acosta</t>
  </si>
  <si>
    <t>Desamparados</t>
  </si>
  <si>
    <t>Mora</t>
  </si>
  <si>
    <t>Aserrí</t>
  </si>
  <si>
    <t>Dota</t>
  </si>
  <si>
    <t>Situación generada por el derrame de hidrocarburos ocurrido en el pozo de agua potable AB-1089 y en el Acuífero Colima Superior.</t>
  </si>
  <si>
    <t>DE 32797</t>
  </si>
  <si>
    <t>Situación provocada por el deslizamiento en la naciente del río Granados</t>
  </si>
  <si>
    <t>DE 32798</t>
  </si>
  <si>
    <t>Orosí</t>
  </si>
  <si>
    <t>Situación provocada por las fuertes precipitaciones</t>
  </si>
  <si>
    <t>DE 33166</t>
  </si>
  <si>
    <t>La Unión</t>
  </si>
  <si>
    <t>Situación provocada por el fenómeno meteorológico que generó una fuerte actividad lluviosa con vientos y aguaceros</t>
  </si>
  <si>
    <t>DE 33373</t>
  </si>
  <si>
    <t>Palmares</t>
  </si>
  <si>
    <t>Situación generada por el incendio ocurrido en la Provincia de Limón (Empresa de productos quimicos Holanda)</t>
  </si>
  <si>
    <t>DE 33493</t>
  </si>
  <si>
    <t>DE 33834</t>
  </si>
  <si>
    <t xml:space="preserve">Alajuelita </t>
  </si>
  <si>
    <t xml:space="preserve">Alajuela </t>
  </si>
  <si>
    <t>Cartago</t>
  </si>
  <si>
    <t xml:space="preserve">El Guarco </t>
  </si>
  <si>
    <t>Heredia</t>
  </si>
  <si>
    <t xml:space="preserve">Barva </t>
  </si>
  <si>
    <t xml:space="preserve">San Rafael </t>
  </si>
  <si>
    <t>Belén</t>
  </si>
  <si>
    <t xml:space="preserve">Flores </t>
  </si>
  <si>
    <t>Situación provocada por el sistema de baja presión en el mar caribe</t>
  </si>
  <si>
    <t>DE 33859</t>
  </si>
  <si>
    <t>Los Chiles</t>
  </si>
  <si>
    <t>Situación generada en la Región Huetar Atlántica por el impacto que han ocasionado la epidemia de dengue</t>
  </si>
  <si>
    <t>Biológico</t>
  </si>
  <si>
    <t>Guacimo</t>
  </si>
  <si>
    <t>Situación provocada por condiciones de temporal y paso de una onda tropical en el Pacífico Central, Norte, Sur, Valle Central y Cordillera de Guanacaste</t>
  </si>
  <si>
    <t>DE 34045</t>
  </si>
  <si>
    <t>Escazú</t>
  </si>
  <si>
    <t>Santa Ana</t>
  </si>
  <si>
    <t>Grecia</t>
  </si>
  <si>
    <t>Naranjo</t>
  </si>
  <si>
    <t>Oreamuno</t>
  </si>
  <si>
    <t>El Guarco</t>
  </si>
  <si>
    <t>Barva</t>
  </si>
  <si>
    <t>Santa Bárbara</t>
  </si>
  <si>
    <t>Flores</t>
  </si>
  <si>
    <t>Situación generada por la sequía</t>
  </si>
  <si>
    <t>DE 34530</t>
  </si>
  <si>
    <t>Situación provocada por el evento de temporal y ocasionado por los sistemas de baja presión y la onda tropical ocurridos en el nivel regional del Mar Caribe.</t>
  </si>
  <si>
    <t>DE 34553</t>
  </si>
  <si>
    <t>Situación provocada por la influencia indirecta en el país del Huracán Gustav y la Tormenta Tropical Hanna</t>
  </si>
  <si>
    <t>DE 34742</t>
  </si>
  <si>
    <t>Situación provocada por el sistema de baja presión, que evolucionó a depresión tropical</t>
  </si>
  <si>
    <t>DE 34805</t>
  </si>
  <si>
    <t>Alajuelita</t>
  </si>
  <si>
    <t>Poás</t>
  </si>
  <si>
    <t>Frente frío que afectó al país desde el día 20 de noviembre, así como la suma de un sistema de baja presión, ubicado en Panamá y el Caribe Costarricense, y un sistema de alta presión ubicado al norte de Centroamérica</t>
  </si>
  <si>
    <t>DE 34906</t>
  </si>
  <si>
    <t>Moravia</t>
  </si>
  <si>
    <t>Coronado</t>
  </si>
  <si>
    <t>Condiciones y daños provocados por el fuerte sismo sentido el día 8 de enero del 2009</t>
  </si>
  <si>
    <t>Geológico</t>
  </si>
  <si>
    <t>DE 34993</t>
  </si>
  <si>
    <t>Alajuela</t>
  </si>
  <si>
    <t>Frente frío, sistema frontal que proviene del polo norte afecta al país desde el día 03 de febrero, generando vientos fuertes e importantes precipitaciones en la Costa Caribe, y Zona Norte, con incursiones en el Valle Central</t>
  </si>
  <si>
    <t>DE 35053</t>
  </si>
  <si>
    <t>Sarapiqui</t>
  </si>
  <si>
    <t xml:space="preserve">Santo Domingo </t>
  </si>
  <si>
    <t>Tibás</t>
  </si>
  <si>
    <t>Vásquez de Coronado</t>
  </si>
  <si>
    <t>Situación provocada por condiciones hidrometereológicas extremas, que han afectado el Pacífico Central, Norte, Sur, Valle Central y Guanacaste, asociados a sistemas de baja presión y ondas tropicales a nivel regional en el Mar Caribe</t>
  </si>
  <si>
    <t>DE 36201</t>
  </si>
  <si>
    <t>Zarcero, Naranjo</t>
  </si>
  <si>
    <t>Barva, San Rafaél</t>
  </si>
  <si>
    <t>Barranca</t>
  </si>
  <si>
    <t>La Uruca</t>
  </si>
  <si>
    <t>San Isidro</t>
  </si>
  <si>
    <t>Santo Domingo</t>
  </si>
  <si>
    <t>Upala, Los Chiles</t>
  </si>
  <si>
    <t>Curridabat</t>
  </si>
  <si>
    <t xml:space="preserve">San Pablo </t>
  </si>
  <si>
    <t>Situación provocada por condiciones de temporal y paso de un sistema de baja presión asociado a los efectos indirectos de la tormenta tropical Tomás, en el Pacífico Central, Norte, Sur, Valle Central y Zona de Los Santos</t>
  </si>
  <si>
    <t>DE 36252</t>
  </si>
  <si>
    <t>Situación y proceso desencadenado ante la violación de la soberanía costarricense por parte de Nicaragua</t>
  </si>
  <si>
    <t>DE 36440</t>
  </si>
  <si>
    <t>Condiciones y daños provocados por el terremoto ocurrido el día cinco de setiembre del dos mil doce, a las ocho horas con cuarenta y dos minutos de la mañana</t>
  </si>
  <si>
    <t>DE 37305</t>
  </si>
  <si>
    <t>DE 38642</t>
  </si>
  <si>
    <t>Situación provocada por condiciones de temporal y paso de un sistema de baja presión que generó abundantes lluvias, inundaciones y deslizamientos</t>
  </si>
  <si>
    <t>DE 39056</t>
  </si>
  <si>
    <t>Proliferación del Vector Aedes Aegypti</t>
  </si>
  <si>
    <t>DE 39526</t>
  </si>
  <si>
    <t>DE 39527</t>
  </si>
  <si>
    <t xml:space="preserve">Cóbano </t>
  </si>
  <si>
    <t>Lepanto</t>
  </si>
  <si>
    <t>Paquera</t>
  </si>
  <si>
    <t>Situación provocada por el Huracán Otto</t>
  </si>
  <si>
    <t>DE 40027-MP</t>
  </si>
  <si>
    <t>Peñas Blancas</t>
  </si>
  <si>
    <t>Río Cuarto</t>
  </si>
  <si>
    <t>Situación provocada por Tormenta Nate</t>
  </si>
  <si>
    <t>DE 40677-MP</t>
  </si>
  <si>
    <t>Montes de Oca</t>
  </si>
  <si>
    <t>Goicoechea</t>
  </si>
  <si>
    <t>Monteverde</t>
  </si>
  <si>
    <t>Cóbano</t>
  </si>
  <si>
    <t>Lluvias Intensas</t>
  </si>
  <si>
    <t>NA</t>
  </si>
  <si>
    <t xml:space="preserve">TOTALES                                                                                  </t>
  </si>
  <si>
    <t xml:space="preserve">PRIMER IMPACTO                                                                     </t>
  </si>
  <si>
    <t xml:space="preserve">SOCIAL                                                                                    </t>
  </si>
  <si>
    <t xml:space="preserve">ACTIVIDAD EMPRESARIAL                                                </t>
  </si>
  <si>
    <t xml:space="preserve">AERODROMOS </t>
  </si>
  <si>
    <t xml:space="preserve">FERROVÍAS </t>
  </si>
  <si>
    <t xml:space="preserve">AMBIENTE                                                                         </t>
  </si>
  <si>
    <t>Déficit Hídrico</t>
  </si>
  <si>
    <t>DE 41852-MAG-MP DE 41944-MP</t>
  </si>
  <si>
    <t xml:space="preserve">Orotina </t>
  </si>
  <si>
    <t xml:space="preserve">CARRETERAS                                                                        </t>
  </si>
  <si>
    <t xml:space="preserve">PUENTES                                                                                 </t>
  </si>
  <si>
    <t xml:space="preserve">ALCANTARILLAS Y VADOS                                     </t>
  </si>
  <si>
    <t xml:space="preserve">RÍOS Y QUEBRADAS                                                      </t>
  </si>
  <si>
    <t xml:space="preserve">OBRAS CORRECTIVAS </t>
  </si>
  <si>
    <t xml:space="preserve">SISTEMAS DE AGUA                                                         </t>
  </si>
  <si>
    <t xml:space="preserve">DIVERSAS                                                                            </t>
  </si>
  <si>
    <t xml:space="preserve">EDIFICIOS PÚBLICOS                                                        </t>
  </si>
  <si>
    <t xml:space="preserve">CENTROS EDUCATIVOS                                                       </t>
  </si>
  <si>
    <t xml:space="preserve">VIVIENDA                                                    </t>
  </si>
  <si>
    <t xml:space="preserve">SISTEMAS DE RIEGO                                                     </t>
  </si>
  <si>
    <t xml:space="preserve">AGROPECUARIO                                                              </t>
  </si>
  <si>
    <t xml:space="preserve">SISTEMAS ELÉCTRICOS                                                    </t>
  </si>
  <si>
    <t xml:space="preserve">SISTEMAS DE INFOCOMUNICACIONES                   </t>
  </si>
  <si>
    <t>DE 33967</t>
  </si>
  <si>
    <t>VáSquez de Coronado</t>
  </si>
  <si>
    <t>León Cortés Castro</t>
  </si>
  <si>
    <t>San Pablo</t>
  </si>
  <si>
    <t>San Rafael</t>
  </si>
  <si>
    <t xml:space="preserve">ENERGÍA (POLIDUCTO)                                      </t>
  </si>
  <si>
    <t>Proliferación del Vector Dengue, Chikungunya y Zika</t>
  </si>
  <si>
    <t>Huracán Eta</t>
  </si>
  <si>
    <t xml:space="preserve">DE 42705-MP </t>
  </si>
  <si>
    <t>León Cortés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</si>
</sst>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₡&quot;* #,##0.00_-;\-&quot;₡&quot;* #,##0.00_-;_-&quot;₡&quot;* &quot;-&quot;??_-;_-@_-"/>
    <numFmt numFmtId="43" formatCode="_-* #,##0.00_-;\-* #,##0.00_-;_-* &quot;-&quot;??_-;_-@_-"/>
    <numFmt numFmtId="164" formatCode="&quot;₡&quot;#,##0.00"/>
    <numFmt numFmtId="165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49">
    <xf numFmtId="0" fontId="0" fillId="0" borderId="0" xfId="0"/>
    <xf numFmtId="0" fontId="3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0" fillId="2" borderId="0" xfId="2" applyFont="1" applyFill="1" applyAlignment="1">
      <alignment horizontal="center" vertical="center" wrapText="1"/>
    </xf>
    <xf numFmtId="0" fontId="10" fillId="2" borderId="0" xfId="2" applyFont="1" applyFill="1" applyAlignment="1">
      <alignment horizontal="center" vertical="center"/>
    </xf>
    <xf numFmtId="4" fontId="4" fillId="3" borderId="0" xfId="2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43" fontId="0" fillId="0" borderId="0" xfId="1" applyFont="1"/>
    <xf numFmtId="0" fontId="3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wrapText="1"/>
    </xf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5" fontId="2" fillId="0" borderId="0" xfId="1" applyNumberFormat="1" applyFont="1"/>
    <xf numFmtId="44" fontId="0" fillId="0" borderId="0" xfId="0" applyNumberFormat="1"/>
    <xf numFmtId="0" fontId="3" fillId="0" borderId="1" xfId="0" applyFont="1" applyBorder="1" applyAlignment="1">
      <alignment horizontal="center"/>
    </xf>
    <xf numFmtId="44" fontId="3" fillId="0" borderId="1" xfId="2" applyNumberFormat="1" applyFont="1" applyBorder="1" applyAlignment="1">
      <alignment horizontal="right" vertical="center" wrapText="1"/>
    </xf>
    <xf numFmtId="44" fontId="3" fillId="0" borderId="1" xfId="1" applyNumberFormat="1" applyFont="1" applyFill="1" applyBorder="1" applyAlignment="1">
      <alignment horizontal="right" vertical="center" wrapText="1"/>
    </xf>
    <xf numFmtId="44" fontId="3" fillId="0" borderId="1" xfId="2" applyNumberFormat="1" applyFont="1" applyBorder="1" applyAlignment="1">
      <alignment horizontal="right" vertical="top" wrapText="1"/>
    </xf>
    <xf numFmtId="44" fontId="3" fillId="0" borderId="1" xfId="0" applyNumberFormat="1" applyFont="1" applyBorder="1" applyAlignment="1">
      <alignment horizontal="right" vertical="top" wrapText="1"/>
    </xf>
    <xf numFmtId="44" fontId="3" fillId="0" borderId="1" xfId="3" applyNumberFormat="1" applyFont="1" applyBorder="1" applyAlignment="1">
      <alignment horizontal="right" vertical="top" wrapText="1"/>
    </xf>
    <xf numFmtId="44" fontId="11" fillId="0" borderId="1" xfId="1" applyNumberFormat="1" applyFont="1" applyFill="1" applyBorder="1"/>
    <xf numFmtId="44" fontId="3" fillId="0" borderId="1" xfId="1" applyNumberFormat="1" applyFont="1" applyFill="1" applyBorder="1" applyAlignment="1">
      <alignment horizontal="right" vertical="top" wrapText="1"/>
    </xf>
    <xf numFmtId="44" fontId="0" fillId="0" borderId="0" xfId="1" applyNumberFormat="1" applyFont="1"/>
    <xf numFmtId="44" fontId="3" fillId="0" borderId="1" xfId="4" applyNumberFormat="1" applyFont="1" applyBorder="1" applyAlignment="1">
      <alignment horizontal="right" vertical="top" wrapText="1"/>
    </xf>
    <xf numFmtId="44" fontId="5" fillId="0" borderId="1" xfId="1" applyNumberFormat="1" applyFont="1" applyFill="1" applyBorder="1" applyAlignment="1">
      <alignment horizontal="right"/>
    </xf>
    <xf numFmtId="44" fontId="3" fillId="0" borderId="1" xfId="2" applyNumberFormat="1" applyFont="1" applyBorder="1" applyAlignment="1">
      <alignment horizontal="right"/>
    </xf>
    <xf numFmtId="44" fontId="5" fillId="0" borderId="1" xfId="0" applyNumberFormat="1" applyFont="1" applyBorder="1" applyAlignment="1">
      <alignment horizontal="right"/>
    </xf>
    <xf numFmtId="44" fontId="6" fillId="0" borderId="1" xfId="0" applyNumberFormat="1" applyFont="1" applyBorder="1" applyAlignment="1">
      <alignment horizontal="right"/>
    </xf>
    <xf numFmtId="44" fontId="0" fillId="0" borderId="1" xfId="0" applyNumberFormat="1" applyBorder="1"/>
    <xf numFmtId="44" fontId="9" fillId="0" borderId="1" xfId="0" applyNumberFormat="1" applyFont="1" applyBorder="1" applyAlignment="1">
      <alignment horizontal="right" vertical="center"/>
    </xf>
    <xf numFmtId="164" fontId="0" fillId="0" borderId="1" xfId="0" applyNumberFormat="1" applyBorder="1"/>
    <xf numFmtId="164" fontId="5" fillId="0" borderId="1" xfId="0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 vertical="center"/>
    </xf>
  </cellXfs>
  <cellStyles count="5">
    <cellStyle name="Millares" xfId="1" builtinId="3"/>
    <cellStyle name="Normal" xfId="0" builtinId="0"/>
    <cellStyle name="Normal 2" xfId="2" xr:uid="{00000000-0005-0000-0000-000002000000}"/>
    <cellStyle name="Normal 2 2" xfId="4" xr:uid="{00000000-0005-0000-0000-000003000000}"/>
    <cellStyle name="Normal_Cuadro Resumen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641"/>
  <sheetViews>
    <sheetView tabSelected="1" zoomScale="70" zoomScaleNormal="70" workbookViewId="0">
      <selection activeCell="A641" sqref="A1:A641"/>
    </sheetView>
  </sheetViews>
  <sheetFormatPr baseColWidth="10" defaultRowHeight="15" x14ac:dyDescent="0.25"/>
  <cols>
    <col min="1" max="1" width="15.28515625" customWidth="1"/>
    <col min="2" max="2" width="241.28515625" style="6" bestFit="1" customWidth="1"/>
    <col min="3" max="3" width="27.42578125" customWidth="1"/>
    <col min="4" max="4" width="16" customWidth="1"/>
    <col min="5" max="5" width="23" customWidth="1"/>
    <col min="6" max="26" width="27.85546875" customWidth="1"/>
    <col min="27" max="27" width="27.85546875" style="7" customWidth="1"/>
    <col min="28" max="28" width="33.7109375" customWidth="1"/>
    <col min="29" max="29" width="21.140625" bestFit="1" customWidth="1"/>
  </cols>
  <sheetData>
    <row r="1" spans="1:108" s="12" customFormat="1" ht="96" customHeight="1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179</v>
      </c>
      <c r="G1" s="8" t="s">
        <v>180</v>
      </c>
      <c r="H1" s="8" t="s">
        <v>181</v>
      </c>
      <c r="I1" s="8" t="s">
        <v>182</v>
      </c>
      <c r="J1" s="8" t="s">
        <v>183</v>
      </c>
      <c r="K1" s="8" t="s">
        <v>184</v>
      </c>
      <c r="L1" s="8" t="s">
        <v>185</v>
      </c>
      <c r="M1" s="8" t="s">
        <v>186</v>
      </c>
      <c r="N1" s="8" t="s">
        <v>187</v>
      </c>
      <c r="O1" s="8" t="s">
        <v>188</v>
      </c>
      <c r="P1" s="8" t="s">
        <v>189</v>
      </c>
      <c r="Q1" s="8" t="s">
        <v>190</v>
      </c>
      <c r="R1" s="8" t="s">
        <v>191</v>
      </c>
      <c r="S1" s="8" t="s">
        <v>192</v>
      </c>
      <c r="T1" s="8" t="s">
        <v>175</v>
      </c>
      <c r="U1" s="8" t="s">
        <v>198</v>
      </c>
      <c r="V1" s="8" t="s">
        <v>174</v>
      </c>
      <c r="W1" s="8" t="s">
        <v>173</v>
      </c>
      <c r="X1" s="8" t="s">
        <v>172</v>
      </c>
      <c r="Y1" s="8" t="s">
        <v>171</v>
      </c>
      <c r="Z1" s="8" t="s">
        <v>170</v>
      </c>
      <c r="AA1" s="8" t="s">
        <v>169</v>
      </c>
      <c r="AB1" s="10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</row>
    <row r="2" spans="1:108" x14ac:dyDescent="0.25">
      <c r="A2" s="14">
        <v>2005</v>
      </c>
      <c r="B2" s="1" t="s">
        <v>5</v>
      </c>
      <c r="C2" s="14" t="s">
        <v>6</v>
      </c>
      <c r="D2" s="14" t="s">
        <v>7</v>
      </c>
      <c r="E2" s="14" t="s">
        <v>8</v>
      </c>
      <c r="F2" s="31">
        <f>1824000+18803000</f>
        <v>20627000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536363636.36000001</v>
      </c>
      <c r="P2" s="31">
        <v>0</v>
      </c>
      <c r="Q2" s="31">
        <v>0</v>
      </c>
      <c r="R2" s="31">
        <v>6210539.6363636367</v>
      </c>
      <c r="S2" s="31">
        <v>5440421.7272727275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1">
        <v>32546030.179090913</v>
      </c>
      <c r="AA2" s="31">
        <f t="shared" ref="AA2:AA65" si="0">SUM(F2:Z2)</f>
        <v>601187627.90272725</v>
      </c>
    </row>
    <row r="3" spans="1:108" x14ac:dyDescent="0.25">
      <c r="A3" s="14">
        <v>2005</v>
      </c>
      <c r="B3" s="1" t="s">
        <v>5</v>
      </c>
      <c r="C3" s="14" t="s">
        <v>6</v>
      </c>
      <c r="D3" s="14" t="s">
        <v>7</v>
      </c>
      <c r="E3" s="14" t="s">
        <v>9</v>
      </c>
      <c r="F3" s="31">
        <v>91200000</v>
      </c>
      <c r="G3" s="31">
        <v>0</v>
      </c>
      <c r="H3" s="31">
        <v>24000000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536363636.36000001</v>
      </c>
      <c r="P3" s="31">
        <v>0</v>
      </c>
      <c r="Q3" s="31">
        <v>0</v>
      </c>
      <c r="R3" s="31">
        <v>6210539.6363636367</v>
      </c>
      <c r="S3" s="31">
        <v>5440421.7272727275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32546030.179090913</v>
      </c>
      <c r="AA3" s="31">
        <f t="shared" si="0"/>
        <v>695760627.90272725</v>
      </c>
    </row>
    <row r="4" spans="1:108" x14ac:dyDescent="0.25">
      <c r="A4" s="14">
        <v>2005</v>
      </c>
      <c r="B4" s="1" t="s">
        <v>5</v>
      </c>
      <c r="C4" s="14" t="s">
        <v>6</v>
      </c>
      <c r="D4" s="14" t="s">
        <v>7</v>
      </c>
      <c r="E4" s="14" t="s">
        <v>10</v>
      </c>
      <c r="F4" s="31">
        <v>34557000</v>
      </c>
      <c r="G4" s="31">
        <v>60000000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536363636.36000001</v>
      </c>
      <c r="P4" s="31">
        <v>0</v>
      </c>
      <c r="Q4" s="31">
        <v>0</v>
      </c>
      <c r="R4" s="31">
        <v>6210539.6363636367</v>
      </c>
      <c r="S4" s="31">
        <v>5440421.7272727275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32546030.179090913</v>
      </c>
      <c r="AA4" s="31">
        <f t="shared" si="0"/>
        <v>675117627.90272725</v>
      </c>
    </row>
    <row r="5" spans="1:108" x14ac:dyDescent="0.25">
      <c r="A5" s="14">
        <v>2005</v>
      </c>
      <c r="B5" s="1" t="s">
        <v>5</v>
      </c>
      <c r="C5" s="14" t="s">
        <v>6</v>
      </c>
      <c r="D5" s="14" t="s">
        <v>7</v>
      </c>
      <c r="E5" s="14" t="s">
        <v>11</v>
      </c>
      <c r="F5" s="31">
        <v>125461896</v>
      </c>
      <c r="G5" s="31">
        <v>539000000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536363636.36000001</v>
      </c>
      <c r="P5" s="31">
        <v>0</v>
      </c>
      <c r="Q5" s="31">
        <v>0</v>
      </c>
      <c r="R5" s="31">
        <v>6210539.6363636367</v>
      </c>
      <c r="S5" s="31">
        <v>5440421.7272727275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32546030.179090913</v>
      </c>
      <c r="AA5" s="31">
        <f t="shared" si="0"/>
        <v>1245022523.9027276</v>
      </c>
    </row>
    <row r="6" spans="1:108" x14ac:dyDescent="0.25">
      <c r="A6" s="14">
        <v>2005</v>
      </c>
      <c r="B6" s="1" t="s">
        <v>5</v>
      </c>
      <c r="C6" s="14" t="s">
        <v>6</v>
      </c>
      <c r="D6" s="14" t="s">
        <v>7</v>
      </c>
      <c r="E6" s="14" t="s">
        <v>12</v>
      </c>
      <c r="F6" s="31">
        <v>1768000000</v>
      </c>
      <c r="G6" s="31">
        <f>1571250000+4500000+91000000+3000000+18108320</f>
        <v>1687858320</v>
      </c>
      <c r="H6" s="31">
        <v>222700000</v>
      </c>
      <c r="I6" s="31">
        <v>1033000000</v>
      </c>
      <c r="J6" s="31">
        <v>0</v>
      </c>
      <c r="K6" s="31">
        <v>7000000</v>
      </c>
      <c r="L6" s="31">
        <v>0</v>
      </c>
      <c r="M6" s="31">
        <v>344257000</v>
      </c>
      <c r="N6" s="31">
        <v>390637000</v>
      </c>
      <c r="O6" s="31">
        <v>536363636.36000001</v>
      </c>
      <c r="P6" s="31">
        <v>0</v>
      </c>
      <c r="Q6" s="31">
        <v>0</v>
      </c>
      <c r="R6" s="31">
        <v>6210539.6363636367</v>
      </c>
      <c r="S6" s="31">
        <v>5440421.7272727275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55428383</v>
      </c>
      <c r="Z6" s="31">
        <v>32546030.179090913</v>
      </c>
      <c r="AA6" s="31">
        <f t="shared" si="0"/>
        <v>6089441330.9027271</v>
      </c>
    </row>
    <row r="7" spans="1:108" x14ac:dyDescent="0.25">
      <c r="A7" s="14">
        <v>2005</v>
      </c>
      <c r="B7" s="1" t="s">
        <v>5</v>
      </c>
      <c r="C7" s="14" t="s">
        <v>6</v>
      </c>
      <c r="D7" s="14" t="s">
        <v>7</v>
      </c>
      <c r="E7" s="14" t="s">
        <v>13</v>
      </c>
      <c r="F7" s="31">
        <v>1182750000</v>
      </c>
      <c r="G7" s="31">
        <v>1016240000</v>
      </c>
      <c r="H7" s="31">
        <v>2760000</v>
      </c>
      <c r="I7" s="31">
        <v>145000000</v>
      </c>
      <c r="J7" s="31">
        <v>0</v>
      </c>
      <c r="K7" s="31">
        <f>3000000000+150000000+30000000+16666666</f>
        <v>3196666666</v>
      </c>
      <c r="L7" s="31">
        <v>0</v>
      </c>
      <c r="M7" s="31">
        <v>0</v>
      </c>
      <c r="N7" s="31">
        <v>70600000</v>
      </c>
      <c r="O7" s="31">
        <v>536363636.36000001</v>
      </c>
      <c r="P7" s="31">
        <v>0</v>
      </c>
      <c r="Q7" s="31">
        <v>14188941667</v>
      </c>
      <c r="R7" s="31">
        <v>6210539.6363636367</v>
      </c>
      <c r="S7" s="31">
        <v>5440421.7272727275</v>
      </c>
      <c r="T7" s="31">
        <v>0</v>
      </c>
      <c r="U7" s="31">
        <v>0</v>
      </c>
      <c r="V7" s="31">
        <v>487200000</v>
      </c>
      <c r="W7" s="31">
        <v>0</v>
      </c>
      <c r="X7" s="31">
        <v>0</v>
      </c>
      <c r="Y7" s="31">
        <v>1150072</v>
      </c>
      <c r="Z7" s="31">
        <v>32546030.179090913</v>
      </c>
      <c r="AA7" s="31">
        <f t="shared" si="0"/>
        <v>20871869032.902729</v>
      </c>
    </row>
    <row r="8" spans="1:108" x14ac:dyDescent="0.25">
      <c r="A8" s="14">
        <v>2005</v>
      </c>
      <c r="B8" s="1" t="s">
        <v>5</v>
      </c>
      <c r="C8" s="14" t="s">
        <v>6</v>
      </c>
      <c r="D8" s="14" t="s">
        <v>7</v>
      </c>
      <c r="E8" s="14" t="s">
        <v>14</v>
      </c>
      <c r="F8" s="31">
        <v>472038000</v>
      </c>
      <c r="G8" s="31">
        <v>100500000</v>
      </c>
      <c r="H8" s="31">
        <v>2070000</v>
      </c>
      <c r="I8" s="31">
        <v>1210000000</v>
      </c>
      <c r="J8" s="31">
        <v>0</v>
      </c>
      <c r="K8" s="31">
        <v>16666666</v>
      </c>
      <c r="L8" s="31">
        <v>0</v>
      </c>
      <c r="M8" s="31">
        <v>1800000</v>
      </c>
      <c r="N8" s="31">
        <v>103816351.59</v>
      </c>
      <c r="O8" s="31">
        <v>536363636.36000001</v>
      </c>
      <c r="P8" s="31">
        <v>647829771</v>
      </c>
      <c r="Q8" s="31">
        <v>14188941667</v>
      </c>
      <c r="R8" s="31">
        <v>6210539.6363636367</v>
      </c>
      <c r="S8" s="31">
        <v>5440421.7272727275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10288614</v>
      </c>
      <c r="Z8" s="31">
        <v>32546030.179090913</v>
      </c>
      <c r="AA8" s="31">
        <f t="shared" si="0"/>
        <v>17334511697.492729</v>
      </c>
    </row>
    <row r="9" spans="1:108" x14ac:dyDescent="0.25">
      <c r="A9" s="14">
        <v>2005</v>
      </c>
      <c r="B9" s="1" t="s">
        <v>5</v>
      </c>
      <c r="C9" s="14" t="s">
        <v>6</v>
      </c>
      <c r="D9" s="14" t="s">
        <v>7</v>
      </c>
      <c r="E9" s="14" t="s">
        <v>15</v>
      </c>
      <c r="F9" s="31">
        <v>594336000</v>
      </c>
      <c r="G9" s="31">
        <v>0</v>
      </c>
      <c r="H9" s="31">
        <v>0</v>
      </c>
      <c r="I9" s="31">
        <v>5000000000</v>
      </c>
      <c r="J9" s="31">
        <v>0</v>
      </c>
      <c r="K9" s="31">
        <v>16666666</v>
      </c>
      <c r="L9" s="31">
        <v>0</v>
      </c>
      <c r="M9" s="31">
        <v>250971087.78</v>
      </c>
      <c r="N9" s="31">
        <v>467940000</v>
      </c>
      <c r="O9" s="31">
        <v>536363636.36000001</v>
      </c>
      <c r="P9" s="31">
        <v>252500000</v>
      </c>
      <c r="Q9" s="31">
        <v>14188941667</v>
      </c>
      <c r="R9" s="31">
        <v>6210539.6363636367</v>
      </c>
      <c r="S9" s="31">
        <v>5440421.7272727275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23837305</v>
      </c>
      <c r="Z9" s="31">
        <v>32546030.179090913</v>
      </c>
      <c r="AA9" s="31">
        <f t="shared" si="0"/>
        <v>21375753353.682728</v>
      </c>
    </row>
    <row r="10" spans="1:108" x14ac:dyDescent="0.25">
      <c r="A10" s="14">
        <v>2005</v>
      </c>
      <c r="B10" s="1" t="s">
        <v>5</v>
      </c>
      <c r="C10" s="14" t="s">
        <v>6</v>
      </c>
      <c r="D10" s="14" t="s">
        <v>7</v>
      </c>
      <c r="E10" s="14" t="s">
        <v>16</v>
      </c>
      <c r="F10" s="31">
        <v>932400000</v>
      </c>
      <c r="G10" s="31">
        <v>199280000</v>
      </c>
      <c r="H10" s="31">
        <v>15000000</v>
      </c>
      <c r="I10" s="31">
        <v>370000000</v>
      </c>
      <c r="J10" s="31">
        <v>0</v>
      </c>
      <c r="K10" s="31">
        <v>53000000</v>
      </c>
      <c r="L10" s="31">
        <v>0</v>
      </c>
      <c r="M10" s="31">
        <v>2387665</v>
      </c>
      <c r="N10" s="31">
        <v>8950989.7400000002</v>
      </c>
      <c r="O10" s="31">
        <v>536363636.36000001</v>
      </c>
      <c r="P10" s="31">
        <v>137947000</v>
      </c>
      <c r="Q10" s="31">
        <v>14188941667</v>
      </c>
      <c r="R10" s="31">
        <v>6210539.6363636367</v>
      </c>
      <c r="S10" s="31">
        <v>5440421.7272727275</v>
      </c>
      <c r="T10" s="31">
        <v>0</v>
      </c>
      <c r="U10" s="31">
        <v>0</v>
      </c>
      <c r="V10" s="31">
        <v>4515303000</v>
      </c>
      <c r="W10" s="31">
        <v>0</v>
      </c>
      <c r="X10" s="31">
        <v>0</v>
      </c>
      <c r="Y10" s="31">
        <v>973648</v>
      </c>
      <c r="Z10" s="31">
        <v>32546030.179090913</v>
      </c>
      <c r="AA10" s="31">
        <f t="shared" si="0"/>
        <v>21004744597.642731</v>
      </c>
    </row>
    <row r="11" spans="1:108" x14ac:dyDescent="0.25">
      <c r="A11" s="14">
        <v>2005</v>
      </c>
      <c r="B11" s="1" t="s">
        <v>5</v>
      </c>
      <c r="C11" s="14" t="s">
        <v>6</v>
      </c>
      <c r="D11" s="14" t="s">
        <v>7</v>
      </c>
      <c r="E11" s="14" t="s">
        <v>17</v>
      </c>
      <c r="F11" s="31">
        <v>646400000</v>
      </c>
      <c r="G11" s="31">
        <v>1765410000</v>
      </c>
      <c r="H11" s="31">
        <v>1040000</v>
      </c>
      <c r="I11" s="31">
        <v>200000000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536363636.36000001</v>
      </c>
      <c r="P11" s="31">
        <v>198160000</v>
      </c>
      <c r="Q11" s="31">
        <v>14188941667</v>
      </c>
      <c r="R11" s="31">
        <v>6210539.6363636367</v>
      </c>
      <c r="S11" s="31">
        <v>5440421.7272727275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32546030.179090913</v>
      </c>
      <c r="AA11" s="31">
        <f t="shared" si="0"/>
        <v>17580512294.902729</v>
      </c>
    </row>
    <row r="12" spans="1:108" x14ac:dyDescent="0.25">
      <c r="A12" s="14">
        <v>2005</v>
      </c>
      <c r="B12" s="1" t="s">
        <v>5</v>
      </c>
      <c r="C12" s="14" t="s">
        <v>6</v>
      </c>
      <c r="D12" s="14" t="s">
        <v>7</v>
      </c>
      <c r="E12" s="14" t="s">
        <v>18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f t="shared" si="0"/>
        <v>0</v>
      </c>
    </row>
    <row r="13" spans="1:108" x14ac:dyDescent="0.25">
      <c r="A13" s="14">
        <v>2005</v>
      </c>
      <c r="B13" s="1" t="s">
        <v>5</v>
      </c>
      <c r="C13" s="14" t="s">
        <v>6</v>
      </c>
      <c r="D13" s="14" t="s">
        <v>7</v>
      </c>
      <c r="E13" s="14" t="s">
        <v>19</v>
      </c>
      <c r="F13" s="31">
        <v>408000000</v>
      </c>
      <c r="G13" s="31">
        <v>457000000</v>
      </c>
      <c r="H13" s="31">
        <v>5000000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6880000</v>
      </c>
      <c r="O13" s="31">
        <v>536363636.36000001</v>
      </c>
      <c r="P13" s="31">
        <v>0</v>
      </c>
      <c r="Q13" s="31">
        <v>14188941667</v>
      </c>
      <c r="R13" s="31">
        <v>6210539.6363636367</v>
      </c>
      <c r="S13" s="31">
        <v>5440421.7272727275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25634</v>
      </c>
      <c r="Z13" s="31">
        <v>32546030.179090913</v>
      </c>
      <c r="AA13" s="31">
        <f t="shared" si="0"/>
        <v>15646407928.902727</v>
      </c>
    </row>
    <row r="14" spans="1:108" x14ac:dyDescent="0.25">
      <c r="A14" s="2">
        <v>2005</v>
      </c>
      <c r="B14" s="2" t="s">
        <v>20</v>
      </c>
      <c r="C14" s="2" t="s">
        <v>21</v>
      </c>
      <c r="D14" s="14" t="s">
        <v>22</v>
      </c>
      <c r="E14" s="14" t="s">
        <v>23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1979019000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1107100000</v>
      </c>
      <c r="AA14" s="31">
        <f t="shared" si="0"/>
        <v>3086119000</v>
      </c>
    </row>
    <row r="15" spans="1:108" x14ac:dyDescent="0.25">
      <c r="A15" s="2">
        <v>2005</v>
      </c>
      <c r="B15" s="5" t="s">
        <v>24</v>
      </c>
      <c r="C15" s="2" t="s">
        <v>6</v>
      </c>
      <c r="D15" s="14" t="s">
        <v>25</v>
      </c>
      <c r="E15" s="14" t="s">
        <v>26</v>
      </c>
      <c r="F15" s="31">
        <v>218639510</v>
      </c>
      <c r="G15" s="31">
        <v>3797040</v>
      </c>
      <c r="H15" s="31">
        <v>7922300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1565100000</v>
      </c>
      <c r="P15" s="31">
        <v>233964100</v>
      </c>
      <c r="Q15" s="31">
        <v>961742800</v>
      </c>
      <c r="R15" s="31">
        <v>0</v>
      </c>
      <c r="S15" s="31">
        <v>0</v>
      </c>
      <c r="T15" s="31">
        <v>0</v>
      </c>
      <c r="U15" s="31">
        <v>0</v>
      </c>
      <c r="V15" s="31">
        <v>231800000</v>
      </c>
      <c r="W15" s="31">
        <v>0</v>
      </c>
      <c r="X15" s="31">
        <v>0</v>
      </c>
      <c r="Y15" s="31">
        <v>0</v>
      </c>
      <c r="Z15" s="31">
        <v>68558.480976190476</v>
      </c>
      <c r="AA15" s="31">
        <f t="shared" si="0"/>
        <v>3223034308.4809761</v>
      </c>
    </row>
    <row r="16" spans="1:108" x14ac:dyDescent="0.25">
      <c r="A16" s="2">
        <v>2005</v>
      </c>
      <c r="B16" s="5" t="s">
        <v>24</v>
      </c>
      <c r="C16" s="2" t="s">
        <v>6</v>
      </c>
      <c r="D16" s="14" t="s">
        <v>25</v>
      </c>
      <c r="E16" s="14" t="s">
        <v>27</v>
      </c>
      <c r="F16" s="31">
        <v>1754725100</v>
      </c>
      <c r="G16" s="31">
        <v>11000000</v>
      </c>
      <c r="H16" s="31">
        <v>2740928</v>
      </c>
      <c r="I16" s="31">
        <v>30000000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68558.480976190476</v>
      </c>
      <c r="AA16" s="31">
        <f t="shared" si="0"/>
        <v>1798534586.4809761</v>
      </c>
    </row>
    <row r="17" spans="1:27" x14ac:dyDescent="0.25">
      <c r="A17" s="2">
        <v>2005</v>
      </c>
      <c r="B17" s="5" t="s">
        <v>24</v>
      </c>
      <c r="C17" s="2" t="s">
        <v>6</v>
      </c>
      <c r="D17" s="14" t="s">
        <v>25</v>
      </c>
      <c r="E17" s="14" t="s">
        <v>28</v>
      </c>
      <c r="F17" s="31">
        <v>690001159</v>
      </c>
      <c r="G17" s="31">
        <v>80000000</v>
      </c>
      <c r="H17" s="31">
        <v>460898322</v>
      </c>
      <c r="I17" s="31">
        <v>601605456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68558.480976190476</v>
      </c>
      <c r="AA17" s="31">
        <f t="shared" si="0"/>
        <v>1832573495.4809761</v>
      </c>
    </row>
    <row r="18" spans="1:27" x14ac:dyDescent="0.25">
      <c r="A18" s="2">
        <v>2005</v>
      </c>
      <c r="B18" s="5" t="s">
        <v>24</v>
      </c>
      <c r="C18" s="2" t="s">
        <v>6</v>
      </c>
      <c r="D18" s="14" t="s">
        <v>25</v>
      </c>
      <c r="E18" s="14" t="s">
        <v>29</v>
      </c>
      <c r="F18" s="31">
        <v>1127238000</v>
      </c>
      <c r="G18" s="31">
        <v>164250000</v>
      </c>
      <c r="H18" s="31">
        <v>298500000</v>
      </c>
      <c r="I18" s="31">
        <v>31100000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68558.480976190476</v>
      </c>
      <c r="AA18" s="31">
        <f t="shared" si="0"/>
        <v>1621156558.4809761</v>
      </c>
    </row>
    <row r="19" spans="1:27" x14ac:dyDescent="0.25">
      <c r="A19" s="2">
        <v>2005</v>
      </c>
      <c r="B19" s="5" t="s">
        <v>24</v>
      </c>
      <c r="C19" s="2" t="s">
        <v>6</v>
      </c>
      <c r="D19" s="14" t="s">
        <v>25</v>
      </c>
      <c r="E19" s="14" t="s">
        <v>30</v>
      </c>
      <c r="F19" s="31">
        <v>568677108</v>
      </c>
      <c r="G19" s="31">
        <v>165000000</v>
      </c>
      <c r="H19" s="31">
        <v>54223700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68558.480976190476</v>
      </c>
      <c r="AA19" s="31">
        <f t="shared" si="0"/>
        <v>787969366.48097622</v>
      </c>
    </row>
    <row r="20" spans="1:27" x14ac:dyDescent="0.25">
      <c r="A20" s="2">
        <v>2005</v>
      </c>
      <c r="B20" s="5" t="s">
        <v>24</v>
      </c>
      <c r="C20" s="2" t="s">
        <v>6</v>
      </c>
      <c r="D20" s="14" t="s">
        <v>25</v>
      </c>
      <c r="E20" s="14" t="s">
        <v>31</v>
      </c>
      <c r="F20" s="31">
        <v>490844285</v>
      </c>
      <c r="G20" s="31">
        <v>23263640</v>
      </c>
      <c r="H20" s="31">
        <v>5950000</v>
      </c>
      <c r="I20" s="31">
        <v>36650000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68558.480976190476</v>
      </c>
      <c r="AA20" s="31">
        <f t="shared" si="0"/>
        <v>556776483.48097622</v>
      </c>
    </row>
    <row r="21" spans="1:27" x14ac:dyDescent="0.25">
      <c r="A21" s="2">
        <v>2005</v>
      </c>
      <c r="B21" s="5" t="s">
        <v>24</v>
      </c>
      <c r="C21" s="2" t="s">
        <v>6</v>
      </c>
      <c r="D21" s="14" t="s">
        <v>25</v>
      </c>
      <c r="E21" s="14" t="s">
        <v>32</v>
      </c>
      <c r="F21" s="31">
        <v>3935643638</v>
      </c>
      <c r="G21" s="31">
        <v>72000000</v>
      </c>
      <c r="H21" s="31">
        <v>47846000</v>
      </c>
      <c r="I21" s="31">
        <v>40000000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68558.480976190476</v>
      </c>
      <c r="AA21" s="31">
        <f t="shared" si="0"/>
        <v>4095558196.4809761</v>
      </c>
    </row>
    <row r="22" spans="1:27" x14ac:dyDescent="0.25">
      <c r="A22" s="2">
        <v>2005</v>
      </c>
      <c r="B22" s="5" t="s">
        <v>24</v>
      </c>
      <c r="C22" s="2" t="s">
        <v>6</v>
      </c>
      <c r="D22" s="14" t="s">
        <v>25</v>
      </c>
      <c r="E22" s="14" t="s">
        <v>33</v>
      </c>
      <c r="F22" s="31">
        <v>725994680</v>
      </c>
      <c r="G22" s="31">
        <v>1000000</v>
      </c>
      <c r="H22" s="31">
        <v>480328000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68558.480976190476</v>
      </c>
      <c r="AA22" s="31">
        <f t="shared" si="0"/>
        <v>1207391238.4809761</v>
      </c>
    </row>
    <row r="23" spans="1:27" x14ac:dyDescent="0.25">
      <c r="A23" s="2">
        <v>2005</v>
      </c>
      <c r="B23" s="5" t="s">
        <v>24</v>
      </c>
      <c r="C23" s="2" t="s">
        <v>6</v>
      </c>
      <c r="D23" s="14" t="s">
        <v>25</v>
      </c>
      <c r="E23" s="14" t="s">
        <v>34</v>
      </c>
      <c r="F23" s="31">
        <v>338145144</v>
      </c>
      <c r="G23" s="31">
        <v>75000000</v>
      </c>
      <c r="H23" s="31">
        <v>24593100</v>
      </c>
      <c r="I23" s="31">
        <v>60000000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68558.480976190476</v>
      </c>
      <c r="AA23" s="31">
        <f t="shared" si="0"/>
        <v>497806802.48097616</v>
      </c>
    </row>
    <row r="24" spans="1:27" x14ac:dyDescent="0.25">
      <c r="A24" s="2">
        <v>2005</v>
      </c>
      <c r="B24" s="5" t="s">
        <v>24</v>
      </c>
      <c r="C24" s="2" t="s">
        <v>6</v>
      </c>
      <c r="D24" s="14" t="s">
        <v>25</v>
      </c>
      <c r="E24" s="14" t="s">
        <v>35</v>
      </c>
      <c r="F24" s="31">
        <v>1640775800</v>
      </c>
      <c r="G24" s="31">
        <v>229355930</v>
      </c>
      <c r="H24" s="31">
        <v>39955800</v>
      </c>
      <c r="I24" s="31">
        <v>100000000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68558.480976190476</v>
      </c>
      <c r="AA24" s="31">
        <f t="shared" si="0"/>
        <v>2010156088.4809761</v>
      </c>
    </row>
    <row r="25" spans="1:27" x14ac:dyDescent="0.25">
      <c r="A25" s="2">
        <v>2005</v>
      </c>
      <c r="B25" s="5" t="s">
        <v>24</v>
      </c>
      <c r="C25" s="2" t="s">
        <v>6</v>
      </c>
      <c r="D25" s="14" t="s">
        <v>25</v>
      </c>
      <c r="E25" s="14" t="s">
        <v>36</v>
      </c>
      <c r="F25" s="31">
        <v>584465000</v>
      </c>
      <c r="G25" s="31">
        <v>265227190</v>
      </c>
      <c r="H25" s="31">
        <v>55948680</v>
      </c>
      <c r="I25" s="31">
        <v>170000000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68558.480976190476</v>
      </c>
      <c r="AA25" s="31">
        <f t="shared" si="0"/>
        <v>1075709428.4809761</v>
      </c>
    </row>
    <row r="26" spans="1:27" x14ac:dyDescent="0.25">
      <c r="A26" s="2">
        <v>2005</v>
      </c>
      <c r="B26" s="5" t="s">
        <v>24</v>
      </c>
      <c r="C26" s="2" t="s">
        <v>6</v>
      </c>
      <c r="D26" s="14" t="s">
        <v>25</v>
      </c>
      <c r="E26" s="14" t="s">
        <v>37</v>
      </c>
      <c r="F26" s="31">
        <v>495629550</v>
      </c>
      <c r="G26" s="31">
        <v>379300000</v>
      </c>
      <c r="H26" s="31">
        <v>0</v>
      </c>
      <c r="I26" s="31">
        <v>25000000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68558.480976190476</v>
      </c>
      <c r="AA26" s="31">
        <f t="shared" si="0"/>
        <v>899998108.48097622</v>
      </c>
    </row>
    <row r="27" spans="1:27" x14ac:dyDescent="0.25">
      <c r="A27" s="2">
        <v>2005</v>
      </c>
      <c r="B27" s="5" t="s">
        <v>24</v>
      </c>
      <c r="C27" s="2" t="s">
        <v>6</v>
      </c>
      <c r="D27" s="14" t="s">
        <v>25</v>
      </c>
      <c r="E27" s="14" t="s">
        <v>38</v>
      </c>
      <c r="F27" s="31">
        <v>1054363205</v>
      </c>
      <c r="G27" s="31">
        <v>142400000</v>
      </c>
      <c r="H27" s="31">
        <v>3400000</v>
      </c>
      <c r="I27" s="31">
        <v>71400000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68558.480976190476</v>
      </c>
      <c r="AA27" s="31">
        <f t="shared" si="0"/>
        <v>1271631763.4809761</v>
      </c>
    </row>
    <row r="28" spans="1:27" x14ac:dyDescent="0.25">
      <c r="A28" s="2">
        <v>2005</v>
      </c>
      <c r="B28" s="5" t="s">
        <v>24</v>
      </c>
      <c r="C28" s="2" t="s">
        <v>6</v>
      </c>
      <c r="D28" s="14" t="s">
        <v>25</v>
      </c>
      <c r="E28" s="14" t="s">
        <v>39</v>
      </c>
      <c r="F28" s="31">
        <v>810930000</v>
      </c>
      <c r="G28" s="31">
        <v>150000000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1">
        <v>68558.480976190476</v>
      </c>
      <c r="AA28" s="31">
        <f t="shared" si="0"/>
        <v>960998558.48097622</v>
      </c>
    </row>
    <row r="29" spans="1:27" x14ac:dyDescent="0.25">
      <c r="A29" s="2">
        <v>2005</v>
      </c>
      <c r="B29" s="5" t="s">
        <v>24</v>
      </c>
      <c r="C29" s="2" t="s">
        <v>6</v>
      </c>
      <c r="D29" s="14" t="s">
        <v>25</v>
      </c>
      <c r="E29" s="14" t="s">
        <v>40</v>
      </c>
      <c r="F29" s="31">
        <v>220400000</v>
      </c>
      <c r="G29" s="31">
        <v>342040720</v>
      </c>
      <c r="H29" s="31">
        <v>230480000</v>
      </c>
      <c r="I29" s="31">
        <v>248747000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68558.480976190476</v>
      </c>
      <c r="AA29" s="31">
        <f t="shared" si="0"/>
        <v>1041736278.4809762</v>
      </c>
    </row>
    <row r="30" spans="1:27" x14ac:dyDescent="0.25">
      <c r="A30" s="2">
        <v>2005</v>
      </c>
      <c r="B30" s="5" t="s">
        <v>24</v>
      </c>
      <c r="C30" s="2" t="s">
        <v>6</v>
      </c>
      <c r="D30" s="14" t="s">
        <v>25</v>
      </c>
      <c r="E30" s="14" t="s">
        <v>41</v>
      </c>
      <c r="F30" s="31">
        <v>93816200</v>
      </c>
      <c r="G30" s="31">
        <v>44000000</v>
      </c>
      <c r="H30" s="31">
        <v>0</v>
      </c>
      <c r="I30" s="31">
        <v>42994320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68558.480976190476</v>
      </c>
      <c r="AA30" s="31">
        <f t="shared" si="0"/>
        <v>180879078.48097619</v>
      </c>
    </row>
    <row r="31" spans="1:27" x14ac:dyDescent="0.25">
      <c r="A31" s="2">
        <v>2005</v>
      </c>
      <c r="B31" s="5" t="s">
        <v>24</v>
      </c>
      <c r="C31" s="2" t="s">
        <v>6</v>
      </c>
      <c r="D31" s="14" t="s">
        <v>25</v>
      </c>
      <c r="E31" s="14" t="s">
        <v>42</v>
      </c>
      <c r="F31" s="31">
        <v>256757330</v>
      </c>
      <c r="G31" s="31">
        <v>189709400</v>
      </c>
      <c r="H31" s="31">
        <v>245215275</v>
      </c>
      <c r="I31" s="31">
        <v>68000000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68558.480976190476</v>
      </c>
      <c r="AA31" s="31">
        <f t="shared" si="0"/>
        <v>759750563.48097622</v>
      </c>
    </row>
    <row r="32" spans="1:27" x14ac:dyDescent="0.25">
      <c r="A32" s="2">
        <v>2005</v>
      </c>
      <c r="B32" s="5" t="s">
        <v>24</v>
      </c>
      <c r="C32" s="2" t="s">
        <v>6</v>
      </c>
      <c r="D32" s="14" t="s">
        <v>25</v>
      </c>
      <c r="E32" s="14" t="s">
        <v>43</v>
      </c>
      <c r="F32" s="31">
        <v>674562561</v>
      </c>
      <c r="G32" s="31">
        <v>289573900</v>
      </c>
      <c r="H32" s="31">
        <v>187094651</v>
      </c>
      <c r="I32" s="31">
        <v>155000000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68558.480976190476</v>
      </c>
      <c r="AA32" s="31">
        <f t="shared" si="0"/>
        <v>1306299670.4809761</v>
      </c>
    </row>
    <row r="33" spans="1:27" x14ac:dyDescent="0.25">
      <c r="A33" s="2">
        <v>2005</v>
      </c>
      <c r="B33" s="5" t="s">
        <v>24</v>
      </c>
      <c r="C33" s="2" t="s">
        <v>6</v>
      </c>
      <c r="D33" s="14" t="s">
        <v>25</v>
      </c>
      <c r="E33" s="14" t="s">
        <v>44</v>
      </c>
      <c r="F33" s="31">
        <v>72232550</v>
      </c>
      <c r="G33" s="31">
        <v>58000000</v>
      </c>
      <c r="H33" s="31">
        <v>8000000</v>
      </c>
      <c r="I33" s="31">
        <v>172000000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68558.480976190476</v>
      </c>
      <c r="AA33" s="31">
        <f t="shared" si="0"/>
        <v>310301108.48097616</v>
      </c>
    </row>
    <row r="34" spans="1:27" x14ac:dyDescent="0.25">
      <c r="A34" s="2">
        <v>2005</v>
      </c>
      <c r="B34" s="5" t="s">
        <v>24</v>
      </c>
      <c r="C34" s="2" t="s">
        <v>6</v>
      </c>
      <c r="D34" s="14" t="s">
        <v>25</v>
      </c>
      <c r="E34" s="14" t="s">
        <v>45</v>
      </c>
      <c r="F34" s="31">
        <v>90143350</v>
      </c>
      <c r="G34" s="31">
        <v>0</v>
      </c>
      <c r="H34" s="31">
        <v>5500000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68558.480976190476</v>
      </c>
      <c r="AA34" s="31">
        <f t="shared" si="0"/>
        <v>95711908.480976194</v>
      </c>
    </row>
    <row r="35" spans="1:27" x14ac:dyDescent="0.25">
      <c r="A35" s="2">
        <v>2005</v>
      </c>
      <c r="B35" s="5" t="s">
        <v>24</v>
      </c>
      <c r="C35" s="2" t="s">
        <v>6</v>
      </c>
      <c r="D35" s="14" t="s">
        <v>25</v>
      </c>
      <c r="E35" s="14" t="s">
        <v>46</v>
      </c>
      <c r="F35" s="31">
        <v>1605400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68558.480976190476</v>
      </c>
      <c r="AA35" s="31">
        <f t="shared" si="0"/>
        <v>1673958.4809761904</v>
      </c>
    </row>
    <row r="36" spans="1:27" x14ac:dyDescent="0.25">
      <c r="A36" s="2">
        <v>2005</v>
      </c>
      <c r="B36" s="5" t="s">
        <v>24</v>
      </c>
      <c r="C36" s="2" t="s">
        <v>6</v>
      </c>
      <c r="D36" s="14" t="s">
        <v>25</v>
      </c>
      <c r="E36" s="14" t="s">
        <v>47</v>
      </c>
      <c r="F36" s="31">
        <v>636220547</v>
      </c>
      <c r="G36" s="31">
        <v>137335230</v>
      </c>
      <c r="H36" s="31">
        <v>252284880</v>
      </c>
      <c r="I36" s="31">
        <v>68600000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68558.480976190476</v>
      </c>
      <c r="AA36" s="31">
        <f t="shared" si="0"/>
        <v>1094509215.4809761</v>
      </c>
    </row>
    <row r="37" spans="1:27" x14ac:dyDescent="0.25">
      <c r="A37" s="2">
        <v>2005</v>
      </c>
      <c r="B37" s="5" t="s">
        <v>24</v>
      </c>
      <c r="C37" s="2" t="s">
        <v>6</v>
      </c>
      <c r="D37" s="14" t="s">
        <v>25</v>
      </c>
      <c r="E37" s="14" t="s">
        <v>48</v>
      </c>
      <c r="F37" s="31">
        <v>245512938</v>
      </c>
      <c r="G37" s="31">
        <v>77940541</v>
      </c>
      <c r="H37" s="31">
        <v>93450000</v>
      </c>
      <c r="I37" s="31">
        <v>47119200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68558.480976190476</v>
      </c>
      <c r="AA37" s="31">
        <f t="shared" si="0"/>
        <v>464091237.48097616</v>
      </c>
    </row>
    <row r="38" spans="1:27" x14ac:dyDescent="0.25">
      <c r="A38" s="2">
        <v>2005</v>
      </c>
      <c r="B38" s="5" t="s">
        <v>24</v>
      </c>
      <c r="C38" s="2" t="s">
        <v>6</v>
      </c>
      <c r="D38" s="14" t="s">
        <v>25</v>
      </c>
      <c r="E38" s="14" t="s">
        <v>49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68558.480976190476</v>
      </c>
      <c r="AA38" s="31">
        <f t="shared" si="0"/>
        <v>68558.480976190476</v>
      </c>
    </row>
    <row r="39" spans="1:27" x14ac:dyDescent="0.25">
      <c r="A39" s="2">
        <v>2005</v>
      </c>
      <c r="B39" s="5" t="s">
        <v>24</v>
      </c>
      <c r="C39" s="2" t="s">
        <v>6</v>
      </c>
      <c r="D39" s="14" t="s">
        <v>25</v>
      </c>
      <c r="E39" s="14" t="s">
        <v>50</v>
      </c>
      <c r="F39" s="31">
        <v>52000000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68558.480976190476</v>
      </c>
      <c r="AA39" s="31">
        <f t="shared" si="0"/>
        <v>52068558.480976194</v>
      </c>
    </row>
    <row r="40" spans="1:27" x14ac:dyDescent="0.25">
      <c r="A40" s="2">
        <v>2005</v>
      </c>
      <c r="B40" s="5" t="s">
        <v>24</v>
      </c>
      <c r="C40" s="2" t="s">
        <v>6</v>
      </c>
      <c r="D40" s="14" t="s">
        <v>25</v>
      </c>
      <c r="E40" s="14" t="s">
        <v>51</v>
      </c>
      <c r="F40" s="31">
        <v>51200000</v>
      </c>
      <c r="G40" s="31">
        <v>0</v>
      </c>
      <c r="H40" s="31">
        <v>14000000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68558.480976190476</v>
      </c>
      <c r="AA40" s="31">
        <f t="shared" si="0"/>
        <v>65268558.480976194</v>
      </c>
    </row>
    <row r="41" spans="1:27" x14ac:dyDescent="0.25">
      <c r="A41" s="2">
        <v>2005</v>
      </c>
      <c r="B41" s="5" t="s">
        <v>24</v>
      </c>
      <c r="C41" s="2" t="s">
        <v>6</v>
      </c>
      <c r="D41" s="14" t="s">
        <v>25</v>
      </c>
      <c r="E41" s="14" t="s">
        <v>52</v>
      </c>
      <c r="F41" s="31">
        <v>336340620</v>
      </c>
      <c r="G41" s="31">
        <v>12675600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68558.480976190476</v>
      </c>
      <c r="AA41" s="31">
        <f t="shared" si="0"/>
        <v>349084778.48097616</v>
      </c>
    </row>
    <row r="42" spans="1:27" x14ac:dyDescent="0.25">
      <c r="A42" s="2">
        <v>2005</v>
      </c>
      <c r="B42" s="5" t="s">
        <v>24</v>
      </c>
      <c r="C42" s="2" t="s">
        <v>6</v>
      </c>
      <c r="D42" s="14" t="s">
        <v>25</v>
      </c>
      <c r="E42" s="14" t="s">
        <v>53</v>
      </c>
      <c r="F42" s="31">
        <v>81270000</v>
      </c>
      <c r="G42" s="31">
        <v>31605000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68558.480976190476</v>
      </c>
      <c r="AA42" s="31">
        <f t="shared" si="0"/>
        <v>112943558.48097619</v>
      </c>
    </row>
    <row r="43" spans="1:27" x14ac:dyDescent="0.25">
      <c r="A43" s="2">
        <v>2005</v>
      </c>
      <c r="B43" s="5" t="s">
        <v>24</v>
      </c>
      <c r="C43" s="2" t="s">
        <v>6</v>
      </c>
      <c r="D43" s="14" t="s">
        <v>25</v>
      </c>
      <c r="E43" s="14" t="s">
        <v>54</v>
      </c>
      <c r="F43" s="31">
        <v>10837770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68558.480976190476</v>
      </c>
      <c r="AA43" s="31">
        <f t="shared" si="0"/>
        <v>10906328.48097619</v>
      </c>
    </row>
    <row r="44" spans="1:27" x14ac:dyDescent="0.25">
      <c r="A44" s="2">
        <v>2005</v>
      </c>
      <c r="B44" s="5" t="s">
        <v>24</v>
      </c>
      <c r="C44" s="2" t="s">
        <v>6</v>
      </c>
      <c r="D44" s="14" t="s">
        <v>25</v>
      </c>
      <c r="E44" s="14" t="s">
        <v>55</v>
      </c>
      <c r="F44" s="31">
        <v>96945811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68558.480976190476</v>
      </c>
      <c r="AA44" s="31">
        <f t="shared" si="0"/>
        <v>97014369.480976194</v>
      </c>
    </row>
    <row r="45" spans="1:27" x14ac:dyDescent="0.25">
      <c r="A45" s="2">
        <v>2005</v>
      </c>
      <c r="B45" s="5" t="s">
        <v>24</v>
      </c>
      <c r="C45" s="2" t="s">
        <v>6</v>
      </c>
      <c r="D45" s="14" t="s">
        <v>25</v>
      </c>
      <c r="E45" s="14" t="s">
        <v>56</v>
      </c>
      <c r="F45" s="31">
        <v>23018885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68558.480976190476</v>
      </c>
      <c r="AA45" s="31">
        <f t="shared" si="0"/>
        <v>23087443.48097619</v>
      </c>
    </row>
    <row r="46" spans="1:27" x14ac:dyDescent="0.25">
      <c r="A46" s="2">
        <v>2005</v>
      </c>
      <c r="B46" s="5" t="s">
        <v>24</v>
      </c>
      <c r="C46" s="2" t="s">
        <v>6</v>
      </c>
      <c r="D46" s="14" t="s">
        <v>25</v>
      </c>
      <c r="E46" s="14" t="s">
        <v>57</v>
      </c>
      <c r="F46" s="31">
        <v>559105400</v>
      </c>
      <c r="G46" s="31">
        <v>57600000</v>
      </c>
      <c r="H46" s="31">
        <v>55650000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68558.480976190476</v>
      </c>
      <c r="AA46" s="31">
        <f t="shared" si="0"/>
        <v>672423958.48097622</v>
      </c>
    </row>
    <row r="47" spans="1:27" x14ac:dyDescent="0.25">
      <c r="A47" s="2">
        <v>2005</v>
      </c>
      <c r="B47" s="5" t="s">
        <v>24</v>
      </c>
      <c r="C47" s="2" t="s">
        <v>6</v>
      </c>
      <c r="D47" s="14" t="s">
        <v>25</v>
      </c>
      <c r="E47" s="14" t="s">
        <v>58</v>
      </c>
      <c r="F47" s="31">
        <v>221495500</v>
      </c>
      <c r="G47" s="31">
        <v>0</v>
      </c>
      <c r="H47" s="31">
        <v>16000000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68558.480976190476</v>
      </c>
      <c r="AA47" s="31">
        <f t="shared" si="0"/>
        <v>237564058.48097619</v>
      </c>
    </row>
    <row r="48" spans="1:27" x14ac:dyDescent="0.25">
      <c r="A48" s="2">
        <v>2005</v>
      </c>
      <c r="B48" s="5" t="s">
        <v>24</v>
      </c>
      <c r="C48" s="2" t="s">
        <v>6</v>
      </c>
      <c r="D48" s="14" t="s">
        <v>25</v>
      </c>
      <c r="E48" s="14" t="s">
        <v>59</v>
      </c>
      <c r="F48" s="31">
        <v>5200000</v>
      </c>
      <c r="G48" s="31">
        <v>3500000</v>
      </c>
      <c r="H48" s="31">
        <v>0</v>
      </c>
      <c r="I48" s="31">
        <v>1200000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68558.480976190476</v>
      </c>
      <c r="AA48" s="31">
        <f t="shared" si="0"/>
        <v>9968558.4809761904</v>
      </c>
    </row>
    <row r="49" spans="1:27" x14ac:dyDescent="0.25">
      <c r="A49" s="2">
        <v>2005</v>
      </c>
      <c r="B49" s="5" t="s">
        <v>24</v>
      </c>
      <c r="C49" s="2" t="s">
        <v>6</v>
      </c>
      <c r="D49" s="14" t="s">
        <v>25</v>
      </c>
      <c r="E49" s="14" t="s">
        <v>60</v>
      </c>
      <c r="F49" s="31">
        <v>1040756164</v>
      </c>
      <c r="G49" s="31">
        <v>241100000</v>
      </c>
      <c r="H49" s="31">
        <v>0</v>
      </c>
      <c r="I49" s="31">
        <v>142900000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68558.480976190476</v>
      </c>
      <c r="AA49" s="31">
        <f t="shared" si="0"/>
        <v>1424824722.4809761</v>
      </c>
    </row>
    <row r="50" spans="1:27" x14ac:dyDescent="0.25">
      <c r="A50" s="2">
        <v>2005</v>
      </c>
      <c r="B50" s="5" t="s">
        <v>24</v>
      </c>
      <c r="C50" s="2" t="s">
        <v>6</v>
      </c>
      <c r="D50" s="14" t="s">
        <v>25</v>
      </c>
      <c r="E50" s="14" t="s">
        <v>61</v>
      </c>
      <c r="F50" s="31">
        <v>168800000</v>
      </c>
      <c r="G50" s="31">
        <v>19000000</v>
      </c>
      <c r="H50" s="31">
        <v>64900000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>
        <v>68558.480976190476</v>
      </c>
      <c r="AA50" s="31">
        <f t="shared" si="0"/>
        <v>252768558.48097619</v>
      </c>
    </row>
    <row r="51" spans="1:27" x14ac:dyDescent="0.25">
      <c r="A51" s="2">
        <v>2005</v>
      </c>
      <c r="B51" s="5" t="s">
        <v>24</v>
      </c>
      <c r="C51" s="2" t="s">
        <v>6</v>
      </c>
      <c r="D51" s="14" t="s">
        <v>25</v>
      </c>
      <c r="E51" s="14" t="s">
        <v>62</v>
      </c>
      <c r="F51" s="31">
        <v>125805340</v>
      </c>
      <c r="G51" s="31">
        <v>34000000</v>
      </c>
      <c r="H51" s="31">
        <v>36000000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68558.480976190476</v>
      </c>
      <c r="AA51" s="31">
        <f t="shared" si="0"/>
        <v>195873898.48097619</v>
      </c>
    </row>
    <row r="52" spans="1:27" x14ac:dyDescent="0.25">
      <c r="A52" s="2">
        <v>2005</v>
      </c>
      <c r="B52" s="5" t="s">
        <v>24</v>
      </c>
      <c r="C52" s="2" t="s">
        <v>6</v>
      </c>
      <c r="D52" s="14" t="s">
        <v>25</v>
      </c>
      <c r="E52" s="14" t="s">
        <v>63</v>
      </c>
      <c r="F52" s="31">
        <v>35200000</v>
      </c>
      <c r="G52" s="31">
        <v>40000000</v>
      </c>
      <c r="H52" s="31">
        <v>15800000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1">
        <v>68558.480976190476</v>
      </c>
      <c r="AA52" s="31">
        <f t="shared" si="0"/>
        <v>91068558.480976194</v>
      </c>
    </row>
    <row r="53" spans="1:27" x14ac:dyDescent="0.25">
      <c r="A53" s="2">
        <v>2005</v>
      </c>
      <c r="B53" s="5" t="s">
        <v>24</v>
      </c>
      <c r="C53" s="2" t="s">
        <v>6</v>
      </c>
      <c r="D53" s="14" t="s">
        <v>25</v>
      </c>
      <c r="E53" s="14" t="s">
        <v>64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68558.480976190476</v>
      </c>
      <c r="AA53" s="31">
        <f t="shared" si="0"/>
        <v>68558.480976190476</v>
      </c>
    </row>
    <row r="54" spans="1:27" x14ac:dyDescent="0.25">
      <c r="A54" s="2">
        <v>2005</v>
      </c>
      <c r="B54" s="5" t="s">
        <v>24</v>
      </c>
      <c r="C54" s="2" t="s">
        <v>6</v>
      </c>
      <c r="D54" s="14" t="s">
        <v>25</v>
      </c>
      <c r="E54" s="14" t="s">
        <v>65</v>
      </c>
      <c r="F54" s="31">
        <v>262304940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</v>
      </c>
      <c r="S54" s="31">
        <v>0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31">
        <v>0</v>
      </c>
      <c r="Z54" s="31">
        <v>68558.480976190476</v>
      </c>
      <c r="AA54" s="31">
        <f t="shared" si="0"/>
        <v>262373498.48097619</v>
      </c>
    </row>
    <row r="55" spans="1:27" x14ac:dyDescent="0.25">
      <c r="A55" s="2">
        <v>2005</v>
      </c>
      <c r="B55" s="5" t="s">
        <v>24</v>
      </c>
      <c r="C55" s="2" t="s">
        <v>6</v>
      </c>
      <c r="D55" s="14" t="s">
        <v>25</v>
      </c>
      <c r="E55" s="14" t="s">
        <v>66</v>
      </c>
      <c r="F55" s="31">
        <v>5369608</v>
      </c>
      <c r="G55" s="31">
        <v>21600000</v>
      </c>
      <c r="H55" s="31">
        <v>6700000</v>
      </c>
      <c r="I55" s="31">
        <v>10000000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1">
        <v>68558.480976190476</v>
      </c>
      <c r="AA55" s="31">
        <f t="shared" si="0"/>
        <v>43738166.480976194</v>
      </c>
    </row>
    <row r="56" spans="1:27" x14ac:dyDescent="0.25">
      <c r="A56" s="2">
        <v>2005</v>
      </c>
      <c r="B56" s="5" t="s">
        <v>24</v>
      </c>
      <c r="C56" s="2" t="s">
        <v>6</v>
      </c>
      <c r="D56" s="14" t="s">
        <v>25</v>
      </c>
      <c r="E56" s="14" t="s">
        <v>195</v>
      </c>
      <c r="F56" s="31">
        <v>21783020</v>
      </c>
      <c r="G56" s="31">
        <v>10000000</v>
      </c>
      <c r="H56" s="31">
        <v>500000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68558.480976190476</v>
      </c>
      <c r="AA56" s="31">
        <f t="shared" si="0"/>
        <v>32351578.48097619</v>
      </c>
    </row>
    <row r="57" spans="1:27" x14ac:dyDescent="0.25">
      <c r="A57" s="2">
        <v>2005</v>
      </c>
      <c r="B57" s="2" t="s">
        <v>67</v>
      </c>
      <c r="C57" s="2" t="s">
        <v>21</v>
      </c>
      <c r="D57" s="2" t="s">
        <v>68</v>
      </c>
      <c r="E57" s="14"/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f t="shared" si="0"/>
        <v>0</v>
      </c>
    </row>
    <row r="58" spans="1:27" x14ac:dyDescent="0.25">
      <c r="A58" s="2">
        <v>2005</v>
      </c>
      <c r="B58" s="2" t="s">
        <v>69</v>
      </c>
      <c r="C58" s="2" t="s">
        <v>6</v>
      </c>
      <c r="D58" s="2" t="s">
        <v>70</v>
      </c>
      <c r="E58" s="14" t="s">
        <v>71</v>
      </c>
      <c r="F58" s="32">
        <v>57035000</v>
      </c>
      <c r="G58" s="32">
        <v>407680000</v>
      </c>
      <c r="H58" s="31">
        <v>0</v>
      </c>
      <c r="I58" s="32">
        <v>470446602</v>
      </c>
      <c r="J58" s="31">
        <v>0</v>
      </c>
      <c r="K58" s="31">
        <v>0</v>
      </c>
      <c r="L58" s="32">
        <v>3721749.76</v>
      </c>
      <c r="M58" s="31">
        <v>0</v>
      </c>
      <c r="N58" s="32">
        <v>67035000</v>
      </c>
      <c r="O58" s="32">
        <v>110000000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2">
        <v>1344152</v>
      </c>
      <c r="AA58" s="31">
        <f t="shared" si="0"/>
        <v>1117262503.76</v>
      </c>
    </row>
    <row r="59" spans="1:27" x14ac:dyDescent="0.25">
      <c r="A59" s="2">
        <v>2005</v>
      </c>
      <c r="B59" s="2" t="s">
        <v>72</v>
      </c>
      <c r="C59" s="2" t="s">
        <v>6</v>
      </c>
      <c r="D59" s="14" t="s">
        <v>73</v>
      </c>
      <c r="E59" s="14" t="s">
        <v>74</v>
      </c>
      <c r="F59" s="31">
        <v>6310000</v>
      </c>
      <c r="G59" s="31">
        <v>0</v>
      </c>
      <c r="H59" s="31">
        <v>0</v>
      </c>
      <c r="I59" s="31">
        <v>0</v>
      </c>
      <c r="J59" s="31">
        <v>30722560</v>
      </c>
      <c r="K59" s="31">
        <v>3037500</v>
      </c>
      <c r="L59" s="31">
        <v>22975000</v>
      </c>
      <c r="M59" s="31">
        <v>0</v>
      </c>
      <c r="N59" s="31">
        <v>0</v>
      </c>
      <c r="O59" s="31">
        <v>400000000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5190000</v>
      </c>
      <c r="AA59" s="31">
        <f t="shared" si="0"/>
        <v>468235060</v>
      </c>
    </row>
    <row r="60" spans="1:27" x14ac:dyDescent="0.25">
      <c r="A60" s="2">
        <v>2006</v>
      </c>
      <c r="B60" s="2" t="s">
        <v>75</v>
      </c>
      <c r="C60" s="2" t="s">
        <v>6</v>
      </c>
      <c r="D60" s="1" t="s">
        <v>76</v>
      </c>
      <c r="E60" s="15" t="s">
        <v>63</v>
      </c>
      <c r="F60" s="33">
        <v>456200000</v>
      </c>
      <c r="G60" s="33">
        <v>637000000</v>
      </c>
      <c r="H60" s="33">
        <v>186100000</v>
      </c>
      <c r="I60" s="33">
        <v>297200000</v>
      </c>
      <c r="J60" s="33">
        <v>0</v>
      </c>
      <c r="K60" s="33">
        <v>0</v>
      </c>
      <c r="L60" s="33">
        <v>14000000</v>
      </c>
      <c r="M60" s="33">
        <v>0</v>
      </c>
      <c r="N60" s="33">
        <v>15000000</v>
      </c>
      <c r="O60" s="33">
        <v>1101000000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f>4930000+33607666.6</f>
        <v>38537666.600000001</v>
      </c>
      <c r="AA60" s="31">
        <f t="shared" si="0"/>
        <v>2745037666.5999999</v>
      </c>
    </row>
    <row r="61" spans="1:27" x14ac:dyDescent="0.25">
      <c r="A61" s="2">
        <v>2006</v>
      </c>
      <c r="B61" s="2" t="s">
        <v>75</v>
      </c>
      <c r="C61" s="2" t="s">
        <v>6</v>
      </c>
      <c r="D61" s="1" t="s">
        <v>76</v>
      </c>
      <c r="E61" s="15" t="s">
        <v>65</v>
      </c>
      <c r="F61" s="33">
        <v>290000000</v>
      </c>
      <c r="G61" s="33">
        <v>10000000</v>
      </c>
      <c r="H61" s="33">
        <v>21000000</v>
      </c>
      <c r="I61" s="33">
        <v>15000000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791000000</v>
      </c>
      <c r="P61" s="33">
        <v>0</v>
      </c>
      <c r="Q61" s="33">
        <v>15664000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  <c r="AA61" s="31">
        <f t="shared" si="0"/>
        <v>1142664000</v>
      </c>
    </row>
    <row r="62" spans="1:27" x14ac:dyDescent="0.25">
      <c r="A62" s="2">
        <v>2006</v>
      </c>
      <c r="B62" s="2" t="s">
        <v>75</v>
      </c>
      <c r="C62" s="2" t="s">
        <v>6</v>
      </c>
      <c r="D62" s="1" t="s">
        <v>76</v>
      </c>
      <c r="E62" s="15" t="s">
        <v>52</v>
      </c>
      <c r="F62" s="33">
        <v>820330000</v>
      </c>
      <c r="G62" s="33">
        <v>1001771000</v>
      </c>
      <c r="H62" s="33">
        <v>11400000</v>
      </c>
      <c r="I62" s="33">
        <v>24445000</v>
      </c>
      <c r="J62" s="33">
        <v>0</v>
      </c>
      <c r="K62" s="33">
        <v>250000</v>
      </c>
      <c r="L62" s="33">
        <v>18550000</v>
      </c>
      <c r="M62" s="33">
        <v>0</v>
      </c>
      <c r="N62" s="33">
        <v>24000000</v>
      </c>
      <c r="O62" s="33">
        <v>269200000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52130000</v>
      </c>
      <c r="Y62" s="33">
        <v>0</v>
      </c>
      <c r="Z62" s="33">
        <f>12398000+33607666.6</f>
        <v>46005666.600000001</v>
      </c>
      <c r="AA62" s="31">
        <f t="shared" si="0"/>
        <v>2268081666.5999999</v>
      </c>
    </row>
    <row r="63" spans="1:27" x14ac:dyDescent="0.25">
      <c r="A63" s="2">
        <v>2006</v>
      </c>
      <c r="B63" s="2" t="s">
        <v>75</v>
      </c>
      <c r="C63" s="2" t="s">
        <v>6</v>
      </c>
      <c r="D63" s="1" t="s">
        <v>76</v>
      </c>
      <c r="E63" s="15" t="s">
        <v>77</v>
      </c>
      <c r="F63" s="33">
        <v>876723000</v>
      </c>
      <c r="G63" s="33">
        <v>696572000</v>
      </c>
      <c r="H63" s="33">
        <v>250120000</v>
      </c>
      <c r="I63" s="33">
        <v>65000000</v>
      </c>
      <c r="J63" s="33">
        <v>0</v>
      </c>
      <c r="K63" s="33">
        <v>0</v>
      </c>
      <c r="L63" s="33">
        <v>0</v>
      </c>
      <c r="M63" s="33">
        <v>51000000</v>
      </c>
      <c r="N63" s="33">
        <v>17525000</v>
      </c>
      <c r="O63" s="33">
        <v>891000000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f>79415000+33607666.6</f>
        <v>113022666.59999999</v>
      </c>
      <c r="AA63" s="31">
        <f t="shared" si="0"/>
        <v>2960962666.5999999</v>
      </c>
    </row>
    <row r="64" spans="1:27" x14ac:dyDescent="0.25">
      <c r="A64" s="2">
        <v>2006</v>
      </c>
      <c r="B64" s="2" t="s">
        <v>75</v>
      </c>
      <c r="C64" s="2" t="s">
        <v>6</v>
      </c>
      <c r="D64" s="1" t="s">
        <v>76</v>
      </c>
      <c r="E64" s="15" t="s">
        <v>54</v>
      </c>
      <c r="F64" s="33">
        <v>228000000</v>
      </c>
      <c r="G64" s="33">
        <v>200000000</v>
      </c>
      <c r="H64" s="33">
        <v>182000000</v>
      </c>
      <c r="I64" s="33">
        <v>82000000</v>
      </c>
      <c r="J64" s="33">
        <v>0</v>
      </c>
      <c r="K64" s="33">
        <v>500000000</v>
      </c>
      <c r="L64" s="33">
        <v>0</v>
      </c>
      <c r="M64" s="33"/>
      <c r="N64" s="33">
        <v>0</v>
      </c>
      <c r="O64" s="33">
        <v>0</v>
      </c>
      <c r="P64" s="33">
        <v>0</v>
      </c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1">
        <f t="shared" si="0"/>
        <v>1192000000</v>
      </c>
    </row>
    <row r="65" spans="1:27" x14ac:dyDescent="0.25">
      <c r="A65" s="2">
        <v>2006</v>
      </c>
      <c r="B65" s="2" t="s">
        <v>78</v>
      </c>
      <c r="C65" s="2" t="s">
        <v>21</v>
      </c>
      <c r="D65" s="1" t="s">
        <v>79</v>
      </c>
      <c r="E65" s="14" t="s">
        <v>13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528700000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112652382.11</v>
      </c>
      <c r="AA65" s="31">
        <f t="shared" si="0"/>
        <v>641352382.11000001</v>
      </c>
    </row>
    <row r="66" spans="1:27" x14ac:dyDescent="0.25">
      <c r="A66" s="2">
        <v>2007</v>
      </c>
      <c r="B66" s="2" t="s">
        <v>75</v>
      </c>
      <c r="C66" s="3" t="s">
        <v>6</v>
      </c>
      <c r="D66" s="1" t="s">
        <v>80</v>
      </c>
      <c r="E66" s="14" t="s">
        <v>23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21000000</v>
      </c>
      <c r="P66" s="33">
        <v>0</v>
      </c>
      <c r="Q66" s="33">
        <v>0</v>
      </c>
      <c r="R66" s="33"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20439835</v>
      </c>
      <c r="AA66" s="31">
        <f t="shared" ref="AA66:AA128" si="1">SUM(F66:Z66)</f>
        <v>41439835</v>
      </c>
    </row>
    <row r="67" spans="1:27" x14ac:dyDescent="0.25">
      <c r="A67" s="2">
        <v>2007</v>
      </c>
      <c r="B67" s="2" t="s">
        <v>75</v>
      </c>
      <c r="C67" s="3" t="s">
        <v>6</v>
      </c>
      <c r="D67" s="1" t="s">
        <v>80</v>
      </c>
      <c r="E67" s="15" t="s">
        <v>81</v>
      </c>
      <c r="F67" s="33">
        <v>656340500</v>
      </c>
      <c r="G67" s="33">
        <v>38040000</v>
      </c>
      <c r="H67" s="33">
        <v>423665600</v>
      </c>
      <c r="I67" s="33">
        <v>10850000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53250000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20439835</v>
      </c>
      <c r="AA67" s="31">
        <f t="shared" si="1"/>
        <v>1202585935</v>
      </c>
    </row>
    <row r="68" spans="1:27" x14ac:dyDescent="0.25">
      <c r="A68" s="2">
        <v>2007</v>
      </c>
      <c r="B68" s="2" t="s">
        <v>75</v>
      </c>
      <c r="C68" s="3" t="s">
        <v>6</v>
      </c>
      <c r="D68" s="1" t="s">
        <v>80</v>
      </c>
      <c r="E68" s="15" t="s">
        <v>82</v>
      </c>
      <c r="F68" s="33">
        <v>41000000</v>
      </c>
      <c r="G68" s="33">
        <v>72000000</v>
      </c>
      <c r="H68" s="33">
        <v>269000000</v>
      </c>
      <c r="I68" s="33">
        <v>25382000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78300000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20439835</v>
      </c>
      <c r="AA68" s="31">
        <f t="shared" si="1"/>
        <v>506121835</v>
      </c>
    </row>
    <row r="69" spans="1:27" x14ac:dyDescent="0.25">
      <c r="A69" s="2">
        <v>2007</v>
      </c>
      <c r="B69" s="2" t="s">
        <v>75</v>
      </c>
      <c r="C69" s="3" t="s">
        <v>6</v>
      </c>
      <c r="D69" s="1" t="s">
        <v>80</v>
      </c>
      <c r="E69" s="15" t="s">
        <v>83</v>
      </c>
      <c r="F69" s="33">
        <v>100275000</v>
      </c>
      <c r="G69" s="33">
        <v>32900000</v>
      </c>
      <c r="H69" s="33">
        <v>61891800</v>
      </c>
      <c r="I69" s="33">
        <v>58190000</v>
      </c>
      <c r="J69" s="33">
        <v>74700000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20439835</v>
      </c>
      <c r="AA69" s="31">
        <f t="shared" si="1"/>
        <v>348396635</v>
      </c>
    </row>
    <row r="70" spans="1:27" x14ac:dyDescent="0.25">
      <c r="A70" s="2">
        <v>2007</v>
      </c>
      <c r="B70" s="2" t="s">
        <v>75</v>
      </c>
      <c r="C70" s="3" t="s">
        <v>6</v>
      </c>
      <c r="D70" s="1" t="s">
        <v>80</v>
      </c>
      <c r="E70" s="15" t="s">
        <v>84</v>
      </c>
      <c r="F70" s="33">
        <v>0</v>
      </c>
      <c r="G70" s="33">
        <v>0</v>
      </c>
      <c r="H70" s="33">
        <v>0</v>
      </c>
      <c r="I70" s="33">
        <v>436614000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20439835</v>
      </c>
      <c r="AA70" s="31">
        <f t="shared" si="1"/>
        <v>457053835</v>
      </c>
    </row>
    <row r="71" spans="1:27" x14ac:dyDescent="0.25">
      <c r="A71" s="2">
        <v>2007</v>
      </c>
      <c r="B71" s="2" t="s">
        <v>75</v>
      </c>
      <c r="C71" s="3" t="s">
        <v>6</v>
      </c>
      <c r="D71" s="1" t="s">
        <v>80</v>
      </c>
      <c r="E71" s="15" t="s">
        <v>85</v>
      </c>
      <c r="F71" s="33">
        <v>13000000</v>
      </c>
      <c r="G71" s="33">
        <v>400000000</v>
      </c>
      <c r="H71" s="33">
        <v>100000000</v>
      </c>
      <c r="I71" s="33">
        <v>600000000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586500000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20439835</v>
      </c>
      <c r="AA71" s="31">
        <f t="shared" si="1"/>
        <v>1719939835</v>
      </c>
    </row>
    <row r="72" spans="1:27" x14ac:dyDescent="0.25">
      <c r="A72" s="2">
        <v>2007</v>
      </c>
      <c r="B72" s="2" t="s">
        <v>75</v>
      </c>
      <c r="C72" s="3" t="s">
        <v>6</v>
      </c>
      <c r="D72" s="1" t="s">
        <v>80</v>
      </c>
      <c r="E72" s="15" t="s">
        <v>86</v>
      </c>
      <c r="F72" s="33">
        <v>16000000</v>
      </c>
      <c r="G72" s="33">
        <v>0</v>
      </c>
      <c r="H72" s="33">
        <v>673938060</v>
      </c>
      <c r="I72" s="33">
        <v>49179000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20439835</v>
      </c>
      <c r="AA72" s="31">
        <f t="shared" si="1"/>
        <v>759556895</v>
      </c>
    </row>
    <row r="73" spans="1:27" x14ac:dyDescent="0.25">
      <c r="A73" s="2">
        <v>2007</v>
      </c>
      <c r="B73" s="2" t="s">
        <v>75</v>
      </c>
      <c r="C73" s="3" t="s">
        <v>6</v>
      </c>
      <c r="D73" s="1" t="s">
        <v>80</v>
      </c>
      <c r="E73" s="15" t="s">
        <v>87</v>
      </c>
      <c r="F73" s="33">
        <v>39500000</v>
      </c>
      <c r="G73" s="33">
        <v>55000000</v>
      </c>
      <c r="H73" s="33">
        <v>226875000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  <c r="O73" s="33">
        <v>68000000</v>
      </c>
      <c r="P73" s="33">
        <v>0</v>
      </c>
      <c r="Q73" s="33">
        <v>0</v>
      </c>
      <c r="R73" s="33">
        <v>0</v>
      </c>
      <c r="S73" s="33">
        <v>0</v>
      </c>
      <c r="T73" s="33">
        <v>0</v>
      </c>
      <c r="U73" s="33">
        <v>0</v>
      </c>
      <c r="V73" s="33">
        <v>0</v>
      </c>
      <c r="W73" s="33">
        <v>0</v>
      </c>
      <c r="X73" s="33">
        <v>0</v>
      </c>
      <c r="Y73" s="33">
        <v>0</v>
      </c>
      <c r="Z73" s="33">
        <v>20439835</v>
      </c>
      <c r="AA73" s="31">
        <f t="shared" si="1"/>
        <v>409814835</v>
      </c>
    </row>
    <row r="74" spans="1:27" x14ac:dyDescent="0.25">
      <c r="A74" s="2">
        <v>2007</v>
      </c>
      <c r="B74" s="2" t="s">
        <v>75</v>
      </c>
      <c r="C74" s="3" t="s">
        <v>6</v>
      </c>
      <c r="D74" s="1" t="s">
        <v>80</v>
      </c>
      <c r="E74" s="15" t="s">
        <v>88</v>
      </c>
      <c r="F74" s="33">
        <v>0</v>
      </c>
      <c r="G74" s="33">
        <v>725000000</v>
      </c>
      <c r="H74" s="33">
        <v>290000000</v>
      </c>
      <c r="I74" s="33">
        <v>377500000</v>
      </c>
      <c r="J74" s="33">
        <v>50000000</v>
      </c>
      <c r="K74" s="33">
        <v>0</v>
      </c>
      <c r="L74" s="33">
        <v>0</v>
      </c>
      <c r="M74" s="33">
        <v>0</v>
      </c>
      <c r="N74" s="33">
        <v>0</v>
      </c>
      <c r="O74" s="33">
        <v>344000000</v>
      </c>
      <c r="P74" s="33">
        <v>0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3">
        <v>0</v>
      </c>
      <c r="W74" s="33">
        <v>0</v>
      </c>
      <c r="X74" s="33">
        <v>0</v>
      </c>
      <c r="Y74" s="33">
        <v>0</v>
      </c>
      <c r="Z74" s="33">
        <v>20439835</v>
      </c>
      <c r="AA74" s="31">
        <f t="shared" si="1"/>
        <v>1806939835</v>
      </c>
    </row>
    <row r="75" spans="1:27" x14ac:dyDescent="0.25">
      <c r="A75" s="2">
        <v>2007</v>
      </c>
      <c r="B75" s="2" t="s">
        <v>75</v>
      </c>
      <c r="C75" s="3" t="s">
        <v>6</v>
      </c>
      <c r="D75" s="1" t="s">
        <v>80</v>
      </c>
      <c r="E75" s="15" t="s">
        <v>89</v>
      </c>
      <c r="F75" s="33">
        <v>56470000</v>
      </c>
      <c r="G75" s="33">
        <v>275000000</v>
      </c>
      <c r="H75" s="33">
        <v>187000000</v>
      </c>
      <c r="I75" s="33">
        <v>59500000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79000000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20439835</v>
      </c>
      <c r="AA75" s="31">
        <f t="shared" si="1"/>
        <v>677409835</v>
      </c>
    </row>
    <row r="76" spans="1:27" x14ac:dyDescent="0.25">
      <c r="A76" s="3">
        <v>2007</v>
      </c>
      <c r="B76" s="2" t="s">
        <v>90</v>
      </c>
      <c r="C76" s="3" t="s">
        <v>6</v>
      </c>
      <c r="D76" s="1" t="s">
        <v>91</v>
      </c>
      <c r="E76" s="15" t="s">
        <v>48</v>
      </c>
      <c r="F76" s="33">
        <v>219078000</v>
      </c>
      <c r="G76" s="33">
        <v>153059000</v>
      </c>
      <c r="H76" s="33">
        <v>36476000</v>
      </c>
      <c r="I76" s="33">
        <v>2240000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  <c r="Q76" s="33">
        <v>0</v>
      </c>
      <c r="R76" s="33">
        <v>0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1">
        <f t="shared" si="1"/>
        <v>410853000</v>
      </c>
    </row>
    <row r="77" spans="1:27" x14ac:dyDescent="0.25">
      <c r="A77" s="3">
        <v>2007</v>
      </c>
      <c r="B77" s="2" t="s">
        <v>90</v>
      </c>
      <c r="C77" s="3" t="s">
        <v>6</v>
      </c>
      <c r="D77" s="1" t="s">
        <v>91</v>
      </c>
      <c r="E77" s="15" t="s">
        <v>49</v>
      </c>
      <c r="F77" s="33">
        <v>1260000000</v>
      </c>
      <c r="G77" s="33">
        <v>672500000</v>
      </c>
      <c r="H77" s="33">
        <v>135000000</v>
      </c>
      <c r="I77" s="33">
        <v>100000000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  <c r="Q77" s="33">
        <v>0</v>
      </c>
      <c r="R77" s="33">
        <v>0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1">
        <f t="shared" si="1"/>
        <v>2167500000</v>
      </c>
    </row>
    <row r="78" spans="1:27" x14ac:dyDescent="0.25">
      <c r="A78" s="3">
        <v>2007</v>
      </c>
      <c r="B78" s="2" t="s">
        <v>90</v>
      </c>
      <c r="C78" s="3" t="s">
        <v>6</v>
      </c>
      <c r="D78" s="1" t="s">
        <v>91</v>
      </c>
      <c r="E78" s="15" t="s">
        <v>92</v>
      </c>
      <c r="F78" s="33">
        <v>690300000</v>
      </c>
      <c r="G78" s="33">
        <v>401700000</v>
      </c>
      <c r="H78" s="33">
        <v>240440000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1">
        <f t="shared" si="1"/>
        <v>1332440000</v>
      </c>
    </row>
    <row r="79" spans="1:27" x14ac:dyDescent="0.25">
      <c r="A79" s="3">
        <v>2007</v>
      </c>
      <c r="B79" s="2" t="s">
        <v>90</v>
      </c>
      <c r="C79" s="3" t="s">
        <v>6</v>
      </c>
      <c r="D79" s="1" t="s">
        <v>91</v>
      </c>
      <c r="E79" s="15" t="s">
        <v>11</v>
      </c>
      <c r="F79" s="33">
        <v>488576000</v>
      </c>
      <c r="G79" s="33">
        <v>443000000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264000000</v>
      </c>
      <c r="P79" s="33">
        <v>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33">
        <v>0</v>
      </c>
      <c r="AA79" s="31">
        <f t="shared" si="1"/>
        <v>1195576000</v>
      </c>
    </row>
    <row r="80" spans="1:27" x14ac:dyDescent="0.25">
      <c r="A80" s="3">
        <v>2007</v>
      </c>
      <c r="B80" s="2" t="s">
        <v>90</v>
      </c>
      <c r="C80" s="3" t="s">
        <v>6</v>
      </c>
      <c r="D80" s="1" t="s">
        <v>91</v>
      </c>
      <c r="E80" s="15" t="s">
        <v>12</v>
      </c>
      <c r="F80" s="33">
        <v>40000000</v>
      </c>
      <c r="G80" s="33">
        <v>377000000</v>
      </c>
      <c r="H80" s="33">
        <v>30350000</v>
      </c>
      <c r="I80" s="33">
        <v>0</v>
      </c>
      <c r="J80" s="33">
        <v>0</v>
      </c>
      <c r="K80" s="33">
        <v>0</v>
      </c>
      <c r="L80" s="33">
        <v>100000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1">
        <f t="shared" si="1"/>
        <v>447450000</v>
      </c>
    </row>
    <row r="81" spans="1:27" x14ac:dyDescent="0.25">
      <c r="A81" s="3">
        <v>2007</v>
      </c>
      <c r="B81" s="2" t="s">
        <v>90</v>
      </c>
      <c r="C81" s="3" t="s">
        <v>6</v>
      </c>
      <c r="D81" s="1" t="s">
        <v>91</v>
      </c>
      <c r="E81" s="15" t="s">
        <v>17</v>
      </c>
      <c r="F81" s="33">
        <v>1280000000</v>
      </c>
      <c r="G81" s="33">
        <v>2186500000</v>
      </c>
      <c r="H81" s="33">
        <v>191112000</v>
      </c>
      <c r="I81" s="33">
        <v>0</v>
      </c>
      <c r="J81" s="33">
        <v>1581000000</v>
      </c>
      <c r="K81" s="33">
        <v>0</v>
      </c>
      <c r="L81" s="33">
        <v>0</v>
      </c>
      <c r="M81" s="33">
        <v>0</v>
      </c>
      <c r="N81" s="33">
        <v>0</v>
      </c>
      <c r="O81" s="33">
        <v>0</v>
      </c>
      <c r="P81" s="33">
        <v>0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>
        <v>0</v>
      </c>
      <c r="Y81" s="33">
        <v>0</v>
      </c>
      <c r="Z81" s="33">
        <v>0</v>
      </c>
      <c r="AA81" s="31">
        <f t="shared" si="1"/>
        <v>5238612000</v>
      </c>
    </row>
    <row r="82" spans="1:27" x14ac:dyDescent="0.25">
      <c r="A82" s="3">
        <v>2007</v>
      </c>
      <c r="B82" s="2" t="s">
        <v>90</v>
      </c>
      <c r="C82" s="3" t="s">
        <v>6</v>
      </c>
      <c r="D82" s="1" t="s">
        <v>91</v>
      </c>
      <c r="E82" s="15" t="s">
        <v>16</v>
      </c>
      <c r="F82" s="33">
        <v>327000000</v>
      </c>
      <c r="G82" s="33">
        <v>727800000</v>
      </c>
      <c r="H82" s="33">
        <v>10350000</v>
      </c>
      <c r="I82" s="33">
        <v>17579000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0</v>
      </c>
      <c r="Q82" s="33">
        <v>0</v>
      </c>
      <c r="R82" s="33">
        <v>0</v>
      </c>
      <c r="S82" s="33">
        <v>0</v>
      </c>
      <c r="T82" s="33">
        <v>0</v>
      </c>
      <c r="U82" s="33">
        <v>0</v>
      </c>
      <c r="V82" s="33">
        <v>0</v>
      </c>
      <c r="W82" s="33">
        <v>0</v>
      </c>
      <c r="X82" s="33">
        <v>0</v>
      </c>
      <c r="Y82" s="33">
        <v>0</v>
      </c>
      <c r="Z82" s="33">
        <v>0</v>
      </c>
      <c r="AA82" s="31">
        <f t="shared" si="1"/>
        <v>1082729000</v>
      </c>
    </row>
    <row r="83" spans="1:27" x14ac:dyDescent="0.25">
      <c r="A83" s="3">
        <v>2007</v>
      </c>
      <c r="B83" s="2" t="s">
        <v>90</v>
      </c>
      <c r="C83" s="3" t="s">
        <v>6</v>
      </c>
      <c r="D83" s="1" t="s">
        <v>91</v>
      </c>
      <c r="E83" s="15" t="s">
        <v>14</v>
      </c>
      <c r="F83" s="33">
        <v>567100000</v>
      </c>
      <c r="G83" s="33">
        <v>1204400000</v>
      </c>
      <c r="H83" s="33">
        <v>54951000</v>
      </c>
      <c r="I83" s="33">
        <v>6958000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3">
        <v>0</v>
      </c>
      <c r="P83" s="33">
        <v>0</v>
      </c>
      <c r="Q83" s="33">
        <v>0</v>
      </c>
      <c r="R83" s="33">
        <v>0</v>
      </c>
      <c r="S83" s="33">
        <v>0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</v>
      </c>
      <c r="Z83" s="33">
        <v>0</v>
      </c>
      <c r="AA83" s="31">
        <f t="shared" si="1"/>
        <v>1833409000</v>
      </c>
    </row>
    <row r="84" spans="1:27" x14ac:dyDescent="0.25">
      <c r="A84" s="3">
        <v>2007</v>
      </c>
      <c r="B84" s="2" t="s">
        <v>90</v>
      </c>
      <c r="C84" s="3" t="s">
        <v>6</v>
      </c>
      <c r="D84" s="1" t="s">
        <v>91</v>
      </c>
      <c r="E84" s="15" t="s">
        <v>19</v>
      </c>
      <c r="F84" s="33">
        <v>0</v>
      </c>
      <c r="G84" s="33">
        <v>218526000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O84" s="33">
        <v>0</v>
      </c>
      <c r="P84" s="33">
        <v>0</v>
      </c>
      <c r="Q84" s="33">
        <v>0</v>
      </c>
      <c r="R84" s="33">
        <v>0</v>
      </c>
      <c r="S84" s="33">
        <v>0</v>
      </c>
      <c r="T84" s="33">
        <v>0</v>
      </c>
      <c r="U84" s="33">
        <v>0</v>
      </c>
      <c r="V84" s="33">
        <v>0</v>
      </c>
      <c r="W84" s="33">
        <v>0</v>
      </c>
      <c r="X84" s="33">
        <v>0</v>
      </c>
      <c r="Y84" s="33">
        <v>0</v>
      </c>
      <c r="Z84" s="33">
        <v>0</v>
      </c>
      <c r="AA84" s="31">
        <f t="shared" si="1"/>
        <v>218526000</v>
      </c>
    </row>
    <row r="85" spans="1:27" x14ac:dyDescent="0.25">
      <c r="A85" s="3">
        <v>2007</v>
      </c>
      <c r="B85" s="2" t="s">
        <v>90</v>
      </c>
      <c r="C85" s="3" t="s">
        <v>6</v>
      </c>
      <c r="D85" s="1" t="s">
        <v>91</v>
      </c>
      <c r="E85" s="15" t="s">
        <v>53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1">
        <f t="shared" si="1"/>
        <v>0</v>
      </c>
    </row>
    <row r="86" spans="1:27" x14ac:dyDescent="0.25">
      <c r="A86" s="3">
        <v>2007</v>
      </c>
      <c r="B86" s="2" t="s">
        <v>90</v>
      </c>
      <c r="C86" s="3" t="s">
        <v>6</v>
      </c>
      <c r="D86" s="1" t="s">
        <v>91</v>
      </c>
      <c r="E86" s="15" t="s">
        <v>13</v>
      </c>
      <c r="F86" s="33">
        <v>470000000</v>
      </c>
      <c r="G86" s="33">
        <v>0</v>
      </c>
      <c r="H86" s="33">
        <v>280000000</v>
      </c>
      <c r="I86" s="33">
        <v>80000000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</v>
      </c>
      <c r="Q86" s="33">
        <v>0</v>
      </c>
      <c r="R86" s="33"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0</v>
      </c>
      <c r="Z86" s="33">
        <v>0</v>
      </c>
      <c r="AA86" s="31">
        <f t="shared" si="1"/>
        <v>830000000</v>
      </c>
    </row>
    <row r="87" spans="1:27" x14ac:dyDescent="0.25">
      <c r="A87" s="2">
        <v>2007</v>
      </c>
      <c r="B87" s="2" t="s">
        <v>93</v>
      </c>
      <c r="C87" s="2" t="s">
        <v>94</v>
      </c>
      <c r="D87" s="1" t="s">
        <v>193</v>
      </c>
      <c r="E87" s="15" t="s">
        <v>13</v>
      </c>
      <c r="F87" s="33">
        <v>0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>
        <v>0</v>
      </c>
      <c r="R87" s="33"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0</v>
      </c>
      <c r="Z87" s="33">
        <v>0</v>
      </c>
      <c r="AA87" s="31">
        <f t="shared" si="1"/>
        <v>0</v>
      </c>
    </row>
    <row r="88" spans="1:27" x14ac:dyDescent="0.25">
      <c r="A88" s="2">
        <v>2007</v>
      </c>
      <c r="B88" s="2" t="s">
        <v>93</v>
      </c>
      <c r="C88" s="2" t="s">
        <v>94</v>
      </c>
      <c r="D88" s="1" t="s">
        <v>193</v>
      </c>
      <c r="E88" s="15" t="s">
        <v>17</v>
      </c>
      <c r="F88" s="33">
        <v>0</v>
      </c>
      <c r="G88" s="33">
        <v>0</v>
      </c>
      <c r="H88" s="33">
        <v>0</v>
      </c>
      <c r="I88" s="33">
        <v>0</v>
      </c>
      <c r="J88" s="33">
        <v>0</v>
      </c>
      <c r="K88" s="33">
        <v>0</v>
      </c>
      <c r="L88" s="33">
        <v>0</v>
      </c>
      <c r="M88" s="33">
        <v>0</v>
      </c>
      <c r="N88" s="33">
        <v>0</v>
      </c>
      <c r="O88" s="33">
        <v>0</v>
      </c>
      <c r="P88" s="33">
        <v>0</v>
      </c>
      <c r="Q88" s="33">
        <v>0</v>
      </c>
      <c r="R88" s="33">
        <v>0</v>
      </c>
      <c r="S88" s="33">
        <v>0</v>
      </c>
      <c r="T88" s="33">
        <v>0</v>
      </c>
      <c r="U88" s="33">
        <v>0</v>
      </c>
      <c r="V88" s="33">
        <v>0</v>
      </c>
      <c r="W88" s="33">
        <v>0</v>
      </c>
      <c r="X88" s="33">
        <v>0</v>
      </c>
      <c r="Y88" s="33">
        <v>0</v>
      </c>
      <c r="Z88" s="33">
        <v>0</v>
      </c>
      <c r="AA88" s="31">
        <f t="shared" si="1"/>
        <v>0</v>
      </c>
    </row>
    <row r="89" spans="1:27" x14ac:dyDescent="0.25">
      <c r="A89" s="2">
        <v>2007</v>
      </c>
      <c r="B89" s="2" t="s">
        <v>93</v>
      </c>
      <c r="C89" s="2" t="s">
        <v>94</v>
      </c>
      <c r="D89" s="1" t="s">
        <v>193</v>
      </c>
      <c r="E89" s="15" t="s">
        <v>16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>
        <v>0</v>
      </c>
      <c r="R89" s="33">
        <v>0</v>
      </c>
      <c r="S89" s="33">
        <v>0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0</v>
      </c>
      <c r="AA89" s="31">
        <f t="shared" si="1"/>
        <v>0</v>
      </c>
    </row>
    <row r="90" spans="1:27" x14ac:dyDescent="0.25">
      <c r="A90" s="2">
        <v>2007</v>
      </c>
      <c r="B90" s="2" t="s">
        <v>93</v>
      </c>
      <c r="C90" s="2" t="s">
        <v>94</v>
      </c>
      <c r="D90" s="1" t="s">
        <v>193</v>
      </c>
      <c r="E90" s="15" t="s">
        <v>15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1">
        <f t="shared" si="1"/>
        <v>0</v>
      </c>
    </row>
    <row r="91" spans="1:27" x14ac:dyDescent="0.25">
      <c r="A91" s="2">
        <v>2007</v>
      </c>
      <c r="B91" s="2" t="s">
        <v>93</v>
      </c>
      <c r="C91" s="2" t="s">
        <v>94</v>
      </c>
      <c r="D91" s="1" t="s">
        <v>193</v>
      </c>
      <c r="E91" s="15" t="s">
        <v>14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>
        <v>0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  <c r="Y91" s="33">
        <v>0</v>
      </c>
      <c r="Z91" s="33">
        <v>0</v>
      </c>
      <c r="AA91" s="31">
        <f t="shared" si="1"/>
        <v>0</v>
      </c>
    </row>
    <row r="92" spans="1:27" x14ac:dyDescent="0.25">
      <c r="A92" s="2">
        <v>2007</v>
      </c>
      <c r="B92" s="2" t="s">
        <v>93</v>
      </c>
      <c r="C92" s="2" t="s">
        <v>94</v>
      </c>
      <c r="D92" s="1" t="s">
        <v>193</v>
      </c>
      <c r="E92" s="15" t="s">
        <v>95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>
        <v>0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  <c r="Y92" s="33">
        <v>0</v>
      </c>
      <c r="Z92" s="33">
        <v>0</v>
      </c>
      <c r="AA92" s="31">
        <f t="shared" si="1"/>
        <v>0</v>
      </c>
    </row>
    <row r="93" spans="1:27" x14ac:dyDescent="0.25">
      <c r="A93" s="2">
        <v>2007</v>
      </c>
      <c r="B93" s="2" t="s">
        <v>93</v>
      </c>
      <c r="C93" s="2" t="s">
        <v>94</v>
      </c>
      <c r="D93" s="1" t="s">
        <v>193</v>
      </c>
      <c r="E93" s="15" t="s">
        <v>12</v>
      </c>
      <c r="F93" s="33">
        <v>0</v>
      </c>
      <c r="G93" s="33">
        <v>0</v>
      </c>
      <c r="H93" s="33">
        <v>0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>
        <v>0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  <c r="Y93" s="33">
        <v>0</v>
      </c>
      <c r="Z93" s="33">
        <v>0</v>
      </c>
      <c r="AA93" s="31">
        <f t="shared" si="1"/>
        <v>0</v>
      </c>
    </row>
    <row r="94" spans="1:27" x14ac:dyDescent="0.25">
      <c r="A94" s="1">
        <v>2007</v>
      </c>
      <c r="B94" s="2" t="s">
        <v>96</v>
      </c>
      <c r="C94" s="1" t="s">
        <v>6</v>
      </c>
      <c r="D94" s="1" t="s">
        <v>97</v>
      </c>
      <c r="E94" s="15" t="s">
        <v>98</v>
      </c>
      <c r="F94" s="33">
        <v>123594400</v>
      </c>
      <c r="G94" s="33">
        <v>85000000</v>
      </c>
      <c r="H94" s="34">
        <v>59820000</v>
      </c>
      <c r="I94" s="33">
        <v>3750000</v>
      </c>
      <c r="J94" s="33">
        <v>0</v>
      </c>
      <c r="K94" s="33">
        <v>0</v>
      </c>
      <c r="L94" s="33"/>
      <c r="M94" s="33">
        <v>0</v>
      </c>
      <c r="N94" s="33">
        <v>0</v>
      </c>
      <c r="O94" s="33">
        <v>72000000</v>
      </c>
      <c r="P94" s="33">
        <v>0</v>
      </c>
      <c r="Q94" s="33">
        <v>163558408.37777779</v>
      </c>
      <c r="R94" s="33">
        <v>0</v>
      </c>
      <c r="S94" s="33">
        <v>0</v>
      </c>
      <c r="T94" s="33">
        <v>0</v>
      </c>
      <c r="U94" s="33">
        <v>0</v>
      </c>
      <c r="V94" s="33">
        <v>0</v>
      </c>
      <c r="W94" s="33"/>
      <c r="X94" s="33">
        <v>0</v>
      </c>
      <c r="Y94" s="33">
        <v>0</v>
      </c>
      <c r="Z94" s="33">
        <f>+AC102</f>
        <v>4656327.1064444445</v>
      </c>
      <c r="AA94" s="31">
        <f t="shared" si="1"/>
        <v>512379135.48422223</v>
      </c>
    </row>
    <row r="95" spans="1:27" x14ac:dyDescent="0.25">
      <c r="A95" s="1">
        <v>2007</v>
      </c>
      <c r="B95" s="2" t="s">
        <v>96</v>
      </c>
      <c r="C95" s="1" t="s">
        <v>6</v>
      </c>
      <c r="D95" s="1" t="s">
        <v>97</v>
      </c>
      <c r="E95" s="15" t="s">
        <v>63</v>
      </c>
      <c r="F95" s="33">
        <v>1548600000</v>
      </c>
      <c r="G95" s="33">
        <v>916000000</v>
      </c>
      <c r="H95" s="34">
        <v>133582000</v>
      </c>
      <c r="I95" s="33">
        <v>66000000</v>
      </c>
      <c r="J95" s="33">
        <v>50000000</v>
      </c>
      <c r="K95" s="33">
        <v>0</v>
      </c>
      <c r="L95" s="33"/>
      <c r="M95" s="33">
        <v>0</v>
      </c>
      <c r="N95" s="33">
        <v>0</v>
      </c>
      <c r="O95" s="33">
        <v>2251500000</v>
      </c>
      <c r="P95" s="33">
        <v>0</v>
      </c>
      <c r="Q95" s="33">
        <v>163558408.37777779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/>
      <c r="X95" s="33">
        <v>0</v>
      </c>
      <c r="Y95" s="33">
        <v>0</v>
      </c>
      <c r="Z95" s="33">
        <f>117170350.73+$AC$102</f>
        <v>121826677.83644445</v>
      </c>
      <c r="AA95" s="31">
        <f t="shared" si="1"/>
        <v>5251067086.2142229</v>
      </c>
    </row>
    <row r="96" spans="1:27" x14ac:dyDescent="0.25">
      <c r="A96" s="1">
        <v>2007</v>
      </c>
      <c r="B96" s="2" t="s">
        <v>96</v>
      </c>
      <c r="C96" s="1" t="s">
        <v>6</v>
      </c>
      <c r="D96" s="1" t="s">
        <v>97</v>
      </c>
      <c r="E96" s="15" t="s">
        <v>58</v>
      </c>
      <c r="F96" s="33">
        <v>192020000</v>
      </c>
      <c r="G96" s="33">
        <v>328750000</v>
      </c>
      <c r="H96" s="34">
        <v>139955000</v>
      </c>
      <c r="I96" s="33">
        <v>305000000</v>
      </c>
      <c r="J96" s="33">
        <v>8000000</v>
      </c>
      <c r="K96" s="33">
        <v>0</v>
      </c>
      <c r="L96" s="33"/>
      <c r="M96" s="33">
        <v>0</v>
      </c>
      <c r="N96" s="33">
        <v>0</v>
      </c>
      <c r="O96" s="33">
        <v>38000000</v>
      </c>
      <c r="P96" s="33">
        <v>0</v>
      </c>
      <c r="Q96" s="33">
        <v>163558408.37777779</v>
      </c>
      <c r="R96" s="33">
        <v>0</v>
      </c>
      <c r="S96" s="33">
        <v>0</v>
      </c>
      <c r="T96" s="33">
        <v>0</v>
      </c>
      <c r="U96" s="33">
        <v>0</v>
      </c>
      <c r="V96" s="33">
        <v>0</v>
      </c>
      <c r="W96" s="33"/>
      <c r="X96" s="33">
        <v>0</v>
      </c>
      <c r="Y96" s="33">
        <v>0</v>
      </c>
      <c r="Z96" s="33">
        <f>10864977.84+AC102</f>
        <v>15521304.946444444</v>
      </c>
      <c r="AA96" s="31">
        <f t="shared" si="1"/>
        <v>1190804713.3242223</v>
      </c>
    </row>
    <row r="97" spans="1:29" x14ac:dyDescent="0.25">
      <c r="A97" s="1">
        <v>2007</v>
      </c>
      <c r="B97" s="2" t="s">
        <v>96</v>
      </c>
      <c r="C97" s="1" t="s">
        <v>6</v>
      </c>
      <c r="D97" s="1" t="s">
        <v>97</v>
      </c>
      <c r="E97" s="15" t="s">
        <v>61</v>
      </c>
      <c r="F97" s="33">
        <v>232500000</v>
      </c>
      <c r="G97" s="33">
        <v>316000000</v>
      </c>
      <c r="H97" s="34">
        <v>154250000</v>
      </c>
      <c r="I97" s="33"/>
      <c r="J97" s="33">
        <v>116500000</v>
      </c>
      <c r="K97" s="33">
        <v>0</v>
      </c>
      <c r="L97" s="33">
        <v>83700000</v>
      </c>
      <c r="M97" s="33">
        <v>0</v>
      </c>
      <c r="N97" s="33">
        <v>0</v>
      </c>
      <c r="O97" s="33">
        <v>76000000</v>
      </c>
      <c r="P97" s="33">
        <v>0</v>
      </c>
      <c r="Q97" s="33">
        <v>163558408.37777779</v>
      </c>
      <c r="R97" s="33">
        <v>0</v>
      </c>
      <c r="S97" s="33">
        <v>0</v>
      </c>
      <c r="T97" s="33">
        <v>0</v>
      </c>
      <c r="U97" s="33">
        <v>0</v>
      </c>
      <c r="V97" s="33">
        <v>0</v>
      </c>
      <c r="W97" s="33"/>
      <c r="X97" s="33">
        <v>0</v>
      </c>
      <c r="Y97" s="33">
        <v>0</v>
      </c>
      <c r="Z97" s="33">
        <f>95340740+AC102</f>
        <v>99997067.106444448</v>
      </c>
      <c r="AA97" s="31">
        <f t="shared" si="1"/>
        <v>1242505475.4842222</v>
      </c>
    </row>
    <row r="98" spans="1:29" x14ac:dyDescent="0.25">
      <c r="A98" s="1">
        <v>2007</v>
      </c>
      <c r="B98" s="2" t="s">
        <v>96</v>
      </c>
      <c r="C98" s="1" t="s">
        <v>6</v>
      </c>
      <c r="D98" s="1" t="s">
        <v>97</v>
      </c>
      <c r="E98" s="15" t="s">
        <v>65</v>
      </c>
      <c r="F98" s="33">
        <v>711100000</v>
      </c>
      <c r="G98" s="33">
        <v>226000000</v>
      </c>
      <c r="H98" s="34">
        <v>110300000</v>
      </c>
      <c r="I98" s="33"/>
      <c r="J98" s="33">
        <v>80000000</v>
      </c>
      <c r="K98" s="33">
        <v>0</v>
      </c>
      <c r="L98" s="33"/>
      <c r="M98" s="33">
        <v>0</v>
      </c>
      <c r="N98" s="33">
        <v>0</v>
      </c>
      <c r="O98" s="33">
        <v>685500000</v>
      </c>
      <c r="P98" s="33">
        <v>0</v>
      </c>
      <c r="Q98" s="33">
        <v>163558408.37777779</v>
      </c>
      <c r="R98" s="33">
        <v>0</v>
      </c>
      <c r="S98" s="33">
        <v>0</v>
      </c>
      <c r="T98" s="33">
        <v>0</v>
      </c>
      <c r="U98" s="33">
        <v>0</v>
      </c>
      <c r="V98" s="33">
        <v>0</v>
      </c>
      <c r="W98" s="33"/>
      <c r="X98" s="33">
        <v>0</v>
      </c>
      <c r="Y98" s="33">
        <v>0</v>
      </c>
      <c r="Z98" s="33">
        <f>89830000+AC102</f>
        <v>94486327.106444448</v>
      </c>
      <c r="AA98" s="31">
        <f t="shared" si="1"/>
        <v>2070944735.4842222</v>
      </c>
    </row>
    <row r="99" spans="1:29" x14ac:dyDescent="0.25">
      <c r="A99" s="1">
        <v>2007</v>
      </c>
      <c r="B99" s="2" t="s">
        <v>96</v>
      </c>
      <c r="C99" s="1" t="s">
        <v>6</v>
      </c>
      <c r="D99" s="1" t="s">
        <v>97</v>
      </c>
      <c r="E99" s="15" t="s">
        <v>64</v>
      </c>
      <c r="F99" s="33">
        <v>401418000</v>
      </c>
      <c r="G99" s="33">
        <v>537000000</v>
      </c>
      <c r="H99" s="34">
        <v>540716000</v>
      </c>
      <c r="I99" s="33">
        <v>5000000</v>
      </c>
      <c r="J99" s="33"/>
      <c r="K99" s="33">
        <v>0</v>
      </c>
      <c r="L99" s="33"/>
      <c r="M99" s="33">
        <v>0</v>
      </c>
      <c r="N99" s="33">
        <v>0</v>
      </c>
      <c r="O99" s="33">
        <v>146500000</v>
      </c>
      <c r="P99" s="33">
        <v>0</v>
      </c>
      <c r="Q99" s="33">
        <v>163558408.37777779</v>
      </c>
      <c r="R99" s="33">
        <v>0</v>
      </c>
      <c r="S99" s="33">
        <v>0</v>
      </c>
      <c r="T99" s="33">
        <v>0</v>
      </c>
      <c r="U99" s="33">
        <v>0</v>
      </c>
      <c r="V99" s="33">
        <v>0</v>
      </c>
      <c r="W99" s="33"/>
      <c r="X99" s="33">
        <v>0</v>
      </c>
      <c r="Y99" s="33">
        <v>0</v>
      </c>
      <c r="Z99" s="33">
        <f>+AC102</f>
        <v>4656327.1064444445</v>
      </c>
      <c r="AA99" s="31">
        <f t="shared" si="1"/>
        <v>1798848735.4842222</v>
      </c>
    </row>
    <row r="100" spans="1:29" x14ac:dyDescent="0.25">
      <c r="A100" s="1">
        <v>2007</v>
      </c>
      <c r="B100" s="2" t="s">
        <v>96</v>
      </c>
      <c r="C100" s="1" t="s">
        <v>6</v>
      </c>
      <c r="D100" s="1" t="s">
        <v>97</v>
      </c>
      <c r="E100" s="15" t="s">
        <v>99</v>
      </c>
      <c r="F100" s="33">
        <v>277659441</v>
      </c>
      <c r="G100" s="33">
        <v>64391879</v>
      </c>
      <c r="H100" s="34">
        <v>97300244</v>
      </c>
      <c r="I100" s="33">
        <v>79291250</v>
      </c>
      <c r="J100" s="33">
        <v>168750745</v>
      </c>
      <c r="K100" s="33">
        <v>0</v>
      </c>
      <c r="L100" s="33"/>
      <c r="M100" s="33">
        <v>0</v>
      </c>
      <c r="N100" s="33">
        <v>0</v>
      </c>
      <c r="O100" s="33">
        <v>0</v>
      </c>
      <c r="P100" s="33">
        <v>0</v>
      </c>
      <c r="Q100" s="33">
        <v>163558408.37777779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/>
      <c r="X100" s="33">
        <v>0</v>
      </c>
      <c r="Y100" s="33">
        <v>0</v>
      </c>
      <c r="Z100" s="33">
        <f>+AC102</f>
        <v>4656327.1064444445</v>
      </c>
      <c r="AA100" s="31">
        <f t="shared" si="1"/>
        <v>855608294.48422229</v>
      </c>
    </row>
    <row r="101" spans="1:29" x14ac:dyDescent="0.25">
      <c r="A101" s="1">
        <v>2007</v>
      </c>
      <c r="B101" s="2" t="s">
        <v>96</v>
      </c>
      <c r="C101" s="1" t="s">
        <v>6</v>
      </c>
      <c r="D101" s="1" t="s">
        <v>97</v>
      </c>
      <c r="E101" s="15" t="s">
        <v>62</v>
      </c>
      <c r="F101" s="33">
        <v>851009800</v>
      </c>
      <c r="G101" s="33">
        <v>806500000</v>
      </c>
      <c r="H101" s="34">
        <v>99000000</v>
      </c>
      <c r="I101" s="33"/>
      <c r="J101" s="33">
        <v>28000000</v>
      </c>
      <c r="K101" s="33">
        <v>0</v>
      </c>
      <c r="L101" s="33"/>
      <c r="M101" s="33">
        <v>0</v>
      </c>
      <c r="N101" s="33">
        <v>0</v>
      </c>
      <c r="O101" s="33">
        <v>587500000</v>
      </c>
      <c r="P101" s="33">
        <v>0</v>
      </c>
      <c r="Q101" s="33">
        <v>163558408.37777779</v>
      </c>
      <c r="R101" s="33">
        <v>0</v>
      </c>
      <c r="S101" s="33">
        <v>0</v>
      </c>
      <c r="T101" s="33">
        <v>0</v>
      </c>
      <c r="U101" s="33">
        <v>0</v>
      </c>
      <c r="V101" s="33">
        <v>0</v>
      </c>
      <c r="W101" s="33"/>
      <c r="X101" s="33">
        <v>0</v>
      </c>
      <c r="Y101" s="33">
        <v>0</v>
      </c>
      <c r="Z101" s="33">
        <f>101470000+AC102</f>
        <v>106126327.10644445</v>
      </c>
      <c r="AA101" s="31">
        <f t="shared" si="1"/>
        <v>2641694535.4842219</v>
      </c>
    </row>
    <row r="102" spans="1:29" x14ac:dyDescent="0.25">
      <c r="A102" s="1">
        <v>2007</v>
      </c>
      <c r="B102" s="2" t="s">
        <v>96</v>
      </c>
      <c r="C102" s="1" t="s">
        <v>6</v>
      </c>
      <c r="D102" s="1" t="s">
        <v>97</v>
      </c>
      <c r="E102" s="15" t="s">
        <v>59</v>
      </c>
      <c r="F102" s="33">
        <v>613525000</v>
      </c>
      <c r="G102" s="33">
        <v>812500000</v>
      </c>
      <c r="H102" s="34">
        <v>214000000</v>
      </c>
      <c r="I102" s="33">
        <v>7500000</v>
      </c>
      <c r="J102" s="33"/>
      <c r="K102" s="33">
        <v>0</v>
      </c>
      <c r="L102" s="33"/>
      <c r="M102" s="33">
        <v>0</v>
      </c>
      <c r="N102" s="33">
        <v>0</v>
      </c>
      <c r="O102" s="33">
        <v>0</v>
      </c>
      <c r="P102" s="33">
        <v>0</v>
      </c>
      <c r="Q102" s="33">
        <v>163558408.37777779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/>
      <c r="X102" s="33">
        <v>0</v>
      </c>
      <c r="Y102" s="33">
        <v>0</v>
      </c>
      <c r="Z102" s="33">
        <f>19304603+AC102</f>
        <v>23960930.106444445</v>
      </c>
      <c r="AA102" s="31">
        <f t="shared" si="1"/>
        <v>1835044338.4842222</v>
      </c>
      <c r="AC102" s="26">
        <v>4656327.1064444445</v>
      </c>
    </row>
    <row r="103" spans="1:29" x14ac:dyDescent="0.25">
      <c r="A103" s="1">
        <v>2007</v>
      </c>
      <c r="B103" s="2" t="s">
        <v>96</v>
      </c>
      <c r="C103" s="1" t="s">
        <v>6</v>
      </c>
      <c r="D103" s="1" t="s">
        <v>97</v>
      </c>
      <c r="E103" s="15" t="s">
        <v>66</v>
      </c>
      <c r="F103" s="33">
        <v>184749400</v>
      </c>
      <c r="G103" s="33">
        <v>189000000</v>
      </c>
      <c r="H103" s="34"/>
      <c r="I103" s="33"/>
      <c r="J103" s="33"/>
      <c r="K103" s="33">
        <v>0</v>
      </c>
      <c r="L103" s="33"/>
      <c r="M103" s="33">
        <v>0</v>
      </c>
      <c r="N103" s="33">
        <v>0</v>
      </c>
      <c r="O103" s="33">
        <v>0</v>
      </c>
      <c r="P103" s="33">
        <v>0</v>
      </c>
      <c r="Q103" s="33">
        <v>163558408.37777779</v>
      </c>
      <c r="R103" s="33">
        <v>0</v>
      </c>
      <c r="S103" s="33">
        <v>0</v>
      </c>
      <c r="T103" s="33">
        <v>0</v>
      </c>
      <c r="U103" s="33">
        <v>0</v>
      </c>
      <c r="V103" s="33">
        <v>0</v>
      </c>
      <c r="W103" s="33"/>
      <c r="X103" s="33">
        <v>0</v>
      </c>
      <c r="Y103" s="33">
        <v>0</v>
      </c>
      <c r="Z103" s="33">
        <f>11720000+AC102</f>
        <v>16376327.106444445</v>
      </c>
      <c r="AA103" s="31">
        <f t="shared" si="1"/>
        <v>553684135.48422229</v>
      </c>
    </row>
    <row r="104" spans="1:29" x14ac:dyDescent="0.25">
      <c r="A104" s="1">
        <v>2007</v>
      </c>
      <c r="B104" s="2" t="s">
        <v>96</v>
      </c>
      <c r="C104" s="1" t="s">
        <v>6</v>
      </c>
      <c r="D104" s="1" t="s">
        <v>97</v>
      </c>
      <c r="E104" s="14" t="s">
        <v>60</v>
      </c>
      <c r="F104" s="33">
        <v>5068800000</v>
      </c>
      <c r="G104" s="33">
        <v>176525544</v>
      </c>
      <c r="H104" s="34">
        <v>445032600</v>
      </c>
      <c r="I104" s="33">
        <v>138500000</v>
      </c>
      <c r="J104" s="33">
        <v>6000000</v>
      </c>
      <c r="K104" s="33">
        <v>0</v>
      </c>
      <c r="L104" s="33"/>
      <c r="M104" s="33">
        <v>0</v>
      </c>
      <c r="N104" s="33">
        <v>0</v>
      </c>
      <c r="O104" s="33">
        <v>351500000</v>
      </c>
      <c r="P104" s="33">
        <v>0</v>
      </c>
      <c r="Q104" s="33">
        <v>163558408.37777779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752000000</v>
      </c>
      <c r="X104" s="33">
        <v>0</v>
      </c>
      <c r="Y104" s="33">
        <v>0</v>
      </c>
      <c r="Z104" s="33">
        <f>91546000+AC102</f>
        <v>96202327.106444448</v>
      </c>
      <c r="AA104" s="31">
        <f t="shared" si="1"/>
        <v>7198118879.4842224</v>
      </c>
    </row>
    <row r="105" spans="1:29" x14ac:dyDescent="0.25">
      <c r="A105" s="1">
        <v>2007</v>
      </c>
      <c r="B105" s="2" t="s">
        <v>96</v>
      </c>
      <c r="C105" s="1" t="s">
        <v>6</v>
      </c>
      <c r="D105" s="1" t="s">
        <v>97</v>
      </c>
      <c r="E105" s="14" t="s">
        <v>195</v>
      </c>
      <c r="F105" s="33">
        <v>112600000</v>
      </c>
      <c r="G105" s="33">
        <v>4000000</v>
      </c>
      <c r="H105" s="34">
        <v>56800000</v>
      </c>
      <c r="I105" s="33"/>
      <c r="J105" s="33">
        <v>12000000</v>
      </c>
      <c r="K105" s="33">
        <v>0</v>
      </c>
      <c r="L105" s="33"/>
      <c r="M105" s="33">
        <v>0</v>
      </c>
      <c r="N105" s="33">
        <v>0</v>
      </c>
      <c r="O105" s="33">
        <v>161500000</v>
      </c>
      <c r="P105" s="33">
        <v>0</v>
      </c>
      <c r="Q105" s="33">
        <v>163558408.37777779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/>
      <c r="X105" s="33">
        <v>0</v>
      </c>
      <c r="Y105" s="33">
        <v>0</v>
      </c>
      <c r="Z105" s="33">
        <f>6500000+AC102</f>
        <v>11156327.106444445</v>
      </c>
      <c r="AA105" s="31">
        <f t="shared" si="1"/>
        <v>521614735.48422223</v>
      </c>
    </row>
    <row r="106" spans="1:29" x14ac:dyDescent="0.25">
      <c r="A106" s="1">
        <v>2007</v>
      </c>
      <c r="B106" s="2" t="s">
        <v>96</v>
      </c>
      <c r="C106" s="1" t="s">
        <v>6</v>
      </c>
      <c r="D106" s="1" t="s">
        <v>97</v>
      </c>
      <c r="E106" s="15" t="s">
        <v>100</v>
      </c>
      <c r="F106" s="33">
        <v>12000000</v>
      </c>
      <c r="G106" s="33">
        <v>16000000</v>
      </c>
      <c r="H106" s="34"/>
      <c r="I106" s="33"/>
      <c r="J106" s="33"/>
      <c r="K106" s="33">
        <v>0</v>
      </c>
      <c r="L106" s="33"/>
      <c r="M106" s="33">
        <v>0</v>
      </c>
      <c r="N106" s="33">
        <v>0</v>
      </c>
      <c r="O106" s="33">
        <v>190000000</v>
      </c>
      <c r="P106" s="33">
        <v>0</v>
      </c>
      <c r="Q106" s="33">
        <v>163558408.37777779</v>
      </c>
      <c r="R106" s="33">
        <v>0</v>
      </c>
      <c r="S106" s="33">
        <v>0</v>
      </c>
      <c r="T106" s="33">
        <v>0</v>
      </c>
      <c r="U106" s="33">
        <v>0</v>
      </c>
      <c r="V106" s="33">
        <v>0</v>
      </c>
      <c r="W106" s="33"/>
      <c r="X106" s="33">
        <v>0</v>
      </c>
      <c r="Y106" s="33">
        <v>0</v>
      </c>
      <c r="Z106" s="33">
        <f>+AC102</f>
        <v>4656327.1064444445</v>
      </c>
      <c r="AA106" s="31">
        <f t="shared" si="1"/>
        <v>386214735.48422223</v>
      </c>
    </row>
    <row r="107" spans="1:29" x14ac:dyDescent="0.25">
      <c r="A107" s="1">
        <v>2007</v>
      </c>
      <c r="B107" s="2" t="s">
        <v>96</v>
      </c>
      <c r="C107" s="1" t="s">
        <v>6</v>
      </c>
      <c r="D107" s="1" t="s">
        <v>97</v>
      </c>
      <c r="E107" s="15" t="s">
        <v>50</v>
      </c>
      <c r="F107" s="33">
        <v>31500000</v>
      </c>
      <c r="G107" s="33">
        <v>24855000</v>
      </c>
      <c r="H107" s="34">
        <v>16750000</v>
      </c>
      <c r="I107" s="33"/>
      <c r="J107" s="33"/>
      <c r="K107" s="33">
        <v>0</v>
      </c>
      <c r="L107" s="33"/>
      <c r="M107" s="33">
        <v>0</v>
      </c>
      <c r="N107" s="33">
        <v>0</v>
      </c>
      <c r="O107" s="33">
        <v>386000000</v>
      </c>
      <c r="P107" s="33">
        <v>0</v>
      </c>
      <c r="Q107" s="33">
        <v>163558408.37777779</v>
      </c>
      <c r="R107" s="33">
        <v>0</v>
      </c>
      <c r="S107" s="33">
        <v>0</v>
      </c>
      <c r="T107" s="33">
        <v>0</v>
      </c>
      <c r="U107" s="33">
        <v>0</v>
      </c>
      <c r="V107" s="33">
        <v>0</v>
      </c>
      <c r="W107" s="33"/>
      <c r="X107" s="33">
        <v>0</v>
      </c>
      <c r="Y107" s="33">
        <v>0</v>
      </c>
      <c r="Z107" s="33">
        <f>47418900+AC102</f>
        <v>52075227.106444448</v>
      </c>
      <c r="AA107" s="31">
        <f t="shared" si="1"/>
        <v>674738635.48422229</v>
      </c>
    </row>
    <row r="108" spans="1:29" x14ac:dyDescent="0.25">
      <c r="A108" s="1">
        <v>2007</v>
      </c>
      <c r="B108" s="2" t="s">
        <v>96</v>
      </c>
      <c r="C108" s="1" t="s">
        <v>6</v>
      </c>
      <c r="D108" s="1" t="s">
        <v>97</v>
      </c>
      <c r="E108" s="15" t="s">
        <v>101</v>
      </c>
      <c r="F108" s="33">
        <v>394500000</v>
      </c>
      <c r="G108" s="33">
        <v>0</v>
      </c>
      <c r="H108" s="34"/>
      <c r="I108" s="33"/>
      <c r="J108" s="33"/>
      <c r="K108" s="33">
        <v>0</v>
      </c>
      <c r="L108" s="33"/>
      <c r="M108" s="33">
        <v>0</v>
      </c>
      <c r="N108" s="33">
        <v>0</v>
      </c>
      <c r="O108" s="33">
        <v>585000000</v>
      </c>
      <c r="P108" s="33">
        <v>0</v>
      </c>
      <c r="Q108" s="33">
        <v>163558408.37777779</v>
      </c>
      <c r="R108" s="33">
        <v>0</v>
      </c>
      <c r="S108" s="33">
        <v>0</v>
      </c>
      <c r="T108" s="33">
        <v>0</v>
      </c>
      <c r="U108" s="33">
        <v>0</v>
      </c>
      <c r="V108" s="33">
        <v>0</v>
      </c>
      <c r="W108" s="33"/>
      <c r="X108" s="33">
        <v>0</v>
      </c>
      <c r="Y108" s="33">
        <v>0</v>
      </c>
      <c r="Z108" s="33">
        <f>14031198.3+AC102</f>
        <v>18687525.406444445</v>
      </c>
      <c r="AA108" s="31">
        <f t="shared" si="1"/>
        <v>1161745933.7842224</v>
      </c>
    </row>
    <row r="109" spans="1:29" x14ac:dyDescent="0.25">
      <c r="A109" s="1">
        <v>2007</v>
      </c>
      <c r="B109" s="2" t="s">
        <v>96</v>
      </c>
      <c r="C109" s="1" t="s">
        <v>6</v>
      </c>
      <c r="D109" s="1" t="s">
        <v>97</v>
      </c>
      <c r="E109" s="15" t="s">
        <v>83</v>
      </c>
      <c r="F109" s="33">
        <v>403960000</v>
      </c>
      <c r="G109" s="33">
        <v>128000000</v>
      </c>
      <c r="H109" s="34">
        <v>73200000</v>
      </c>
      <c r="I109" s="33"/>
      <c r="J109" s="33">
        <v>500000000</v>
      </c>
      <c r="K109" s="33">
        <v>0</v>
      </c>
      <c r="L109" s="33"/>
      <c r="M109" s="33">
        <v>0</v>
      </c>
      <c r="N109" s="33">
        <v>0</v>
      </c>
      <c r="O109" s="33">
        <v>969500000</v>
      </c>
      <c r="P109" s="33">
        <v>0</v>
      </c>
      <c r="Q109" s="33">
        <v>163558408.37777779</v>
      </c>
      <c r="R109" s="33">
        <v>0</v>
      </c>
      <c r="S109" s="33">
        <v>0</v>
      </c>
      <c r="T109" s="33">
        <v>0</v>
      </c>
      <c r="U109" s="33">
        <v>0</v>
      </c>
      <c r="V109" s="33">
        <v>0</v>
      </c>
      <c r="W109" s="33"/>
      <c r="X109" s="33">
        <v>0</v>
      </c>
      <c r="Y109" s="33">
        <v>0</v>
      </c>
      <c r="Z109" s="33">
        <f>90448220+AC102</f>
        <v>95104547.106444448</v>
      </c>
      <c r="AA109" s="31">
        <f t="shared" si="1"/>
        <v>2333322955.4842219</v>
      </c>
    </row>
    <row r="110" spans="1:29" x14ac:dyDescent="0.25">
      <c r="A110" s="1">
        <v>2007</v>
      </c>
      <c r="B110" s="2" t="s">
        <v>96</v>
      </c>
      <c r="C110" s="1" t="s">
        <v>6</v>
      </c>
      <c r="D110" s="1" t="s">
        <v>97</v>
      </c>
      <c r="E110" s="15" t="s">
        <v>74</v>
      </c>
      <c r="F110" s="33">
        <v>30900000</v>
      </c>
      <c r="G110" s="33">
        <v>39700000</v>
      </c>
      <c r="H110" s="34">
        <v>30549720</v>
      </c>
      <c r="I110" s="33">
        <v>7500000</v>
      </c>
      <c r="J110" s="33"/>
      <c r="K110" s="33">
        <v>0</v>
      </c>
      <c r="L110" s="33"/>
      <c r="M110" s="33">
        <v>0</v>
      </c>
      <c r="N110" s="33">
        <v>0</v>
      </c>
      <c r="O110" s="33">
        <v>0</v>
      </c>
      <c r="P110" s="33">
        <v>0</v>
      </c>
      <c r="Q110" s="33">
        <v>163558408.37777779</v>
      </c>
      <c r="R110" s="33">
        <v>0</v>
      </c>
      <c r="S110" s="33">
        <v>0</v>
      </c>
      <c r="T110" s="33">
        <v>0</v>
      </c>
      <c r="U110" s="33">
        <v>0</v>
      </c>
      <c r="V110" s="33">
        <v>0</v>
      </c>
      <c r="W110" s="33"/>
      <c r="X110" s="33">
        <v>0</v>
      </c>
      <c r="Y110" s="33">
        <v>0</v>
      </c>
      <c r="Z110" s="33">
        <f>+AC102</f>
        <v>4656327.1064444445</v>
      </c>
      <c r="AA110" s="31">
        <f t="shared" si="1"/>
        <v>276864455.48422223</v>
      </c>
    </row>
    <row r="111" spans="1:29" x14ac:dyDescent="0.25">
      <c r="A111" s="1">
        <v>2007</v>
      </c>
      <c r="B111" s="2" t="s">
        <v>96</v>
      </c>
      <c r="C111" s="1" t="s">
        <v>6</v>
      </c>
      <c r="D111" s="1" t="s">
        <v>97</v>
      </c>
      <c r="E111" s="15" t="s">
        <v>102</v>
      </c>
      <c r="F111" s="33">
        <v>37763000</v>
      </c>
      <c r="G111" s="33">
        <v>0</v>
      </c>
      <c r="H111" s="34">
        <v>32674000</v>
      </c>
      <c r="I111" s="33"/>
      <c r="J111" s="33"/>
      <c r="K111" s="33">
        <v>0</v>
      </c>
      <c r="L111" s="33"/>
      <c r="M111" s="33">
        <v>0</v>
      </c>
      <c r="N111" s="33">
        <v>0</v>
      </c>
      <c r="O111" s="33">
        <v>0</v>
      </c>
      <c r="P111" s="33">
        <v>0</v>
      </c>
      <c r="Q111" s="33">
        <v>163558408.37777779</v>
      </c>
      <c r="R111" s="33">
        <v>0</v>
      </c>
      <c r="S111" s="33">
        <v>0</v>
      </c>
      <c r="T111" s="33">
        <v>0</v>
      </c>
      <c r="U111" s="33">
        <v>0</v>
      </c>
      <c r="V111" s="33">
        <v>0</v>
      </c>
      <c r="W111" s="33"/>
      <c r="X111" s="33">
        <v>0</v>
      </c>
      <c r="Y111" s="33">
        <v>0</v>
      </c>
      <c r="Z111" s="33">
        <f>+AC102</f>
        <v>4656327.1064444445</v>
      </c>
      <c r="AA111" s="31">
        <f t="shared" si="1"/>
        <v>238651735.48422223</v>
      </c>
    </row>
    <row r="112" spans="1:29" x14ac:dyDescent="0.25">
      <c r="A112" s="1">
        <v>2007</v>
      </c>
      <c r="B112" s="2" t="s">
        <v>96</v>
      </c>
      <c r="C112" s="1" t="s">
        <v>6</v>
      </c>
      <c r="D112" s="1" t="s">
        <v>97</v>
      </c>
      <c r="E112" s="15" t="s">
        <v>103</v>
      </c>
      <c r="F112" s="33">
        <v>0</v>
      </c>
      <c r="G112" s="33">
        <v>0</v>
      </c>
      <c r="H112" s="34"/>
      <c r="I112" s="33"/>
      <c r="J112" s="33"/>
      <c r="K112" s="33">
        <v>0</v>
      </c>
      <c r="L112" s="33"/>
      <c r="M112" s="33">
        <v>0</v>
      </c>
      <c r="N112" s="33">
        <v>0</v>
      </c>
      <c r="O112" s="33">
        <v>345500000</v>
      </c>
      <c r="P112" s="33">
        <v>0</v>
      </c>
      <c r="Q112" s="33">
        <v>163558408.37777779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3"/>
      <c r="X112" s="33">
        <v>0</v>
      </c>
      <c r="Y112" s="33">
        <v>0</v>
      </c>
      <c r="Z112" s="33">
        <f>29861200+AC102</f>
        <v>34517527.106444448</v>
      </c>
      <c r="AA112" s="31">
        <f t="shared" si="1"/>
        <v>543575935.48422229</v>
      </c>
    </row>
    <row r="113" spans="1:27" x14ac:dyDescent="0.25">
      <c r="A113" s="1">
        <v>2007</v>
      </c>
      <c r="B113" s="2" t="s">
        <v>96</v>
      </c>
      <c r="C113" s="1" t="s">
        <v>6</v>
      </c>
      <c r="D113" s="1" t="s">
        <v>97</v>
      </c>
      <c r="E113" s="15" t="s">
        <v>85</v>
      </c>
      <c r="F113" s="33">
        <v>0</v>
      </c>
      <c r="G113" s="33">
        <v>0</v>
      </c>
      <c r="H113" s="34"/>
      <c r="I113" s="33"/>
      <c r="J113" s="33"/>
      <c r="K113" s="33">
        <v>0</v>
      </c>
      <c r="L113" s="33"/>
      <c r="M113" s="33">
        <v>0</v>
      </c>
      <c r="N113" s="33">
        <v>0</v>
      </c>
      <c r="O113" s="33">
        <v>799000000</v>
      </c>
      <c r="P113" s="33">
        <v>0</v>
      </c>
      <c r="Q113" s="33">
        <v>163558408.37777779</v>
      </c>
      <c r="R113" s="33">
        <v>0</v>
      </c>
      <c r="S113" s="33">
        <v>0</v>
      </c>
      <c r="T113" s="33">
        <v>0</v>
      </c>
      <c r="U113" s="33">
        <v>0</v>
      </c>
      <c r="V113" s="33">
        <v>0</v>
      </c>
      <c r="W113" s="33"/>
      <c r="X113" s="33">
        <v>0</v>
      </c>
      <c r="Y113" s="33">
        <v>0</v>
      </c>
      <c r="Z113" s="33">
        <f>31730000+AC102</f>
        <v>36386327.106444448</v>
      </c>
      <c r="AA113" s="31">
        <f t="shared" si="1"/>
        <v>998944735.48422229</v>
      </c>
    </row>
    <row r="114" spans="1:27" x14ac:dyDescent="0.25">
      <c r="A114" s="1">
        <v>2007</v>
      </c>
      <c r="B114" s="2" t="s">
        <v>96</v>
      </c>
      <c r="C114" s="1" t="s">
        <v>6</v>
      </c>
      <c r="D114" s="1" t="s">
        <v>97</v>
      </c>
      <c r="E114" s="15" t="s">
        <v>104</v>
      </c>
      <c r="F114" s="33">
        <v>645000000</v>
      </c>
      <c r="G114" s="33">
        <v>0</v>
      </c>
      <c r="H114" s="34">
        <v>674954599</v>
      </c>
      <c r="I114" s="33"/>
      <c r="J114" s="33"/>
      <c r="K114" s="33">
        <v>0</v>
      </c>
      <c r="L114" s="33"/>
      <c r="M114" s="33">
        <v>0</v>
      </c>
      <c r="N114" s="33">
        <v>0</v>
      </c>
      <c r="O114" s="33">
        <v>168000000</v>
      </c>
      <c r="P114" s="33">
        <v>0</v>
      </c>
      <c r="Q114" s="33">
        <v>163558408.37777779</v>
      </c>
      <c r="R114" s="33">
        <v>0</v>
      </c>
      <c r="S114" s="33">
        <v>0</v>
      </c>
      <c r="T114" s="33">
        <v>0</v>
      </c>
      <c r="U114" s="33">
        <v>0</v>
      </c>
      <c r="V114" s="33">
        <v>0</v>
      </c>
      <c r="W114" s="33"/>
      <c r="X114" s="33">
        <v>0</v>
      </c>
      <c r="Y114" s="33">
        <v>0</v>
      </c>
      <c r="Z114" s="33">
        <f>196000+AC102</f>
        <v>4852327.1064444445</v>
      </c>
      <c r="AA114" s="31">
        <f t="shared" si="1"/>
        <v>1656365334.4842222</v>
      </c>
    </row>
    <row r="115" spans="1:27" x14ac:dyDescent="0.25">
      <c r="A115" s="1">
        <v>2007</v>
      </c>
      <c r="B115" s="2" t="s">
        <v>96</v>
      </c>
      <c r="C115" s="1" t="s">
        <v>6</v>
      </c>
      <c r="D115" s="1" t="s">
        <v>97</v>
      </c>
      <c r="E115" s="15" t="s">
        <v>105</v>
      </c>
      <c r="F115" s="33">
        <v>0</v>
      </c>
      <c r="G115" s="33">
        <v>0</v>
      </c>
      <c r="H115" s="34"/>
      <c r="I115" s="33"/>
      <c r="J115" s="33"/>
      <c r="K115" s="33">
        <v>0</v>
      </c>
      <c r="L115" s="33"/>
      <c r="M115" s="33">
        <v>0</v>
      </c>
      <c r="N115" s="33">
        <v>0</v>
      </c>
      <c r="O115" s="33">
        <v>128000000</v>
      </c>
      <c r="P115" s="33">
        <v>0</v>
      </c>
      <c r="Q115" s="33">
        <v>163558408.37777779</v>
      </c>
      <c r="R115" s="33">
        <v>0</v>
      </c>
      <c r="S115" s="33">
        <v>0</v>
      </c>
      <c r="T115" s="33">
        <v>0</v>
      </c>
      <c r="U115" s="33">
        <v>0</v>
      </c>
      <c r="V115" s="33">
        <v>0</v>
      </c>
      <c r="W115" s="33"/>
      <c r="X115" s="33">
        <v>0</v>
      </c>
      <c r="Y115" s="33">
        <v>0</v>
      </c>
      <c r="Z115" s="33">
        <f>+AC102</f>
        <v>4656327.1064444445</v>
      </c>
      <c r="AA115" s="31">
        <f t="shared" si="1"/>
        <v>296214735.48422223</v>
      </c>
    </row>
    <row r="116" spans="1:27" x14ac:dyDescent="0.25">
      <c r="A116" s="1">
        <v>2007</v>
      </c>
      <c r="B116" s="2" t="s">
        <v>96</v>
      </c>
      <c r="C116" s="1" t="s">
        <v>6</v>
      </c>
      <c r="D116" s="1" t="s">
        <v>97</v>
      </c>
      <c r="E116" s="15" t="s">
        <v>106</v>
      </c>
      <c r="F116" s="33">
        <v>150000000</v>
      </c>
      <c r="G116" s="33">
        <v>0</v>
      </c>
      <c r="H116" s="34"/>
      <c r="I116" s="33"/>
      <c r="J116" s="33"/>
      <c r="K116" s="33">
        <v>0</v>
      </c>
      <c r="L116" s="33"/>
      <c r="M116" s="33">
        <v>0</v>
      </c>
      <c r="N116" s="33">
        <v>0</v>
      </c>
      <c r="O116" s="33">
        <v>0</v>
      </c>
      <c r="P116" s="33">
        <v>0</v>
      </c>
      <c r="Q116" s="33">
        <v>163558408.37777779</v>
      </c>
      <c r="R116" s="33">
        <v>0</v>
      </c>
      <c r="S116" s="33">
        <v>0</v>
      </c>
      <c r="T116" s="33">
        <v>0</v>
      </c>
      <c r="U116" s="33">
        <v>0</v>
      </c>
      <c r="V116" s="33">
        <v>0</v>
      </c>
      <c r="W116" s="33"/>
      <c r="X116" s="33">
        <v>0</v>
      </c>
      <c r="Y116" s="33">
        <v>0</v>
      </c>
      <c r="Z116" s="33">
        <f>12560000+AC102</f>
        <v>17216327.106444445</v>
      </c>
      <c r="AA116" s="31">
        <f t="shared" si="1"/>
        <v>330774735.48422223</v>
      </c>
    </row>
    <row r="117" spans="1:27" x14ac:dyDescent="0.25">
      <c r="A117" s="1">
        <v>2007</v>
      </c>
      <c r="B117" s="2" t="s">
        <v>96</v>
      </c>
      <c r="C117" s="1" t="s">
        <v>6</v>
      </c>
      <c r="D117" s="1" t="s">
        <v>97</v>
      </c>
      <c r="E117" s="15" t="s">
        <v>30</v>
      </c>
      <c r="F117" s="33">
        <v>782849369</v>
      </c>
      <c r="G117" s="33">
        <v>172060200</v>
      </c>
      <c r="H117" s="34">
        <v>11778744</v>
      </c>
      <c r="I117" s="33"/>
      <c r="J117" s="33"/>
      <c r="K117" s="33">
        <v>0</v>
      </c>
      <c r="L117" s="33"/>
      <c r="M117" s="33">
        <v>0</v>
      </c>
      <c r="N117" s="33">
        <v>0</v>
      </c>
      <c r="O117" s="33">
        <v>125500000</v>
      </c>
      <c r="P117" s="33">
        <v>0</v>
      </c>
      <c r="Q117" s="33">
        <v>163558408.37777779</v>
      </c>
      <c r="R117" s="33">
        <v>0</v>
      </c>
      <c r="S117" s="33">
        <v>0</v>
      </c>
      <c r="T117" s="33">
        <v>0</v>
      </c>
      <c r="U117" s="33">
        <v>0</v>
      </c>
      <c r="V117" s="33">
        <v>0</v>
      </c>
      <c r="W117" s="33">
        <v>501000000</v>
      </c>
      <c r="X117" s="33">
        <v>0</v>
      </c>
      <c r="Y117" s="33">
        <v>0</v>
      </c>
      <c r="Z117" s="33">
        <f>46265000+AC102</f>
        <v>50921327.106444448</v>
      </c>
      <c r="AA117" s="31">
        <f t="shared" si="1"/>
        <v>1807668048.4842222</v>
      </c>
    </row>
    <row r="118" spans="1:27" x14ac:dyDescent="0.25">
      <c r="A118" s="1">
        <v>2007</v>
      </c>
      <c r="B118" s="2" t="s">
        <v>96</v>
      </c>
      <c r="C118" s="1" t="s">
        <v>6</v>
      </c>
      <c r="D118" s="1" t="s">
        <v>97</v>
      </c>
      <c r="E118" s="15" t="s">
        <v>35</v>
      </c>
      <c r="F118" s="33">
        <v>1977440000</v>
      </c>
      <c r="G118" s="33">
        <v>1013073224</v>
      </c>
      <c r="H118" s="34">
        <v>186630000</v>
      </c>
      <c r="I118" s="33"/>
      <c r="J118" s="33"/>
      <c r="K118" s="33">
        <v>0</v>
      </c>
      <c r="L118" s="33">
        <v>1500000</v>
      </c>
      <c r="M118" s="33">
        <v>0</v>
      </c>
      <c r="N118" s="33">
        <v>0</v>
      </c>
      <c r="O118" s="33">
        <v>209000000</v>
      </c>
      <c r="P118" s="33">
        <v>0</v>
      </c>
      <c r="Q118" s="33">
        <v>163558408.37777779</v>
      </c>
      <c r="R118" s="33">
        <v>0</v>
      </c>
      <c r="S118" s="33">
        <v>0</v>
      </c>
      <c r="T118" s="33">
        <v>0</v>
      </c>
      <c r="U118" s="33">
        <v>0</v>
      </c>
      <c r="V118" s="33">
        <v>0</v>
      </c>
      <c r="W118" s="33">
        <v>1503500000</v>
      </c>
      <c r="X118" s="33">
        <v>0</v>
      </c>
      <c r="Y118" s="33">
        <v>0</v>
      </c>
      <c r="Z118" s="33">
        <f>66665203.63+AC102</f>
        <v>71321530.736444443</v>
      </c>
      <c r="AA118" s="31">
        <f t="shared" si="1"/>
        <v>5126023163.1142216</v>
      </c>
    </row>
    <row r="119" spans="1:27" x14ac:dyDescent="0.25">
      <c r="A119" s="1">
        <v>2007</v>
      </c>
      <c r="B119" s="2" t="s">
        <v>96</v>
      </c>
      <c r="C119" s="1" t="s">
        <v>6</v>
      </c>
      <c r="D119" s="1" t="s">
        <v>97</v>
      </c>
      <c r="E119" s="15" t="s">
        <v>36</v>
      </c>
      <c r="F119" s="33">
        <v>2086219603</v>
      </c>
      <c r="G119" s="33">
        <v>2272865224</v>
      </c>
      <c r="H119" s="34">
        <v>159200000</v>
      </c>
      <c r="I119" s="33">
        <v>120000000</v>
      </c>
      <c r="J119" s="33"/>
      <c r="K119" s="33">
        <v>0</v>
      </c>
      <c r="L119" s="33"/>
      <c r="M119" s="33">
        <v>0</v>
      </c>
      <c r="N119" s="33">
        <v>0</v>
      </c>
      <c r="O119" s="33">
        <v>855000000</v>
      </c>
      <c r="P119" s="33">
        <v>0</v>
      </c>
      <c r="Q119" s="33">
        <v>163558408.37777779</v>
      </c>
      <c r="R119" s="33">
        <v>0</v>
      </c>
      <c r="S119" s="33">
        <v>0</v>
      </c>
      <c r="T119" s="33">
        <v>0</v>
      </c>
      <c r="U119" s="33">
        <v>0</v>
      </c>
      <c r="V119" s="33">
        <v>0</v>
      </c>
      <c r="W119" s="33"/>
      <c r="X119" s="33">
        <v>0</v>
      </c>
      <c r="Y119" s="33">
        <v>0</v>
      </c>
      <c r="Z119" s="33">
        <f>112084315+AC102</f>
        <v>116740642.10644445</v>
      </c>
      <c r="AA119" s="31">
        <f t="shared" si="1"/>
        <v>5773583877.4842224</v>
      </c>
    </row>
    <row r="120" spans="1:27" x14ac:dyDescent="0.25">
      <c r="A120" s="1">
        <v>2007</v>
      </c>
      <c r="B120" s="2" t="s">
        <v>96</v>
      </c>
      <c r="C120" s="1" t="s">
        <v>6</v>
      </c>
      <c r="D120" s="1" t="s">
        <v>97</v>
      </c>
      <c r="E120" s="15" t="s">
        <v>27</v>
      </c>
      <c r="F120" s="33">
        <v>852380666.67999995</v>
      </c>
      <c r="G120" s="33">
        <v>921169812</v>
      </c>
      <c r="H120" s="34">
        <v>192440333.32000005</v>
      </c>
      <c r="I120" s="33"/>
      <c r="J120" s="33"/>
      <c r="K120" s="33">
        <v>0</v>
      </c>
      <c r="L120" s="33"/>
      <c r="M120" s="33">
        <v>0</v>
      </c>
      <c r="N120" s="33">
        <v>0</v>
      </c>
      <c r="O120" s="33">
        <v>0</v>
      </c>
      <c r="P120" s="33">
        <v>0</v>
      </c>
      <c r="Q120" s="33">
        <v>163558408.37777779</v>
      </c>
      <c r="R120" s="33">
        <v>0</v>
      </c>
      <c r="S120" s="33">
        <v>0</v>
      </c>
      <c r="T120" s="33">
        <v>0</v>
      </c>
      <c r="U120" s="33">
        <v>0</v>
      </c>
      <c r="V120" s="33">
        <v>0</v>
      </c>
      <c r="W120" s="33"/>
      <c r="X120" s="33">
        <v>0</v>
      </c>
      <c r="Y120" s="33">
        <v>0</v>
      </c>
      <c r="Z120" s="33">
        <f>82860000+AC102</f>
        <v>87516327.106444448</v>
      </c>
      <c r="AA120" s="31">
        <f t="shared" si="1"/>
        <v>2217065547.4842224</v>
      </c>
    </row>
    <row r="121" spans="1:27" x14ac:dyDescent="0.25">
      <c r="A121" s="1">
        <v>2007</v>
      </c>
      <c r="B121" s="2" t="s">
        <v>96</v>
      </c>
      <c r="C121" s="1" t="s">
        <v>6</v>
      </c>
      <c r="D121" s="1" t="s">
        <v>97</v>
      </c>
      <c r="E121" s="15" t="s">
        <v>28</v>
      </c>
      <c r="F121" s="33">
        <v>1151939800</v>
      </c>
      <c r="G121" s="33">
        <v>712908412</v>
      </c>
      <c r="H121" s="34">
        <v>0</v>
      </c>
      <c r="I121" s="33"/>
      <c r="J121" s="33">
        <v>1500000000</v>
      </c>
      <c r="K121" s="33">
        <v>0</v>
      </c>
      <c r="L121" s="33"/>
      <c r="M121" s="33">
        <v>0</v>
      </c>
      <c r="N121" s="33">
        <v>0</v>
      </c>
      <c r="O121" s="33">
        <v>955000000</v>
      </c>
      <c r="P121" s="33">
        <v>0</v>
      </c>
      <c r="Q121" s="33">
        <v>163558408.37777779</v>
      </c>
      <c r="R121" s="33">
        <v>0</v>
      </c>
      <c r="S121" s="33">
        <v>0</v>
      </c>
      <c r="T121" s="33">
        <v>0</v>
      </c>
      <c r="U121" s="33">
        <v>0</v>
      </c>
      <c r="V121" s="33">
        <v>0</v>
      </c>
      <c r="W121" s="33"/>
      <c r="X121" s="33">
        <v>0</v>
      </c>
      <c r="Y121" s="33">
        <v>0</v>
      </c>
      <c r="Z121" s="33">
        <f>36400000+AC102</f>
        <v>41056327.106444448</v>
      </c>
      <c r="AA121" s="31">
        <f t="shared" si="1"/>
        <v>4524462947.4842224</v>
      </c>
    </row>
    <row r="122" spans="1:27" x14ac:dyDescent="0.25">
      <c r="A122" s="1">
        <v>2007</v>
      </c>
      <c r="B122" s="2" t="s">
        <v>96</v>
      </c>
      <c r="C122" s="1" t="s">
        <v>6</v>
      </c>
      <c r="D122" s="1" t="s">
        <v>97</v>
      </c>
      <c r="E122" s="15" t="s">
        <v>31</v>
      </c>
      <c r="F122" s="33">
        <v>652910143</v>
      </c>
      <c r="G122" s="33">
        <v>1353019600</v>
      </c>
      <c r="H122" s="34">
        <v>74333708</v>
      </c>
      <c r="I122" s="33">
        <v>200000000</v>
      </c>
      <c r="J122" s="33"/>
      <c r="K122" s="33">
        <v>0</v>
      </c>
      <c r="L122" s="33">
        <v>26000000</v>
      </c>
      <c r="M122" s="33">
        <v>0</v>
      </c>
      <c r="N122" s="33">
        <v>0</v>
      </c>
      <c r="O122" s="33">
        <v>1129500000</v>
      </c>
      <c r="P122" s="33">
        <v>0</v>
      </c>
      <c r="Q122" s="33">
        <v>163558408.37777779</v>
      </c>
      <c r="R122" s="33">
        <v>0</v>
      </c>
      <c r="S122" s="33">
        <v>0</v>
      </c>
      <c r="T122" s="33">
        <v>0</v>
      </c>
      <c r="U122" s="33">
        <v>0</v>
      </c>
      <c r="V122" s="33">
        <v>0</v>
      </c>
      <c r="W122" s="33"/>
      <c r="X122" s="33">
        <v>0</v>
      </c>
      <c r="Y122" s="33">
        <v>0</v>
      </c>
      <c r="Z122" s="33">
        <f>22722500+AC102</f>
        <v>27378827.106444445</v>
      </c>
      <c r="AA122" s="31">
        <f t="shared" si="1"/>
        <v>3626700686.4842219</v>
      </c>
    </row>
    <row r="123" spans="1:27" x14ac:dyDescent="0.25">
      <c r="A123" s="1">
        <v>2007</v>
      </c>
      <c r="B123" s="2" t="s">
        <v>96</v>
      </c>
      <c r="C123" s="1" t="s">
        <v>6</v>
      </c>
      <c r="D123" s="1" t="s">
        <v>97</v>
      </c>
      <c r="E123" s="15" t="s">
        <v>26</v>
      </c>
      <c r="F123" s="33">
        <v>404773787</v>
      </c>
      <c r="G123" s="33">
        <v>199237600</v>
      </c>
      <c r="H123" s="34">
        <v>0</v>
      </c>
      <c r="I123" s="33"/>
      <c r="J123" s="33"/>
      <c r="K123" s="33">
        <v>0</v>
      </c>
      <c r="L123" s="33"/>
      <c r="M123" s="33">
        <v>0</v>
      </c>
      <c r="N123" s="33">
        <v>0</v>
      </c>
      <c r="O123" s="33">
        <v>731500000</v>
      </c>
      <c r="P123" s="33">
        <v>0</v>
      </c>
      <c r="Q123" s="33">
        <v>163558408.37777779</v>
      </c>
      <c r="R123" s="33">
        <v>0</v>
      </c>
      <c r="S123" s="33">
        <v>0</v>
      </c>
      <c r="T123" s="33">
        <v>0</v>
      </c>
      <c r="U123" s="33">
        <v>0</v>
      </c>
      <c r="V123" s="33">
        <v>0</v>
      </c>
      <c r="W123" s="33"/>
      <c r="X123" s="33">
        <v>0</v>
      </c>
      <c r="Y123" s="33">
        <v>0</v>
      </c>
      <c r="Z123" s="33">
        <f>3600000+AC102</f>
        <v>8256327.1064444445</v>
      </c>
      <c r="AA123" s="31">
        <f t="shared" si="1"/>
        <v>1507326122.4842222</v>
      </c>
    </row>
    <row r="124" spans="1:27" x14ac:dyDescent="0.25">
      <c r="A124" s="1">
        <v>2007</v>
      </c>
      <c r="B124" s="2" t="s">
        <v>96</v>
      </c>
      <c r="C124" s="1" t="s">
        <v>6</v>
      </c>
      <c r="D124" s="1" t="s">
        <v>97</v>
      </c>
      <c r="E124" s="15" t="s">
        <v>33</v>
      </c>
      <c r="F124" s="33">
        <v>986960000</v>
      </c>
      <c r="G124" s="33">
        <v>266446400</v>
      </c>
      <c r="H124" s="34">
        <v>240300000</v>
      </c>
      <c r="I124" s="33"/>
      <c r="J124" s="33"/>
      <c r="K124" s="33">
        <v>0</v>
      </c>
      <c r="L124" s="33"/>
      <c r="M124" s="33">
        <v>0</v>
      </c>
      <c r="N124" s="33">
        <v>0</v>
      </c>
      <c r="O124" s="33">
        <v>28500000</v>
      </c>
      <c r="P124" s="33">
        <v>0</v>
      </c>
      <c r="Q124" s="33">
        <v>163558408.37777779</v>
      </c>
      <c r="R124" s="33">
        <v>0</v>
      </c>
      <c r="S124" s="33">
        <v>0</v>
      </c>
      <c r="T124" s="33">
        <v>0</v>
      </c>
      <c r="U124" s="33">
        <v>0</v>
      </c>
      <c r="V124" s="33">
        <v>0</v>
      </c>
      <c r="W124" s="33"/>
      <c r="X124" s="33">
        <v>0</v>
      </c>
      <c r="Y124" s="33">
        <v>0</v>
      </c>
      <c r="Z124" s="33">
        <f>31051090.56+AC102</f>
        <v>35707417.666444443</v>
      </c>
      <c r="AA124" s="31">
        <f t="shared" si="1"/>
        <v>1721472226.0442224</v>
      </c>
    </row>
    <row r="125" spans="1:27" x14ac:dyDescent="0.25">
      <c r="A125" s="1">
        <v>2007</v>
      </c>
      <c r="B125" s="2" t="s">
        <v>96</v>
      </c>
      <c r="C125" s="1" t="s">
        <v>6</v>
      </c>
      <c r="D125" s="1" t="s">
        <v>97</v>
      </c>
      <c r="E125" s="15" t="s">
        <v>34</v>
      </c>
      <c r="F125" s="33">
        <v>546000000</v>
      </c>
      <c r="G125" s="33">
        <v>692904824</v>
      </c>
      <c r="H125" s="34">
        <v>0</v>
      </c>
      <c r="I125" s="33">
        <v>0</v>
      </c>
      <c r="J125" s="33"/>
      <c r="K125" s="33">
        <v>0</v>
      </c>
      <c r="L125" s="33"/>
      <c r="M125" s="33">
        <v>0</v>
      </c>
      <c r="N125" s="33">
        <v>0</v>
      </c>
      <c r="O125" s="33">
        <v>0</v>
      </c>
      <c r="P125" s="33">
        <v>0</v>
      </c>
      <c r="Q125" s="33">
        <v>163558408.37777779</v>
      </c>
      <c r="R125" s="33">
        <v>0</v>
      </c>
      <c r="S125" s="33">
        <v>0</v>
      </c>
      <c r="T125" s="33">
        <v>0</v>
      </c>
      <c r="U125" s="33">
        <v>0</v>
      </c>
      <c r="V125" s="33">
        <v>0</v>
      </c>
      <c r="W125" s="33"/>
      <c r="X125" s="33">
        <v>0</v>
      </c>
      <c r="Y125" s="33">
        <v>0</v>
      </c>
      <c r="Z125" s="33">
        <f>86343585+AC102</f>
        <v>90999912.106444448</v>
      </c>
      <c r="AA125" s="31">
        <f t="shared" si="1"/>
        <v>1493463144.4842222</v>
      </c>
    </row>
    <row r="126" spans="1:27" x14ac:dyDescent="0.25">
      <c r="A126" s="1">
        <v>2007</v>
      </c>
      <c r="B126" s="2" t="s">
        <v>96</v>
      </c>
      <c r="C126" s="1" t="s">
        <v>6</v>
      </c>
      <c r="D126" s="1" t="s">
        <v>97</v>
      </c>
      <c r="E126" s="15" t="s">
        <v>32</v>
      </c>
      <c r="F126" s="33">
        <v>861420000</v>
      </c>
      <c r="G126" s="33">
        <v>906257000</v>
      </c>
      <c r="H126" s="34">
        <v>18100000</v>
      </c>
      <c r="I126" s="33">
        <v>13200000</v>
      </c>
      <c r="J126" s="33"/>
      <c r="K126" s="33">
        <v>0</v>
      </c>
      <c r="L126" s="33"/>
      <c r="M126" s="33">
        <v>0</v>
      </c>
      <c r="N126" s="33">
        <v>0</v>
      </c>
      <c r="O126" s="33">
        <v>1026000000</v>
      </c>
      <c r="P126" s="33">
        <v>0</v>
      </c>
      <c r="Q126" s="33">
        <v>163558408.37777779</v>
      </c>
      <c r="R126" s="33">
        <v>0</v>
      </c>
      <c r="S126" s="33">
        <v>0</v>
      </c>
      <c r="T126" s="33">
        <v>0</v>
      </c>
      <c r="U126" s="33">
        <v>0</v>
      </c>
      <c r="V126" s="33">
        <v>0</v>
      </c>
      <c r="W126" s="33">
        <v>752000000</v>
      </c>
      <c r="X126" s="33">
        <v>0</v>
      </c>
      <c r="Y126" s="33">
        <v>0</v>
      </c>
      <c r="Z126" s="33">
        <f>50840000+AC102</f>
        <v>55496327.106444448</v>
      </c>
      <c r="AA126" s="31">
        <f t="shared" si="1"/>
        <v>3796031735.4842219</v>
      </c>
    </row>
    <row r="127" spans="1:27" x14ac:dyDescent="0.25">
      <c r="A127" s="1">
        <v>2007</v>
      </c>
      <c r="B127" s="2" t="s">
        <v>96</v>
      </c>
      <c r="C127" s="1" t="s">
        <v>6</v>
      </c>
      <c r="D127" s="1" t="s">
        <v>97</v>
      </c>
      <c r="E127" s="15" t="s">
        <v>29</v>
      </c>
      <c r="F127" s="33">
        <v>1098100000</v>
      </c>
      <c r="G127" s="33">
        <v>349174800</v>
      </c>
      <c r="H127" s="34">
        <v>8100000</v>
      </c>
      <c r="I127" s="33"/>
      <c r="J127" s="33"/>
      <c r="K127" s="33">
        <v>0</v>
      </c>
      <c r="L127" s="33"/>
      <c r="M127" s="33">
        <v>0</v>
      </c>
      <c r="N127" s="33">
        <v>0</v>
      </c>
      <c r="O127" s="33">
        <v>114000000</v>
      </c>
      <c r="P127" s="33">
        <v>0</v>
      </c>
      <c r="Q127" s="33">
        <v>163558408.37777779</v>
      </c>
      <c r="R127" s="33">
        <v>0</v>
      </c>
      <c r="S127" s="33">
        <v>0</v>
      </c>
      <c r="T127" s="33">
        <v>0</v>
      </c>
      <c r="U127" s="33">
        <v>0</v>
      </c>
      <c r="V127" s="33">
        <v>0</v>
      </c>
      <c r="W127" s="33"/>
      <c r="X127" s="33">
        <v>0</v>
      </c>
      <c r="Y127" s="33">
        <v>0</v>
      </c>
      <c r="Z127" s="33">
        <f>47470000+AC102</f>
        <v>52126327.106444448</v>
      </c>
      <c r="AA127" s="31">
        <f t="shared" si="1"/>
        <v>1785059535.4842222</v>
      </c>
    </row>
    <row r="128" spans="1:27" x14ac:dyDescent="0.25">
      <c r="A128" s="1">
        <v>2007</v>
      </c>
      <c r="B128" s="2" t="s">
        <v>96</v>
      </c>
      <c r="C128" s="1" t="s">
        <v>6</v>
      </c>
      <c r="D128" s="1" t="s">
        <v>97</v>
      </c>
      <c r="E128" s="15" t="s">
        <v>47</v>
      </c>
      <c r="F128" s="33">
        <v>2144737500</v>
      </c>
      <c r="G128" s="33">
        <v>825200000</v>
      </c>
      <c r="H128" s="34">
        <v>284546875</v>
      </c>
      <c r="I128" s="33">
        <v>70000000</v>
      </c>
      <c r="J128" s="33">
        <v>1350000000</v>
      </c>
      <c r="K128" s="33">
        <v>0</v>
      </c>
      <c r="L128" s="33">
        <v>206000000</v>
      </c>
      <c r="M128" s="33">
        <v>0</v>
      </c>
      <c r="N128" s="33">
        <v>0</v>
      </c>
      <c r="O128" s="33">
        <v>0</v>
      </c>
      <c r="P128" s="33">
        <v>0</v>
      </c>
      <c r="Q128" s="33">
        <v>163558408.37777779</v>
      </c>
      <c r="R128" s="33">
        <v>0</v>
      </c>
      <c r="S128" s="33">
        <v>0</v>
      </c>
      <c r="T128" s="33">
        <v>0</v>
      </c>
      <c r="U128" s="33">
        <v>0</v>
      </c>
      <c r="V128" s="33">
        <v>0</v>
      </c>
      <c r="W128" s="33">
        <v>651500000</v>
      </c>
      <c r="X128" s="33">
        <v>0</v>
      </c>
      <c r="Y128" s="33">
        <v>0</v>
      </c>
      <c r="Z128" s="33">
        <f>4800000+AC102</f>
        <v>9456327.1064444445</v>
      </c>
      <c r="AA128" s="31">
        <f t="shared" si="1"/>
        <v>5704999110.4842224</v>
      </c>
    </row>
    <row r="129" spans="1:29" x14ac:dyDescent="0.25">
      <c r="A129" s="1">
        <v>2007</v>
      </c>
      <c r="B129" s="2" t="s">
        <v>96</v>
      </c>
      <c r="C129" s="1" t="s">
        <v>6</v>
      </c>
      <c r="D129" s="1" t="s">
        <v>97</v>
      </c>
      <c r="E129" s="15" t="s">
        <v>45</v>
      </c>
      <c r="F129" s="33">
        <v>202000000</v>
      </c>
      <c r="G129" s="33">
        <v>0</v>
      </c>
      <c r="H129" s="34"/>
      <c r="I129" s="33"/>
      <c r="J129" s="33"/>
      <c r="K129" s="33">
        <v>0</v>
      </c>
      <c r="L129" s="33"/>
      <c r="M129" s="33">
        <v>0</v>
      </c>
      <c r="N129" s="33">
        <v>0</v>
      </c>
      <c r="O129" s="33">
        <v>0</v>
      </c>
      <c r="P129" s="33">
        <v>0</v>
      </c>
      <c r="Q129" s="33">
        <v>163558408.37777779</v>
      </c>
      <c r="R129" s="33">
        <v>0</v>
      </c>
      <c r="S129" s="33">
        <v>0</v>
      </c>
      <c r="T129" s="33">
        <v>0</v>
      </c>
      <c r="U129" s="33">
        <v>0</v>
      </c>
      <c r="V129" s="33">
        <v>0</v>
      </c>
      <c r="W129" s="33"/>
      <c r="X129" s="33">
        <v>0</v>
      </c>
      <c r="Y129" s="33">
        <v>0</v>
      </c>
      <c r="Z129" s="33">
        <f>+AC102</f>
        <v>4656327.1064444445</v>
      </c>
      <c r="AA129" s="31">
        <f t="shared" ref="AA129:AA191" si="2">SUM(F129:Z129)</f>
        <v>370214735.48422223</v>
      </c>
    </row>
    <row r="130" spans="1:29" x14ac:dyDescent="0.25">
      <c r="A130" s="1">
        <v>2007</v>
      </c>
      <c r="B130" s="2" t="s">
        <v>96</v>
      </c>
      <c r="C130" s="1" t="s">
        <v>6</v>
      </c>
      <c r="D130" s="1" t="s">
        <v>97</v>
      </c>
      <c r="E130" s="15" t="s">
        <v>38</v>
      </c>
      <c r="F130" s="33">
        <v>1323490000</v>
      </c>
      <c r="G130" s="33">
        <v>1181438165</v>
      </c>
      <c r="H130" s="34">
        <v>201265120</v>
      </c>
      <c r="I130" s="33"/>
      <c r="J130" s="33"/>
      <c r="K130" s="33">
        <v>0</v>
      </c>
      <c r="L130" s="33"/>
      <c r="M130" s="33">
        <v>0</v>
      </c>
      <c r="N130" s="33">
        <v>0</v>
      </c>
      <c r="O130" s="33">
        <v>19000000</v>
      </c>
      <c r="P130" s="33">
        <v>0</v>
      </c>
      <c r="Q130" s="33">
        <v>163558408.37777779</v>
      </c>
      <c r="R130" s="33">
        <v>0</v>
      </c>
      <c r="S130" s="33">
        <v>0</v>
      </c>
      <c r="T130" s="33">
        <v>0</v>
      </c>
      <c r="U130" s="33">
        <v>0</v>
      </c>
      <c r="V130" s="33">
        <v>0</v>
      </c>
      <c r="W130" s="33"/>
      <c r="X130" s="33">
        <v>0</v>
      </c>
      <c r="Y130" s="33">
        <v>0</v>
      </c>
      <c r="Z130" s="33">
        <f>40502000+AC102</f>
        <v>45158327.106444448</v>
      </c>
      <c r="AA130" s="31">
        <f t="shared" si="2"/>
        <v>2933910020.4842219</v>
      </c>
    </row>
    <row r="131" spans="1:29" x14ac:dyDescent="0.25">
      <c r="A131" s="1">
        <v>2007</v>
      </c>
      <c r="B131" s="2" t="s">
        <v>96</v>
      </c>
      <c r="C131" s="1" t="s">
        <v>6</v>
      </c>
      <c r="D131" s="1" t="s">
        <v>97</v>
      </c>
      <c r="E131" s="15" t="s">
        <v>46</v>
      </c>
      <c r="F131" s="33">
        <v>96500000</v>
      </c>
      <c r="G131" s="33">
        <v>105400000</v>
      </c>
      <c r="H131" s="34">
        <v>9000000</v>
      </c>
      <c r="I131" s="33">
        <v>3500000</v>
      </c>
      <c r="J131" s="33"/>
      <c r="K131" s="33">
        <v>0</v>
      </c>
      <c r="L131" s="33"/>
      <c r="M131" s="33">
        <v>0</v>
      </c>
      <c r="N131" s="33">
        <v>0</v>
      </c>
      <c r="O131" s="33">
        <v>152000000</v>
      </c>
      <c r="P131" s="33">
        <v>0</v>
      </c>
      <c r="Q131" s="33">
        <v>163558408.37777779</v>
      </c>
      <c r="R131" s="33">
        <v>0</v>
      </c>
      <c r="S131" s="33">
        <v>0</v>
      </c>
      <c r="T131" s="33">
        <v>0</v>
      </c>
      <c r="U131" s="33">
        <v>0</v>
      </c>
      <c r="V131" s="33">
        <v>0</v>
      </c>
      <c r="W131" s="33"/>
      <c r="X131" s="33">
        <v>0</v>
      </c>
      <c r="Y131" s="33">
        <v>0</v>
      </c>
      <c r="Z131" s="33">
        <f>+AC102</f>
        <v>4656327.1064444445</v>
      </c>
      <c r="AA131" s="31">
        <f t="shared" si="2"/>
        <v>534614735.48422223</v>
      </c>
    </row>
    <row r="132" spans="1:29" x14ac:dyDescent="0.25">
      <c r="A132" s="1">
        <v>2007</v>
      </c>
      <c r="B132" s="2" t="s">
        <v>96</v>
      </c>
      <c r="C132" s="1" t="s">
        <v>6</v>
      </c>
      <c r="D132" s="1" t="s">
        <v>97</v>
      </c>
      <c r="E132" s="15" t="s">
        <v>43</v>
      </c>
      <c r="F132" s="33">
        <v>590000000</v>
      </c>
      <c r="G132" s="33">
        <v>331000000</v>
      </c>
      <c r="H132" s="34">
        <v>147000000</v>
      </c>
      <c r="I132" s="33">
        <v>639600000</v>
      </c>
      <c r="J132" s="33">
        <v>168000000</v>
      </c>
      <c r="K132" s="33">
        <v>0</v>
      </c>
      <c r="L132" s="33"/>
      <c r="M132" s="33">
        <v>0</v>
      </c>
      <c r="N132" s="33">
        <v>0</v>
      </c>
      <c r="O132" s="33">
        <v>857000000</v>
      </c>
      <c r="P132" s="33">
        <v>0</v>
      </c>
      <c r="Q132" s="33">
        <v>163558408.37777779</v>
      </c>
      <c r="R132" s="33">
        <v>0</v>
      </c>
      <c r="S132" s="33">
        <v>0</v>
      </c>
      <c r="T132" s="33">
        <v>0</v>
      </c>
      <c r="U132" s="33">
        <v>0</v>
      </c>
      <c r="V132" s="33">
        <v>0</v>
      </c>
      <c r="W132" s="33"/>
      <c r="X132" s="33">
        <v>0</v>
      </c>
      <c r="Y132" s="33">
        <v>0</v>
      </c>
      <c r="Z132" s="33">
        <f>29445000+AC102</f>
        <v>34101327.106444448</v>
      </c>
      <c r="AA132" s="31">
        <f t="shared" si="2"/>
        <v>2930259735.4842219</v>
      </c>
    </row>
    <row r="133" spans="1:29" x14ac:dyDescent="0.25">
      <c r="A133" s="1">
        <v>2007</v>
      </c>
      <c r="B133" s="2" t="s">
        <v>96</v>
      </c>
      <c r="C133" s="1" t="s">
        <v>6</v>
      </c>
      <c r="D133" s="1" t="s">
        <v>97</v>
      </c>
      <c r="E133" s="15" t="s">
        <v>37</v>
      </c>
      <c r="F133" s="33">
        <v>322500000</v>
      </c>
      <c r="G133" s="33">
        <v>345000000</v>
      </c>
      <c r="H133" s="34">
        <v>247625000</v>
      </c>
      <c r="I133" s="33">
        <v>121000000</v>
      </c>
      <c r="J133" s="33">
        <v>85000000</v>
      </c>
      <c r="K133" s="33">
        <v>0</v>
      </c>
      <c r="L133" s="33"/>
      <c r="M133" s="33">
        <v>0</v>
      </c>
      <c r="N133" s="33">
        <v>0</v>
      </c>
      <c r="O133" s="33">
        <v>0</v>
      </c>
      <c r="P133" s="33">
        <v>0</v>
      </c>
      <c r="Q133" s="33">
        <v>163558408.37777779</v>
      </c>
      <c r="R133" s="33">
        <v>0</v>
      </c>
      <c r="S133" s="33">
        <v>0</v>
      </c>
      <c r="T133" s="33">
        <v>0</v>
      </c>
      <c r="U133" s="33">
        <v>0</v>
      </c>
      <c r="V133" s="33">
        <v>0</v>
      </c>
      <c r="W133" s="33"/>
      <c r="X133" s="33">
        <v>0</v>
      </c>
      <c r="Y133" s="33">
        <v>0</v>
      </c>
      <c r="Z133" s="33">
        <f>15630000+AC102</f>
        <v>20286327.106444445</v>
      </c>
      <c r="AA133" s="31">
        <f t="shared" si="2"/>
        <v>1304969735.4842222</v>
      </c>
    </row>
    <row r="134" spans="1:29" x14ac:dyDescent="0.25">
      <c r="A134" s="1">
        <v>2007</v>
      </c>
      <c r="B134" s="2" t="s">
        <v>96</v>
      </c>
      <c r="C134" s="1" t="s">
        <v>6</v>
      </c>
      <c r="D134" s="1" t="s">
        <v>97</v>
      </c>
      <c r="E134" s="15" t="s">
        <v>42</v>
      </c>
      <c r="F134" s="33">
        <v>2589000000</v>
      </c>
      <c r="G134" s="33">
        <v>1635000000</v>
      </c>
      <c r="H134" s="34">
        <v>100000000</v>
      </c>
      <c r="I134" s="33">
        <v>381000000</v>
      </c>
      <c r="J134" s="33">
        <v>560000000</v>
      </c>
      <c r="K134" s="33">
        <v>0</v>
      </c>
      <c r="L134" s="33">
        <v>310000000</v>
      </c>
      <c r="M134" s="33">
        <v>0</v>
      </c>
      <c r="N134" s="33">
        <v>0</v>
      </c>
      <c r="O134" s="33">
        <v>503500000</v>
      </c>
      <c r="P134" s="33">
        <v>0</v>
      </c>
      <c r="Q134" s="33">
        <v>163558408.37777779</v>
      </c>
      <c r="R134" s="33">
        <v>0</v>
      </c>
      <c r="S134" s="33">
        <v>0</v>
      </c>
      <c r="T134" s="33">
        <v>0</v>
      </c>
      <c r="U134" s="33">
        <v>0</v>
      </c>
      <c r="V134" s="33">
        <v>0</v>
      </c>
      <c r="W134" s="33">
        <v>801500000</v>
      </c>
      <c r="X134" s="33">
        <v>0</v>
      </c>
      <c r="Y134" s="33">
        <v>0</v>
      </c>
      <c r="Z134" s="33">
        <f>201305500+AC102</f>
        <v>205961827.10644445</v>
      </c>
      <c r="AA134" s="31">
        <f t="shared" si="2"/>
        <v>7249520235.4842224</v>
      </c>
    </row>
    <row r="135" spans="1:29" x14ac:dyDescent="0.25">
      <c r="A135" s="1">
        <v>2007</v>
      </c>
      <c r="B135" s="2" t="s">
        <v>96</v>
      </c>
      <c r="C135" s="1" t="s">
        <v>6</v>
      </c>
      <c r="D135" s="1" t="s">
        <v>97</v>
      </c>
      <c r="E135" s="15" t="s">
        <v>39</v>
      </c>
      <c r="F135" s="33">
        <v>1838900000</v>
      </c>
      <c r="G135" s="33">
        <v>147875000</v>
      </c>
      <c r="H135" s="34"/>
      <c r="I135" s="33"/>
      <c r="J135" s="33"/>
      <c r="K135" s="33">
        <v>0</v>
      </c>
      <c r="L135" s="33"/>
      <c r="M135" s="33">
        <v>0</v>
      </c>
      <c r="N135" s="33">
        <v>0</v>
      </c>
      <c r="O135" s="33">
        <v>55500000</v>
      </c>
      <c r="P135" s="33">
        <v>0</v>
      </c>
      <c r="Q135" s="33">
        <v>163558408.37777779</v>
      </c>
      <c r="R135" s="33">
        <v>0</v>
      </c>
      <c r="S135" s="33">
        <v>0</v>
      </c>
      <c r="T135" s="33">
        <v>0</v>
      </c>
      <c r="U135" s="33">
        <v>0</v>
      </c>
      <c r="V135" s="33">
        <v>0</v>
      </c>
      <c r="W135" s="33">
        <v>501000000</v>
      </c>
      <c r="X135" s="33">
        <v>0</v>
      </c>
      <c r="Y135" s="33">
        <v>0</v>
      </c>
      <c r="Z135" s="33">
        <f>2075140+AC102</f>
        <v>6731467.1064444445</v>
      </c>
      <c r="AA135" s="31">
        <f t="shared" si="2"/>
        <v>2713564875.4842219</v>
      </c>
    </row>
    <row r="136" spans="1:29" x14ac:dyDescent="0.25">
      <c r="A136" s="1">
        <v>2007</v>
      </c>
      <c r="B136" s="2" t="s">
        <v>96</v>
      </c>
      <c r="C136" s="1" t="s">
        <v>6</v>
      </c>
      <c r="D136" s="1" t="s">
        <v>97</v>
      </c>
      <c r="E136" s="15" t="s">
        <v>44</v>
      </c>
      <c r="F136" s="33">
        <v>226580000</v>
      </c>
      <c r="G136" s="33">
        <v>0</v>
      </c>
      <c r="H136" s="34">
        <v>0</v>
      </c>
      <c r="I136" s="33">
        <v>822600000</v>
      </c>
      <c r="J136" s="33">
        <v>2375073000</v>
      </c>
      <c r="K136" s="33">
        <v>0</v>
      </c>
      <c r="L136" s="33">
        <v>14500000</v>
      </c>
      <c r="M136" s="33">
        <v>0</v>
      </c>
      <c r="N136" s="33">
        <v>0</v>
      </c>
      <c r="O136" s="33">
        <v>997500000</v>
      </c>
      <c r="P136" s="33">
        <v>0</v>
      </c>
      <c r="Q136" s="33">
        <v>163558408.37777779</v>
      </c>
      <c r="R136" s="33">
        <v>0</v>
      </c>
      <c r="S136" s="33">
        <v>0</v>
      </c>
      <c r="T136" s="33">
        <v>0</v>
      </c>
      <c r="U136" s="33">
        <v>0</v>
      </c>
      <c r="V136" s="33">
        <v>0</v>
      </c>
      <c r="W136" s="33">
        <v>401000000</v>
      </c>
      <c r="X136" s="33">
        <v>0</v>
      </c>
      <c r="Y136" s="33">
        <v>0</v>
      </c>
      <c r="Z136" s="33">
        <f>103907760+AC102</f>
        <v>108564087.10644445</v>
      </c>
      <c r="AA136" s="31">
        <f t="shared" si="2"/>
        <v>5109375495.4842224</v>
      </c>
    </row>
    <row r="137" spans="1:29" x14ac:dyDescent="0.25">
      <c r="A137" s="1">
        <v>2007</v>
      </c>
      <c r="B137" s="2" t="s">
        <v>96</v>
      </c>
      <c r="C137" s="1" t="s">
        <v>6</v>
      </c>
      <c r="D137" s="1" t="s">
        <v>97</v>
      </c>
      <c r="E137" s="15" t="s">
        <v>40</v>
      </c>
      <c r="F137" s="33">
        <v>738600000</v>
      </c>
      <c r="G137" s="33">
        <v>0</v>
      </c>
      <c r="H137" s="34"/>
      <c r="I137" s="33">
        <v>0</v>
      </c>
      <c r="J137" s="33">
        <v>1000000000</v>
      </c>
      <c r="K137" s="33">
        <v>0</v>
      </c>
      <c r="L137" s="33"/>
      <c r="M137" s="33">
        <v>0</v>
      </c>
      <c r="N137" s="33">
        <v>0</v>
      </c>
      <c r="O137" s="33">
        <v>1161500000</v>
      </c>
      <c r="P137" s="33">
        <v>0</v>
      </c>
      <c r="Q137" s="33">
        <v>163558408.37777779</v>
      </c>
      <c r="R137" s="33">
        <v>0</v>
      </c>
      <c r="S137" s="33">
        <v>0</v>
      </c>
      <c r="T137" s="33">
        <v>0</v>
      </c>
      <c r="U137" s="33">
        <v>0</v>
      </c>
      <c r="V137" s="33">
        <v>0</v>
      </c>
      <c r="W137" s="33"/>
      <c r="X137" s="33">
        <v>0</v>
      </c>
      <c r="Y137" s="33">
        <v>0</v>
      </c>
      <c r="Z137" s="33">
        <f>241437200+AC102</f>
        <v>246093527.10644445</v>
      </c>
      <c r="AA137" s="31">
        <f t="shared" si="2"/>
        <v>3309751935.4842219</v>
      </c>
    </row>
    <row r="138" spans="1:29" x14ac:dyDescent="0.25">
      <c r="A138" s="1">
        <v>2007</v>
      </c>
      <c r="B138" s="2" t="s">
        <v>96</v>
      </c>
      <c r="C138" s="1" t="s">
        <v>6</v>
      </c>
      <c r="D138" s="1" t="s">
        <v>97</v>
      </c>
      <c r="E138" s="15" t="s">
        <v>41</v>
      </c>
      <c r="F138" s="33">
        <v>89260000</v>
      </c>
      <c r="G138" s="33">
        <v>155000000</v>
      </c>
      <c r="H138" s="34">
        <v>0</v>
      </c>
      <c r="I138" s="33">
        <v>1440000</v>
      </c>
      <c r="J138" s="33"/>
      <c r="K138" s="33">
        <v>0</v>
      </c>
      <c r="L138" s="33"/>
      <c r="M138" s="33">
        <v>0</v>
      </c>
      <c r="N138" s="33">
        <v>0</v>
      </c>
      <c r="O138" s="33">
        <v>323000000</v>
      </c>
      <c r="P138" s="33">
        <v>0</v>
      </c>
      <c r="Q138" s="33">
        <v>163558408.37777779</v>
      </c>
      <c r="R138" s="33">
        <v>0</v>
      </c>
      <c r="S138" s="33">
        <v>0</v>
      </c>
      <c r="T138" s="33">
        <v>0</v>
      </c>
      <c r="U138" s="33">
        <v>0</v>
      </c>
      <c r="V138" s="33">
        <v>0</v>
      </c>
      <c r="W138" s="33"/>
      <c r="X138" s="33">
        <v>0</v>
      </c>
      <c r="Y138" s="33">
        <v>0</v>
      </c>
      <c r="Z138" s="33">
        <f>+AC102</f>
        <v>4656327.1064444445</v>
      </c>
      <c r="AA138" s="31">
        <f t="shared" si="2"/>
        <v>736914735.48422229</v>
      </c>
      <c r="AB138" s="25"/>
      <c r="AC138" s="25"/>
    </row>
    <row r="139" spans="1:29" x14ac:dyDescent="0.25">
      <c r="A139" s="2">
        <v>2008</v>
      </c>
      <c r="B139" s="5" t="s">
        <v>107</v>
      </c>
      <c r="C139" s="2" t="s">
        <v>6</v>
      </c>
      <c r="D139" s="1" t="s">
        <v>108</v>
      </c>
      <c r="E139" s="15" t="s">
        <v>53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0</v>
      </c>
      <c r="M139" s="33">
        <v>0</v>
      </c>
      <c r="N139" s="33">
        <v>0</v>
      </c>
      <c r="O139" s="33">
        <v>0</v>
      </c>
      <c r="P139" s="33">
        <v>0</v>
      </c>
      <c r="Q139" s="33">
        <v>60428823.5</v>
      </c>
      <c r="R139" s="33">
        <v>0</v>
      </c>
      <c r="S139" s="33">
        <v>0</v>
      </c>
      <c r="T139" s="33">
        <v>0</v>
      </c>
      <c r="U139" s="33">
        <v>0</v>
      </c>
      <c r="V139" s="33">
        <v>0</v>
      </c>
      <c r="W139" s="33">
        <v>0</v>
      </c>
      <c r="X139" s="33">
        <v>0</v>
      </c>
      <c r="Y139" s="33">
        <v>0</v>
      </c>
      <c r="Z139" s="33">
        <v>323312500</v>
      </c>
      <c r="AA139" s="31">
        <f t="shared" si="2"/>
        <v>383741323.5</v>
      </c>
    </row>
    <row r="140" spans="1:29" x14ac:dyDescent="0.25">
      <c r="A140" s="2">
        <v>2008</v>
      </c>
      <c r="B140" s="5" t="s">
        <v>107</v>
      </c>
      <c r="C140" s="2" t="s">
        <v>6</v>
      </c>
      <c r="D140" s="1" t="s">
        <v>108</v>
      </c>
      <c r="E140" s="15" t="s">
        <v>92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1022260000</v>
      </c>
      <c r="L140" s="33">
        <v>0</v>
      </c>
      <c r="M140" s="33">
        <v>0</v>
      </c>
      <c r="N140" s="33">
        <v>0</v>
      </c>
      <c r="O140" s="33">
        <v>0</v>
      </c>
      <c r="P140" s="33">
        <v>0</v>
      </c>
      <c r="Q140" s="33">
        <v>23232000</v>
      </c>
      <c r="R140" s="33">
        <v>0</v>
      </c>
      <c r="S140" s="33">
        <v>0</v>
      </c>
      <c r="T140" s="33">
        <v>0</v>
      </c>
      <c r="U140" s="33">
        <v>0</v>
      </c>
      <c r="V140" s="33">
        <v>0</v>
      </c>
      <c r="W140" s="33">
        <v>0</v>
      </c>
      <c r="X140" s="33">
        <v>0</v>
      </c>
      <c r="Y140" s="33">
        <v>0</v>
      </c>
      <c r="Z140" s="33">
        <v>323312500</v>
      </c>
      <c r="AA140" s="31">
        <f t="shared" si="2"/>
        <v>1368804500</v>
      </c>
    </row>
    <row r="141" spans="1:29" x14ac:dyDescent="0.25">
      <c r="A141" s="2">
        <v>2008</v>
      </c>
      <c r="B141" s="5" t="s">
        <v>107</v>
      </c>
      <c r="C141" s="2" t="s">
        <v>6</v>
      </c>
      <c r="D141" s="1" t="s">
        <v>108</v>
      </c>
      <c r="E141" s="15" t="s">
        <v>49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0</v>
      </c>
      <c r="N141" s="33">
        <v>0</v>
      </c>
      <c r="O141" s="33">
        <v>0</v>
      </c>
      <c r="P141" s="33">
        <v>0</v>
      </c>
      <c r="Q141" s="33">
        <v>91817647.099999994</v>
      </c>
      <c r="R141" s="33">
        <v>0</v>
      </c>
      <c r="S141" s="33">
        <v>0</v>
      </c>
      <c r="T141" s="33">
        <v>0</v>
      </c>
      <c r="U141" s="33">
        <v>0</v>
      </c>
      <c r="V141" s="33">
        <v>0</v>
      </c>
      <c r="W141" s="33">
        <v>0</v>
      </c>
      <c r="X141" s="33">
        <v>0</v>
      </c>
      <c r="Y141" s="33">
        <v>0</v>
      </c>
      <c r="Z141" s="33">
        <v>323312500</v>
      </c>
      <c r="AA141" s="31">
        <f t="shared" si="2"/>
        <v>415130147.10000002</v>
      </c>
    </row>
    <row r="142" spans="1:29" x14ac:dyDescent="0.25">
      <c r="A142" s="2">
        <v>2008</v>
      </c>
      <c r="B142" s="5" t="s">
        <v>107</v>
      </c>
      <c r="C142" s="2" t="s">
        <v>6</v>
      </c>
      <c r="D142" s="1" t="s">
        <v>108</v>
      </c>
      <c r="E142" s="15" t="s">
        <v>48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0</v>
      </c>
      <c r="M142" s="33">
        <v>0</v>
      </c>
      <c r="N142" s="33">
        <v>0</v>
      </c>
      <c r="O142" s="33">
        <v>0</v>
      </c>
      <c r="P142" s="33">
        <v>0</v>
      </c>
      <c r="Q142" s="33">
        <v>38221764.700000003</v>
      </c>
      <c r="R142" s="33">
        <v>0</v>
      </c>
      <c r="S142" s="33">
        <v>0</v>
      </c>
      <c r="T142" s="33">
        <v>0</v>
      </c>
      <c r="U142" s="33">
        <v>0</v>
      </c>
      <c r="V142" s="33">
        <v>0</v>
      </c>
      <c r="W142" s="33">
        <v>0</v>
      </c>
      <c r="X142" s="33">
        <v>0</v>
      </c>
      <c r="Y142" s="33">
        <v>0</v>
      </c>
      <c r="Z142" s="33">
        <v>323312500</v>
      </c>
      <c r="AA142" s="31">
        <f t="shared" si="2"/>
        <v>361534264.69999999</v>
      </c>
    </row>
    <row r="143" spans="1:29" x14ac:dyDescent="0.25">
      <c r="A143" s="2">
        <v>2008</v>
      </c>
      <c r="B143" s="2" t="s">
        <v>109</v>
      </c>
      <c r="C143" s="2" t="s">
        <v>6</v>
      </c>
      <c r="D143" s="1" t="s">
        <v>110</v>
      </c>
      <c r="E143" s="15" t="s">
        <v>58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3">
        <v>0</v>
      </c>
      <c r="N143" s="33">
        <v>0</v>
      </c>
      <c r="O143" s="33">
        <v>0</v>
      </c>
      <c r="P143" s="33">
        <v>0</v>
      </c>
      <c r="Q143" s="33">
        <v>0</v>
      </c>
      <c r="R143" s="33">
        <v>28670000</v>
      </c>
      <c r="S143" s="33">
        <v>3926109</v>
      </c>
      <c r="T143" s="33">
        <v>0</v>
      </c>
      <c r="U143" s="33">
        <v>0</v>
      </c>
      <c r="V143" s="33">
        <v>0</v>
      </c>
      <c r="W143" s="33">
        <v>0</v>
      </c>
      <c r="X143" s="33">
        <v>0</v>
      </c>
      <c r="Y143" s="33">
        <v>0</v>
      </c>
      <c r="Z143" s="33">
        <v>24575686.11130435</v>
      </c>
      <c r="AA143" s="31">
        <f t="shared" si="2"/>
        <v>57171795.11130435</v>
      </c>
    </row>
    <row r="144" spans="1:29" x14ac:dyDescent="0.25">
      <c r="A144" s="2">
        <v>2008</v>
      </c>
      <c r="B144" s="2" t="s">
        <v>109</v>
      </c>
      <c r="C144" s="2" t="s">
        <v>6</v>
      </c>
      <c r="D144" s="1" t="s">
        <v>110</v>
      </c>
      <c r="E144" s="15" t="s">
        <v>61</v>
      </c>
      <c r="F144" s="33">
        <v>0</v>
      </c>
      <c r="G144" s="33">
        <v>0</v>
      </c>
      <c r="H144" s="33">
        <v>0</v>
      </c>
      <c r="I144" s="33">
        <v>0</v>
      </c>
      <c r="J144" s="33">
        <v>0</v>
      </c>
      <c r="K144" s="33">
        <v>0</v>
      </c>
      <c r="L144" s="33">
        <v>0</v>
      </c>
      <c r="M144" s="33">
        <v>0</v>
      </c>
      <c r="N144" s="33">
        <v>0</v>
      </c>
      <c r="O144" s="33">
        <v>0</v>
      </c>
      <c r="P144" s="33">
        <v>0</v>
      </c>
      <c r="Q144" s="33">
        <v>0</v>
      </c>
      <c r="R144" s="33">
        <v>0</v>
      </c>
      <c r="S144" s="33">
        <v>0</v>
      </c>
      <c r="T144" s="33">
        <v>0</v>
      </c>
      <c r="U144" s="33">
        <v>0</v>
      </c>
      <c r="V144" s="33">
        <v>0</v>
      </c>
      <c r="W144" s="33">
        <v>0</v>
      </c>
      <c r="X144" s="33">
        <v>0</v>
      </c>
      <c r="Y144" s="33">
        <v>0</v>
      </c>
      <c r="Z144" s="33">
        <v>32175686.11130435</v>
      </c>
      <c r="AA144" s="31">
        <f t="shared" si="2"/>
        <v>32175686.11130435</v>
      </c>
    </row>
    <row r="145" spans="1:28" x14ac:dyDescent="0.25">
      <c r="A145" s="2">
        <v>2008</v>
      </c>
      <c r="B145" s="2" t="s">
        <v>109</v>
      </c>
      <c r="C145" s="2" t="s">
        <v>6</v>
      </c>
      <c r="D145" s="1" t="s">
        <v>110</v>
      </c>
      <c r="E145" s="15" t="s">
        <v>65</v>
      </c>
      <c r="F145" s="33">
        <v>369000000</v>
      </c>
      <c r="G145" s="33">
        <v>417000000</v>
      </c>
      <c r="H145" s="33">
        <v>27000000</v>
      </c>
      <c r="I145" s="33">
        <v>65000000</v>
      </c>
      <c r="J145" s="33">
        <v>0</v>
      </c>
      <c r="K145" s="33">
        <v>0</v>
      </c>
      <c r="L145" s="33">
        <v>0</v>
      </c>
      <c r="M145" s="33">
        <v>0</v>
      </c>
      <c r="N145" s="33">
        <v>0</v>
      </c>
      <c r="O145" s="33">
        <v>0</v>
      </c>
      <c r="P145" s="33">
        <v>0</v>
      </c>
      <c r="Q145" s="33">
        <v>0</v>
      </c>
      <c r="R145" s="33">
        <v>0</v>
      </c>
      <c r="S145" s="33">
        <v>420000</v>
      </c>
      <c r="T145" s="33">
        <v>0</v>
      </c>
      <c r="U145" s="33">
        <v>0</v>
      </c>
      <c r="V145" s="33">
        <v>0</v>
      </c>
      <c r="W145" s="33">
        <v>0</v>
      </c>
      <c r="X145" s="33">
        <v>0</v>
      </c>
      <c r="Y145" s="33">
        <v>0</v>
      </c>
      <c r="Z145" s="33">
        <v>44906254.711304352</v>
      </c>
      <c r="AA145" s="31">
        <f t="shared" si="2"/>
        <v>923326254.71130431</v>
      </c>
    </row>
    <row r="146" spans="1:28" x14ac:dyDescent="0.25">
      <c r="A146" s="2">
        <v>2008</v>
      </c>
      <c r="B146" s="2" t="s">
        <v>109</v>
      </c>
      <c r="C146" s="2" t="s">
        <v>6</v>
      </c>
      <c r="D146" s="1" t="s">
        <v>110</v>
      </c>
      <c r="E146" s="15" t="s">
        <v>64</v>
      </c>
      <c r="F146" s="33">
        <v>549000000</v>
      </c>
      <c r="G146" s="33">
        <v>165000000</v>
      </c>
      <c r="H146" s="33">
        <v>0</v>
      </c>
      <c r="I146" s="33">
        <v>30000000</v>
      </c>
      <c r="J146" s="33">
        <v>0</v>
      </c>
      <c r="K146" s="33">
        <v>0</v>
      </c>
      <c r="L146" s="33">
        <v>0</v>
      </c>
      <c r="M146" s="33">
        <v>8000000</v>
      </c>
      <c r="N146" s="33">
        <v>0</v>
      </c>
      <c r="O146" s="33">
        <v>54600000</v>
      </c>
      <c r="P146" s="33">
        <v>0</v>
      </c>
      <c r="Q146" s="33">
        <v>0</v>
      </c>
      <c r="R146" s="33">
        <v>0</v>
      </c>
      <c r="S146" s="33">
        <v>0</v>
      </c>
      <c r="T146" s="33">
        <v>0</v>
      </c>
      <c r="U146" s="33">
        <v>0</v>
      </c>
      <c r="V146" s="33">
        <v>0</v>
      </c>
      <c r="W146" s="33">
        <v>0</v>
      </c>
      <c r="X146" s="33">
        <v>0</v>
      </c>
      <c r="Y146" s="33">
        <v>0</v>
      </c>
      <c r="Z146" s="33">
        <v>53975686.11130435</v>
      </c>
      <c r="AA146" s="31">
        <f t="shared" si="2"/>
        <v>860575686.1113044</v>
      </c>
    </row>
    <row r="147" spans="1:28" x14ac:dyDescent="0.25">
      <c r="A147" s="2">
        <v>2008</v>
      </c>
      <c r="B147" s="2" t="s">
        <v>109</v>
      </c>
      <c r="C147" s="2" t="s">
        <v>6</v>
      </c>
      <c r="D147" s="1" t="s">
        <v>110</v>
      </c>
      <c r="E147" s="15" t="s">
        <v>62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0</v>
      </c>
      <c r="N147" s="33">
        <v>0</v>
      </c>
      <c r="O147" s="33">
        <v>0</v>
      </c>
      <c r="P147" s="33">
        <v>0</v>
      </c>
      <c r="Q147" s="33">
        <v>0</v>
      </c>
      <c r="R147" s="33">
        <v>0</v>
      </c>
      <c r="S147" s="33">
        <v>2080000</v>
      </c>
      <c r="T147" s="33">
        <v>0</v>
      </c>
      <c r="U147" s="33">
        <v>0</v>
      </c>
      <c r="V147" s="33">
        <v>0</v>
      </c>
      <c r="W147" s="33">
        <v>0</v>
      </c>
      <c r="X147" s="33">
        <v>0</v>
      </c>
      <c r="Y147" s="33">
        <v>0</v>
      </c>
      <c r="Z147" s="33">
        <v>61775686.11130435</v>
      </c>
      <c r="AA147" s="31">
        <f t="shared" si="2"/>
        <v>63855686.11130435</v>
      </c>
    </row>
    <row r="148" spans="1:28" x14ac:dyDescent="0.25">
      <c r="A148" s="2">
        <v>2008</v>
      </c>
      <c r="B148" s="2" t="s">
        <v>109</v>
      </c>
      <c r="C148" s="2" t="s">
        <v>6</v>
      </c>
      <c r="D148" s="1" t="s">
        <v>110</v>
      </c>
      <c r="E148" s="15" t="s">
        <v>59</v>
      </c>
      <c r="F148" s="33">
        <v>161000000</v>
      </c>
      <c r="G148" s="33">
        <v>10000000</v>
      </c>
      <c r="H148" s="33">
        <v>157500000</v>
      </c>
      <c r="I148" s="33">
        <v>119500000</v>
      </c>
      <c r="J148" s="33">
        <v>0</v>
      </c>
      <c r="K148" s="33">
        <v>0</v>
      </c>
      <c r="L148" s="33">
        <v>0</v>
      </c>
      <c r="M148" s="33">
        <v>5000000</v>
      </c>
      <c r="N148" s="33">
        <v>0</v>
      </c>
      <c r="O148" s="33">
        <v>0</v>
      </c>
      <c r="P148" s="33">
        <v>0</v>
      </c>
      <c r="Q148" s="33">
        <v>0</v>
      </c>
      <c r="R148" s="33">
        <v>0</v>
      </c>
      <c r="S148" s="33">
        <v>0</v>
      </c>
      <c r="T148" s="33">
        <v>0</v>
      </c>
      <c r="U148" s="33">
        <v>0</v>
      </c>
      <c r="V148" s="33">
        <v>0</v>
      </c>
      <c r="W148" s="33">
        <v>0</v>
      </c>
      <c r="X148" s="33">
        <v>0</v>
      </c>
      <c r="Y148" s="33">
        <v>0</v>
      </c>
      <c r="Z148" s="33">
        <v>54875686.11130435</v>
      </c>
      <c r="AA148" s="31">
        <f t="shared" si="2"/>
        <v>507875686.11130434</v>
      </c>
    </row>
    <row r="149" spans="1:28" x14ac:dyDescent="0.25">
      <c r="A149" s="2">
        <v>2008</v>
      </c>
      <c r="B149" s="2" t="s">
        <v>109</v>
      </c>
      <c r="C149" s="2" t="s">
        <v>6</v>
      </c>
      <c r="D149" s="1" t="s">
        <v>110</v>
      </c>
      <c r="E149" s="15" t="s">
        <v>66</v>
      </c>
      <c r="F149" s="33">
        <v>127800000</v>
      </c>
      <c r="G149" s="33">
        <v>28500000</v>
      </c>
      <c r="H149" s="33">
        <v>7500000</v>
      </c>
      <c r="I149" s="33">
        <v>0</v>
      </c>
      <c r="J149" s="33">
        <v>0</v>
      </c>
      <c r="K149" s="33">
        <v>0</v>
      </c>
      <c r="L149" s="33">
        <v>0</v>
      </c>
      <c r="M149" s="33">
        <v>0</v>
      </c>
      <c r="N149" s="33">
        <v>0</v>
      </c>
      <c r="O149" s="33">
        <v>0</v>
      </c>
      <c r="P149" s="33">
        <v>0</v>
      </c>
      <c r="Q149" s="33">
        <v>0</v>
      </c>
      <c r="R149" s="33">
        <v>0</v>
      </c>
      <c r="S149" s="33">
        <v>0</v>
      </c>
      <c r="T149" s="33">
        <v>0</v>
      </c>
      <c r="U149" s="33">
        <v>0</v>
      </c>
      <c r="V149" s="33">
        <v>0</v>
      </c>
      <c r="W149" s="33">
        <v>0</v>
      </c>
      <c r="X149" s="33">
        <v>0</v>
      </c>
      <c r="Y149" s="33">
        <v>0</v>
      </c>
      <c r="Z149" s="33">
        <v>34775686.11130435</v>
      </c>
      <c r="AA149" s="31">
        <f t="shared" si="2"/>
        <v>198575686.11130434</v>
      </c>
    </row>
    <row r="150" spans="1:28" x14ac:dyDescent="0.25">
      <c r="A150" s="2">
        <v>2008</v>
      </c>
      <c r="B150" s="2" t="s">
        <v>109</v>
      </c>
      <c r="C150" s="2" t="s">
        <v>6</v>
      </c>
      <c r="D150" s="1" t="s">
        <v>110</v>
      </c>
      <c r="E150" s="14" t="s">
        <v>60</v>
      </c>
      <c r="F150" s="33">
        <v>2047600801</v>
      </c>
      <c r="G150" s="33">
        <v>907000001</v>
      </c>
      <c r="H150" s="33">
        <v>0</v>
      </c>
      <c r="I150" s="33">
        <v>366250000</v>
      </c>
      <c r="J150" s="33">
        <v>2527000000</v>
      </c>
      <c r="K150" s="33">
        <v>0</v>
      </c>
      <c r="L150" s="33">
        <v>0</v>
      </c>
      <c r="M150" s="33">
        <v>0</v>
      </c>
      <c r="N150" s="33">
        <v>0</v>
      </c>
      <c r="O150" s="33">
        <v>0</v>
      </c>
      <c r="P150" s="33">
        <v>0</v>
      </c>
      <c r="Q150" s="33">
        <v>0</v>
      </c>
      <c r="R150" s="33">
        <v>44360000</v>
      </c>
      <c r="S150" s="33">
        <v>13442553.609999999</v>
      </c>
      <c r="T150" s="33">
        <v>0</v>
      </c>
      <c r="U150" s="33">
        <v>0</v>
      </c>
      <c r="V150" s="33">
        <v>0</v>
      </c>
      <c r="W150" s="33">
        <v>0</v>
      </c>
      <c r="X150" s="33">
        <v>0</v>
      </c>
      <c r="Y150" s="33">
        <v>0</v>
      </c>
      <c r="Z150" s="33">
        <v>469375686.11130434</v>
      </c>
      <c r="AA150" s="31">
        <f t="shared" si="2"/>
        <v>6375029041.7213039</v>
      </c>
    </row>
    <row r="151" spans="1:28" x14ac:dyDescent="0.25">
      <c r="A151" s="2">
        <v>2008</v>
      </c>
      <c r="B151" s="2" t="s">
        <v>109</v>
      </c>
      <c r="C151" s="2" t="s">
        <v>6</v>
      </c>
      <c r="D151" s="1" t="s">
        <v>110</v>
      </c>
      <c r="E151" s="14" t="s">
        <v>195</v>
      </c>
      <c r="F151" s="33">
        <v>663500000</v>
      </c>
      <c r="G151" s="33">
        <v>89000000</v>
      </c>
      <c r="H151" s="33">
        <v>88000000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  <c r="O151" s="33">
        <v>0</v>
      </c>
      <c r="P151" s="33">
        <v>0</v>
      </c>
      <c r="Q151" s="33">
        <v>0</v>
      </c>
      <c r="R151" s="33">
        <v>2200000</v>
      </c>
      <c r="S151" s="33">
        <v>0</v>
      </c>
      <c r="T151" s="33">
        <v>0</v>
      </c>
      <c r="U151" s="33">
        <v>0</v>
      </c>
      <c r="V151" s="33">
        <v>0</v>
      </c>
      <c r="W151" s="33">
        <v>0</v>
      </c>
      <c r="X151" s="33">
        <v>0</v>
      </c>
      <c r="Y151" s="33">
        <v>0</v>
      </c>
      <c r="Z151" s="33">
        <v>61654403.711304352</v>
      </c>
      <c r="AA151" s="31">
        <f t="shared" si="2"/>
        <v>904354403.71130431</v>
      </c>
    </row>
    <row r="152" spans="1:28" x14ac:dyDescent="0.25">
      <c r="A152" s="2">
        <v>2008</v>
      </c>
      <c r="B152" s="2" t="s">
        <v>109</v>
      </c>
      <c r="C152" s="2" t="s">
        <v>6</v>
      </c>
      <c r="D152" s="1" t="s">
        <v>110</v>
      </c>
      <c r="E152" s="15" t="s">
        <v>35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  <c r="O152" s="33">
        <v>0</v>
      </c>
      <c r="P152" s="33">
        <v>0</v>
      </c>
      <c r="Q152" s="33">
        <v>0</v>
      </c>
      <c r="R152" s="33">
        <v>8070000</v>
      </c>
      <c r="S152" s="33">
        <v>1055858</v>
      </c>
      <c r="T152" s="33">
        <v>0</v>
      </c>
      <c r="U152" s="33">
        <v>0</v>
      </c>
      <c r="V152" s="33">
        <v>0</v>
      </c>
      <c r="W152" s="33">
        <v>0</v>
      </c>
      <c r="X152" s="33">
        <v>0</v>
      </c>
      <c r="Y152" s="33">
        <v>0</v>
      </c>
      <c r="Z152" s="33">
        <v>44075686.11130435</v>
      </c>
      <c r="AA152" s="31">
        <f t="shared" si="2"/>
        <v>53201544.11130435</v>
      </c>
    </row>
    <row r="153" spans="1:28" x14ac:dyDescent="0.25">
      <c r="A153" s="2">
        <v>2008</v>
      </c>
      <c r="B153" s="2" t="s">
        <v>109</v>
      </c>
      <c r="C153" s="2" t="s">
        <v>6</v>
      </c>
      <c r="D153" s="1" t="s">
        <v>110</v>
      </c>
      <c r="E153" s="15" t="s">
        <v>36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  <c r="O153" s="33">
        <v>0</v>
      </c>
      <c r="P153" s="33">
        <v>0</v>
      </c>
      <c r="Q153" s="33">
        <v>0</v>
      </c>
      <c r="R153" s="33">
        <v>0</v>
      </c>
      <c r="S153" s="33">
        <v>487100</v>
      </c>
      <c r="T153" s="33">
        <v>0</v>
      </c>
      <c r="U153" s="33">
        <v>0</v>
      </c>
      <c r="V153" s="33">
        <v>0</v>
      </c>
      <c r="W153" s="33">
        <v>0</v>
      </c>
      <c r="X153" s="33">
        <v>0</v>
      </c>
      <c r="Y153" s="33">
        <v>0</v>
      </c>
      <c r="Z153" s="33">
        <v>20275686.11130435</v>
      </c>
      <c r="AA153" s="31">
        <f t="shared" si="2"/>
        <v>20762786.11130435</v>
      </c>
      <c r="AB153" s="27"/>
    </row>
    <row r="154" spans="1:28" x14ac:dyDescent="0.25">
      <c r="A154" s="2">
        <v>2008</v>
      </c>
      <c r="B154" s="2" t="s">
        <v>109</v>
      </c>
      <c r="C154" s="2" t="s">
        <v>6</v>
      </c>
      <c r="D154" s="1" t="s">
        <v>110</v>
      </c>
      <c r="E154" s="15" t="s">
        <v>27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  <c r="O154" s="33">
        <v>0</v>
      </c>
      <c r="P154" s="33">
        <v>0</v>
      </c>
      <c r="Q154" s="33">
        <v>0</v>
      </c>
      <c r="R154" s="33">
        <v>0</v>
      </c>
      <c r="S154" s="33">
        <v>0</v>
      </c>
      <c r="T154" s="33">
        <v>0</v>
      </c>
      <c r="U154" s="33">
        <v>0</v>
      </c>
      <c r="V154" s="33">
        <v>0</v>
      </c>
      <c r="W154" s="33">
        <v>0</v>
      </c>
      <c r="X154" s="33">
        <v>0</v>
      </c>
      <c r="Y154" s="33">
        <v>0</v>
      </c>
      <c r="Z154" s="33">
        <v>12575686.111304348</v>
      </c>
      <c r="AA154" s="31">
        <f t="shared" si="2"/>
        <v>12575686.111304348</v>
      </c>
    </row>
    <row r="155" spans="1:28" x14ac:dyDescent="0.25">
      <c r="A155" s="2">
        <v>2008</v>
      </c>
      <c r="B155" s="2" t="s">
        <v>109</v>
      </c>
      <c r="C155" s="2" t="s">
        <v>6</v>
      </c>
      <c r="D155" s="1" t="s">
        <v>110</v>
      </c>
      <c r="E155" s="15" t="s">
        <v>28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3">
        <v>0</v>
      </c>
      <c r="O155" s="33">
        <v>0</v>
      </c>
      <c r="P155" s="33">
        <v>0</v>
      </c>
      <c r="Q155" s="33">
        <v>0</v>
      </c>
      <c r="R155" s="33">
        <v>0</v>
      </c>
      <c r="S155" s="33">
        <v>0</v>
      </c>
      <c r="T155" s="33">
        <v>0</v>
      </c>
      <c r="U155" s="33">
        <v>0</v>
      </c>
      <c r="V155" s="33">
        <v>0</v>
      </c>
      <c r="W155" s="33">
        <v>0</v>
      </c>
      <c r="X155" s="33">
        <v>0</v>
      </c>
      <c r="Y155" s="33">
        <v>0</v>
      </c>
      <c r="Z155" s="33">
        <v>12575686.111304348</v>
      </c>
      <c r="AA155" s="31">
        <f t="shared" si="2"/>
        <v>12575686.111304348</v>
      </c>
    </row>
    <row r="156" spans="1:28" x14ac:dyDescent="0.25">
      <c r="A156" s="2">
        <v>2008</v>
      </c>
      <c r="B156" s="2" t="s">
        <v>109</v>
      </c>
      <c r="C156" s="2" t="s">
        <v>6</v>
      </c>
      <c r="D156" s="1" t="s">
        <v>110</v>
      </c>
      <c r="E156" s="15" t="s">
        <v>31</v>
      </c>
      <c r="F156" s="33">
        <v>0</v>
      </c>
      <c r="G156" s="33">
        <v>34830000</v>
      </c>
      <c r="H156" s="33">
        <v>436530000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  <c r="O156" s="33">
        <v>0</v>
      </c>
      <c r="P156" s="33">
        <v>0</v>
      </c>
      <c r="Q156" s="33">
        <v>0</v>
      </c>
      <c r="R156" s="33">
        <v>0</v>
      </c>
      <c r="S156" s="33">
        <v>0</v>
      </c>
      <c r="T156" s="33">
        <v>0</v>
      </c>
      <c r="U156" s="33">
        <v>0</v>
      </c>
      <c r="V156" s="33">
        <v>0</v>
      </c>
      <c r="W156" s="33">
        <v>0</v>
      </c>
      <c r="X156" s="33">
        <v>0</v>
      </c>
      <c r="Y156" s="33">
        <v>0</v>
      </c>
      <c r="Z156" s="33">
        <v>75975686.111304343</v>
      </c>
      <c r="AA156" s="31">
        <f t="shared" si="2"/>
        <v>547335686.11130428</v>
      </c>
    </row>
    <row r="157" spans="1:28" x14ac:dyDescent="0.25">
      <c r="A157" s="2">
        <v>2008</v>
      </c>
      <c r="B157" s="2" t="s">
        <v>109</v>
      </c>
      <c r="C157" s="2" t="s">
        <v>6</v>
      </c>
      <c r="D157" s="1" t="s">
        <v>110</v>
      </c>
      <c r="E157" s="15" t="s">
        <v>34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0</v>
      </c>
      <c r="Q157" s="33">
        <v>0</v>
      </c>
      <c r="R157" s="33">
        <v>8320000</v>
      </c>
      <c r="S157" s="33">
        <v>0</v>
      </c>
      <c r="T157" s="33">
        <v>0</v>
      </c>
      <c r="U157" s="33">
        <v>0</v>
      </c>
      <c r="V157" s="33">
        <v>0</v>
      </c>
      <c r="W157" s="33">
        <v>0</v>
      </c>
      <c r="X157" s="33">
        <v>0</v>
      </c>
      <c r="Y157" s="33">
        <v>0</v>
      </c>
      <c r="Z157" s="33">
        <v>34135686.11130435</v>
      </c>
      <c r="AA157" s="31">
        <f t="shared" si="2"/>
        <v>42455686.11130435</v>
      </c>
    </row>
    <row r="158" spans="1:28" x14ac:dyDescent="0.25">
      <c r="A158" s="2">
        <v>2008</v>
      </c>
      <c r="B158" s="2" t="s">
        <v>109</v>
      </c>
      <c r="C158" s="2" t="s">
        <v>6</v>
      </c>
      <c r="D158" s="1" t="s">
        <v>110</v>
      </c>
      <c r="E158" s="15" t="s">
        <v>29</v>
      </c>
      <c r="F158" s="33">
        <v>90300000</v>
      </c>
      <c r="G158" s="33">
        <v>0</v>
      </c>
      <c r="H158" s="33">
        <v>187000000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3000000</v>
      </c>
      <c r="P158" s="33">
        <v>0</v>
      </c>
      <c r="Q158" s="33">
        <v>0</v>
      </c>
      <c r="R158" s="33">
        <v>1650000</v>
      </c>
      <c r="S158" s="33">
        <v>0</v>
      </c>
      <c r="T158" s="33">
        <v>0</v>
      </c>
      <c r="U158" s="33">
        <v>0</v>
      </c>
      <c r="V158" s="33">
        <v>0</v>
      </c>
      <c r="W158" s="33">
        <v>0</v>
      </c>
      <c r="X158" s="33">
        <v>0</v>
      </c>
      <c r="Y158" s="33">
        <v>0</v>
      </c>
      <c r="Z158" s="33">
        <v>34575686.11130435</v>
      </c>
      <c r="AA158" s="31">
        <f t="shared" si="2"/>
        <v>316525686.11130434</v>
      </c>
    </row>
    <row r="159" spans="1:28" x14ac:dyDescent="0.25">
      <c r="A159" s="2">
        <v>2008</v>
      </c>
      <c r="B159" s="2" t="s">
        <v>109</v>
      </c>
      <c r="C159" s="2" t="s">
        <v>6</v>
      </c>
      <c r="D159" s="1" t="s">
        <v>110</v>
      </c>
      <c r="E159" s="15" t="s">
        <v>47</v>
      </c>
      <c r="F159" s="33">
        <v>289750000</v>
      </c>
      <c r="G159" s="33">
        <v>202000000</v>
      </c>
      <c r="H159" s="33">
        <v>10750000</v>
      </c>
      <c r="I159" s="33">
        <v>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  <c r="O159" s="33">
        <v>0</v>
      </c>
      <c r="P159" s="33">
        <v>0</v>
      </c>
      <c r="Q159" s="33">
        <v>0</v>
      </c>
      <c r="R159" s="33">
        <v>10240000</v>
      </c>
      <c r="S159" s="33">
        <v>1847118</v>
      </c>
      <c r="T159" s="33">
        <v>0</v>
      </c>
      <c r="U159" s="33">
        <v>0</v>
      </c>
      <c r="V159" s="33">
        <v>0</v>
      </c>
      <c r="W159" s="33">
        <v>0</v>
      </c>
      <c r="X159" s="33">
        <v>0</v>
      </c>
      <c r="Y159" s="33">
        <v>0</v>
      </c>
      <c r="Z159" s="33">
        <v>12575686.111304348</v>
      </c>
      <c r="AA159" s="31">
        <f t="shared" si="2"/>
        <v>527162804.11130434</v>
      </c>
    </row>
    <row r="160" spans="1:28" x14ac:dyDescent="0.25">
      <c r="A160" s="2">
        <v>2008</v>
      </c>
      <c r="B160" s="2" t="s">
        <v>109</v>
      </c>
      <c r="C160" s="2" t="s">
        <v>6</v>
      </c>
      <c r="D160" s="1" t="s">
        <v>110</v>
      </c>
      <c r="E160" s="15" t="s">
        <v>38</v>
      </c>
      <c r="F160" s="33">
        <v>532100000</v>
      </c>
      <c r="G160" s="33">
        <v>102900000</v>
      </c>
      <c r="H160" s="33">
        <v>3400000</v>
      </c>
      <c r="I160" s="33">
        <v>33500000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  <c r="O160" s="33">
        <v>0</v>
      </c>
      <c r="P160" s="33">
        <v>0</v>
      </c>
      <c r="Q160" s="33">
        <v>0</v>
      </c>
      <c r="R160" s="33">
        <v>1520000</v>
      </c>
      <c r="S160" s="33">
        <v>0</v>
      </c>
      <c r="T160" s="33">
        <v>0</v>
      </c>
      <c r="U160" s="33">
        <v>0</v>
      </c>
      <c r="V160" s="33">
        <v>0</v>
      </c>
      <c r="W160" s="33">
        <v>0</v>
      </c>
      <c r="X160" s="33">
        <v>0</v>
      </c>
      <c r="Y160" s="33">
        <v>0</v>
      </c>
      <c r="Z160" s="33">
        <v>32475686.11130435</v>
      </c>
      <c r="AA160" s="31">
        <f t="shared" si="2"/>
        <v>705895686.1113044</v>
      </c>
    </row>
    <row r="161" spans="1:27" x14ac:dyDescent="0.25">
      <c r="A161" s="2">
        <v>2008</v>
      </c>
      <c r="B161" s="2" t="s">
        <v>109</v>
      </c>
      <c r="C161" s="2" t="s">
        <v>6</v>
      </c>
      <c r="D161" s="1" t="s">
        <v>110</v>
      </c>
      <c r="E161" s="15" t="s">
        <v>46</v>
      </c>
      <c r="F161" s="33">
        <v>21000000</v>
      </c>
      <c r="G161" s="33">
        <v>0</v>
      </c>
      <c r="H161" s="33">
        <v>0</v>
      </c>
      <c r="I161" s="33">
        <v>54000000</v>
      </c>
      <c r="J161" s="33">
        <v>0</v>
      </c>
      <c r="K161" s="33">
        <v>0</v>
      </c>
      <c r="L161" s="33">
        <v>0</v>
      </c>
      <c r="M161" s="33">
        <v>0</v>
      </c>
      <c r="N161" s="33">
        <v>0</v>
      </c>
      <c r="O161" s="33">
        <v>0</v>
      </c>
      <c r="P161" s="33">
        <v>0</v>
      </c>
      <c r="Q161" s="33">
        <v>0</v>
      </c>
      <c r="R161" s="33">
        <v>560000</v>
      </c>
      <c r="S161" s="33">
        <v>0</v>
      </c>
      <c r="T161" s="33">
        <v>0</v>
      </c>
      <c r="U161" s="33">
        <v>0</v>
      </c>
      <c r="V161" s="33">
        <v>0</v>
      </c>
      <c r="W161" s="33">
        <v>0</v>
      </c>
      <c r="X161" s="33">
        <v>0</v>
      </c>
      <c r="Y161" s="33">
        <v>0</v>
      </c>
      <c r="Z161" s="33">
        <v>49333010.571304351</v>
      </c>
      <c r="AA161" s="31">
        <f t="shared" si="2"/>
        <v>124893010.57130435</v>
      </c>
    </row>
    <row r="162" spans="1:27" x14ac:dyDescent="0.25">
      <c r="A162" s="2">
        <v>2008</v>
      </c>
      <c r="B162" s="2" t="s">
        <v>109</v>
      </c>
      <c r="C162" s="2" t="s">
        <v>6</v>
      </c>
      <c r="D162" s="1" t="s">
        <v>110</v>
      </c>
      <c r="E162" s="15" t="s">
        <v>37</v>
      </c>
      <c r="F162" s="33">
        <v>66980000</v>
      </c>
      <c r="G162" s="33">
        <v>108000000</v>
      </c>
      <c r="H162" s="33">
        <v>43067000</v>
      </c>
      <c r="I162" s="33">
        <v>898000000</v>
      </c>
      <c r="J162" s="33">
        <v>440000000</v>
      </c>
      <c r="K162" s="33">
        <v>0</v>
      </c>
      <c r="L162" s="33">
        <v>0</v>
      </c>
      <c r="M162" s="33">
        <v>0</v>
      </c>
      <c r="N162" s="33">
        <v>0</v>
      </c>
      <c r="O162" s="33">
        <v>0</v>
      </c>
      <c r="P162" s="33">
        <v>0</v>
      </c>
      <c r="Q162" s="33">
        <v>0</v>
      </c>
      <c r="R162" s="33">
        <v>10360000</v>
      </c>
      <c r="S162" s="33">
        <v>0</v>
      </c>
      <c r="T162" s="33">
        <v>0</v>
      </c>
      <c r="U162" s="33">
        <v>0</v>
      </c>
      <c r="V162" s="33">
        <v>0</v>
      </c>
      <c r="W162" s="33">
        <v>0</v>
      </c>
      <c r="X162" s="33">
        <v>0</v>
      </c>
      <c r="Y162" s="33">
        <v>0</v>
      </c>
      <c r="Z162" s="33">
        <v>35585686.11130435</v>
      </c>
      <c r="AA162" s="31">
        <f t="shared" si="2"/>
        <v>1601992686.1113043</v>
      </c>
    </row>
    <row r="163" spans="1:27" x14ac:dyDescent="0.25">
      <c r="A163" s="2">
        <v>2008</v>
      </c>
      <c r="B163" s="2" t="s">
        <v>109</v>
      </c>
      <c r="C163" s="2" t="s">
        <v>6</v>
      </c>
      <c r="D163" s="1" t="s">
        <v>110</v>
      </c>
      <c r="E163" s="15" t="s">
        <v>44</v>
      </c>
      <c r="F163" s="33">
        <v>516250000</v>
      </c>
      <c r="G163" s="33">
        <v>118000000</v>
      </c>
      <c r="H163" s="33">
        <v>2796000</v>
      </c>
      <c r="I163" s="33">
        <v>290000000</v>
      </c>
      <c r="J163" s="33">
        <v>45000000</v>
      </c>
      <c r="K163" s="33">
        <v>0</v>
      </c>
      <c r="L163" s="33">
        <v>0</v>
      </c>
      <c r="M163" s="33">
        <v>605000000</v>
      </c>
      <c r="N163" s="33">
        <v>0</v>
      </c>
      <c r="O163" s="33">
        <v>0</v>
      </c>
      <c r="P163" s="33">
        <v>0</v>
      </c>
      <c r="Q163" s="33">
        <v>222780000</v>
      </c>
      <c r="R163" s="33">
        <v>70250000</v>
      </c>
      <c r="S163" s="33">
        <v>26854939.920000002</v>
      </c>
      <c r="T163" s="33">
        <v>0</v>
      </c>
      <c r="U163" s="33">
        <v>0</v>
      </c>
      <c r="V163" s="33">
        <v>0</v>
      </c>
      <c r="W163" s="33">
        <v>0</v>
      </c>
      <c r="X163" s="33">
        <v>0</v>
      </c>
      <c r="Y163" s="33">
        <v>0</v>
      </c>
      <c r="Z163" s="33">
        <v>89901238.011304349</v>
      </c>
      <c r="AA163" s="31">
        <f t="shared" si="2"/>
        <v>1986832177.9313045</v>
      </c>
    </row>
    <row r="164" spans="1:27" x14ac:dyDescent="0.25">
      <c r="A164" s="2">
        <v>2008</v>
      </c>
      <c r="B164" s="2" t="s">
        <v>109</v>
      </c>
      <c r="C164" s="2" t="s">
        <v>6</v>
      </c>
      <c r="D164" s="1" t="s">
        <v>110</v>
      </c>
      <c r="E164" s="15" t="s">
        <v>40</v>
      </c>
      <c r="F164" s="33">
        <v>0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  <c r="O164" s="33">
        <v>0</v>
      </c>
      <c r="P164" s="33">
        <v>0</v>
      </c>
      <c r="Q164" s="33">
        <v>0</v>
      </c>
      <c r="R164" s="33">
        <v>0</v>
      </c>
      <c r="S164" s="33">
        <v>0</v>
      </c>
      <c r="T164" s="33">
        <v>0</v>
      </c>
      <c r="U164" s="33">
        <v>0</v>
      </c>
      <c r="V164" s="33">
        <v>0</v>
      </c>
      <c r="W164" s="33">
        <v>0</v>
      </c>
      <c r="X164" s="33">
        <v>0</v>
      </c>
      <c r="Y164" s="33">
        <v>0</v>
      </c>
      <c r="Z164" s="33">
        <v>171524286.11130434</v>
      </c>
      <c r="AA164" s="31">
        <f t="shared" si="2"/>
        <v>171524286.11130434</v>
      </c>
    </row>
    <row r="165" spans="1:27" x14ac:dyDescent="0.25">
      <c r="A165" s="2">
        <v>2008</v>
      </c>
      <c r="B165" s="2" t="s">
        <v>109</v>
      </c>
      <c r="C165" s="2" t="s">
        <v>6</v>
      </c>
      <c r="D165" s="1" t="s">
        <v>110</v>
      </c>
      <c r="E165" s="15" t="s">
        <v>41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  <c r="O165" s="33">
        <v>0</v>
      </c>
      <c r="P165" s="33">
        <v>0</v>
      </c>
      <c r="Q165" s="33">
        <v>0</v>
      </c>
      <c r="R165" s="33">
        <v>6030000</v>
      </c>
      <c r="S165" s="33">
        <v>0</v>
      </c>
      <c r="T165" s="33">
        <v>0</v>
      </c>
      <c r="U165" s="33">
        <v>0</v>
      </c>
      <c r="V165" s="33">
        <v>0</v>
      </c>
      <c r="W165" s="33">
        <v>0</v>
      </c>
      <c r="X165" s="33">
        <v>0</v>
      </c>
      <c r="Y165" s="33">
        <v>0</v>
      </c>
      <c r="Z165" s="33">
        <v>12575686.111304348</v>
      </c>
      <c r="AA165" s="31">
        <f t="shared" si="2"/>
        <v>18605686.11130435</v>
      </c>
    </row>
    <row r="166" spans="1:27" x14ac:dyDescent="0.25">
      <c r="A166" s="2">
        <v>2008</v>
      </c>
      <c r="B166" s="16" t="s">
        <v>111</v>
      </c>
      <c r="C166" s="2" t="s">
        <v>6</v>
      </c>
      <c r="D166" s="2" t="s">
        <v>112</v>
      </c>
      <c r="E166" s="15" t="s">
        <v>32</v>
      </c>
      <c r="F166" s="33"/>
      <c r="G166" s="33">
        <v>0</v>
      </c>
      <c r="H166" s="33"/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  <c r="O166" s="33">
        <v>0</v>
      </c>
      <c r="P166" s="33">
        <v>0</v>
      </c>
      <c r="Q166" s="33">
        <v>356412500</v>
      </c>
      <c r="R166" s="33">
        <v>0</v>
      </c>
      <c r="S166" s="33">
        <v>0</v>
      </c>
      <c r="T166" s="33">
        <v>0</v>
      </c>
      <c r="U166" s="33">
        <v>0</v>
      </c>
      <c r="V166" s="33">
        <v>0</v>
      </c>
      <c r="W166" s="33">
        <v>0</v>
      </c>
      <c r="X166" s="33">
        <v>0</v>
      </c>
      <c r="Y166" s="33">
        <v>0</v>
      </c>
      <c r="Z166" s="33">
        <v>321341.64466666669</v>
      </c>
      <c r="AA166" s="31">
        <f t="shared" si="2"/>
        <v>356733841.64466667</v>
      </c>
    </row>
    <row r="167" spans="1:27" x14ac:dyDescent="0.25">
      <c r="A167" s="2">
        <v>2008</v>
      </c>
      <c r="B167" s="16" t="s">
        <v>111</v>
      </c>
      <c r="C167" s="2" t="s">
        <v>6</v>
      </c>
      <c r="D167" s="2" t="s">
        <v>112</v>
      </c>
      <c r="E167" s="15" t="s">
        <v>28</v>
      </c>
      <c r="F167" s="33"/>
      <c r="G167" s="33">
        <v>0</v>
      </c>
      <c r="H167" s="33"/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33">
        <v>0</v>
      </c>
      <c r="P167" s="33">
        <v>0</v>
      </c>
      <c r="Q167" s="33">
        <v>983936558</v>
      </c>
      <c r="R167" s="33">
        <v>0</v>
      </c>
      <c r="S167" s="33">
        <v>0</v>
      </c>
      <c r="T167" s="33">
        <v>0</v>
      </c>
      <c r="U167" s="33">
        <v>0</v>
      </c>
      <c r="V167" s="33">
        <v>0</v>
      </c>
      <c r="W167" s="33">
        <v>0</v>
      </c>
      <c r="X167" s="33">
        <v>0</v>
      </c>
      <c r="Y167" s="33">
        <v>0</v>
      </c>
      <c r="Z167" s="33">
        <v>321341.64466666669</v>
      </c>
      <c r="AA167" s="31">
        <f t="shared" si="2"/>
        <v>984257899.64466667</v>
      </c>
    </row>
    <row r="168" spans="1:27" x14ac:dyDescent="0.25">
      <c r="A168" s="2">
        <v>2008</v>
      </c>
      <c r="B168" s="16" t="s">
        <v>111</v>
      </c>
      <c r="C168" s="2" t="s">
        <v>6</v>
      </c>
      <c r="D168" s="2" t="s">
        <v>112</v>
      </c>
      <c r="E168" s="15" t="s">
        <v>30</v>
      </c>
      <c r="F168" s="33"/>
      <c r="G168" s="33">
        <v>0</v>
      </c>
      <c r="H168" s="33"/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  <c r="O168" s="33">
        <v>0</v>
      </c>
      <c r="P168" s="33">
        <v>0</v>
      </c>
      <c r="Q168" s="33">
        <v>1179735625</v>
      </c>
      <c r="R168" s="33">
        <v>0</v>
      </c>
      <c r="S168" s="33">
        <v>0</v>
      </c>
      <c r="T168" s="33">
        <v>0</v>
      </c>
      <c r="U168" s="33">
        <v>0</v>
      </c>
      <c r="V168" s="33">
        <v>0</v>
      </c>
      <c r="W168" s="33">
        <v>0</v>
      </c>
      <c r="X168" s="33">
        <v>0</v>
      </c>
      <c r="Y168" s="33">
        <v>0</v>
      </c>
      <c r="Z168" s="33">
        <v>321341.64466666669</v>
      </c>
      <c r="AA168" s="31">
        <f t="shared" si="2"/>
        <v>1180056966.6446667</v>
      </c>
    </row>
    <row r="169" spans="1:27" x14ac:dyDescent="0.25">
      <c r="A169" s="2">
        <v>2008</v>
      </c>
      <c r="B169" s="16" t="s">
        <v>111</v>
      </c>
      <c r="C169" s="2" t="s">
        <v>6</v>
      </c>
      <c r="D169" s="2" t="s">
        <v>112</v>
      </c>
      <c r="E169" s="15" t="s">
        <v>36</v>
      </c>
      <c r="F169" s="33">
        <v>429365000</v>
      </c>
      <c r="G169" s="33">
        <v>0</v>
      </c>
      <c r="H169" s="33"/>
      <c r="I169" s="33">
        <v>0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  <c r="Q169" s="33">
        <v>251581500</v>
      </c>
      <c r="R169" s="33">
        <v>0</v>
      </c>
      <c r="S169" s="33">
        <v>0</v>
      </c>
      <c r="T169" s="33">
        <v>0</v>
      </c>
      <c r="U169" s="33">
        <v>0</v>
      </c>
      <c r="V169" s="33">
        <v>0</v>
      </c>
      <c r="W169" s="33">
        <v>0</v>
      </c>
      <c r="X169" s="33">
        <v>0</v>
      </c>
      <c r="Y169" s="33">
        <v>0</v>
      </c>
      <c r="Z169" s="33">
        <v>321341.64466666669</v>
      </c>
      <c r="AA169" s="31">
        <f t="shared" si="2"/>
        <v>681267841.64466667</v>
      </c>
    </row>
    <row r="170" spans="1:27" x14ac:dyDescent="0.25">
      <c r="A170" s="2">
        <v>2008</v>
      </c>
      <c r="B170" s="16" t="s">
        <v>111</v>
      </c>
      <c r="C170" s="2" t="s">
        <v>6</v>
      </c>
      <c r="D170" s="2" t="s">
        <v>112</v>
      </c>
      <c r="E170" s="15" t="s">
        <v>27</v>
      </c>
      <c r="F170" s="33"/>
      <c r="G170" s="33">
        <v>0</v>
      </c>
      <c r="H170" s="33"/>
      <c r="I170" s="33">
        <v>0</v>
      </c>
      <c r="J170" s="33">
        <v>0</v>
      </c>
      <c r="K170" s="33">
        <v>0</v>
      </c>
      <c r="L170" s="33">
        <v>0</v>
      </c>
      <c r="M170" s="33">
        <v>0</v>
      </c>
      <c r="N170" s="33">
        <v>0</v>
      </c>
      <c r="O170" s="33">
        <v>0</v>
      </c>
      <c r="P170" s="33">
        <v>0</v>
      </c>
      <c r="Q170" s="33">
        <v>961488250</v>
      </c>
      <c r="R170" s="33">
        <v>0</v>
      </c>
      <c r="S170" s="33">
        <v>0</v>
      </c>
      <c r="T170" s="33">
        <v>0</v>
      </c>
      <c r="U170" s="33">
        <v>0</v>
      </c>
      <c r="V170" s="33">
        <v>0</v>
      </c>
      <c r="W170" s="33">
        <v>0</v>
      </c>
      <c r="X170" s="33">
        <v>0</v>
      </c>
      <c r="Y170" s="33">
        <v>0</v>
      </c>
      <c r="Z170" s="33">
        <v>321341.64466666669</v>
      </c>
      <c r="AA170" s="31">
        <f t="shared" si="2"/>
        <v>961809591.64466667</v>
      </c>
    </row>
    <row r="171" spans="1:27" x14ac:dyDescent="0.25">
      <c r="A171" s="2">
        <v>2008</v>
      </c>
      <c r="B171" s="16" t="s">
        <v>111</v>
      </c>
      <c r="C171" s="2" t="s">
        <v>6</v>
      </c>
      <c r="D171" s="2" t="s">
        <v>112</v>
      </c>
      <c r="E171" s="15" t="s">
        <v>35</v>
      </c>
      <c r="F171" s="33"/>
      <c r="G171" s="33">
        <v>0</v>
      </c>
      <c r="H171" s="33"/>
      <c r="I171" s="33">
        <v>0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O171" s="33">
        <v>0</v>
      </c>
      <c r="P171" s="33">
        <v>0</v>
      </c>
      <c r="Q171" s="33">
        <v>991220000</v>
      </c>
      <c r="R171" s="33">
        <v>0</v>
      </c>
      <c r="S171" s="33">
        <v>0</v>
      </c>
      <c r="T171" s="33">
        <v>0</v>
      </c>
      <c r="U171" s="33">
        <v>0</v>
      </c>
      <c r="V171" s="33">
        <v>0</v>
      </c>
      <c r="W171" s="33">
        <v>0</v>
      </c>
      <c r="X171" s="33">
        <v>0</v>
      </c>
      <c r="Y171" s="33">
        <v>0</v>
      </c>
      <c r="Z171" s="33">
        <v>321341.64466666669</v>
      </c>
      <c r="AA171" s="31">
        <f t="shared" si="2"/>
        <v>991541341.64466667</v>
      </c>
    </row>
    <row r="172" spans="1:27" x14ac:dyDescent="0.25">
      <c r="A172" s="2">
        <v>2008</v>
      </c>
      <c r="B172" s="16" t="s">
        <v>111</v>
      </c>
      <c r="C172" s="2" t="s">
        <v>6</v>
      </c>
      <c r="D172" s="2" t="s">
        <v>112</v>
      </c>
      <c r="E172" s="15" t="s">
        <v>31</v>
      </c>
      <c r="F172" s="33"/>
      <c r="G172" s="33">
        <v>0</v>
      </c>
      <c r="H172" s="33"/>
      <c r="I172" s="33">
        <v>0</v>
      </c>
      <c r="J172" s="33">
        <v>0</v>
      </c>
      <c r="K172" s="33">
        <v>0</v>
      </c>
      <c r="L172" s="33">
        <v>0</v>
      </c>
      <c r="M172" s="33">
        <v>0</v>
      </c>
      <c r="N172" s="33">
        <v>0</v>
      </c>
      <c r="O172" s="33">
        <v>0</v>
      </c>
      <c r="P172" s="33">
        <v>0</v>
      </c>
      <c r="Q172" s="33">
        <v>646556494</v>
      </c>
      <c r="R172" s="33">
        <v>0</v>
      </c>
      <c r="S172" s="33">
        <v>0</v>
      </c>
      <c r="T172" s="33">
        <v>0</v>
      </c>
      <c r="U172" s="33">
        <v>0</v>
      </c>
      <c r="V172" s="33">
        <v>0</v>
      </c>
      <c r="W172" s="33">
        <v>0</v>
      </c>
      <c r="X172" s="33">
        <v>0</v>
      </c>
      <c r="Y172" s="33">
        <v>0</v>
      </c>
      <c r="Z172" s="33">
        <v>321341.64466666669</v>
      </c>
      <c r="AA172" s="31">
        <f t="shared" si="2"/>
        <v>646877835.64466667</v>
      </c>
    </row>
    <row r="173" spans="1:27" x14ac:dyDescent="0.25">
      <c r="A173" s="2">
        <v>2008</v>
      </c>
      <c r="B173" s="16" t="s">
        <v>111</v>
      </c>
      <c r="C173" s="2" t="s">
        <v>6</v>
      </c>
      <c r="D173" s="2" t="s">
        <v>112</v>
      </c>
      <c r="E173" s="15" t="s">
        <v>29</v>
      </c>
      <c r="F173" s="33"/>
      <c r="G173" s="33">
        <v>0</v>
      </c>
      <c r="H173" s="33"/>
      <c r="I173" s="33">
        <v>0</v>
      </c>
      <c r="J173" s="33">
        <v>0</v>
      </c>
      <c r="K173" s="33">
        <v>0</v>
      </c>
      <c r="L173" s="33">
        <v>0</v>
      </c>
      <c r="M173" s="33">
        <v>0</v>
      </c>
      <c r="N173" s="33">
        <v>0</v>
      </c>
      <c r="O173" s="33">
        <v>0</v>
      </c>
      <c r="P173" s="33">
        <v>0</v>
      </c>
      <c r="Q173" s="33">
        <v>129890000</v>
      </c>
      <c r="R173" s="33">
        <v>0</v>
      </c>
      <c r="S173" s="33">
        <v>0</v>
      </c>
      <c r="T173" s="33">
        <v>0</v>
      </c>
      <c r="U173" s="33">
        <v>0</v>
      </c>
      <c r="V173" s="33">
        <v>0</v>
      </c>
      <c r="W173" s="33">
        <v>0</v>
      </c>
      <c r="X173" s="33">
        <v>0</v>
      </c>
      <c r="Y173" s="33">
        <v>0</v>
      </c>
      <c r="Z173" s="33">
        <v>321341.64466666669</v>
      </c>
      <c r="AA173" s="31">
        <f t="shared" si="2"/>
        <v>130211341.64466667</v>
      </c>
    </row>
    <row r="174" spans="1:27" x14ac:dyDescent="0.25">
      <c r="A174" s="2">
        <v>2008</v>
      </c>
      <c r="B174" s="16" t="s">
        <v>111</v>
      </c>
      <c r="C174" s="2" t="s">
        <v>6</v>
      </c>
      <c r="D174" s="2" t="s">
        <v>112</v>
      </c>
      <c r="E174" s="15" t="s">
        <v>33</v>
      </c>
      <c r="F174" s="33">
        <v>63500000</v>
      </c>
      <c r="G174" s="33">
        <v>61613402.25</v>
      </c>
      <c r="H174" s="33">
        <v>86771015</v>
      </c>
      <c r="I174" s="33">
        <v>0</v>
      </c>
      <c r="J174" s="33">
        <v>0</v>
      </c>
      <c r="K174" s="33">
        <v>0</v>
      </c>
      <c r="L174" s="33">
        <v>0</v>
      </c>
      <c r="M174" s="33">
        <v>50000000</v>
      </c>
      <c r="N174" s="33">
        <v>0</v>
      </c>
      <c r="O174" s="33">
        <v>30000000</v>
      </c>
      <c r="P174" s="33">
        <v>0</v>
      </c>
      <c r="Q174" s="33">
        <v>110350000</v>
      </c>
      <c r="R174" s="33">
        <v>0</v>
      </c>
      <c r="S174" s="33">
        <v>0</v>
      </c>
      <c r="T174" s="33">
        <v>0</v>
      </c>
      <c r="U174" s="33">
        <v>0</v>
      </c>
      <c r="V174" s="33">
        <v>0</v>
      </c>
      <c r="W174" s="33">
        <v>0</v>
      </c>
      <c r="X174" s="33">
        <v>0</v>
      </c>
      <c r="Y174" s="33">
        <v>0</v>
      </c>
      <c r="Z174" s="33">
        <v>321341.64466666669</v>
      </c>
      <c r="AA174" s="31">
        <f t="shared" si="2"/>
        <v>402555758.89466667</v>
      </c>
    </row>
    <row r="175" spans="1:27" x14ac:dyDescent="0.25">
      <c r="A175" s="2">
        <v>2008</v>
      </c>
      <c r="B175" s="16" t="s">
        <v>111</v>
      </c>
      <c r="C175" s="2" t="s">
        <v>6</v>
      </c>
      <c r="D175" s="2" t="s">
        <v>112</v>
      </c>
      <c r="E175" s="15" t="s">
        <v>34</v>
      </c>
      <c r="F175" s="33"/>
      <c r="G175" s="33">
        <v>0</v>
      </c>
      <c r="H175" s="33"/>
      <c r="I175" s="33">
        <v>0</v>
      </c>
      <c r="J175" s="33">
        <v>0</v>
      </c>
      <c r="K175" s="33">
        <v>0</v>
      </c>
      <c r="L175" s="33">
        <v>0</v>
      </c>
      <c r="M175" s="33">
        <v>0</v>
      </c>
      <c r="N175" s="33">
        <v>0</v>
      </c>
      <c r="O175" s="33">
        <v>0</v>
      </c>
      <c r="P175" s="33">
        <v>0</v>
      </c>
      <c r="Q175" s="33">
        <v>300540000</v>
      </c>
      <c r="R175" s="33">
        <v>0</v>
      </c>
      <c r="S175" s="33">
        <v>0</v>
      </c>
      <c r="T175" s="33">
        <v>0</v>
      </c>
      <c r="U175" s="33">
        <v>0</v>
      </c>
      <c r="V175" s="33">
        <v>0</v>
      </c>
      <c r="W175" s="33">
        <v>0</v>
      </c>
      <c r="X175" s="33">
        <v>0</v>
      </c>
      <c r="Y175" s="33">
        <v>0</v>
      </c>
      <c r="Z175" s="33">
        <v>321341.64466666669</v>
      </c>
      <c r="AA175" s="31">
        <f t="shared" si="2"/>
        <v>300861341.64466667</v>
      </c>
    </row>
    <row r="176" spans="1:27" x14ac:dyDescent="0.25">
      <c r="A176" s="2">
        <v>2008</v>
      </c>
      <c r="B176" s="16" t="s">
        <v>111</v>
      </c>
      <c r="C176" s="2" t="s">
        <v>6</v>
      </c>
      <c r="D176" s="2" t="s">
        <v>112</v>
      </c>
      <c r="E176" s="15" t="s">
        <v>26</v>
      </c>
      <c r="F176" s="33"/>
      <c r="G176" s="33">
        <v>0</v>
      </c>
      <c r="H176" s="33"/>
      <c r="I176" s="33">
        <v>0</v>
      </c>
      <c r="J176" s="33">
        <v>0</v>
      </c>
      <c r="K176" s="33">
        <v>0</v>
      </c>
      <c r="L176" s="33">
        <v>0</v>
      </c>
      <c r="M176" s="33">
        <v>0</v>
      </c>
      <c r="N176" s="33">
        <v>0</v>
      </c>
      <c r="O176" s="33">
        <v>0</v>
      </c>
      <c r="P176" s="33">
        <v>0</v>
      </c>
      <c r="Q176" s="33">
        <v>459851000</v>
      </c>
      <c r="R176" s="33">
        <v>0</v>
      </c>
      <c r="S176" s="33">
        <v>0</v>
      </c>
      <c r="T176" s="33">
        <v>0</v>
      </c>
      <c r="U176" s="33">
        <v>0</v>
      </c>
      <c r="V176" s="33">
        <v>0</v>
      </c>
      <c r="W176" s="33">
        <v>0</v>
      </c>
      <c r="X176" s="33">
        <v>0</v>
      </c>
      <c r="Y176" s="33">
        <v>0</v>
      </c>
      <c r="Z176" s="33">
        <v>321341.64466666669</v>
      </c>
      <c r="AA176" s="31">
        <f t="shared" si="2"/>
        <v>460172341.64466667</v>
      </c>
    </row>
    <row r="177" spans="1:29" x14ac:dyDescent="0.25">
      <c r="A177" s="2">
        <v>2008</v>
      </c>
      <c r="B177" s="16" t="s">
        <v>111</v>
      </c>
      <c r="C177" s="2" t="s">
        <v>6</v>
      </c>
      <c r="D177" s="2" t="s">
        <v>112</v>
      </c>
      <c r="E177" s="15" t="s">
        <v>47</v>
      </c>
      <c r="F177" s="33"/>
      <c r="G177" s="33">
        <v>0</v>
      </c>
      <c r="H177" s="33"/>
      <c r="I177" s="33">
        <v>0</v>
      </c>
      <c r="J177" s="33">
        <v>0</v>
      </c>
      <c r="K177" s="33">
        <v>0</v>
      </c>
      <c r="L177" s="33">
        <v>0</v>
      </c>
      <c r="M177" s="33">
        <v>0</v>
      </c>
      <c r="N177" s="33">
        <v>0</v>
      </c>
      <c r="O177" s="33">
        <v>0</v>
      </c>
      <c r="P177" s="33">
        <v>0</v>
      </c>
      <c r="Q177" s="33">
        <v>38500000</v>
      </c>
      <c r="R177" s="33">
        <v>0</v>
      </c>
      <c r="S177" s="33">
        <v>0</v>
      </c>
      <c r="T177" s="33">
        <v>0</v>
      </c>
      <c r="U177" s="33">
        <v>0</v>
      </c>
      <c r="V177" s="33">
        <v>0</v>
      </c>
      <c r="W177" s="33">
        <v>0</v>
      </c>
      <c r="X177" s="33">
        <v>0</v>
      </c>
      <c r="Y177" s="33">
        <v>0</v>
      </c>
      <c r="Z177" s="33">
        <v>321341.64466666669</v>
      </c>
      <c r="AA177" s="31">
        <f t="shared" si="2"/>
        <v>38821341.644666664</v>
      </c>
    </row>
    <row r="178" spans="1:29" x14ac:dyDescent="0.25">
      <c r="A178" s="2">
        <v>2008</v>
      </c>
      <c r="B178" s="16" t="s">
        <v>111</v>
      </c>
      <c r="C178" s="2" t="s">
        <v>6</v>
      </c>
      <c r="D178" s="2" t="s">
        <v>112</v>
      </c>
      <c r="E178" s="15" t="s">
        <v>46</v>
      </c>
      <c r="F178" s="33"/>
      <c r="G178" s="33">
        <v>0</v>
      </c>
      <c r="H178" s="33"/>
      <c r="I178" s="33">
        <v>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33">
        <v>0</v>
      </c>
      <c r="Q178" s="33">
        <v>4500000</v>
      </c>
      <c r="R178" s="33">
        <v>0</v>
      </c>
      <c r="S178" s="33">
        <v>0</v>
      </c>
      <c r="T178" s="33">
        <v>0</v>
      </c>
      <c r="U178" s="33">
        <v>0</v>
      </c>
      <c r="V178" s="33">
        <v>0</v>
      </c>
      <c r="W178" s="33">
        <v>0</v>
      </c>
      <c r="X178" s="33">
        <v>0</v>
      </c>
      <c r="Y178" s="33">
        <v>0</v>
      </c>
      <c r="Z178" s="33">
        <v>321341.64466666669</v>
      </c>
      <c r="AA178" s="31">
        <f t="shared" si="2"/>
        <v>4821341.6446666671</v>
      </c>
    </row>
    <row r="179" spans="1:29" x14ac:dyDescent="0.25">
      <c r="A179" s="2">
        <v>2008</v>
      </c>
      <c r="B179" s="16" t="s">
        <v>111</v>
      </c>
      <c r="C179" s="2" t="s">
        <v>6</v>
      </c>
      <c r="D179" s="2" t="s">
        <v>112</v>
      </c>
      <c r="E179" s="15" t="s">
        <v>45</v>
      </c>
      <c r="F179" s="33"/>
      <c r="G179" s="33">
        <v>0</v>
      </c>
      <c r="H179" s="33">
        <v>0</v>
      </c>
      <c r="I179" s="33">
        <v>0</v>
      </c>
      <c r="J179" s="33">
        <v>0</v>
      </c>
      <c r="K179" s="33">
        <v>0</v>
      </c>
      <c r="L179" s="33">
        <v>0</v>
      </c>
      <c r="M179" s="33">
        <v>0</v>
      </c>
      <c r="N179" s="33">
        <v>0</v>
      </c>
      <c r="O179" s="33">
        <v>0</v>
      </c>
      <c r="P179" s="33">
        <v>0</v>
      </c>
      <c r="Q179" s="33">
        <v>0</v>
      </c>
      <c r="R179" s="33">
        <v>0</v>
      </c>
      <c r="S179" s="33">
        <v>0</v>
      </c>
      <c r="T179" s="33">
        <v>0</v>
      </c>
      <c r="U179" s="33">
        <v>0</v>
      </c>
      <c r="V179" s="33">
        <v>0</v>
      </c>
      <c r="W179" s="33">
        <v>0</v>
      </c>
      <c r="X179" s="33">
        <v>0</v>
      </c>
      <c r="Y179" s="33">
        <v>0</v>
      </c>
      <c r="Z179" s="33">
        <v>321341.64466666669</v>
      </c>
      <c r="AA179" s="31">
        <f t="shared" si="2"/>
        <v>321341.64466666669</v>
      </c>
    </row>
    <row r="180" spans="1:29" x14ac:dyDescent="0.25">
      <c r="A180" s="2">
        <v>2008</v>
      </c>
      <c r="B180" s="16" t="s">
        <v>111</v>
      </c>
      <c r="C180" s="2" t="s">
        <v>6</v>
      </c>
      <c r="D180" s="2" t="s">
        <v>112</v>
      </c>
      <c r="E180" s="14" t="s">
        <v>60</v>
      </c>
      <c r="F180" s="33"/>
      <c r="G180" s="33">
        <v>0</v>
      </c>
      <c r="H180" s="33">
        <v>0</v>
      </c>
      <c r="I180" s="33">
        <v>0</v>
      </c>
      <c r="J180" s="33">
        <v>0</v>
      </c>
      <c r="K180" s="33">
        <v>0</v>
      </c>
      <c r="L180" s="33">
        <v>0</v>
      </c>
      <c r="M180" s="33">
        <v>0</v>
      </c>
      <c r="N180" s="33">
        <v>0</v>
      </c>
      <c r="O180" s="33">
        <v>0</v>
      </c>
      <c r="P180" s="33">
        <v>0</v>
      </c>
      <c r="Q180" s="33">
        <v>0</v>
      </c>
      <c r="R180" s="33">
        <v>0</v>
      </c>
      <c r="S180" s="33">
        <v>0</v>
      </c>
      <c r="T180" s="33">
        <v>0</v>
      </c>
      <c r="U180" s="33">
        <v>0</v>
      </c>
      <c r="V180" s="33">
        <v>0</v>
      </c>
      <c r="W180" s="33">
        <v>0</v>
      </c>
      <c r="X180" s="33">
        <v>0</v>
      </c>
      <c r="Y180" s="33">
        <v>0</v>
      </c>
      <c r="Z180" s="33">
        <v>321341.64466666669</v>
      </c>
      <c r="AA180" s="31">
        <f t="shared" si="2"/>
        <v>321341.64466666669</v>
      </c>
      <c r="AB180" s="13"/>
    </row>
    <row r="181" spans="1:29" x14ac:dyDescent="0.25">
      <c r="A181" s="3">
        <v>2008</v>
      </c>
      <c r="B181" s="2" t="s">
        <v>113</v>
      </c>
      <c r="C181" s="3" t="s">
        <v>6</v>
      </c>
      <c r="D181" s="1" t="s">
        <v>114</v>
      </c>
      <c r="E181" s="17" t="s">
        <v>63</v>
      </c>
      <c r="F181" s="35">
        <v>0</v>
      </c>
      <c r="G181" s="35">
        <v>0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32699453.918571427</v>
      </c>
      <c r="AA181" s="31">
        <f t="shared" si="2"/>
        <v>32699453.918571427</v>
      </c>
    </row>
    <row r="182" spans="1:29" x14ac:dyDescent="0.25">
      <c r="A182" s="3">
        <v>2008</v>
      </c>
      <c r="B182" s="2" t="s">
        <v>113</v>
      </c>
      <c r="C182" s="3" t="s">
        <v>6</v>
      </c>
      <c r="D182" s="1" t="s">
        <v>114</v>
      </c>
      <c r="E182" s="17" t="s">
        <v>58</v>
      </c>
      <c r="F182" s="35">
        <v>983200000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8609453.9185714275</v>
      </c>
      <c r="AA182" s="31">
        <f t="shared" si="2"/>
        <v>991809453.91857147</v>
      </c>
    </row>
    <row r="183" spans="1:29" x14ac:dyDescent="0.25">
      <c r="A183" s="3">
        <v>2008</v>
      </c>
      <c r="B183" s="2" t="s">
        <v>113</v>
      </c>
      <c r="C183" s="3" t="s">
        <v>6</v>
      </c>
      <c r="D183" s="1" t="s">
        <v>114</v>
      </c>
      <c r="E183" s="17" t="s">
        <v>61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11549453.918571427</v>
      </c>
      <c r="AA183" s="31">
        <f t="shared" si="2"/>
        <v>11549453.918571427</v>
      </c>
    </row>
    <row r="184" spans="1:29" x14ac:dyDescent="0.25">
      <c r="A184" s="3">
        <v>2008</v>
      </c>
      <c r="B184" s="2" t="s">
        <v>113</v>
      </c>
      <c r="C184" s="3" t="s">
        <v>6</v>
      </c>
      <c r="D184" s="1" t="s">
        <v>114</v>
      </c>
      <c r="E184" s="17" t="s">
        <v>115</v>
      </c>
      <c r="F184" s="35">
        <v>0</v>
      </c>
      <c r="G184" s="35">
        <v>0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0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1">
        <f t="shared" si="2"/>
        <v>0</v>
      </c>
    </row>
    <row r="185" spans="1:29" x14ac:dyDescent="0.25">
      <c r="A185" s="3">
        <v>2008</v>
      </c>
      <c r="B185" s="2" t="s">
        <v>113</v>
      </c>
      <c r="C185" s="3" t="s">
        <v>6</v>
      </c>
      <c r="D185" s="1" t="s">
        <v>114</v>
      </c>
      <c r="E185" s="17" t="s">
        <v>98</v>
      </c>
      <c r="F185" s="35">
        <v>0</v>
      </c>
      <c r="G185" s="35">
        <v>0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1">
        <f t="shared" si="2"/>
        <v>0</v>
      </c>
    </row>
    <row r="186" spans="1:29" x14ac:dyDescent="0.25">
      <c r="A186" s="3">
        <v>2008</v>
      </c>
      <c r="B186" s="2" t="s">
        <v>113</v>
      </c>
      <c r="C186" s="3" t="s">
        <v>6</v>
      </c>
      <c r="D186" s="1" t="s">
        <v>114</v>
      </c>
      <c r="E186" s="17" t="s">
        <v>64</v>
      </c>
      <c r="F186" s="35">
        <v>0</v>
      </c>
      <c r="G186" s="35">
        <v>0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>
        <v>0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1">
        <f t="shared" si="2"/>
        <v>0</v>
      </c>
    </row>
    <row r="187" spans="1:29" x14ac:dyDescent="0.25">
      <c r="A187" s="3">
        <v>2008</v>
      </c>
      <c r="B187" s="2" t="s">
        <v>113</v>
      </c>
      <c r="C187" s="3" t="s">
        <v>6</v>
      </c>
      <c r="D187" s="1" t="s">
        <v>114</v>
      </c>
      <c r="E187" s="17" t="s">
        <v>59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1">
        <f t="shared" si="2"/>
        <v>0</v>
      </c>
    </row>
    <row r="188" spans="1:29" x14ac:dyDescent="0.25">
      <c r="A188" s="3">
        <v>2008</v>
      </c>
      <c r="B188" s="2" t="s">
        <v>113</v>
      </c>
      <c r="C188" s="3" t="s">
        <v>6</v>
      </c>
      <c r="D188" s="1" t="s">
        <v>114</v>
      </c>
      <c r="E188" s="17" t="s">
        <v>62</v>
      </c>
      <c r="F188" s="35">
        <v>0</v>
      </c>
      <c r="G188" s="35">
        <v>0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1">
        <f t="shared" si="2"/>
        <v>0</v>
      </c>
    </row>
    <row r="189" spans="1:29" x14ac:dyDescent="0.25">
      <c r="A189" s="3">
        <v>2008</v>
      </c>
      <c r="B189" s="2" t="s">
        <v>113</v>
      </c>
      <c r="C189" s="3" t="s">
        <v>6</v>
      </c>
      <c r="D189" s="1" t="s">
        <v>114</v>
      </c>
      <c r="E189" s="17" t="s">
        <v>65</v>
      </c>
      <c r="F189" s="35">
        <v>0</v>
      </c>
      <c r="G189" s="35">
        <v>0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  <c r="Z189" s="35">
        <v>14099453.918571427</v>
      </c>
      <c r="AA189" s="31">
        <f t="shared" si="2"/>
        <v>14099453.918571427</v>
      </c>
    </row>
    <row r="190" spans="1:29" x14ac:dyDescent="0.25">
      <c r="A190" s="3">
        <v>2008</v>
      </c>
      <c r="B190" s="2" t="s">
        <v>113</v>
      </c>
      <c r="C190" s="3" t="s">
        <v>6</v>
      </c>
      <c r="D190" s="1" t="s">
        <v>114</v>
      </c>
      <c r="E190" s="17" t="s">
        <v>99</v>
      </c>
      <c r="F190" s="35">
        <v>0</v>
      </c>
      <c r="G190" s="35">
        <v>0</v>
      </c>
      <c r="H190" s="35">
        <v>0</v>
      </c>
      <c r="I190" s="35">
        <v>0</v>
      </c>
      <c r="J190" s="35">
        <v>0</v>
      </c>
      <c r="K190" s="35">
        <v>0</v>
      </c>
      <c r="L190" s="35">
        <v>0</v>
      </c>
      <c r="M190" s="35">
        <v>0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  <c r="Z190" s="35">
        <v>62450943.918571427</v>
      </c>
      <c r="AA190" s="31">
        <f t="shared" si="2"/>
        <v>62450943.918571427</v>
      </c>
    </row>
    <row r="191" spans="1:29" x14ac:dyDescent="0.25">
      <c r="A191" s="3">
        <v>2008</v>
      </c>
      <c r="B191" s="2" t="s">
        <v>113</v>
      </c>
      <c r="C191" s="3" t="s">
        <v>6</v>
      </c>
      <c r="D191" s="1" t="s">
        <v>114</v>
      </c>
      <c r="E191" s="17" t="s">
        <v>66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6729453.9185714284</v>
      </c>
      <c r="AA191" s="31">
        <f t="shared" si="2"/>
        <v>6729453.9185714284</v>
      </c>
      <c r="AC191" s="28"/>
    </row>
    <row r="192" spans="1:29" x14ac:dyDescent="0.25">
      <c r="A192" s="3">
        <v>2008</v>
      </c>
      <c r="B192" s="2" t="s">
        <v>113</v>
      </c>
      <c r="C192" s="3" t="s">
        <v>6</v>
      </c>
      <c r="D192" s="1" t="s">
        <v>114</v>
      </c>
      <c r="E192" s="14" t="s">
        <v>60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30849453.918571427</v>
      </c>
      <c r="AA192" s="31">
        <f t="shared" ref="AA192:AA255" si="3">SUM(F192:Z192)</f>
        <v>30849453.918571427</v>
      </c>
    </row>
    <row r="193" spans="1:27" x14ac:dyDescent="0.25">
      <c r="A193" s="3">
        <v>2008</v>
      </c>
      <c r="B193" s="2" t="s">
        <v>113</v>
      </c>
      <c r="C193" s="3" t="s">
        <v>6</v>
      </c>
      <c r="D193" s="1" t="s">
        <v>114</v>
      </c>
      <c r="E193" s="14" t="s">
        <v>195</v>
      </c>
      <c r="F193" s="35">
        <v>178000000</v>
      </c>
      <c r="G193" s="35">
        <v>0</v>
      </c>
      <c r="H193" s="35">
        <v>61000000</v>
      </c>
      <c r="I193" s="35">
        <v>0</v>
      </c>
      <c r="J193" s="35">
        <v>0</v>
      </c>
      <c r="K193" s="35">
        <v>0</v>
      </c>
      <c r="L193" s="35">
        <v>0</v>
      </c>
      <c r="M193" s="35">
        <v>0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1">
        <f t="shared" si="3"/>
        <v>239000000</v>
      </c>
    </row>
    <row r="194" spans="1:27" x14ac:dyDescent="0.25">
      <c r="A194" s="3">
        <v>2008</v>
      </c>
      <c r="B194" s="2" t="s">
        <v>113</v>
      </c>
      <c r="C194" s="3" t="s">
        <v>6</v>
      </c>
      <c r="D194" s="1" t="s">
        <v>114</v>
      </c>
      <c r="E194" s="17" t="s">
        <v>52</v>
      </c>
      <c r="F194" s="35">
        <v>680650000</v>
      </c>
      <c r="G194" s="35">
        <v>185900000</v>
      </c>
      <c r="H194" s="35">
        <v>33100000</v>
      </c>
      <c r="I194" s="35">
        <v>73100000</v>
      </c>
      <c r="J194" s="35">
        <v>0</v>
      </c>
      <c r="K194" s="35">
        <v>0</v>
      </c>
      <c r="L194" s="35">
        <v>0</v>
      </c>
      <c r="M194" s="35">
        <v>0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  <c r="Z194" s="35">
        <v>0</v>
      </c>
      <c r="AA194" s="31">
        <f t="shared" si="3"/>
        <v>972750000</v>
      </c>
    </row>
    <row r="195" spans="1:27" x14ac:dyDescent="0.25">
      <c r="A195" s="3">
        <v>2008</v>
      </c>
      <c r="B195" s="2" t="s">
        <v>113</v>
      </c>
      <c r="C195" s="3" t="s">
        <v>6</v>
      </c>
      <c r="D195" s="1" t="s">
        <v>114</v>
      </c>
      <c r="E195" s="17" t="s">
        <v>100</v>
      </c>
      <c r="F195" s="35">
        <v>0</v>
      </c>
      <c r="G195" s="35">
        <v>0</v>
      </c>
      <c r="H195" s="35">
        <v>0</v>
      </c>
      <c r="I195" s="35">
        <v>0</v>
      </c>
      <c r="J195" s="35">
        <v>0</v>
      </c>
      <c r="K195" s="35">
        <v>0</v>
      </c>
      <c r="L195" s="35">
        <v>0</v>
      </c>
      <c r="M195" s="35">
        <v>0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5">
        <v>0</v>
      </c>
      <c r="Y195" s="35">
        <v>0</v>
      </c>
      <c r="Z195" s="35">
        <v>5237453.9185714284</v>
      </c>
      <c r="AA195" s="31">
        <f t="shared" si="3"/>
        <v>5237453.9185714284</v>
      </c>
    </row>
    <row r="196" spans="1:27" x14ac:dyDescent="0.25">
      <c r="A196" s="3">
        <v>2008</v>
      </c>
      <c r="B196" s="2" t="s">
        <v>113</v>
      </c>
      <c r="C196" s="3" t="s">
        <v>6</v>
      </c>
      <c r="D196" s="1" t="s">
        <v>114</v>
      </c>
      <c r="E196" s="17" t="s">
        <v>49</v>
      </c>
      <c r="F196" s="35">
        <v>0</v>
      </c>
      <c r="G196" s="35">
        <v>0</v>
      </c>
      <c r="H196" s="35">
        <v>0</v>
      </c>
      <c r="I196" s="35">
        <v>0</v>
      </c>
      <c r="J196" s="35">
        <v>0</v>
      </c>
      <c r="K196" s="35">
        <v>0</v>
      </c>
      <c r="L196" s="35">
        <v>0</v>
      </c>
      <c r="M196" s="35">
        <v>0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74299913.918571427</v>
      </c>
      <c r="AA196" s="31">
        <f t="shared" si="3"/>
        <v>74299913.918571427</v>
      </c>
    </row>
    <row r="197" spans="1:27" x14ac:dyDescent="0.25">
      <c r="A197" s="3">
        <v>2008</v>
      </c>
      <c r="B197" s="2" t="s">
        <v>113</v>
      </c>
      <c r="C197" s="3" t="s">
        <v>6</v>
      </c>
      <c r="D197" s="1" t="s">
        <v>114</v>
      </c>
      <c r="E197" s="17" t="s">
        <v>57</v>
      </c>
      <c r="F197" s="35">
        <v>0</v>
      </c>
      <c r="G197" s="35">
        <v>0</v>
      </c>
      <c r="H197" s="35">
        <v>0</v>
      </c>
      <c r="I197" s="35">
        <v>0</v>
      </c>
      <c r="J197" s="35">
        <v>0</v>
      </c>
      <c r="K197" s="35">
        <v>0</v>
      </c>
      <c r="L197" s="35">
        <v>0</v>
      </c>
      <c r="M197" s="35">
        <v>0</v>
      </c>
      <c r="N197" s="35">
        <v>0</v>
      </c>
      <c r="O197" s="35">
        <v>0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1">
        <f t="shared" si="3"/>
        <v>0</v>
      </c>
    </row>
    <row r="198" spans="1:27" x14ac:dyDescent="0.25">
      <c r="A198" s="3">
        <v>2008</v>
      </c>
      <c r="B198" s="2" t="s">
        <v>113</v>
      </c>
      <c r="C198" s="3" t="s">
        <v>6</v>
      </c>
      <c r="D198" s="1" t="s">
        <v>114</v>
      </c>
      <c r="E198" s="17" t="s">
        <v>51</v>
      </c>
      <c r="F198" s="35">
        <v>0</v>
      </c>
      <c r="G198" s="35">
        <v>0</v>
      </c>
      <c r="H198" s="35">
        <v>0</v>
      </c>
      <c r="I198" s="35">
        <v>0</v>
      </c>
      <c r="J198" s="35">
        <v>0</v>
      </c>
      <c r="K198" s="35">
        <v>0</v>
      </c>
      <c r="L198" s="35">
        <v>0</v>
      </c>
      <c r="M198" s="35">
        <v>0</v>
      </c>
      <c r="N198" s="35">
        <v>0</v>
      </c>
      <c r="O198" s="35">
        <v>0</v>
      </c>
      <c r="P198" s="35">
        <v>0</v>
      </c>
      <c r="Q198" s="35">
        <v>0</v>
      </c>
      <c r="R198" s="35">
        <v>0</v>
      </c>
      <c r="S198" s="35">
        <v>0</v>
      </c>
      <c r="T198" s="35">
        <v>0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1">
        <f t="shared" si="3"/>
        <v>0</v>
      </c>
    </row>
    <row r="199" spans="1:27" x14ac:dyDescent="0.25">
      <c r="A199" s="3">
        <v>2008</v>
      </c>
      <c r="B199" s="2" t="s">
        <v>113</v>
      </c>
      <c r="C199" s="3" t="s">
        <v>6</v>
      </c>
      <c r="D199" s="1" t="s">
        <v>114</v>
      </c>
      <c r="E199" s="17" t="s">
        <v>77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1">
        <f t="shared" si="3"/>
        <v>0</v>
      </c>
    </row>
    <row r="200" spans="1:27" x14ac:dyDescent="0.25">
      <c r="A200" s="3">
        <v>2008</v>
      </c>
      <c r="B200" s="2" t="s">
        <v>113</v>
      </c>
      <c r="C200" s="3" t="s">
        <v>6</v>
      </c>
      <c r="D200" s="1" t="s">
        <v>114</v>
      </c>
      <c r="E200" s="17" t="s">
        <v>116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1">
        <f t="shared" si="3"/>
        <v>0</v>
      </c>
    </row>
    <row r="201" spans="1:27" x14ac:dyDescent="0.25">
      <c r="A201" s="3">
        <v>2008</v>
      </c>
      <c r="B201" s="2" t="s">
        <v>113</v>
      </c>
      <c r="C201" s="3" t="s">
        <v>6</v>
      </c>
      <c r="D201" s="1" t="s">
        <v>114</v>
      </c>
      <c r="E201" s="17" t="s">
        <v>101</v>
      </c>
      <c r="F201" s="35">
        <v>0</v>
      </c>
      <c r="G201" s="35">
        <v>0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0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1">
        <f t="shared" si="3"/>
        <v>0</v>
      </c>
    </row>
    <row r="202" spans="1:27" x14ac:dyDescent="0.25">
      <c r="A202" s="3">
        <v>2008</v>
      </c>
      <c r="B202" s="2" t="s">
        <v>113</v>
      </c>
      <c r="C202" s="3" t="s">
        <v>6</v>
      </c>
      <c r="D202" s="1" t="s">
        <v>114</v>
      </c>
      <c r="E202" s="17" t="s">
        <v>82</v>
      </c>
      <c r="F202" s="35">
        <v>0</v>
      </c>
      <c r="G202" s="35">
        <v>0</v>
      </c>
      <c r="H202" s="35">
        <v>0</v>
      </c>
      <c r="I202" s="35">
        <v>0</v>
      </c>
      <c r="J202" s="35">
        <v>0</v>
      </c>
      <c r="K202" s="35">
        <v>0</v>
      </c>
      <c r="L202" s="35">
        <v>0</v>
      </c>
      <c r="M202" s="35">
        <v>0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1">
        <f t="shared" si="3"/>
        <v>0</v>
      </c>
    </row>
    <row r="203" spans="1:27" x14ac:dyDescent="0.25">
      <c r="A203" s="3">
        <v>2008</v>
      </c>
      <c r="B203" s="2" t="s">
        <v>113</v>
      </c>
      <c r="C203" s="3" t="s">
        <v>6</v>
      </c>
      <c r="D203" s="1" t="s">
        <v>114</v>
      </c>
      <c r="E203" s="17" t="s">
        <v>48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1">
        <f t="shared" si="3"/>
        <v>0</v>
      </c>
    </row>
    <row r="204" spans="1:27" x14ac:dyDescent="0.25">
      <c r="A204" s="3">
        <v>2008</v>
      </c>
      <c r="B204" s="2" t="s">
        <v>113</v>
      </c>
      <c r="C204" s="3" t="s">
        <v>6</v>
      </c>
      <c r="D204" s="1" t="s">
        <v>114</v>
      </c>
      <c r="E204" s="17" t="s">
        <v>55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1">
        <f t="shared" si="3"/>
        <v>0</v>
      </c>
    </row>
    <row r="205" spans="1:27" x14ac:dyDescent="0.25">
      <c r="A205" s="3">
        <v>2008</v>
      </c>
      <c r="B205" s="2" t="s">
        <v>113</v>
      </c>
      <c r="C205" s="3" t="s">
        <v>6</v>
      </c>
      <c r="D205" s="1" t="s">
        <v>114</v>
      </c>
      <c r="E205" s="17" t="s">
        <v>50</v>
      </c>
      <c r="F205" s="35">
        <v>0</v>
      </c>
      <c r="G205" s="35">
        <v>0</v>
      </c>
      <c r="H205" s="35">
        <v>0</v>
      </c>
      <c r="I205" s="35">
        <v>0</v>
      </c>
      <c r="J205" s="35">
        <v>0</v>
      </c>
      <c r="K205" s="35">
        <v>0</v>
      </c>
      <c r="L205" s="35">
        <v>0</v>
      </c>
      <c r="M205" s="35">
        <v>0</v>
      </c>
      <c r="N205" s="35">
        <v>0</v>
      </c>
      <c r="O205" s="35">
        <v>0</v>
      </c>
      <c r="P205" s="35">
        <v>0</v>
      </c>
      <c r="Q205" s="35">
        <v>0</v>
      </c>
      <c r="R205" s="35">
        <v>0</v>
      </c>
      <c r="S205" s="35">
        <v>0</v>
      </c>
      <c r="T205" s="35">
        <v>0</v>
      </c>
      <c r="U205" s="35">
        <v>0</v>
      </c>
      <c r="V205" s="35">
        <v>0</v>
      </c>
      <c r="W205" s="35">
        <v>0</v>
      </c>
      <c r="X205" s="35">
        <v>0</v>
      </c>
      <c r="Y205" s="35">
        <v>0</v>
      </c>
      <c r="Z205" s="35">
        <v>0</v>
      </c>
      <c r="AA205" s="31">
        <f t="shared" si="3"/>
        <v>0</v>
      </c>
    </row>
    <row r="206" spans="1:27" x14ac:dyDescent="0.25">
      <c r="A206" s="3">
        <v>2008</v>
      </c>
      <c r="B206" s="2" t="s">
        <v>113</v>
      </c>
      <c r="C206" s="3" t="s">
        <v>6</v>
      </c>
      <c r="D206" s="1" t="s">
        <v>114</v>
      </c>
      <c r="E206" s="17" t="s">
        <v>92</v>
      </c>
      <c r="F206" s="35">
        <v>0</v>
      </c>
      <c r="G206" s="35">
        <v>0</v>
      </c>
      <c r="H206" s="35">
        <v>0</v>
      </c>
      <c r="I206" s="35">
        <v>0</v>
      </c>
      <c r="J206" s="35">
        <v>0</v>
      </c>
      <c r="K206" s="35">
        <v>0</v>
      </c>
      <c r="L206" s="35">
        <v>0</v>
      </c>
      <c r="M206" s="35">
        <v>0</v>
      </c>
      <c r="N206" s="35">
        <v>0</v>
      </c>
      <c r="O206" s="35">
        <v>0</v>
      </c>
      <c r="P206" s="35">
        <v>0</v>
      </c>
      <c r="Q206" s="35">
        <v>0</v>
      </c>
      <c r="R206" s="35">
        <v>0</v>
      </c>
      <c r="S206" s="35">
        <v>0</v>
      </c>
      <c r="T206" s="35">
        <v>0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  <c r="Z206" s="35">
        <v>0</v>
      </c>
      <c r="AA206" s="31">
        <f t="shared" si="3"/>
        <v>0</v>
      </c>
    </row>
    <row r="207" spans="1:27" x14ac:dyDescent="0.25">
      <c r="A207" s="3">
        <v>2008</v>
      </c>
      <c r="B207" s="2" t="s">
        <v>113</v>
      </c>
      <c r="C207" s="3" t="s">
        <v>6</v>
      </c>
      <c r="D207" s="1" t="s">
        <v>114</v>
      </c>
      <c r="E207" s="17" t="s">
        <v>53</v>
      </c>
      <c r="F207" s="35">
        <v>3567480000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1">
        <f t="shared" si="3"/>
        <v>3567480000</v>
      </c>
    </row>
    <row r="208" spans="1:27" x14ac:dyDescent="0.25">
      <c r="A208" s="3">
        <v>2008</v>
      </c>
      <c r="B208" s="2" t="s">
        <v>113</v>
      </c>
      <c r="C208" s="3" t="s">
        <v>6</v>
      </c>
      <c r="D208" s="1" t="s">
        <v>114</v>
      </c>
      <c r="E208" s="17" t="s">
        <v>54</v>
      </c>
      <c r="F208" s="35">
        <v>0</v>
      </c>
      <c r="G208" s="35">
        <v>0</v>
      </c>
      <c r="H208" s="35">
        <v>0</v>
      </c>
      <c r="I208" s="35">
        <v>0</v>
      </c>
      <c r="J208" s="35">
        <v>0</v>
      </c>
      <c r="K208" s="35">
        <v>0</v>
      </c>
      <c r="L208" s="35">
        <v>0</v>
      </c>
      <c r="M208" s="35">
        <v>0</v>
      </c>
      <c r="N208" s="35">
        <v>0</v>
      </c>
      <c r="O208" s="35">
        <v>0</v>
      </c>
      <c r="P208" s="35">
        <v>0</v>
      </c>
      <c r="Q208" s="35">
        <f>155000000+7500000</f>
        <v>162500000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1">
        <f t="shared" si="3"/>
        <v>162500000</v>
      </c>
    </row>
    <row r="209" spans="1:27" x14ac:dyDescent="0.25">
      <c r="A209" s="3">
        <v>2008</v>
      </c>
      <c r="B209" s="2" t="s">
        <v>113</v>
      </c>
      <c r="C209" s="3" t="s">
        <v>6</v>
      </c>
      <c r="D209" s="1" t="s">
        <v>114</v>
      </c>
      <c r="E209" s="17" t="s">
        <v>83</v>
      </c>
      <c r="F209" s="35">
        <v>0</v>
      </c>
      <c r="G209" s="35">
        <v>0</v>
      </c>
      <c r="H209" s="35">
        <v>0</v>
      </c>
      <c r="I209" s="35">
        <v>0</v>
      </c>
      <c r="J209" s="35">
        <v>0</v>
      </c>
      <c r="K209" s="35">
        <v>0</v>
      </c>
      <c r="L209" s="35">
        <v>0</v>
      </c>
      <c r="M209" s="35">
        <v>0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0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  <c r="Z209" s="35">
        <v>37149453.918571427</v>
      </c>
      <c r="AA209" s="31">
        <f t="shared" si="3"/>
        <v>37149453.918571427</v>
      </c>
    </row>
    <row r="210" spans="1:27" x14ac:dyDescent="0.25">
      <c r="A210" s="3">
        <v>2008</v>
      </c>
      <c r="B210" s="2" t="s">
        <v>113</v>
      </c>
      <c r="C210" s="3" t="s">
        <v>6</v>
      </c>
      <c r="D210" s="1" t="s">
        <v>114</v>
      </c>
      <c r="E210" s="17" t="s">
        <v>74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13949453.918571427</v>
      </c>
      <c r="AA210" s="31">
        <f t="shared" si="3"/>
        <v>13949453.918571427</v>
      </c>
    </row>
    <row r="211" spans="1:27" x14ac:dyDescent="0.25">
      <c r="A211" s="3">
        <v>2008</v>
      </c>
      <c r="B211" s="2" t="s">
        <v>113</v>
      </c>
      <c r="C211" s="3" t="s">
        <v>6</v>
      </c>
      <c r="D211" s="1" t="s">
        <v>114</v>
      </c>
      <c r="E211" s="17" t="s">
        <v>103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1">
        <f t="shared" si="3"/>
        <v>0</v>
      </c>
    </row>
    <row r="212" spans="1:27" x14ac:dyDescent="0.25">
      <c r="A212" s="3">
        <v>2008</v>
      </c>
      <c r="B212" s="2" t="s">
        <v>113</v>
      </c>
      <c r="C212" s="3" t="s">
        <v>6</v>
      </c>
      <c r="D212" s="1" t="s">
        <v>114</v>
      </c>
      <c r="E212" s="17" t="s">
        <v>102</v>
      </c>
      <c r="F212" s="35">
        <v>0</v>
      </c>
      <c r="G212" s="35">
        <v>0</v>
      </c>
      <c r="H212" s="35">
        <v>0</v>
      </c>
      <c r="I212" s="35">
        <v>0</v>
      </c>
      <c r="J212" s="35">
        <v>0</v>
      </c>
      <c r="K212" s="35">
        <v>0</v>
      </c>
      <c r="L212" s="35">
        <v>0</v>
      </c>
      <c r="M212" s="35">
        <v>0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0</v>
      </c>
      <c r="AA212" s="31">
        <f t="shared" si="3"/>
        <v>0</v>
      </c>
    </row>
    <row r="213" spans="1:27" x14ac:dyDescent="0.25">
      <c r="A213" s="3">
        <v>2008</v>
      </c>
      <c r="B213" s="2" t="s">
        <v>113</v>
      </c>
      <c r="C213" s="3" t="s">
        <v>6</v>
      </c>
      <c r="D213" s="1" t="s">
        <v>114</v>
      </c>
      <c r="E213" s="17" t="s">
        <v>8</v>
      </c>
      <c r="F213" s="35">
        <v>0</v>
      </c>
      <c r="G213" s="35">
        <v>0</v>
      </c>
      <c r="H213" s="35">
        <v>0</v>
      </c>
      <c r="I213" s="35">
        <v>0</v>
      </c>
      <c r="J213" s="35">
        <v>0</v>
      </c>
      <c r="K213" s="35">
        <v>0</v>
      </c>
      <c r="L213" s="35">
        <v>0</v>
      </c>
      <c r="M213" s="35">
        <v>0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0</v>
      </c>
      <c r="AA213" s="31">
        <f t="shared" si="3"/>
        <v>0</v>
      </c>
    </row>
    <row r="214" spans="1:27" x14ac:dyDescent="0.25">
      <c r="A214" s="3">
        <v>2008</v>
      </c>
      <c r="B214" s="2" t="s">
        <v>113</v>
      </c>
      <c r="C214" s="3" t="s">
        <v>6</v>
      </c>
      <c r="D214" s="1" t="s">
        <v>114</v>
      </c>
      <c r="E214" s="17" t="s">
        <v>9</v>
      </c>
      <c r="F214" s="35">
        <v>0</v>
      </c>
      <c r="G214" s="35">
        <v>0</v>
      </c>
      <c r="H214" s="35">
        <v>0</v>
      </c>
      <c r="I214" s="35">
        <v>0</v>
      </c>
      <c r="J214" s="35">
        <v>0</v>
      </c>
      <c r="K214" s="35">
        <v>0</v>
      </c>
      <c r="L214" s="35">
        <v>0</v>
      </c>
      <c r="M214" s="35">
        <v>0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0</v>
      </c>
      <c r="X214" s="35">
        <v>0</v>
      </c>
      <c r="Y214" s="35">
        <v>0</v>
      </c>
      <c r="Z214" s="35">
        <v>0</v>
      </c>
      <c r="AA214" s="31">
        <f t="shared" si="3"/>
        <v>0</v>
      </c>
    </row>
    <row r="215" spans="1:27" x14ac:dyDescent="0.25">
      <c r="A215" s="3">
        <v>2008</v>
      </c>
      <c r="B215" s="2" t="s">
        <v>113</v>
      </c>
      <c r="C215" s="3" t="s">
        <v>6</v>
      </c>
      <c r="D215" s="1" t="s">
        <v>114</v>
      </c>
      <c r="E215" s="17" t="s">
        <v>10</v>
      </c>
      <c r="F215" s="35">
        <v>0</v>
      </c>
      <c r="G215" s="35">
        <v>0</v>
      </c>
      <c r="H215" s="35">
        <v>0</v>
      </c>
      <c r="I215" s="35">
        <v>0</v>
      </c>
      <c r="J215" s="35">
        <v>0</v>
      </c>
      <c r="K215" s="35">
        <v>0</v>
      </c>
      <c r="L215" s="35">
        <v>0</v>
      </c>
      <c r="M215" s="35">
        <v>0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1">
        <f t="shared" si="3"/>
        <v>0</v>
      </c>
    </row>
    <row r="216" spans="1:27" x14ac:dyDescent="0.25">
      <c r="A216" s="3">
        <v>2008</v>
      </c>
      <c r="B216" s="2" t="s">
        <v>113</v>
      </c>
      <c r="C216" s="3" t="s">
        <v>6</v>
      </c>
      <c r="D216" s="1" t="s">
        <v>114</v>
      </c>
      <c r="E216" s="17" t="s">
        <v>11</v>
      </c>
      <c r="F216" s="35">
        <v>0</v>
      </c>
      <c r="G216" s="35">
        <v>0</v>
      </c>
      <c r="H216" s="35">
        <v>0</v>
      </c>
      <c r="I216" s="35">
        <v>0</v>
      </c>
      <c r="J216" s="35">
        <v>0</v>
      </c>
      <c r="K216" s="35">
        <v>0</v>
      </c>
      <c r="L216" s="35">
        <v>0</v>
      </c>
      <c r="M216" s="35">
        <v>0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1">
        <f t="shared" si="3"/>
        <v>0</v>
      </c>
    </row>
    <row r="217" spans="1:27" x14ac:dyDescent="0.25">
      <c r="A217" s="3">
        <v>2008</v>
      </c>
      <c r="B217" s="2" t="s">
        <v>113</v>
      </c>
      <c r="C217" s="3" t="s">
        <v>6</v>
      </c>
      <c r="D217" s="1" t="s">
        <v>114</v>
      </c>
      <c r="E217" s="17" t="s">
        <v>30</v>
      </c>
      <c r="F217" s="35">
        <v>0</v>
      </c>
      <c r="G217" s="35">
        <v>0</v>
      </c>
      <c r="H217" s="35">
        <v>0</v>
      </c>
      <c r="I217" s="35">
        <v>0</v>
      </c>
      <c r="J217" s="35">
        <v>0</v>
      </c>
      <c r="K217" s="35">
        <v>0</v>
      </c>
      <c r="L217" s="35">
        <v>0</v>
      </c>
      <c r="M217" s="35">
        <v>0</v>
      </c>
      <c r="N217" s="35">
        <v>0</v>
      </c>
      <c r="O217" s="35">
        <v>0</v>
      </c>
      <c r="P217" s="35">
        <v>0</v>
      </c>
      <c r="Q217" s="35">
        <f>1159735625+20000000</f>
        <v>1179735625</v>
      </c>
      <c r="R217" s="35">
        <v>0</v>
      </c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16749453.918571427</v>
      </c>
      <c r="AA217" s="31">
        <f t="shared" si="3"/>
        <v>1196485078.9185715</v>
      </c>
    </row>
    <row r="218" spans="1:27" x14ac:dyDescent="0.25">
      <c r="A218" s="3">
        <v>2008</v>
      </c>
      <c r="B218" s="2" t="s">
        <v>113</v>
      </c>
      <c r="C218" s="3" t="s">
        <v>6</v>
      </c>
      <c r="D218" s="1" t="s">
        <v>114</v>
      </c>
      <c r="E218" s="17" t="s">
        <v>31</v>
      </c>
      <c r="F218" s="35">
        <v>111766000</v>
      </c>
      <c r="G218" s="35">
        <v>31000000</v>
      </c>
      <c r="H218" s="35">
        <v>17600000</v>
      </c>
      <c r="I218" s="35">
        <v>46340000</v>
      </c>
      <c r="J218" s="35">
        <v>0</v>
      </c>
      <c r="K218" s="35">
        <v>0</v>
      </c>
      <c r="L218" s="35">
        <v>0</v>
      </c>
      <c r="M218" s="35">
        <v>0</v>
      </c>
      <c r="N218" s="35">
        <v>0</v>
      </c>
      <c r="O218" s="35">
        <v>0</v>
      </c>
      <c r="P218" s="35">
        <v>0</v>
      </c>
      <c r="Q218" s="35">
        <f>637756494+8800000</f>
        <v>646556494</v>
      </c>
      <c r="R218" s="35">
        <v>0</v>
      </c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10615314.918571427</v>
      </c>
      <c r="AA218" s="31">
        <f t="shared" si="3"/>
        <v>863877808.91857147</v>
      </c>
    </row>
    <row r="219" spans="1:27" x14ac:dyDescent="0.25">
      <c r="A219" s="3">
        <v>2008</v>
      </c>
      <c r="B219" s="2" t="s">
        <v>113</v>
      </c>
      <c r="C219" s="3" t="s">
        <v>6</v>
      </c>
      <c r="D219" s="1" t="s">
        <v>114</v>
      </c>
      <c r="E219" s="17" t="s">
        <v>27</v>
      </c>
      <c r="F219" s="35">
        <v>0</v>
      </c>
      <c r="G219" s="35">
        <v>0</v>
      </c>
      <c r="H219" s="35">
        <v>0</v>
      </c>
      <c r="I219" s="35">
        <v>0</v>
      </c>
      <c r="J219" s="35">
        <v>0</v>
      </c>
      <c r="K219" s="35">
        <v>0</v>
      </c>
      <c r="L219" s="35">
        <v>0</v>
      </c>
      <c r="M219" s="35">
        <v>0</v>
      </c>
      <c r="N219" s="35">
        <v>0</v>
      </c>
      <c r="O219" s="35">
        <v>0</v>
      </c>
      <c r="P219" s="35">
        <v>0</v>
      </c>
      <c r="Q219" s="35">
        <f>926288250+35200000</f>
        <v>961488250</v>
      </c>
      <c r="R219" s="35">
        <v>0</v>
      </c>
      <c r="S219" s="35">
        <v>0</v>
      </c>
      <c r="T219" s="35">
        <v>0</v>
      </c>
      <c r="U219" s="35">
        <v>0</v>
      </c>
      <c r="V219" s="35">
        <v>0</v>
      </c>
      <c r="W219" s="35">
        <v>0</v>
      </c>
      <c r="X219" s="35">
        <v>0</v>
      </c>
      <c r="Y219" s="35">
        <v>0</v>
      </c>
      <c r="Z219" s="35">
        <v>11038613.918571427</v>
      </c>
      <c r="AA219" s="31">
        <f t="shared" si="3"/>
        <v>972526863.91857147</v>
      </c>
    </row>
    <row r="220" spans="1:27" x14ac:dyDescent="0.25">
      <c r="A220" s="3">
        <v>2008</v>
      </c>
      <c r="B220" s="2" t="s">
        <v>113</v>
      </c>
      <c r="C220" s="3" t="s">
        <v>6</v>
      </c>
      <c r="D220" s="1" t="s">
        <v>114</v>
      </c>
      <c r="E220" s="17" t="s">
        <v>28</v>
      </c>
      <c r="F220" s="35">
        <v>0</v>
      </c>
      <c r="G220" s="35">
        <v>0</v>
      </c>
      <c r="H220" s="35">
        <v>0</v>
      </c>
      <c r="I220" s="35">
        <v>0</v>
      </c>
      <c r="J220" s="35">
        <v>0</v>
      </c>
      <c r="K220" s="35">
        <v>0</v>
      </c>
      <c r="L220" s="35">
        <v>0</v>
      </c>
      <c r="M220" s="35">
        <v>0</v>
      </c>
      <c r="N220" s="35">
        <v>0</v>
      </c>
      <c r="O220" s="35">
        <v>0</v>
      </c>
      <c r="P220" s="35">
        <v>0</v>
      </c>
      <c r="Q220" s="35">
        <f>903936558+80000000</f>
        <v>983936558</v>
      </c>
      <c r="R220" s="35">
        <v>0</v>
      </c>
      <c r="S220" s="35">
        <v>0</v>
      </c>
      <c r="T220" s="35">
        <v>0</v>
      </c>
      <c r="U220" s="35">
        <v>0</v>
      </c>
      <c r="V220" s="35">
        <v>0</v>
      </c>
      <c r="W220" s="35">
        <v>0</v>
      </c>
      <c r="X220" s="35">
        <v>0</v>
      </c>
      <c r="Y220" s="35">
        <v>0</v>
      </c>
      <c r="Z220" s="35">
        <v>0</v>
      </c>
      <c r="AA220" s="31">
        <f t="shared" si="3"/>
        <v>983936558</v>
      </c>
    </row>
    <row r="221" spans="1:27" x14ac:dyDescent="0.25">
      <c r="A221" s="3">
        <v>2008</v>
      </c>
      <c r="B221" s="2" t="s">
        <v>113</v>
      </c>
      <c r="C221" s="3" t="s">
        <v>6</v>
      </c>
      <c r="D221" s="1" t="s">
        <v>114</v>
      </c>
      <c r="E221" s="17" t="s">
        <v>29</v>
      </c>
      <c r="F221" s="35">
        <v>0</v>
      </c>
      <c r="G221" s="35">
        <v>0</v>
      </c>
      <c r="H221" s="35">
        <v>0</v>
      </c>
      <c r="I221" s="35">
        <v>0</v>
      </c>
      <c r="J221" s="35">
        <v>0</v>
      </c>
      <c r="K221" s="35">
        <v>0</v>
      </c>
      <c r="L221" s="35">
        <v>0</v>
      </c>
      <c r="M221" s="35">
        <v>0</v>
      </c>
      <c r="N221" s="35">
        <v>0</v>
      </c>
      <c r="O221" s="35">
        <v>0</v>
      </c>
      <c r="P221" s="35">
        <v>0</v>
      </c>
      <c r="Q221" s="35">
        <f>51490000+78400000</f>
        <v>129890000</v>
      </c>
      <c r="R221" s="35">
        <v>0</v>
      </c>
      <c r="S221" s="35">
        <v>0</v>
      </c>
      <c r="T221" s="35">
        <v>0</v>
      </c>
      <c r="U221" s="35">
        <v>0</v>
      </c>
      <c r="V221" s="35">
        <v>0</v>
      </c>
      <c r="W221" s="35">
        <v>0</v>
      </c>
      <c r="X221" s="35">
        <v>0</v>
      </c>
      <c r="Y221" s="35">
        <v>0</v>
      </c>
      <c r="Z221" s="35">
        <v>0</v>
      </c>
      <c r="AA221" s="31">
        <f t="shared" si="3"/>
        <v>129890000</v>
      </c>
    </row>
    <row r="222" spans="1:27" x14ac:dyDescent="0.25">
      <c r="A222" s="3">
        <v>2008</v>
      </c>
      <c r="B222" s="2" t="s">
        <v>113</v>
      </c>
      <c r="C222" s="3" t="s">
        <v>6</v>
      </c>
      <c r="D222" s="1" t="s">
        <v>114</v>
      </c>
      <c r="E222" s="17" t="s">
        <v>32</v>
      </c>
      <c r="F222" s="35">
        <v>0</v>
      </c>
      <c r="G222" s="35">
        <v>0</v>
      </c>
      <c r="H222" s="35">
        <v>0</v>
      </c>
      <c r="I222" s="35">
        <v>0</v>
      </c>
      <c r="J222" s="35">
        <v>0</v>
      </c>
      <c r="K222" s="35">
        <v>0</v>
      </c>
      <c r="L222" s="35">
        <v>0</v>
      </c>
      <c r="M222" s="35">
        <v>0</v>
      </c>
      <c r="N222" s="35">
        <v>0</v>
      </c>
      <c r="O222" s="35">
        <v>0</v>
      </c>
      <c r="P222" s="35">
        <v>0</v>
      </c>
      <c r="Q222" s="35">
        <f>340412500+16000000</f>
        <v>356412500</v>
      </c>
      <c r="R222" s="35">
        <v>0</v>
      </c>
      <c r="S222" s="35">
        <v>0</v>
      </c>
      <c r="T222" s="35">
        <v>0</v>
      </c>
      <c r="U222" s="35">
        <v>0</v>
      </c>
      <c r="V222" s="35">
        <v>0</v>
      </c>
      <c r="W222" s="35">
        <v>0</v>
      </c>
      <c r="X222" s="35">
        <v>0</v>
      </c>
      <c r="Y222" s="35">
        <v>0</v>
      </c>
      <c r="Z222" s="35">
        <v>0</v>
      </c>
      <c r="AA222" s="31">
        <f t="shared" si="3"/>
        <v>356412500</v>
      </c>
    </row>
    <row r="223" spans="1:27" x14ac:dyDescent="0.25">
      <c r="A223" s="3">
        <v>2008</v>
      </c>
      <c r="B223" s="2" t="s">
        <v>113</v>
      </c>
      <c r="C223" s="3" t="s">
        <v>6</v>
      </c>
      <c r="D223" s="1" t="s">
        <v>114</v>
      </c>
      <c r="E223" s="17" t="s">
        <v>34</v>
      </c>
      <c r="F223" s="35">
        <v>0</v>
      </c>
      <c r="G223" s="35">
        <v>0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0</v>
      </c>
      <c r="N223" s="35">
        <v>0</v>
      </c>
      <c r="O223" s="35">
        <v>0</v>
      </c>
      <c r="P223" s="35">
        <v>0</v>
      </c>
      <c r="Q223" s="35">
        <f>78540000+222000000</f>
        <v>300540000</v>
      </c>
      <c r="R223" s="35">
        <v>0</v>
      </c>
      <c r="S223" s="35">
        <v>0</v>
      </c>
      <c r="T223" s="35">
        <v>0</v>
      </c>
      <c r="U223" s="35">
        <v>0</v>
      </c>
      <c r="V223" s="35">
        <v>0</v>
      </c>
      <c r="W223" s="35">
        <v>0</v>
      </c>
      <c r="X223" s="35">
        <v>0</v>
      </c>
      <c r="Y223" s="35">
        <v>0</v>
      </c>
      <c r="Z223" s="35">
        <v>0</v>
      </c>
      <c r="AA223" s="31">
        <f t="shared" si="3"/>
        <v>300540000</v>
      </c>
    </row>
    <row r="224" spans="1:27" x14ac:dyDescent="0.25">
      <c r="A224" s="3">
        <v>2008</v>
      </c>
      <c r="B224" s="2" t="s">
        <v>113</v>
      </c>
      <c r="C224" s="3" t="s">
        <v>6</v>
      </c>
      <c r="D224" s="1" t="s">
        <v>114</v>
      </c>
      <c r="E224" s="17" t="s">
        <v>35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f>691220000+300000000</f>
        <v>991220000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1">
        <f t="shared" si="3"/>
        <v>991220000</v>
      </c>
    </row>
    <row r="225" spans="1:27" x14ac:dyDescent="0.25">
      <c r="A225" s="3">
        <v>2008</v>
      </c>
      <c r="B225" s="2" t="s">
        <v>113</v>
      </c>
      <c r="C225" s="3" t="s">
        <v>6</v>
      </c>
      <c r="D225" s="1" t="s">
        <v>114</v>
      </c>
      <c r="E225" s="17" t="s">
        <v>36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f>228381500+23200000</f>
        <v>251581500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1">
        <f t="shared" si="3"/>
        <v>251581500</v>
      </c>
    </row>
    <row r="226" spans="1:27" x14ac:dyDescent="0.25">
      <c r="A226" s="3">
        <v>2008</v>
      </c>
      <c r="B226" s="2" t="s">
        <v>113</v>
      </c>
      <c r="C226" s="3" t="s">
        <v>6</v>
      </c>
      <c r="D226" s="1" t="s">
        <v>114</v>
      </c>
      <c r="E226" s="17" t="s">
        <v>33</v>
      </c>
      <c r="F226" s="35">
        <v>0</v>
      </c>
      <c r="G226" s="35">
        <v>0</v>
      </c>
      <c r="H226" s="35">
        <v>0</v>
      </c>
      <c r="I226" s="35">
        <v>0</v>
      </c>
      <c r="J226" s="35">
        <v>0</v>
      </c>
      <c r="K226" s="35">
        <v>0</v>
      </c>
      <c r="L226" s="35">
        <v>0</v>
      </c>
      <c r="M226" s="35">
        <v>0</v>
      </c>
      <c r="N226" s="35">
        <v>0</v>
      </c>
      <c r="O226" s="35">
        <v>0</v>
      </c>
      <c r="P226" s="35">
        <v>0</v>
      </c>
      <c r="Q226" s="35">
        <f>22350000+88000000</f>
        <v>110350000</v>
      </c>
      <c r="R226" s="35">
        <v>0</v>
      </c>
      <c r="S226" s="35">
        <v>0</v>
      </c>
      <c r="T226" s="35">
        <v>0</v>
      </c>
      <c r="U226" s="35">
        <v>0</v>
      </c>
      <c r="V226" s="35">
        <v>0</v>
      </c>
      <c r="W226" s="35">
        <v>0</v>
      </c>
      <c r="X226" s="35">
        <v>0</v>
      </c>
      <c r="Y226" s="35">
        <v>0</v>
      </c>
      <c r="Z226" s="35">
        <v>0</v>
      </c>
      <c r="AA226" s="31">
        <f t="shared" si="3"/>
        <v>110350000</v>
      </c>
    </row>
    <row r="227" spans="1:27" x14ac:dyDescent="0.25">
      <c r="A227" s="3">
        <v>2008</v>
      </c>
      <c r="B227" s="2" t="s">
        <v>113</v>
      </c>
      <c r="C227" s="3" t="s">
        <v>6</v>
      </c>
      <c r="D227" s="1" t="s">
        <v>114</v>
      </c>
      <c r="E227" s="17" t="s">
        <v>26</v>
      </c>
      <c r="F227" s="35">
        <v>719000000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f>439851000+20000000</f>
        <v>459851000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1">
        <f t="shared" si="3"/>
        <v>1178851000</v>
      </c>
    </row>
    <row r="228" spans="1:27" x14ac:dyDescent="0.25">
      <c r="A228" s="3">
        <v>2008</v>
      </c>
      <c r="B228" s="2" t="s">
        <v>113</v>
      </c>
      <c r="C228" s="3" t="s">
        <v>6</v>
      </c>
      <c r="D228" s="1" t="s">
        <v>114</v>
      </c>
      <c r="E228" s="17" t="s">
        <v>47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f>5000000+17000000+16500000</f>
        <v>38500000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15949453.918571427</v>
      </c>
      <c r="AA228" s="31">
        <f t="shared" si="3"/>
        <v>54449453.918571427</v>
      </c>
    </row>
    <row r="229" spans="1:27" x14ac:dyDescent="0.25">
      <c r="A229" s="3">
        <v>2008</v>
      </c>
      <c r="B229" s="2" t="s">
        <v>113</v>
      </c>
      <c r="C229" s="3" t="s">
        <v>6</v>
      </c>
      <c r="D229" s="1" t="s">
        <v>114</v>
      </c>
      <c r="E229" s="17" t="s">
        <v>38</v>
      </c>
      <c r="F229" s="35">
        <v>0</v>
      </c>
      <c r="G229" s="35">
        <v>0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  <c r="P229" s="35">
        <v>0</v>
      </c>
      <c r="Q229" s="35">
        <v>0</v>
      </c>
      <c r="R229" s="35">
        <v>0</v>
      </c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15849453.918571427</v>
      </c>
      <c r="AA229" s="31">
        <f t="shared" si="3"/>
        <v>15849453.918571427</v>
      </c>
    </row>
    <row r="230" spans="1:27" x14ac:dyDescent="0.25">
      <c r="A230" s="3">
        <v>2008</v>
      </c>
      <c r="B230" s="2" t="s">
        <v>113</v>
      </c>
      <c r="C230" s="3" t="s">
        <v>6</v>
      </c>
      <c r="D230" s="1" t="s">
        <v>114</v>
      </c>
      <c r="E230" s="17" t="s">
        <v>37</v>
      </c>
      <c r="F230" s="35">
        <v>0</v>
      </c>
      <c r="G230" s="35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0</v>
      </c>
      <c r="N230" s="35">
        <v>0</v>
      </c>
      <c r="O230" s="35">
        <v>0</v>
      </c>
      <c r="P230" s="35">
        <v>0</v>
      </c>
      <c r="Q230" s="35">
        <v>255692300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1">
        <f t="shared" si="3"/>
        <v>255692300</v>
      </c>
    </row>
    <row r="231" spans="1:27" x14ac:dyDescent="0.25">
      <c r="A231" s="3">
        <v>2008</v>
      </c>
      <c r="B231" s="2" t="s">
        <v>113</v>
      </c>
      <c r="C231" s="3" t="s">
        <v>6</v>
      </c>
      <c r="D231" s="1" t="s">
        <v>114</v>
      </c>
      <c r="E231" s="17" t="s">
        <v>45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1">
        <f t="shared" si="3"/>
        <v>0</v>
      </c>
    </row>
    <row r="232" spans="1:27" x14ac:dyDescent="0.25">
      <c r="A232" s="3">
        <v>2008</v>
      </c>
      <c r="B232" s="2" t="s">
        <v>113</v>
      </c>
      <c r="C232" s="3" t="s">
        <v>6</v>
      </c>
      <c r="D232" s="1" t="s">
        <v>114</v>
      </c>
      <c r="E232" s="17" t="s">
        <v>42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1">
        <f t="shared" si="3"/>
        <v>0</v>
      </c>
    </row>
    <row r="233" spans="1:27" x14ac:dyDescent="0.25">
      <c r="A233" s="3">
        <v>2008</v>
      </c>
      <c r="B233" s="2" t="s">
        <v>113</v>
      </c>
      <c r="C233" s="3" t="s">
        <v>6</v>
      </c>
      <c r="D233" s="1" t="s">
        <v>114</v>
      </c>
      <c r="E233" s="17" t="s">
        <v>39</v>
      </c>
      <c r="F233" s="35">
        <v>0</v>
      </c>
      <c r="G233" s="35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1">
        <f t="shared" si="3"/>
        <v>0</v>
      </c>
    </row>
    <row r="234" spans="1:27" x14ac:dyDescent="0.25">
      <c r="A234" s="3">
        <v>2008</v>
      </c>
      <c r="B234" s="2" t="s">
        <v>113</v>
      </c>
      <c r="C234" s="3" t="s">
        <v>6</v>
      </c>
      <c r="D234" s="1" t="s">
        <v>114</v>
      </c>
      <c r="E234" s="17" t="s">
        <v>46</v>
      </c>
      <c r="F234" s="35">
        <v>0</v>
      </c>
      <c r="G234" s="35">
        <v>0</v>
      </c>
      <c r="H234" s="35">
        <v>0</v>
      </c>
      <c r="I234" s="35">
        <v>0</v>
      </c>
      <c r="J234" s="35">
        <v>0</v>
      </c>
      <c r="K234" s="35">
        <v>0</v>
      </c>
      <c r="L234" s="35">
        <v>0</v>
      </c>
      <c r="M234" s="35">
        <v>0</v>
      </c>
      <c r="N234" s="35">
        <v>0</v>
      </c>
      <c r="O234" s="35">
        <v>0</v>
      </c>
      <c r="P234" s="35">
        <v>0</v>
      </c>
      <c r="Q234" s="35">
        <f>2500000+2000000</f>
        <v>4500000</v>
      </c>
      <c r="R234" s="35">
        <v>0</v>
      </c>
      <c r="S234" s="35">
        <v>0</v>
      </c>
      <c r="T234" s="35">
        <v>0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40449453.918571427</v>
      </c>
      <c r="AA234" s="31">
        <f t="shared" si="3"/>
        <v>44949453.918571427</v>
      </c>
    </row>
    <row r="235" spans="1:27" x14ac:dyDescent="0.25">
      <c r="A235" s="3">
        <v>2008</v>
      </c>
      <c r="B235" s="2" t="s">
        <v>113</v>
      </c>
      <c r="C235" s="3" t="s">
        <v>6</v>
      </c>
      <c r="D235" s="1" t="s">
        <v>114</v>
      </c>
      <c r="E235" s="17" t="s">
        <v>43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43849453.918571427</v>
      </c>
      <c r="AA235" s="31">
        <f t="shared" si="3"/>
        <v>43849453.918571427</v>
      </c>
    </row>
    <row r="236" spans="1:27" x14ac:dyDescent="0.25">
      <c r="A236" s="3">
        <v>2008</v>
      </c>
      <c r="B236" s="2" t="s">
        <v>113</v>
      </c>
      <c r="C236" s="3" t="s">
        <v>6</v>
      </c>
      <c r="D236" s="1" t="s">
        <v>114</v>
      </c>
      <c r="E236" s="17" t="s">
        <v>44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50294453.918571427</v>
      </c>
      <c r="AA236" s="31">
        <f t="shared" si="3"/>
        <v>50294453.918571427</v>
      </c>
    </row>
    <row r="237" spans="1:27" x14ac:dyDescent="0.25">
      <c r="A237" s="3">
        <v>2008</v>
      </c>
      <c r="B237" s="2" t="s">
        <v>113</v>
      </c>
      <c r="C237" s="3" t="s">
        <v>6</v>
      </c>
      <c r="D237" s="1" t="s">
        <v>114</v>
      </c>
      <c r="E237" s="17" t="s">
        <v>40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>
        <v>15449453.918571427</v>
      </c>
      <c r="AA237" s="31">
        <f t="shared" si="3"/>
        <v>15449453.918571427</v>
      </c>
    </row>
    <row r="238" spans="1:27" x14ac:dyDescent="0.25">
      <c r="A238" s="3">
        <v>2008</v>
      </c>
      <c r="B238" s="2" t="s">
        <v>113</v>
      </c>
      <c r="C238" s="3" t="s">
        <v>6</v>
      </c>
      <c r="D238" s="1" t="s">
        <v>114</v>
      </c>
      <c r="E238" s="17" t="s">
        <v>41</v>
      </c>
      <c r="F238" s="35">
        <v>0</v>
      </c>
      <c r="G238" s="35">
        <v>90000000</v>
      </c>
      <c r="H238" s="35">
        <v>0</v>
      </c>
      <c r="I238" s="35">
        <v>0</v>
      </c>
      <c r="J238" s="35">
        <v>0</v>
      </c>
      <c r="K238" s="35">
        <v>0</v>
      </c>
      <c r="L238" s="35">
        <v>0</v>
      </c>
      <c r="M238" s="35">
        <v>0</v>
      </c>
      <c r="N238" s="35">
        <v>0</v>
      </c>
      <c r="O238" s="35">
        <v>0</v>
      </c>
      <c r="P238" s="35">
        <v>0</v>
      </c>
      <c r="Q238" s="35">
        <v>0</v>
      </c>
      <c r="R238" s="35">
        <v>0</v>
      </c>
      <c r="S238" s="35">
        <v>0</v>
      </c>
      <c r="T238" s="35">
        <v>0</v>
      </c>
      <c r="U238" s="35">
        <v>0</v>
      </c>
      <c r="V238" s="35">
        <v>0</v>
      </c>
      <c r="W238" s="35">
        <v>0</v>
      </c>
      <c r="X238" s="35">
        <v>0</v>
      </c>
      <c r="Y238" s="35">
        <v>0</v>
      </c>
      <c r="Z238" s="35">
        <v>0</v>
      </c>
      <c r="AA238" s="31">
        <f t="shared" si="3"/>
        <v>90000000</v>
      </c>
    </row>
    <row r="239" spans="1:27" x14ac:dyDescent="0.25">
      <c r="A239" s="3">
        <v>2008</v>
      </c>
      <c r="B239" s="2" t="s">
        <v>113</v>
      </c>
      <c r="C239" s="3" t="s">
        <v>6</v>
      </c>
      <c r="D239" s="1" t="s">
        <v>114</v>
      </c>
      <c r="E239" s="17" t="s">
        <v>16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  <c r="O239" s="35">
        <v>0</v>
      </c>
      <c r="P239" s="35">
        <v>0</v>
      </c>
      <c r="Q239" s="35">
        <v>0</v>
      </c>
      <c r="R239" s="35">
        <v>0</v>
      </c>
      <c r="S239" s="35">
        <v>0</v>
      </c>
      <c r="T239" s="35">
        <v>0</v>
      </c>
      <c r="U239" s="35">
        <v>0</v>
      </c>
      <c r="V239" s="35">
        <v>0</v>
      </c>
      <c r="W239" s="35">
        <v>0</v>
      </c>
      <c r="X239" s="35">
        <v>0</v>
      </c>
      <c r="Y239" s="35">
        <v>0</v>
      </c>
      <c r="Z239" s="35">
        <v>25649453.918571427</v>
      </c>
      <c r="AA239" s="31">
        <f t="shared" si="3"/>
        <v>25649453.918571427</v>
      </c>
    </row>
    <row r="240" spans="1:27" x14ac:dyDescent="0.25">
      <c r="A240" s="2">
        <v>2008</v>
      </c>
      <c r="B240" s="2" t="s">
        <v>117</v>
      </c>
      <c r="C240" s="2" t="s">
        <v>6</v>
      </c>
      <c r="D240" s="1" t="s">
        <v>118</v>
      </c>
      <c r="E240" s="14" t="s">
        <v>13</v>
      </c>
      <c r="F240" s="31"/>
      <c r="G240" s="31"/>
      <c r="H240" s="31"/>
      <c r="I240" s="31"/>
      <c r="J240" s="31">
        <v>0</v>
      </c>
      <c r="K240" s="31">
        <v>0</v>
      </c>
      <c r="L240" s="31">
        <v>0</v>
      </c>
      <c r="M240" s="31">
        <v>0</v>
      </c>
      <c r="N240" s="31">
        <v>0</v>
      </c>
      <c r="O240" s="31">
        <v>0</v>
      </c>
      <c r="P240" s="31">
        <v>0</v>
      </c>
      <c r="Q240" s="33"/>
      <c r="R240" s="31">
        <v>0</v>
      </c>
      <c r="S240" s="31">
        <v>0</v>
      </c>
      <c r="T240" s="31">
        <v>0</v>
      </c>
      <c r="U240" s="31">
        <v>0</v>
      </c>
      <c r="V240" s="31">
        <v>0</v>
      </c>
      <c r="W240" s="31">
        <v>0</v>
      </c>
      <c r="X240" s="31">
        <v>0</v>
      </c>
      <c r="Y240" s="31">
        <v>0</v>
      </c>
      <c r="Z240" s="36"/>
      <c r="AA240" s="31">
        <f t="shared" si="3"/>
        <v>0</v>
      </c>
    </row>
    <row r="241" spans="1:27" x14ac:dyDescent="0.25">
      <c r="A241" s="2">
        <v>2008</v>
      </c>
      <c r="B241" s="2" t="s">
        <v>117</v>
      </c>
      <c r="C241" s="2" t="s">
        <v>6</v>
      </c>
      <c r="D241" s="1" t="s">
        <v>118</v>
      </c>
      <c r="E241" s="14" t="s">
        <v>17</v>
      </c>
      <c r="F241" s="31"/>
      <c r="G241" s="31"/>
      <c r="H241" s="31"/>
      <c r="I241" s="31"/>
      <c r="J241" s="31">
        <v>0</v>
      </c>
      <c r="K241" s="31">
        <v>0</v>
      </c>
      <c r="L241" s="31">
        <v>0</v>
      </c>
      <c r="M241" s="31">
        <v>0</v>
      </c>
      <c r="N241" s="31">
        <v>0</v>
      </c>
      <c r="O241" s="31">
        <v>0</v>
      </c>
      <c r="P241" s="31">
        <v>0</v>
      </c>
      <c r="Q241" s="31"/>
      <c r="R241" s="31">
        <v>0</v>
      </c>
      <c r="S241" s="31">
        <v>0</v>
      </c>
      <c r="T241" s="31">
        <v>0</v>
      </c>
      <c r="U241" s="31">
        <v>0</v>
      </c>
      <c r="V241" s="31">
        <v>0</v>
      </c>
      <c r="W241" s="31">
        <v>0</v>
      </c>
      <c r="X241" s="31">
        <v>0</v>
      </c>
      <c r="Y241" s="31">
        <v>0</v>
      </c>
      <c r="Z241" s="36"/>
      <c r="AA241" s="31">
        <f t="shared" si="3"/>
        <v>0</v>
      </c>
    </row>
    <row r="242" spans="1:27" x14ac:dyDescent="0.25">
      <c r="A242" s="2">
        <v>2008</v>
      </c>
      <c r="B242" s="2" t="s">
        <v>117</v>
      </c>
      <c r="C242" s="2" t="s">
        <v>6</v>
      </c>
      <c r="D242" s="1" t="s">
        <v>118</v>
      </c>
      <c r="E242" s="14" t="s">
        <v>15</v>
      </c>
      <c r="F242" s="31"/>
      <c r="G242" s="31"/>
      <c r="H242" s="31"/>
      <c r="I242" s="31"/>
      <c r="J242" s="31">
        <v>0</v>
      </c>
      <c r="K242" s="31">
        <v>0</v>
      </c>
      <c r="L242" s="31">
        <v>0</v>
      </c>
      <c r="M242" s="31">
        <v>0</v>
      </c>
      <c r="N242" s="31">
        <v>0</v>
      </c>
      <c r="O242" s="31">
        <v>0</v>
      </c>
      <c r="P242" s="31">
        <v>0</v>
      </c>
      <c r="Q242" s="31"/>
      <c r="R242" s="31">
        <v>0</v>
      </c>
      <c r="S242" s="31">
        <v>0</v>
      </c>
      <c r="T242" s="31">
        <v>0</v>
      </c>
      <c r="U242" s="31">
        <v>0</v>
      </c>
      <c r="V242" s="31">
        <v>0</v>
      </c>
      <c r="W242" s="31">
        <v>0</v>
      </c>
      <c r="X242" s="31">
        <v>0</v>
      </c>
      <c r="Y242" s="31">
        <v>0</v>
      </c>
      <c r="Z242" s="36"/>
      <c r="AA242" s="31">
        <f t="shared" si="3"/>
        <v>0</v>
      </c>
    </row>
    <row r="243" spans="1:27" x14ac:dyDescent="0.25">
      <c r="A243" s="2">
        <v>2008</v>
      </c>
      <c r="B243" s="2" t="s">
        <v>117</v>
      </c>
      <c r="C243" s="2" t="s">
        <v>6</v>
      </c>
      <c r="D243" s="1" t="s">
        <v>118</v>
      </c>
      <c r="E243" s="14" t="s">
        <v>16</v>
      </c>
      <c r="F243" s="31"/>
      <c r="G243" s="31"/>
      <c r="H243" s="31"/>
      <c r="I243" s="31"/>
      <c r="J243" s="31">
        <v>0</v>
      </c>
      <c r="K243" s="31">
        <v>0</v>
      </c>
      <c r="L243" s="31">
        <v>0</v>
      </c>
      <c r="M243" s="31">
        <v>0</v>
      </c>
      <c r="N243" s="31">
        <v>0</v>
      </c>
      <c r="O243" s="31">
        <v>0</v>
      </c>
      <c r="P243" s="31">
        <v>0</v>
      </c>
      <c r="Q243" s="31"/>
      <c r="R243" s="31">
        <v>0</v>
      </c>
      <c r="S243" s="31">
        <v>0</v>
      </c>
      <c r="T243" s="31">
        <v>0</v>
      </c>
      <c r="U243" s="31">
        <v>0</v>
      </c>
      <c r="V243" s="31">
        <v>0</v>
      </c>
      <c r="W243" s="31">
        <v>0</v>
      </c>
      <c r="X243" s="31">
        <v>0</v>
      </c>
      <c r="Y243" s="31">
        <v>0</v>
      </c>
      <c r="Z243" s="36"/>
      <c r="AA243" s="31">
        <f t="shared" si="3"/>
        <v>0</v>
      </c>
    </row>
    <row r="244" spans="1:27" x14ac:dyDescent="0.25">
      <c r="A244" s="2">
        <v>2008</v>
      </c>
      <c r="B244" s="2" t="s">
        <v>117</v>
      </c>
      <c r="C244" s="2" t="s">
        <v>6</v>
      </c>
      <c r="D244" s="1" t="s">
        <v>118</v>
      </c>
      <c r="E244" s="14" t="s">
        <v>14</v>
      </c>
      <c r="F244" s="31"/>
      <c r="G244" s="31"/>
      <c r="H244" s="31"/>
      <c r="I244" s="31"/>
      <c r="J244" s="31">
        <v>0</v>
      </c>
      <c r="K244" s="31">
        <v>0</v>
      </c>
      <c r="L244" s="31">
        <v>0</v>
      </c>
      <c r="M244" s="31">
        <v>0</v>
      </c>
      <c r="N244" s="31">
        <v>0</v>
      </c>
      <c r="O244" s="31">
        <v>0</v>
      </c>
      <c r="P244" s="31">
        <v>0</v>
      </c>
      <c r="Q244" s="31"/>
      <c r="R244" s="31">
        <v>0</v>
      </c>
      <c r="S244" s="31">
        <v>0</v>
      </c>
      <c r="T244" s="31">
        <v>0</v>
      </c>
      <c r="U244" s="31">
        <v>0</v>
      </c>
      <c r="V244" s="31">
        <v>0</v>
      </c>
      <c r="W244" s="31">
        <v>0</v>
      </c>
      <c r="X244" s="31">
        <v>0</v>
      </c>
      <c r="Y244" s="31">
        <v>0</v>
      </c>
      <c r="Z244" s="36"/>
      <c r="AA244" s="31">
        <f t="shared" si="3"/>
        <v>0</v>
      </c>
    </row>
    <row r="245" spans="1:27" x14ac:dyDescent="0.25">
      <c r="A245" s="2">
        <v>2008</v>
      </c>
      <c r="B245" s="2" t="s">
        <v>117</v>
      </c>
      <c r="C245" s="2" t="s">
        <v>6</v>
      </c>
      <c r="D245" s="1" t="s">
        <v>118</v>
      </c>
      <c r="E245" s="14" t="s">
        <v>19</v>
      </c>
      <c r="F245" s="31"/>
      <c r="G245" s="31"/>
      <c r="H245" s="31"/>
      <c r="I245" s="31"/>
      <c r="J245" s="31">
        <v>0</v>
      </c>
      <c r="K245" s="31">
        <v>0</v>
      </c>
      <c r="L245" s="31">
        <v>0</v>
      </c>
      <c r="M245" s="31">
        <v>0</v>
      </c>
      <c r="N245" s="31">
        <v>0</v>
      </c>
      <c r="O245" s="31">
        <v>0</v>
      </c>
      <c r="P245" s="31">
        <v>0</v>
      </c>
      <c r="Q245" s="31"/>
      <c r="R245" s="31">
        <v>0</v>
      </c>
      <c r="S245" s="31">
        <v>0</v>
      </c>
      <c r="T245" s="31">
        <v>0</v>
      </c>
      <c r="U245" s="31">
        <v>0</v>
      </c>
      <c r="V245" s="31">
        <v>0</v>
      </c>
      <c r="W245" s="31">
        <v>0</v>
      </c>
      <c r="X245" s="31">
        <v>0</v>
      </c>
      <c r="Y245" s="31">
        <v>0</v>
      </c>
      <c r="Z245" s="36"/>
      <c r="AA245" s="31">
        <f t="shared" si="3"/>
        <v>0</v>
      </c>
    </row>
    <row r="246" spans="1:27" x14ac:dyDescent="0.25">
      <c r="A246" s="2">
        <v>2008</v>
      </c>
      <c r="B246" s="2" t="s">
        <v>117</v>
      </c>
      <c r="C246" s="2" t="s">
        <v>6</v>
      </c>
      <c r="D246" s="1" t="s">
        <v>118</v>
      </c>
      <c r="E246" s="14" t="s">
        <v>12</v>
      </c>
      <c r="F246" s="31">
        <v>2560000000</v>
      </c>
      <c r="G246" s="31">
        <v>2150000000</v>
      </c>
      <c r="H246" s="31">
        <v>44000000</v>
      </c>
      <c r="I246" s="31">
        <v>115000000</v>
      </c>
      <c r="J246" s="31">
        <v>0</v>
      </c>
      <c r="K246" s="31">
        <v>0</v>
      </c>
      <c r="L246" s="31">
        <v>0</v>
      </c>
      <c r="M246" s="31">
        <v>0</v>
      </c>
      <c r="N246" s="31">
        <v>0</v>
      </c>
      <c r="O246" s="31">
        <v>0</v>
      </c>
      <c r="P246" s="31">
        <v>0</v>
      </c>
      <c r="Q246" s="31">
        <v>1420338390</v>
      </c>
      <c r="R246" s="31">
        <v>0</v>
      </c>
      <c r="S246" s="31">
        <v>0</v>
      </c>
      <c r="T246" s="31">
        <v>0</v>
      </c>
      <c r="U246" s="31">
        <v>0</v>
      </c>
      <c r="V246" s="31">
        <v>0</v>
      </c>
      <c r="W246" s="31">
        <v>0</v>
      </c>
      <c r="X246" s="31">
        <v>0</v>
      </c>
      <c r="Y246" s="31">
        <v>0</v>
      </c>
      <c r="Z246" s="36">
        <f>620171511+177702713.78</f>
        <v>797874224.77999997</v>
      </c>
      <c r="AA246" s="31">
        <f t="shared" si="3"/>
        <v>7087212614.7799997</v>
      </c>
    </row>
    <row r="247" spans="1:27" x14ac:dyDescent="0.25">
      <c r="A247" s="2">
        <v>2008</v>
      </c>
      <c r="B247" s="2" t="s">
        <v>117</v>
      </c>
      <c r="C247" s="2" t="s">
        <v>6</v>
      </c>
      <c r="D247" s="1" t="s">
        <v>118</v>
      </c>
      <c r="E247" s="14" t="s">
        <v>119</v>
      </c>
      <c r="F247" s="31"/>
      <c r="G247" s="31"/>
      <c r="H247" s="31"/>
      <c r="I247" s="31"/>
      <c r="J247" s="31">
        <v>0</v>
      </c>
      <c r="K247" s="31">
        <v>0</v>
      </c>
      <c r="L247" s="31">
        <v>0</v>
      </c>
      <c r="M247" s="31">
        <v>0</v>
      </c>
      <c r="N247" s="31">
        <v>0</v>
      </c>
      <c r="O247" s="31">
        <v>0</v>
      </c>
      <c r="P247" s="31">
        <v>0</v>
      </c>
      <c r="Q247" s="31"/>
      <c r="R247" s="31">
        <v>0</v>
      </c>
      <c r="S247" s="31">
        <v>0</v>
      </c>
      <c r="T247" s="31">
        <v>0</v>
      </c>
      <c r="U247" s="31">
        <v>0</v>
      </c>
      <c r="V247" s="31">
        <v>0</v>
      </c>
      <c r="W247" s="31">
        <v>0</v>
      </c>
      <c r="X247" s="31">
        <v>0</v>
      </c>
      <c r="Y247" s="31">
        <v>0</v>
      </c>
      <c r="Z247" s="36"/>
      <c r="AA247" s="31">
        <f t="shared" si="3"/>
        <v>0</v>
      </c>
    </row>
    <row r="248" spans="1:27" x14ac:dyDescent="0.25">
      <c r="A248" s="2">
        <v>2008</v>
      </c>
      <c r="B248" s="2" t="s">
        <v>117</v>
      </c>
      <c r="C248" s="2" t="s">
        <v>6</v>
      </c>
      <c r="D248" s="1" t="s">
        <v>118</v>
      </c>
      <c r="E248" s="14" t="s">
        <v>120</v>
      </c>
      <c r="F248" s="31"/>
      <c r="G248" s="31"/>
      <c r="H248" s="31"/>
      <c r="I248" s="31"/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/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6"/>
      <c r="AA248" s="31">
        <f t="shared" si="3"/>
        <v>0</v>
      </c>
    </row>
    <row r="249" spans="1:27" x14ac:dyDescent="0.25">
      <c r="A249" s="2">
        <v>2008</v>
      </c>
      <c r="B249" s="2" t="s">
        <v>117</v>
      </c>
      <c r="C249" s="2" t="s">
        <v>6</v>
      </c>
      <c r="D249" s="1" t="s">
        <v>118</v>
      </c>
      <c r="E249" s="14" t="s">
        <v>11</v>
      </c>
      <c r="F249" s="31"/>
      <c r="G249" s="31"/>
      <c r="H249" s="31"/>
      <c r="I249" s="31"/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1214600000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0</v>
      </c>
      <c r="Y249" s="31">
        <v>0</v>
      </c>
      <c r="Z249" s="36"/>
      <c r="AA249" s="31">
        <f t="shared" si="3"/>
        <v>1214600000</v>
      </c>
    </row>
    <row r="250" spans="1:27" x14ac:dyDescent="0.25">
      <c r="A250" s="2">
        <v>2009</v>
      </c>
      <c r="B250" s="2" t="s">
        <v>121</v>
      </c>
      <c r="C250" s="2" t="s">
        <v>122</v>
      </c>
      <c r="D250" s="1" t="s">
        <v>123</v>
      </c>
      <c r="E250" s="18" t="s">
        <v>124</v>
      </c>
      <c r="F250" s="33">
        <v>4622017000</v>
      </c>
      <c r="G250" s="33">
        <v>1411641000</v>
      </c>
      <c r="H250" s="33">
        <v>253500000</v>
      </c>
      <c r="I250" s="33">
        <v>39000000</v>
      </c>
      <c r="J250" s="33">
        <v>0</v>
      </c>
      <c r="K250" s="33">
        <v>420000000</v>
      </c>
      <c r="L250" s="33">
        <v>0</v>
      </c>
      <c r="M250" s="33">
        <v>302137000</v>
      </c>
      <c r="N250" s="33">
        <v>2367371000</v>
      </c>
      <c r="O250" s="33">
        <v>12909680000</v>
      </c>
      <c r="P250" s="33">
        <v>0</v>
      </c>
      <c r="Q250" s="33">
        <v>7607560000</v>
      </c>
      <c r="R250" s="33">
        <v>205427820000</v>
      </c>
      <c r="S250" s="33">
        <v>90171000</v>
      </c>
      <c r="T250" s="33">
        <v>31880410000</v>
      </c>
      <c r="U250" s="33">
        <v>0</v>
      </c>
      <c r="V250" s="33">
        <v>0</v>
      </c>
      <c r="W250" s="33">
        <v>0</v>
      </c>
      <c r="X250" s="33">
        <v>0</v>
      </c>
      <c r="Y250" s="33">
        <v>0</v>
      </c>
      <c r="Z250" s="33">
        <v>160773000</v>
      </c>
      <c r="AA250" s="31">
        <f t="shared" si="3"/>
        <v>267492080000</v>
      </c>
    </row>
    <row r="251" spans="1:27" x14ac:dyDescent="0.25">
      <c r="A251" s="2">
        <v>2009</v>
      </c>
      <c r="B251" s="2" t="s">
        <v>121</v>
      </c>
      <c r="C251" s="2" t="s">
        <v>122</v>
      </c>
      <c r="D251" s="1" t="s">
        <v>123</v>
      </c>
      <c r="E251" s="18" t="s">
        <v>100</v>
      </c>
      <c r="F251" s="33">
        <v>0</v>
      </c>
      <c r="G251" s="33">
        <v>0</v>
      </c>
      <c r="H251" s="33">
        <v>0</v>
      </c>
      <c r="I251" s="33">
        <v>0</v>
      </c>
      <c r="J251" s="33">
        <v>0</v>
      </c>
      <c r="K251" s="33">
        <v>737000</v>
      </c>
      <c r="L251" s="33">
        <v>0</v>
      </c>
      <c r="M251" s="33">
        <v>111000000</v>
      </c>
      <c r="N251" s="33">
        <v>0</v>
      </c>
      <c r="O251" s="33">
        <v>306880000</v>
      </c>
      <c r="P251" s="33">
        <v>0</v>
      </c>
      <c r="Q251" s="33">
        <v>0</v>
      </c>
      <c r="R251" s="33">
        <v>0</v>
      </c>
      <c r="S251" s="33"/>
      <c r="T251" s="33">
        <v>0</v>
      </c>
      <c r="U251" s="33">
        <v>0</v>
      </c>
      <c r="V251" s="33">
        <v>0</v>
      </c>
      <c r="W251" s="33">
        <v>0</v>
      </c>
      <c r="X251" s="33">
        <v>0</v>
      </c>
      <c r="Y251" s="33">
        <v>0</v>
      </c>
      <c r="Z251" s="33">
        <v>0</v>
      </c>
      <c r="AA251" s="31">
        <f t="shared" si="3"/>
        <v>418617000</v>
      </c>
    </row>
    <row r="252" spans="1:27" x14ac:dyDescent="0.25">
      <c r="A252" s="2">
        <v>2009</v>
      </c>
      <c r="B252" s="2" t="s">
        <v>121</v>
      </c>
      <c r="C252" s="2" t="s">
        <v>122</v>
      </c>
      <c r="D252" s="1" t="s">
        <v>123</v>
      </c>
      <c r="E252" s="18" t="s">
        <v>116</v>
      </c>
      <c r="F252" s="33">
        <v>50221000</v>
      </c>
      <c r="G252" s="33">
        <v>25750000</v>
      </c>
      <c r="H252" s="33">
        <v>200000</v>
      </c>
      <c r="I252" s="33">
        <v>0</v>
      </c>
      <c r="J252" s="33">
        <v>0</v>
      </c>
      <c r="K252" s="33">
        <v>2030200</v>
      </c>
      <c r="L252" s="33">
        <v>0</v>
      </c>
      <c r="M252" s="33">
        <v>1000000</v>
      </c>
      <c r="N252" s="33">
        <v>10951000</v>
      </c>
      <c r="O252" s="33">
        <v>3265360000</v>
      </c>
      <c r="P252" s="33">
        <v>0</v>
      </c>
      <c r="Q252" s="33">
        <v>0</v>
      </c>
      <c r="R252" s="33">
        <v>0</v>
      </c>
      <c r="S252" s="33"/>
      <c r="T252" s="33">
        <v>0</v>
      </c>
      <c r="U252" s="33">
        <v>0</v>
      </c>
      <c r="V252" s="33">
        <v>0</v>
      </c>
      <c r="W252" s="33">
        <v>0</v>
      </c>
      <c r="X252" s="33">
        <v>0</v>
      </c>
      <c r="Y252" s="33">
        <v>0</v>
      </c>
      <c r="Z252" s="33">
        <v>0</v>
      </c>
      <c r="AA252" s="31">
        <f t="shared" si="3"/>
        <v>3355512200</v>
      </c>
    </row>
    <row r="253" spans="1:27" x14ac:dyDescent="0.25">
      <c r="A253" s="2">
        <v>2009</v>
      </c>
      <c r="B253" s="2" t="s">
        <v>121</v>
      </c>
      <c r="C253" s="2" t="s">
        <v>122</v>
      </c>
      <c r="D253" s="1" t="s">
        <v>123</v>
      </c>
      <c r="E253" s="14" t="s">
        <v>55</v>
      </c>
      <c r="F253" s="33">
        <v>0</v>
      </c>
      <c r="G253" s="33">
        <v>0</v>
      </c>
      <c r="H253" s="33">
        <v>0</v>
      </c>
      <c r="I253" s="33">
        <v>0</v>
      </c>
      <c r="J253" s="33">
        <v>0</v>
      </c>
      <c r="K253" s="33">
        <v>0</v>
      </c>
      <c r="L253" s="33">
        <v>0</v>
      </c>
      <c r="M253" s="33">
        <v>0</v>
      </c>
      <c r="N253" s="33">
        <v>0</v>
      </c>
      <c r="O253" s="33">
        <v>0</v>
      </c>
      <c r="P253" s="33">
        <v>0</v>
      </c>
      <c r="Q253" s="33">
        <v>0</v>
      </c>
      <c r="R253" s="33">
        <v>0</v>
      </c>
      <c r="S253" s="33"/>
      <c r="T253" s="33">
        <v>0</v>
      </c>
      <c r="U253" s="33">
        <v>0</v>
      </c>
      <c r="V253" s="33">
        <v>0</v>
      </c>
      <c r="W253" s="33">
        <v>0</v>
      </c>
      <c r="X253" s="33">
        <v>0</v>
      </c>
      <c r="Y253" s="33">
        <v>0</v>
      </c>
      <c r="Z253" s="33">
        <v>53384000</v>
      </c>
      <c r="AA253" s="31">
        <f t="shared" si="3"/>
        <v>53384000</v>
      </c>
    </row>
    <row r="254" spans="1:27" x14ac:dyDescent="0.25">
      <c r="A254" s="2">
        <v>2009</v>
      </c>
      <c r="B254" s="2" t="s">
        <v>121</v>
      </c>
      <c r="C254" s="2" t="s">
        <v>122</v>
      </c>
      <c r="D254" s="1" t="s">
        <v>123</v>
      </c>
      <c r="E254" s="18" t="s">
        <v>54</v>
      </c>
      <c r="F254" s="33">
        <v>0</v>
      </c>
      <c r="G254" s="33">
        <v>0</v>
      </c>
      <c r="H254" s="33">
        <v>0</v>
      </c>
      <c r="I254" s="33">
        <v>0</v>
      </c>
      <c r="J254" s="33">
        <v>0</v>
      </c>
      <c r="K254" s="33">
        <v>0</v>
      </c>
      <c r="L254" s="33">
        <v>0</v>
      </c>
      <c r="M254" s="33">
        <v>0</v>
      </c>
      <c r="N254" s="33">
        <v>0</v>
      </c>
      <c r="O254" s="33">
        <v>0</v>
      </c>
      <c r="P254" s="33">
        <v>0</v>
      </c>
      <c r="Q254" s="33">
        <v>0</v>
      </c>
      <c r="R254" s="33">
        <v>0</v>
      </c>
      <c r="S254" s="33"/>
      <c r="T254" s="33">
        <v>0</v>
      </c>
      <c r="U254" s="33">
        <v>0</v>
      </c>
      <c r="V254" s="33">
        <v>0</v>
      </c>
      <c r="W254" s="33">
        <v>0</v>
      </c>
      <c r="X254" s="33">
        <v>0</v>
      </c>
      <c r="Y254" s="33">
        <v>0</v>
      </c>
      <c r="Z254" s="33">
        <v>0</v>
      </c>
      <c r="AA254" s="31">
        <f t="shared" si="3"/>
        <v>0</v>
      </c>
    </row>
    <row r="255" spans="1:27" x14ac:dyDescent="0.25">
      <c r="A255" s="2">
        <v>2009</v>
      </c>
      <c r="B255" s="2" t="s">
        <v>121</v>
      </c>
      <c r="C255" s="2" t="s">
        <v>122</v>
      </c>
      <c r="D255" s="1" t="s">
        <v>123</v>
      </c>
      <c r="E255" s="18" t="s">
        <v>85</v>
      </c>
      <c r="F255" s="33">
        <v>4318747000</v>
      </c>
      <c r="G255" s="33">
        <v>0</v>
      </c>
      <c r="H255" s="33">
        <v>0</v>
      </c>
      <c r="I255" s="33">
        <v>0</v>
      </c>
      <c r="J255" s="33">
        <v>0</v>
      </c>
      <c r="K255" s="33">
        <v>178500000</v>
      </c>
      <c r="L255" s="33">
        <v>0</v>
      </c>
      <c r="M255" s="33">
        <v>0</v>
      </c>
      <c r="N255" s="33">
        <v>223189000</v>
      </c>
      <c r="O255" s="33">
        <v>1548960000</v>
      </c>
      <c r="P255" s="33">
        <v>0</v>
      </c>
      <c r="Q255" s="33">
        <v>0</v>
      </c>
      <c r="R255" s="33">
        <v>0</v>
      </c>
      <c r="S255" s="33"/>
      <c r="T255" s="33">
        <v>0</v>
      </c>
      <c r="U255" s="33">
        <v>0</v>
      </c>
      <c r="V255" s="33">
        <v>0</v>
      </c>
      <c r="W255" s="33">
        <v>0</v>
      </c>
      <c r="X255" s="33">
        <v>0</v>
      </c>
      <c r="Y255" s="33">
        <v>0</v>
      </c>
      <c r="Z255" s="33">
        <v>0</v>
      </c>
      <c r="AA255" s="31">
        <f t="shared" si="3"/>
        <v>6269396000</v>
      </c>
    </row>
    <row r="256" spans="1:27" x14ac:dyDescent="0.25">
      <c r="A256" s="2">
        <v>2009</v>
      </c>
      <c r="B256" s="2" t="s">
        <v>121</v>
      </c>
      <c r="C256" s="2" t="s">
        <v>122</v>
      </c>
      <c r="D256" s="1" t="s">
        <v>123</v>
      </c>
      <c r="E256" s="18" t="s">
        <v>104</v>
      </c>
      <c r="F256" s="33">
        <v>10000000</v>
      </c>
      <c r="G256" s="33">
        <v>130000000</v>
      </c>
      <c r="H256" s="33">
        <v>0</v>
      </c>
      <c r="I256" s="33">
        <v>0</v>
      </c>
      <c r="J256" s="33">
        <v>0</v>
      </c>
      <c r="K256" s="33">
        <v>0</v>
      </c>
      <c r="L256" s="33">
        <v>0</v>
      </c>
      <c r="M256" s="33">
        <v>49250000</v>
      </c>
      <c r="N256" s="33">
        <v>70998000</v>
      </c>
      <c r="O256" s="33">
        <v>0</v>
      </c>
      <c r="P256" s="33">
        <v>0</v>
      </c>
      <c r="Q256" s="33">
        <v>0</v>
      </c>
      <c r="R256" s="33">
        <v>0</v>
      </c>
      <c r="S256" s="33"/>
      <c r="T256" s="33">
        <v>0</v>
      </c>
      <c r="U256" s="33">
        <v>0</v>
      </c>
      <c r="V256" s="33">
        <v>0</v>
      </c>
      <c r="W256" s="33">
        <v>0</v>
      </c>
      <c r="X256" s="33">
        <v>0</v>
      </c>
      <c r="Y256" s="33">
        <v>0</v>
      </c>
      <c r="Z256" s="33">
        <v>0</v>
      </c>
      <c r="AA256" s="31">
        <f t="shared" ref="AA256:AA319" si="4">SUM(F256:Z256)</f>
        <v>260248000</v>
      </c>
    </row>
    <row r="257" spans="1:27" x14ac:dyDescent="0.25">
      <c r="A257" s="2">
        <v>2009</v>
      </c>
      <c r="B257" s="2" t="s">
        <v>121</v>
      </c>
      <c r="C257" s="2" t="s">
        <v>122</v>
      </c>
      <c r="D257" s="1" t="s">
        <v>123</v>
      </c>
      <c r="E257" s="18" t="s">
        <v>105</v>
      </c>
      <c r="F257" s="33">
        <v>50000000</v>
      </c>
      <c r="G257" s="33">
        <v>50000000</v>
      </c>
      <c r="H257" s="33">
        <v>0</v>
      </c>
      <c r="I257" s="33">
        <v>0</v>
      </c>
      <c r="J257" s="33">
        <v>0</v>
      </c>
      <c r="K257" s="33">
        <v>75500000</v>
      </c>
      <c r="L257" s="33">
        <v>0</v>
      </c>
      <c r="M257" s="33">
        <v>21200000</v>
      </c>
      <c r="N257" s="33">
        <v>49511000</v>
      </c>
      <c r="O257" s="33">
        <v>1010800000</v>
      </c>
      <c r="P257" s="33">
        <v>0</v>
      </c>
      <c r="Q257" s="33">
        <v>0</v>
      </c>
      <c r="R257" s="33">
        <v>0</v>
      </c>
      <c r="S257" s="33"/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1">
        <f t="shared" si="4"/>
        <v>1257011000</v>
      </c>
    </row>
    <row r="258" spans="1:27" x14ac:dyDescent="0.25">
      <c r="A258" s="2">
        <v>2009</v>
      </c>
      <c r="B258" s="2" t="s">
        <v>121</v>
      </c>
      <c r="C258" s="2" t="s">
        <v>122</v>
      </c>
      <c r="D258" s="1" t="s">
        <v>123</v>
      </c>
      <c r="E258" s="18" t="s">
        <v>12</v>
      </c>
      <c r="F258" s="33">
        <v>0</v>
      </c>
      <c r="G258" s="33">
        <v>0</v>
      </c>
      <c r="H258" s="33">
        <v>0</v>
      </c>
      <c r="I258" s="33">
        <v>0</v>
      </c>
      <c r="J258" s="33">
        <v>0</v>
      </c>
      <c r="K258" s="33">
        <v>35280000</v>
      </c>
      <c r="L258" s="33">
        <v>0</v>
      </c>
      <c r="M258" s="33">
        <v>0</v>
      </c>
      <c r="N258" s="33">
        <v>493000</v>
      </c>
      <c r="O258" s="33">
        <v>901600000</v>
      </c>
      <c r="P258" s="33">
        <v>0</v>
      </c>
      <c r="Q258" s="33">
        <v>0</v>
      </c>
      <c r="R258" s="33">
        <v>0</v>
      </c>
      <c r="S258" s="33"/>
      <c r="T258" s="33">
        <v>0</v>
      </c>
      <c r="U258" s="33">
        <v>0</v>
      </c>
      <c r="V258" s="33">
        <v>0</v>
      </c>
      <c r="W258" s="33">
        <v>0</v>
      </c>
      <c r="X258" s="33">
        <v>0</v>
      </c>
      <c r="Y258" s="33">
        <v>0</v>
      </c>
      <c r="Z258" s="33">
        <v>0</v>
      </c>
      <c r="AA258" s="31">
        <f t="shared" si="4"/>
        <v>937373000</v>
      </c>
    </row>
    <row r="259" spans="1:27" x14ac:dyDescent="0.25">
      <c r="A259" s="2">
        <v>2009</v>
      </c>
      <c r="B259" s="2" t="s">
        <v>125</v>
      </c>
      <c r="C259" s="2" t="s">
        <v>6</v>
      </c>
      <c r="D259" s="1" t="s">
        <v>126</v>
      </c>
      <c r="E259" s="18" t="s">
        <v>13</v>
      </c>
      <c r="F259" s="33">
        <v>0</v>
      </c>
      <c r="G259" s="33">
        <v>0</v>
      </c>
      <c r="H259" s="33">
        <v>0</v>
      </c>
      <c r="I259" s="33">
        <v>828500000</v>
      </c>
      <c r="J259" s="33"/>
      <c r="K259" s="33">
        <v>0</v>
      </c>
      <c r="L259" s="33"/>
      <c r="M259" s="33">
        <v>0</v>
      </c>
      <c r="N259" s="33"/>
      <c r="O259" s="33"/>
      <c r="P259" s="33"/>
      <c r="Q259" s="33">
        <v>404818566.56458336</v>
      </c>
      <c r="R259" s="33">
        <v>0</v>
      </c>
      <c r="S259" s="33"/>
      <c r="T259" s="33"/>
      <c r="U259" s="33"/>
      <c r="V259" s="33">
        <f>1200000+33333333.33</f>
        <v>34533333.329999998</v>
      </c>
      <c r="W259" s="33"/>
      <c r="X259" s="33"/>
      <c r="Y259" s="33"/>
      <c r="Z259" s="37">
        <v>29139716.060000002</v>
      </c>
      <c r="AA259" s="31">
        <f t="shared" si="4"/>
        <v>1296991615.9545832</v>
      </c>
    </row>
    <row r="260" spans="1:27" x14ac:dyDescent="0.25">
      <c r="A260" s="2">
        <v>2009</v>
      </c>
      <c r="B260" s="2" t="s">
        <v>125</v>
      </c>
      <c r="C260" s="2" t="s">
        <v>6</v>
      </c>
      <c r="D260" s="1" t="s">
        <v>126</v>
      </c>
      <c r="E260" s="18" t="s">
        <v>17</v>
      </c>
      <c r="F260" s="33">
        <v>0</v>
      </c>
      <c r="G260" s="33">
        <v>0</v>
      </c>
      <c r="H260" s="33">
        <v>0</v>
      </c>
      <c r="I260" s="33">
        <v>180000000</v>
      </c>
      <c r="J260" s="33"/>
      <c r="K260" s="33">
        <v>0</v>
      </c>
      <c r="L260" s="33"/>
      <c r="M260" s="33">
        <v>0</v>
      </c>
      <c r="N260" s="33"/>
      <c r="O260" s="33"/>
      <c r="P260" s="33"/>
      <c r="Q260" s="38">
        <v>404818566.56458336</v>
      </c>
      <c r="R260" s="33">
        <v>0</v>
      </c>
      <c r="S260" s="33"/>
      <c r="T260" s="33"/>
      <c r="U260" s="33"/>
      <c r="V260" s="33">
        <v>33333333.329999998</v>
      </c>
      <c r="W260" s="33"/>
      <c r="X260" s="33"/>
      <c r="Y260" s="33"/>
      <c r="Z260" s="37">
        <v>29139716.060000002</v>
      </c>
      <c r="AA260" s="31">
        <f t="shared" si="4"/>
        <v>647291615.95458341</v>
      </c>
    </row>
    <row r="261" spans="1:27" x14ac:dyDescent="0.25">
      <c r="A261" s="2">
        <v>2009</v>
      </c>
      <c r="B261" s="2" t="s">
        <v>125</v>
      </c>
      <c r="C261" s="2" t="s">
        <v>6</v>
      </c>
      <c r="D261" s="1" t="s">
        <v>126</v>
      </c>
      <c r="E261" s="18" t="s">
        <v>16</v>
      </c>
      <c r="F261" s="33">
        <v>0</v>
      </c>
      <c r="G261" s="33">
        <v>0</v>
      </c>
      <c r="H261" s="33">
        <v>0</v>
      </c>
      <c r="I261" s="33">
        <v>779600000</v>
      </c>
      <c r="J261" s="33"/>
      <c r="K261" s="33">
        <v>0</v>
      </c>
      <c r="L261" s="33"/>
      <c r="M261" s="33">
        <v>0</v>
      </c>
      <c r="N261" s="33"/>
      <c r="O261" s="33"/>
      <c r="P261" s="33"/>
      <c r="Q261" s="33">
        <v>404818566.56458336</v>
      </c>
      <c r="R261" s="33">
        <v>0</v>
      </c>
      <c r="S261" s="33"/>
      <c r="T261" s="33"/>
      <c r="U261" s="33"/>
      <c r="V261" s="33">
        <f>400000+33333333.33</f>
        <v>33733333.329999998</v>
      </c>
      <c r="W261" s="33"/>
      <c r="X261" s="33"/>
      <c r="Y261" s="33"/>
      <c r="Z261" s="37">
        <v>29139716.060000002</v>
      </c>
      <c r="AA261" s="31">
        <f t="shared" si="4"/>
        <v>1247291615.9545832</v>
      </c>
    </row>
    <row r="262" spans="1:27" x14ac:dyDescent="0.25">
      <c r="A262" s="2">
        <v>2009</v>
      </c>
      <c r="B262" s="2" t="s">
        <v>125</v>
      </c>
      <c r="C262" s="2" t="s">
        <v>6</v>
      </c>
      <c r="D262" s="1" t="s">
        <v>126</v>
      </c>
      <c r="E262" s="18" t="s">
        <v>15</v>
      </c>
      <c r="F262" s="33">
        <v>650912000</v>
      </c>
      <c r="G262" s="33">
        <v>162000000</v>
      </c>
      <c r="H262" s="33">
        <v>278600000</v>
      </c>
      <c r="I262" s="33">
        <v>15322120000</v>
      </c>
      <c r="J262" s="33"/>
      <c r="K262" s="33">
        <v>900000000</v>
      </c>
      <c r="L262" s="33"/>
      <c r="M262" s="33">
        <v>520000000</v>
      </c>
      <c r="N262" s="33"/>
      <c r="O262" s="33"/>
      <c r="P262" s="33"/>
      <c r="Q262" s="33">
        <v>404818566.56458336</v>
      </c>
      <c r="R262" s="33">
        <v>0</v>
      </c>
      <c r="S262" s="33"/>
      <c r="T262" s="33"/>
      <c r="U262" s="33"/>
      <c r="V262" s="33">
        <v>33333333.329999998</v>
      </c>
      <c r="W262" s="33"/>
      <c r="X262" s="33"/>
      <c r="Y262" s="33"/>
      <c r="Z262" s="37">
        <v>29139716.060000002</v>
      </c>
      <c r="AA262" s="31">
        <f t="shared" si="4"/>
        <v>18300923615.954586</v>
      </c>
    </row>
    <row r="263" spans="1:27" x14ac:dyDescent="0.25">
      <c r="A263" s="2">
        <v>2009</v>
      </c>
      <c r="B263" s="2" t="s">
        <v>125</v>
      </c>
      <c r="C263" s="2" t="s">
        <v>6</v>
      </c>
      <c r="D263" s="1" t="s">
        <v>126</v>
      </c>
      <c r="E263" s="18" t="s">
        <v>14</v>
      </c>
      <c r="F263" s="33">
        <v>1181460000</v>
      </c>
      <c r="G263" s="33">
        <v>2765000000</v>
      </c>
      <c r="H263" s="33">
        <v>296450000</v>
      </c>
      <c r="I263" s="33">
        <v>2767685500</v>
      </c>
      <c r="J263" s="33">
        <v>100000000</v>
      </c>
      <c r="K263" s="33">
        <v>0</v>
      </c>
      <c r="L263" s="33"/>
      <c r="M263" s="33">
        <v>270000000</v>
      </c>
      <c r="N263" s="33"/>
      <c r="O263" s="33"/>
      <c r="P263" s="33"/>
      <c r="Q263" s="33">
        <v>404818566.56458336</v>
      </c>
      <c r="R263" s="33">
        <v>0</v>
      </c>
      <c r="S263" s="33"/>
      <c r="T263" s="33"/>
      <c r="U263" s="33"/>
      <c r="V263" s="33">
        <f>46600000+33333333.33</f>
        <v>79933333.329999998</v>
      </c>
      <c r="W263" s="33"/>
      <c r="X263" s="33"/>
      <c r="Y263" s="33"/>
      <c r="Z263" s="37">
        <v>29139716.060000002</v>
      </c>
      <c r="AA263" s="31">
        <f t="shared" si="4"/>
        <v>7894487115.9545841</v>
      </c>
    </row>
    <row r="264" spans="1:27" x14ac:dyDescent="0.25">
      <c r="A264" s="2">
        <v>2009</v>
      </c>
      <c r="B264" s="2" t="s">
        <v>125</v>
      </c>
      <c r="C264" s="2" t="s">
        <v>6</v>
      </c>
      <c r="D264" s="1" t="s">
        <v>126</v>
      </c>
      <c r="E264" s="18" t="s">
        <v>19</v>
      </c>
      <c r="F264" s="33">
        <v>59000000</v>
      </c>
      <c r="G264" s="33">
        <v>206000000</v>
      </c>
      <c r="H264" s="33">
        <v>0</v>
      </c>
      <c r="I264" s="33">
        <v>543000000</v>
      </c>
      <c r="J264" s="33"/>
      <c r="K264" s="33">
        <v>0</v>
      </c>
      <c r="L264" s="33"/>
      <c r="M264" s="33">
        <v>0</v>
      </c>
      <c r="N264" s="33"/>
      <c r="O264" s="33"/>
      <c r="P264" s="33"/>
      <c r="Q264" s="33">
        <v>404818566.56458336</v>
      </c>
      <c r="R264" s="33">
        <v>0</v>
      </c>
      <c r="S264" s="33"/>
      <c r="T264" s="33"/>
      <c r="U264" s="33"/>
      <c r="V264" s="33">
        <v>33333333.329999998</v>
      </c>
      <c r="W264" s="33"/>
      <c r="X264" s="33"/>
      <c r="Y264" s="33"/>
      <c r="Z264" s="37">
        <v>29139716.060000002</v>
      </c>
      <c r="AA264" s="31">
        <f t="shared" si="4"/>
        <v>1275291615.9545832</v>
      </c>
    </row>
    <row r="265" spans="1:27" x14ac:dyDescent="0.25">
      <c r="A265" s="2">
        <v>2009</v>
      </c>
      <c r="B265" s="2" t="s">
        <v>125</v>
      </c>
      <c r="C265" s="2" t="s">
        <v>6</v>
      </c>
      <c r="D265" s="1" t="s">
        <v>126</v>
      </c>
      <c r="E265" s="18" t="s">
        <v>127</v>
      </c>
      <c r="F265" s="33">
        <v>0</v>
      </c>
      <c r="G265" s="33">
        <v>0</v>
      </c>
      <c r="H265" s="33">
        <v>0</v>
      </c>
      <c r="I265" s="33">
        <v>0</v>
      </c>
      <c r="J265" s="33">
        <v>0</v>
      </c>
      <c r="K265" s="33">
        <v>0</v>
      </c>
      <c r="L265" s="33">
        <v>0</v>
      </c>
      <c r="M265" s="33">
        <v>0</v>
      </c>
      <c r="N265" s="33">
        <v>0</v>
      </c>
      <c r="O265" s="33">
        <v>0</v>
      </c>
      <c r="P265" s="33">
        <v>0</v>
      </c>
      <c r="Q265" s="33">
        <v>0</v>
      </c>
      <c r="R265" s="33">
        <v>0</v>
      </c>
      <c r="S265" s="33">
        <v>0</v>
      </c>
      <c r="T265" s="33">
        <v>0</v>
      </c>
      <c r="U265" s="33">
        <v>0</v>
      </c>
      <c r="V265" s="33">
        <v>0</v>
      </c>
      <c r="W265" s="33">
        <v>0</v>
      </c>
      <c r="X265" s="33">
        <v>0</v>
      </c>
      <c r="Y265" s="33">
        <v>0</v>
      </c>
      <c r="Z265" s="33">
        <v>0</v>
      </c>
      <c r="AA265" s="31">
        <f t="shared" si="4"/>
        <v>0</v>
      </c>
    </row>
    <row r="266" spans="1:27" x14ac:dyDescent="0.25">
      <c r="A266" s="2">
        <v>2009</v>
      </c>
      <c r="B266" s="2" t="s">
        <v>125</v>
      </c>
      <c r="C266" s="2" t="s">
        <v>6</v>
      </c>
      <c r="D266" s="1" t="s">
        <v>126</v>
      </c>
      <c r="E266" s="18" t="s">
        <v>104</v>
      </c>
      <c r="F266" s="33">
        <v>0</v>
      </c>
      <c r="G266" s="33">
        <v>0</v>
      </c>
      <c r="H266" s="33">
        <v>0</v>
      </c>
      <c r="I266" s="33">
        <v>0</v>
      </c>
      <c r="J266" s="33">
        <v>0</v>
      </c>
      <c r="K266" s="33">
        <v>0</v>
      </c>
      <c r="L266" s="33">
        <v>0</v>
      </c>
      <c r="M266" s="33">
        <v>0</v>
      </c>
      <c r="N266" s="33">
        <v>0</v>
      </c>
      <c r="O266" s="33">
        <v>0</v>
      </c>
      <c r="P266" s="33">
        <v>0</v>
      </c>
      <c r="Q266" s="33">
        <v>0</v>
      </c>
      <c r="R266" s="33">
        <v>0</v>
      </c>
      <c r="S266" s="33">
        <v>0</v>
      </c>
      <c r="T266" s="33">
        <v>0</v>
      </c>
      <c r="U266" s="33">
        <v>0</v>
      </c>
      <c r="V266" s="33">
        <v>0</v>
      </c>
      <c r="W266" s="33">
        <v>0</v>
      </c>
      <c r="X266" s="33">
        <v>0</v>
      </c>
      <c r="Y266" s="33">
        <v>0</v>
      </c>
      <c r="Z266" s="33">
        <v>0</v>
      </c>
      <c r="AA266" s="31">
        <f t="shared" si="4"/>
        <v>0</v>
      </c>
    </row>
    <row r="267" spans="1:27" x14ac:dyDescent="0.25">
      <c r="A267" s="2">
        <v>2009</v>
      </c>
      <c r="B267" s="2" t="s">
        <v>125</v>
      </c>
      <c r="C267" s="2" t="s">
        <v>6</v>
      </c>
      <c r="D267" s="1" t="s">
        <v>126</v>
      </c>
      <c r="E267" s="18" t="s">
        <v>88</v>
      </c>
      <c r="F267" s="33">
        <v>0</v>
      </c>
      <c r="G267" s="33">
        <v>0</v>
      </c>
      <c r="H267" s="33">
        <v>0</v>
      </c>
      <c r="I267" s="33">
        <v>0</v>
      </c>
      <c r="J267" s="33">
        <v>0</v>
      </c>
      <c r="K267" s="33">
        <v>0</v>
      </c>
      <c r="L267" s="33">
        <v>0</v>
      </c>
      <c r="M267" s="33">
        <v>0</v>
      </c>
      <c r="N267" s="33">
        <v>0</v>
      </c>
      <c r="O267" s="33">
        <v>0</v>
      </c>
      <c r="P267" s="33">
        <v>0</v>
      </c>
      <c r="Q267" s="33">
        <v>0</v>
      </c>
      <c r="R267" s="33">
        <v>0</v>
      </c>
      <c r="S267" s="33">
        <v>0</v>
      </c>
      <c r="T267" s="33">
        <v>0</v>
      </c>
      <c r="U267" s="33">
        <v>0</v>
      </c>
      <c r="V267" s="33">
        <v>0</v>
      </c>
      <c r="W267" s="33">
        <v>0</v>
      </c>
      <c r="X267" s="33">
        <v>0</v>
      </c>
      <c r="Y267" s="33">
        <v>0</v>
      </c>
      <c r="Z267" s="33">
        <v>0</v>
      </c>
      <c r="AA267" s="31">
        <f t="shared" si="4"/>
        <v>0</v>
      </c>
    </row>
    <row r="268" spans="1:27" x14ac:dyDescent="0.25">
      <c r="A268" s="2">
        <v>2009</v>
      </c>
      <c r="B268" s="2" t="s">
        <v>125</v>
      </c>
      <c r="C268" s="2" t="s">
        <v>6</v>
      </c>
      <c r="D268" s="1" t="s">
        <v>126</v>
      </c>
      <c r="E268" s="18" t="s">
        <v>87</v>
      </c>
      <c r="F268" s="33">
        <v>0</v>
      </c>
      <c r="G268" s="33">
        <v>0</v>
      </c>
      <c r="H268" s="33">
        <v>0</v>
      </c>
      <c r="I268" s="33">
        <v>0</v>
      </c>
      <c r="J268" s="33">
        <v>0</v>
      </c>
      <c r="K268" s="33">
        <v>0</v>
      </c>
      <c r="L268" s="33">
        <v>0</v>
      </c>
      <c r="M268" s="33">
        <v>0</v>
      </c>
      <c r="N268" s="33">
        <v>0</v>
      </c>
      <c r="O268" s="33">
        <v>0</v>
      </c>
      <c r="P268" s="33">
        <v>0</v>
      </c>
      <c r="Q268" s="33">
        <v>0</v>
      </c>
      <c r="R268" s="33">
        <v>0</v>
      </c>
      <c r="S268" s="33">
        <v>0</v>
      </c>
      <c r="T268" s="33">
        <v>0</v>
      </c>
      <c r="U268" s="33">
        <v>0</v>
      </c>
      <c r="V268" s="33">
        <v>0</v>
      </c>
      <c r="W268" s="33">
        <v>0</v>
      </c>
      <c r="X268" s="33">
        <v>0</v>
      </c>
      <c r="Y268" s="33">
        <v>0</v>
      </c>
      <c r="Z268" s="33">
        <v>0</v>
      </c>
      <c r="AA268" s="31">
        <f t="shared" si="4"/>
        <v>0</v>
      </c>
    </row>
    <row r="269" spans="1:27" x14ac:dyDescent="0.25">
      <c r="A269" s="2">
        <v>2009</v>
      </c>
      <c r="B269" s="2" t="s">
        <v>125</v>
      </c>
      <c r="C269" s="2" t="s">
        <v>6</v>
      </c>
      <c r="D269" s="1" t="s">
        <v>126</v>
      </c>
      <c r="E269" s="18" t="s">
        <v>105</v>
      </c>
      <c r="F269" s="33">
        <v>0</v>
      </c>
      <c r="G269" s="33">
        <v>0</v>
      </c>
      <c r="H269" s="33">
        <v>0</v>
      </c>
      <c r="I269" s="33">
        <v>0</v>
      </c>
      <c r="J269" s="33">
        <v>0</v>
      </c>
      <c r="K269" s="33">
        <v>0</v>
      </c>
      <c r="L269" s="33">
        <v>0</v>
      </c>
      <c r="M269" s="33">
        <v>0</v>
      </c>
      <c r="N269" s="33">
        <v>0</v>
      </c>
      <c r="O269" s="33">
        <v>0</v>
      </c>
      <c r="P269" s="33">
        <v>0</v>
      </c>
      <c r="Q269" s="33">
        <v>0</v>
      </c>
      <c r="R269" s="33">
        <v>0</v>
      </c>
      <c r="S269" s="33">
        <v>0</v>
      </c>
      <c r="T269" s="33">
        <v>0</v>
      </c>
      <c r="U269" s="33">
        <v>0</v>
      </c>
      <c r="V269" s="33">
        <v>0</v>
      </c>
      <c r="W269" s="33">
        <v>0</v>
      </c>
      <c r="X269" s="33">
        <v>0</v>
      </c>
      <c r="Y269" s="33">
        <v>0</v>
      </c>
      <c r="Z269" s="33">
        <v>0</v>
      </c>
      <c r="AA269" s="31">
        <f t="shared" si="4"/>
        <v>0</v>
      </c>
    </row>
    <row r="270" spans="1:27" x14ac:dyDescent="0.25">
      <c r="A270" s="2">
        <v>2009</v>
      </c>
      <c r="B270" s="2" t="s">
        <v>125</v>
      </c>
      <c r="C270" s="2" t="s">
        <v>6</v>
      </c>
      <c r="D270" s="1" t="s">
        <v>126</v>
      </c>
      <c r="E270" s="18" t="s">
        <v>128</v>
      </c>
      <c r="F270" s="33">
        <v>0</v>
      </c>
      <c r="G270" s="33">
        <v>0</v>
      </c>
      <c r="H270" s="33">
        <v>0</v>
      </c>
      <c r="I270" s="33">
        <v>0</v>
      </c>
      <c r="J270" s="33">
        <v>0</v>
      </c>
      <c r="K270" s="33">
        <v>0</v>
      </c>
      <c r="L270" s="33">
        <v>0</v>
      </c>
      <c r="M270" s="33">
        <v>0</v>
      </c>
      <c r="N270" s="33">
        <v>0</v>
      </c>
      <c r="O270" s="33">
        <v>0</v>
      </c>
      <c r="P270" s="33">
        <v>0</v>
      </c>
      <c r="Q270" s="33">
        <v>0</v>
      </c>
      <c r="R270" s="33">
        <v>0</v>
      </c>
      <c r="S270" s="33">
        <v>0</v>
      </c>
      <c r="T270" s="33">
        <v>0</v>
      </c>
      <c r="U270" s="33">
        <v>0</v>
      </c>
      <c r="V270" s="33">
        <v>0</v>
      </c>
      <c r="W270" s="33">
        <v>0</v>
      </c>
      <c r="X270" s="33">
        <v>0</v>
      </c>
      <c r="Y270" s="33">
        <v>0</v>
      </c>
      <c r="Z270" s="33">
        <v>0</v>
      </c>
      <c r="AA270" s="31">
        <f t="shared" si="4"/>
        <v>0</v>
      </c>
    </row>
    <row r="271" spans="1:27" x14ac:dyDescent="0.25">
      <c r="A271" s="2">
        <v>2009</v>
      </c>
      <c r="B271" s="2" t="s">
        <v>125</v>
      </c>
      <c r="C271" s="2" t="s">
        <v>6</v>
      </c>
      <c r="D271" s="1" t="s">
        <v>126</v>
      </c>
      <c r="E271" s="18" t="s">
        <v>124</v>
      </c>
      <c r="F271" s="33">
        <v>0</v>
      </c>
      <c r="G271" s="33">
        <v>0</v>
      </c>
      <c r="H271" s="33">
        <v>0</v>
      </c>
      <c r="I271" s="33">
        <v>0</v>
      </c>
      <c r="J271" s="33">
        <v>0</v>
      </c>
      <c r="K271" s="33">
        <v>0</v>
      </c>
      <c r="L271" s="33">
        <v>0</v>
      </c>
      <c r="M271" s="33">
        <v>0</v>
      </c>
      <c r="N271" s="33">
        <v>0</v>
      </c>
      <c r="O271" s="33">
        <v>0</v>
      </c>
      <c r="P271" s="33">
        <v>0</v>
      </c>
      <c r="Q271" s="33">
        <v>0</v>
      </c>
      <c r="R271" s="33">
        <v>0</v>
      </c>
      <c r="S271" s="33">
        <v>0</v>
      </c>
      <c r="T271" s="33">
        <v>0</v>
      </c>
      <c r="U271" s="33">
        <v>0</v>
      </c>
      <c r="V271" s="33">
        <v>0</v>
      </c>
      <c r="W271" s="33">
        <v>0</v>
      </c>
      <c r="X271" s="33">
        <v>0</v>
      </c>
      <c r="Y271" s="33">
        <v>0</v>
      </c>
      <c r="Z271" s="33">
        <v>0</v>
      </c>
      <c r="AA271" s="31">
        <f t="shared" si="4"/>
        <v>0</v>
      </c>
    </row>
    <row r="272" spans="1:27" x14ac:dyDescent="0.25">
      <c r="A272" s="2">
        <v>2009</v>
      </c>
      <c r="B272" s="2" t="s">
        <v>125</v>
      </c>
      <c r="C272" s="2" t="s">
        <v>6</v>
      </c>
      <c r="D272" s="1" t="s">
        <v>126</v>
      </c>
      <c r="E272" s="18" t="s">
        <v>54</v>
      </c>
      <c r="F272" s="33">
        <v>0</v>
      </c>
      <c r="G272" s="33">
        <v>0</v>
      </c>
      <c r="H272" s="33">
        <v>0</v>
      </c>
      <c r="I272" s="33">
        <v>0</v>
      </c>
      <c r="J272" s="33">
        <v>0</v>
      </c>
      <c r="K272" s="33">
        <v>0</v>
      </c>
      <c r="L272" s="33">
        <v>0</v>
      </c>
      <c r="M272" s="33">
        <v>0</v>
      </c>
      <c r="N272" s="33">
        <v>0</v>
      </c>
      <c r="O272" s="33">
        <v>0</v>
      </c>
      <c r="P272" s="33">
        <v>0</v>
      </c>
      <c r="Q272" s="33">
        <v>0</v>
      </c>
      <c r="R272" s="33">
        <v>0</v>
      </c>
      <c r="S272" s="33">
        <v>0</v>
      </c>
      <c r="T272" s="33">
        <v>0</v>
      </c>
      <c r="U272" s="33">
        <v>0</v>
      </c>
      <c r="V272" s="33">
        <v>0</v>
      </c>
      <c r="W272" s="33">
        <v>0</v>
      </c>
      <c r="X272" s="33">
        <v>0</v>
      </c>
      <c r="Y272" s="33">
        <v>0</v>
      </c>
      <c r="Z272" s="33">
        <v>0</v>
      </c>
      <c r="AA272" s="31">
        <f t="shared" si="4"/>
        <v>0</v>
      </c>
    </row>
    <row r="273" spans="1:27" x14ac:dyDescent="0.25">
      <c r="A273" s="2">
        <v>2009</v>
      </c>
      <c r="B273" s="2" t="s">
        <v>125</v>
      </c>
      <c r="C273" s="2" t="s">
        <v>6</v>
      </c>
      <c r="D273" s="1" t="s">
        <v>126</v>
      </c>
      <c r="E273" s="18" t="s">
        <v>100</v>
      </c>
      <c r="F273" s="33">
        <v>0</v>
      </c>
      <c r="G273" s="33">
        <v>0</v>
      </c>
      <c r="H273" s="33">
        <v>0</v>
      </c>
      <c r="I273" s="33">
        <v>0</v>
      </c>
      <c r="J273" s="33">
        <v>0</v>
      </c>
      <c r="K273" s="33">
        <v>0</v>
      </c>
      <c r="L273" s="33">
        <v>0</v>
      </c>
      <c r="M273" s="33">
        <v>0</v>
      </c>
      <c r="N273" s="33">
        <v>0</v>
      </c>
      <c r="O273" s="33">
        <v>0</v>
      </c>
      <c r="P273" s="33">
        <v>0</v>
      </c>
      <c r="Q273" s="33">
        <v>0</v>
      </c>
      <c r="R273" s="33">
        <v>0</v>
      </c>
      <c r="S273" s="33">
        <v>0</v>
      </c>
      <c r="T273" s="33">
        <v>0</v>
      </c>
      <c r="U273" s="33">
        <v>0</v>
      </c>
      <c r="V273" s="33">
        <v>0</v>
      </c>
      <c r="W273" s="33">
        <v>0</v>
      </c>
      <c r="X273" s="33">
        <v>0</v>
      </c>
      <c r="Y273" s="33">
        <v>0</v>
      </c>
      <c r="Z273" s="33">
        <v>0</v>
      </c>
      <c r="AA273" s="31">
        <f t="shared" si="4"/>
        <v>0</v>
      </c>
    </row>
    <row r="274" spans="1:27" x14ac:dyDescent="0.25">
      <c r="A274" s="2">
        <v>2009</v>
      </c>
      <c r="B274" s="2" t="s">
        <v>125</v>
      </c>
      <c r="C274" s="2" t="s">
        <v>6</v>
      </c>
      <c r="D274" s="1" t="s">
        <v>126</v>
      </c>
      <c r="E274" s="18" t="s">
        <v>101</v>
      </c>
      <c r="F274" s="33">
        <v>0</v>
      </c>
      <c r="G274" s="33">
        <v>0</v>
      </c>
      <c r="H274" s="33">
        <v>0</v>
      </c>
      <c r="I274" s="33">
        <v>0</v>
      </c>
      <c r="J274" s="33">
        <v>0</v>
      </c>
      <c r="K274" s="33">
        <v>0</v>
      </c>
      <c r="L274" s="33">
        <v>0</v>
      </c>
      <c r="M274" s="33">
        <v>0</v>
      </c>
      <c r="N274" s="33">
        <v>0</v>
      </c>
      <c r="O274" s="33">
        <v>0</v>
      </c>
      <c r="P274" s="33">
        <v>0</v>
      </c>
      <c r="Q274" s="33">
        <v>0</v>
      </c>
      <c r="R274" s="33">
        <v>0</v>
      </c>
      <c r="S274" s="33">
        <v>0</v>
      </c>
      <c r="T274" s="33">
        <v>0</v>
      </c>
      <c r="U274" s="33">
        <v>0</v>
      </c>
      <c r="V274" s="33">
        <v>0</v>
      </c>
      <c r="W274" s="33">
        <v>0</v>
      </c>
      <c r="X274" s="33">
        <v>0</v>
      </c>
      <c r="Y274" s="33">
        <v>0</v>
      </c>
      <c r="Z274" s="33">
        <v>0</v>
      </c>
      <c r="AA274" s="31">
        <f t="shared" si="4"/>
        <v>0</v>
      </c>
    </row>
    <row r="275" spans="1:27" x14ac:dyDescent="0.25">
      <c r="A275" s="2">
        <v>2009</v>
      </c>
      <c r="B275" s="2" t="s">
        <v>125</v>
      </c>
      <c r="C275" s="2" t="s">
        <v>6</v>
      </c>
      <c r="D275" s="1" t="s">
        <v>126</v>
      </c>
      <c r="E275" s="18" t="s">
        <v>77</v>
      </c>
      <c r="F275" s="33">
        <v>0</v>
      </c>
      <c r="G275" s="33">
        <v>0</v>
      </c>
      <c r="H275" s="33">
        <v>0</v>
      </c>
      <c r="I275" s="33">
        <v>0</v>
      </c>
      <c r="J275" s="33">
        <v>0</v>
      </c>
      <c r="K275" s="33">
        <v>0</v>
      </c>
      <c r="L275" s="33">
        <v>0</v>
      </c>
      <c r="M275" s="33">
        <v>0</v>
      </c>
      <c r="N275" s="33">
        <v>0</v>
      </c>
      <c r="O275" s="33">
        <v>0</v>
      </c>
      <c r="P275" s="33">
        <v>0</v>
      </c>
      <c r="Q275" s="33">
        <v>0</v>
      </c>
      <c r="R275" s="33">
        <v>0</v>
      </c>
      <c r="S275" s="33">
        <v>0</v>
      </c>
      <c r="T275" s="33">
        <v>0</v>
      </c>
      <c r="U275" s="33">
        <v>0</v>
      </c>
      <c r="V275" s="33">
        <v>0</v>
      </c>
      <c r="W275" s="33">
        <v>0</v>
      </c>
      <c r="X275" s="33">
        <v>0</v>
      </c>
      <c r="Y275" s="33">
        <v>0</v>
      </c>
      <c r="Z275" s="33">
        <v>0</v>
      </c>
      <c r="AA275" s="31">
        <f t="shared" si="4"/>
        <v>0</v>
      </c>
    </row>
    <row r="276" spans="1:27" x14ac:dyDescent="0.25">
      <c r="A276" s="2">
        <v>2009</v>
      </c>
      <c r="B276" s="2" t="s">
        <v>125</v>
      </c>
      <c r="C276" s="2" t="s">
        <v>6</v>
      </c>
      <c r="D276" s="1" t="s">
        <v>126</v>
      </c>
      <c r="E276" s="18" t="s">
        <v>55</v>
      </c>
      <c r="F276" s="33">
        <v>0</v>
      </c>
      <c r="G276" s="33">
        <v>0</v>
      </c>
      <c r="H276" s="33">
        <v>0</v>
      </c>
      <c r="I276" s="33">
        <v>0</v>
      </c>
      <c r="J276" s="33">
        <v>0</v>
      </c>
      <c r="K276" s="33">
        <v>0</v>
      </c>
      <c r="L276" s="33">
        <v>0</v>
      </c>
      <c r="M276" s="33">
        <v>0</v>
      </c>
      <c r="N276" s="33">
        <v>0</v>
      </c>
      <c r="O276" s="33">
        <v>0</v>
      </c>
      <c r="P276" s="33">
        <v>0</v>
      </c>
      <c r="Q276" s="33">
        <v>0</v>
      </c>
      <c r="R276" s="33">
        <v>0</v>
      </c>
      <c r="S276" s="33">
        <v>0</v>
      </c>
      <c r="T276" s="33">
        <v>0</v>
      </c>
      <c r="U276" s="33">
        <v>0</v>
      </c>
      <c r="V276" s="33">
        <v>0</v>
      </c>
      <c r="W276" s="33">
        <v>0</v>
      </c>
      <c r="X276" s="33">
        <v>0</v>
      </c>
      <c r="Y276" s="33">
        <v>0</v>
      </c>
      <c r="Z276" s="33">
        <v>0</v>
      </c>
      <c r="AA276" s="31">
        <f t="shared" si="4"/>
        <v>0</v>
      </c>
    </row>
    <row r="277" spans="1:27" x14ac:dyDescent="0.25">
      <c r="A277" s="2">
        <v>2009</v>
      </c>
      <c r="B277" s="2" t="s">
        <v>125</v>
      </c>
      <c r="C277" s="2" t="s">
        <v>6</v>
      </c>
      <c r="D277" s="1" t="s">
        <v>126</v>
      </c>
      <c r="E277" s="18" t="s">
        <v>52</v>
      </c>
      <c r="F277" s="33">
        <v>0</v>
      </c>
      <c r="G277" s="33">
        <v>0</v>
      </c>
      <c r="H277" s="33">
        <v>0</v>
      </c>
      <c r="I277" s="33">
        <v>0</v>
      </c>
      <c r="J277" s="33">
        <v>0</v>
      </c>
      <c r="K277" s="33">
        <v>0</v>
      </c>
      <c r="L277" s="33">
        <v>0</v>
      </c>
      <c r="M277" s="33">
        <v>0</v>
      </c>
      <c r="N277" s="33">
        <v>0</v>
      </c>
      <c r="O277" s="33">
        <v>0</v>
      </c>
      <c r="P277" s="33">
        <v>0</v>
      </c>
      <c r="Q277" s="33">
        <v>0</v>
      </c>
      <c r="R277" s="33">
        <v>0</v>
      </c>
      <c r="S277" s="33">
        <v>0</v>
      </c>
      <c r="T277" s="33">
        <v>0</v>
      </c>
      <c r="U277" s="33">
        <v>0</v>
      </c>
      <c r="V277" s="33">
        <v>0</v>
      </c>
      <c r="W277" s="33">
        <v>0</v>
      </c>
      <c r="X277" s="33">
        <v>0</v>
      </c>
      <c r="Y277" s="33">
        <v>0</v>
      </c>
      <c r="Z277" s="33">
        <v>0</v>
      </c>
      <c r="AA277" s="31">
        <f t="shared" si="4"/>
        <v>0</v>
      </c>
    </row>
    <row r="278" spans="1:27" x14ac:dyDescent="0.25">
      <c r="A278" s="2">
        <v>2009</v>
      </c>
      <c r="B278" s="2" t="s">
        <v>125</v>
      </c>
      <c r="C278" s="2" t="s">
        <v>6</v>
      </c>
      <c r="D278" s="1" t="s">
        <v>126</v>
      </c>
      <c r="E278" s="18" t="s">
        <v>26</v>
      </c>
      <c r="F278" s="33">
        <v>0</v>
      </c>
      <c r="G278" s="33">
        <v>0</v>
      </c>
      <c r="H278" s="33">
        <v>0</v>
      </c>
      <c r="I278" s="33">
        <v>0</v>
      </c>
      <c r="J278" s="33">
        <v>0</v>
      </c>
      <c r="K278" s="33">
        <v>0</v>
      </c>
      <c r="L278" s="33">
        <v>0</v>
      </c>
      <c r="M278" s="33">
        <v>0</v>
      </c>
      <c r="N278" s="33">
        <v>0</v>
      </c>
      <c r="O278" s="33">
        <v>0</v>
      </c>
      <c r="P278" s="33">
        <v>0</v>
      </c>
      <c r="Q278" s="33">
        <v>0</v>
      </c>
      <c r="R278" s="33">
        <v>0</v>
      </c>
      <c r="S278" s="33">
        <v>0</v>
      </c>
      <c r="T278" s="33">
        <v>0</v>
      </c>
      <c r="U278" s="33">
        <v>0</v>
      </c>
      <c r="V278" s="33">
        <v>0</v>
      </c>
      <c r="W278" s="33">
        <v>0</v>
      </c>
      <c r="X278" s="33">
        <v>0</v>
      </c>
      <c r="Y278" s="33">
        <v>0</v>
      </c>
      <c r="Z278" s="33">
        <v>0</v>
      </c>
      <c r="AA278" s="31">
        <f t="shared" si="4"/>
        <v>0</v>
      </c>
    </row>
    <row r="279" spans="1:27" x14ac:dyDescent="0.25">
      <c r="A279" s="2">
        <v>2009</v>
      </c>
      <c r="B279" s="2" t="s">
        <v>125</v>
      </c>
      <c r="C279" s="2" t="s">
        <v>6</v>
      </c>
      <c r="D279" s="1" t="s">
        <v>126</v>
      </c>
      <c r="E279" s="18" t="s">
        <v>30</v>
      </c>
      <c r="F279" s="33">
        <v>0</v>
      </c>
      <c r="G279" s="33">
        <v>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  <c r="O279" s="33">
        <v>0</v>
      </c>
      <c r="P279" s="33">
        <v>0</v>
      </c>
      <c r="Q279" s="33">
        <v>0</v>
      </c>
      <c r="R279" s="33">
        <v>0</v>
      </c>
      <c r="S279" s="33">
        <v>0</v>
      </c>
      <c r="T279" s="33">
        <v>0</v>
      </c>
      <c r="U279" s="33">
        <v>0</v>
      </c>
      <c r="V279" s="33">
        <v>0</v>
      </c>
      <c r="W279" s="33">
        <v>0</v>
      </c>
      <c r="X279" s="33">
        <v>0</v>
      </c>
      <c r="Y279" s="33">
        <v>0</v>
      </c>
      <c r="Z279" s="33">
        <v>0</v>
      </c>
      <c r="AA279" s="31">
        <f t="shared" si="4"/>
        <v>0</v>
      </c>
    </row>
    <row r="280" spans="1:27" x14ac:dyDescent="0.25">
      <c r="A280" s="2">
        <v>2009</v>
      </c>
      <c r="B280" s="2" t="s">
        <v>125</v>
      </c>
      <c r="C280" s="2" t="s">
        <v>6</v>
      </c>
      <c r="D280" s="1" t="s">
        <v>126</v>
      </c>
      <c r="E280" s="18" t="s">
        <v>35</v>
      </c>
      <c r="F280" s="33">
        <v>0</v>
      </c>
      <c r="G280" s="33">
        <v>0</v>
      </c>
      <c r="H280" s="33">
        <v>0</v>
      </c>
      <c r="I280" s="33">
        <v>0</v>
      </c>
      <c r="J280" s="33">
        <v>0</v>
      </c>
      <c r="K280" s="33">
        <v>0</v>
      </c>
      <c r="L280" s="33">
        <v>0</v>
      </c>
      <c r="M280" s="33">
        <v>0</v>
      </c>
      <c r="N280" s="33">
        <v>0</v>
      </c>
      <c r="O280" s="33">
        <v>0</v>
      </c>
      <c r="P280" s="33">
        <v>0</v>
      </c>
      <c r="Q280" s="33">
        <v>0</v>
      </c>
      <c r="R280" s="33">
        <v>0</v>
      </c>
      <c r="S280" s="33">
        <v>0</v>
      </c>
      <c r="T280" s="33">
        <v>0</v>
      </c>
      <c r="U280" s="33">
        <v>0</v>
      </c>
      <c r="V280" s="33">
        <v>0</v>
      </c>
      <c r="W280" s="33">
        <v>0</v>
      </c>
      <c r="X280" s="33">
        <v>0</v>
      </c>
      <c r="Y280" s="33">
        <v>0</v>
      </c>
      <c r="Z280" s="33">
        <v>0</v>
      </c>
      <c r="AA280" s="31">
        <f t="shared" si="4"/>
        <v>0</v>
      </c>
    </row>
    <row r="281" spans="1:27" x14ac:dyDescent="0.25">
      <c r="A281" s="2">
        <v>2009</v>
      </c>
      <c r="B281" s="2" t="s">
        <v>125</v>
      </c>
      <c r="C281" s="2" t="s">
        <v>6</v>
      </c>
      <c r="D281" s="1" t="s">
        <v>126</v>
      </c>
      <c r="E281" s="18" t="s">
        <v>27</v>
      </c>
      <c r="F281" s="33">
        <v>0</v>
      </c>
      <c r="G281" s="33">
        <v>0</v>
      </c>
      <c r="H281" s="33">
        <v>0</v>
      </c>
      <c r="I281" s="33">
        <v>0</v>
      </c>
      <c r="J281" s="33">
        <v>0</v>
      </c>
      <c r="K281" s="33">
        <v>0</v>
      </c>
      <c r="L281" s="33">
        <v>0</v>
      </c>
      <c r="M281" s="33">
        <v>0</v>
      </c>
      <c r="N281" s="33">
        <v>0</v>
      </c>
      <c r="O281" s="33">
        <v>0</v>
      </c>
      <c r="P281" s="33">
        <v>0</v>
      </c>
      <c r="Q281" s="33">
        <v>0</v>
      </c>
      <c r="R281" s="33">
        <v>0</v>
      </c>
      <c r="S281" s="33">
        <v>0</v>
      </c>
      <c r="T281" s="33">
        <v>0</v>
      </c>
      <c r="U281" s="33">
        <v>0</v>
      </c>
      <c r="V281" s="33">
        <v>0</v>
      </c>
      <c r="W281" s="33">
        <v>0</v>
      </c>
      <c r="X281" s="33">
        <v>0</v>
      </c>
      <c r="Y281" s="33">
        <v>0</v>
      </c>
      <c r="Z281" s="33">
        <v>0</v>
      </c>
      <c r="AA281" s="31">
        <f t="shared" si="4"/>
        <v>0</v>
      </c>
    </row>
    <row r="282" spans="1:27" x14ac:dyDescent="0.25">
      <c r="A282" s="2">
        <v>2009</v>
      </c>
      <c r="B282" s="2" t="s">
        <v>125</v>
      </c>
      <c r="C282" s="2" t="s">
        <v>6</v>
      </c>
      <c r="D282" s="1" t="s">
        <v>126</v>
      </c>
      <c r="E282" s="18" t="s">
        <v>36</v>
      </c>
      <c r="F282" s="33">
        <v>0</v>
      </c>
      <c r="G282" s="33">
        <v>0</v>
      </c>
      <c r="H282" s="33">
        <v>0</v>
      </c>
      <c r="I282" s="33">
        <v>0</v>
      </c>
      <c r="J282" s="33">
        <v>0</v>
      </c>
      <c r="K282" s="33">
        <v>0</v>
      </c>
      <c r="L282" s="33">
        <v>0</v>
      </c>
      <c r="M282" s="33">
        <v>0</v>
      </c>
      <c r="N282" s="33">
        <v>0</v>
      </c>
      <c r="O282" s="33">
        <v>0</v>
      </c>
      <c r="P282" s="33">
        <v>0</v>
      </c>
      <c r="Q282" s="33">
        <v>0</v>
      </c>
      <c r="R282" s="33">
        <v>0</v>
      </c>
      <c r="S282" s="33">
        <v>0</v>
      </c>
      <c r="T282" s="33">
        <v>0</v>
      </c>
      <c r="U282" s="33">
        <v>0</v>
      </c>
      <c r="V282" s="33">
        <v>0</v>
      </c>
      <c r="W282" s="33">
        <v>0</v>
      </c>
      <c r="X282" s="33">
        <v>0</v>
      </c>
      <c r="Y282" s="33">
        <v>0</v>
      </c>
      <c r="Z282" s="33">
        <v>0</v>
      </c>
      <c r="AA282" s="31">
        <f t="shared" si="4"/>
        <v>0</v>
      </c>
    </row>
    <row r="283" spans="1:27" x14ac:dyDescent="0.25">
      <c r="A283" s="2">
        <v>2009</v>
      </c>
      <c r="B283" s="2" t="s">
        <v>125</v>
      </c>
      <c r="C283" s="2" t="s">
        <v>6</v>
      </c>
      <c r="D283" s="1" t="s">
        <v>126</v>
      </c>
      <c r="E283" s="18" t="s">
        <v>47</v>
      </c>
      <c r="F283" s="33">
        <v>0</v>
      </c>
      <c r="G283" s="33">
        <v>0</v>
      </c>
      <c r="H283" s="33">
        <v>0</v>
      </c>
      <c r="I283" s="33">
        <v>0</v>
      </c>
      <c r="J283" s="33">
        <v>0</v>
      </c>
      <c r="K283" s="33">
        <v>0</v>
      </c>
      <c r="L283" s="33">
        <v>0</v>
      </c>
      <c r="M283" s="33">
        <v>0</v>
      </c>
      <c r="N283" s="33">
        <v>0</v>
      </c>
      <c r="O283" s="33">
        <v>0</v>
      </c>
      <c r="P283" s="33">
        <v>0</v>
      </c>
      <c r="Q283" s="33">
        <v>0</v>
      </c>
      <c r="R283" s="33">
        <v>0</v>
      </c>
      <c r="S283" s="33">
        <v>0</v>
      </c>
      <c r="T283" s="33">
        <v>0</v>
      </c>
      <c r="U283" s="33">
        <v>0</v>
      </c>
      <c r="V283" s="33">
        <v>0</v>
      </c>
      <c r="W283" s="33">
        <v>0</v>
      </c>
      <c r="X283" s="33">
        <v>0</v>
      </c>
      <c r="Y283" s="33">
        <v>0</v>
      </c>
      <c r="Z283" s="33">
        <v>0</v>
      </c>
      <c r="AA283" s="31">
        <f t="shared" si="4"/>
        <v>0</v>
      </c>
    </row>
    <row r="284" spans="1:27" x14ac:dyDescent="0.25">
      <c r="A284" s="2">
        <v>2009</v>
      </c>
      <c r="B284" s="2" t="s">
        <v>125</v>
      </c>
      <c r="C284" s="2" t="s">
        <v>6</v>
      </c>
      <c r="D284" s="1" t="s">
        <v>126</v>
      </c>
      <c r="E284" s="18" t="s">
        <v>38</v>
      </c>
      <c r="F284" s="33">
        <v>0</v>
      </c>
      <c r="G284" s="33">
        <v>0</v>
      </c>
      <c r="H284" s="33">
        <v>0</v>
      </c>
      <c r="I284" s="33">
        <v>0</v>
      </c>
      <c r="J284" s="33">
        <v>0</v>
      </c>
      <c r="K284" s="33">
        <v>0</v>
      </c>
      <c r="L284" s="33">
        <v>0</v>
      </c>
      <c r="M284" s="33">
        <v>0</v>
      </c>
      <c r="N284" s="33">
        <v>0</v>
      </c>
      <c r="O284" s="33">
        <v>0</v>
      </c>
      <c r="P284" s="33">
        <v>0</v>
      </c>
      <c r="Q284" s="33">
        <v>0</v>
      </c>
      <c r="R284" s="33">
        <v>0</v>
      </c>
      <c r="S284" s="33">
        <v>0</v>
      </c>
      <c r="T284" s="33">
        <v>0</v>
      </c>
      <c r="U284" s="33">
        <v>0</v>
      </c>
      <c r="V284" s="33">
        <v>0</v>
      </c>
      <c r="W284" s="33">
        <v>0</v>
      </c>
      <c r="X284" s="33">
        <v>0</v>
      </c>
      <c r="Y284" s="33">
        <v>0</v>
      </c>
      <c r="Z284" s="33">
        <v>0</v>
      </c>
      <c r="AA284" s="31">
        <f t="shared" si="4"/>
        <v>0</v>
      </c>
    </row>
    <row r="285" spans="1:27" x14ac:dyDescent="0.25">
      <c r="A285" s="2">
        <v>2009</v>
      </c>
      <c r="B285" s="2" t="s">
        <v>125</v>
      </c>
      <c r="C285" s="2" t="s">
        <v>6</v>
      </c>
      <c r="D285" s="1" t="s">
        <v>126</v>
      </c>
      <c r="E285" s="18" t="s">
        <v>40</v>
      </c>
      <c r="F285" s="33">
        <v>0</v>
      </c>
      <c r="G285" s="33">
        <v>0</v>
      </c>
      <c r="H285" s="33">
        <v>0</v>
      </c>
      <c r="I285" s="33">
        <v>0</v>
      </c>
      <c r="J285" s="33">
        <v>0</v>
      </c>
      <c r="K285" s="33">
        <v>0</v>
      </c>
      <c r="L285" s="33">
        <v>0</v>
      </c>
      <c r="M285" s="33">
        <v>0</v>
      </c>
      <c r="N285" s="33">
        <v>0</v>
      </c>
      <c r="O285" s="33">
        <v>0</v>
      </c>
      <c r="P285" s="33">
        <v>0</v>
      </c>
      <c r="Q285" s="33">
        <v>0</v>
      </c>
      <c r="R285" s="33">
        <v>0</v>
      </c>
      <c r="S285" s="33">
        <v>0</v>
      </c>
      <c r="T285" s="33">
        <v>0</v>
      </c>
      <c r="U285" s="33">
        <v>0</v>
      </c>
      <c r="V285" s="33">
        <v>0</v>
      </c>
      <c r="W285" s="33">
        <v>0</v>
      </c>
      <c r="X285" s="33">
        <v>0</v>
      </c>
      <c r="Y285" s="33">
        <v>0</v>
      </c>
      <c r="Z285" s="33">
        <v>0</v>
      </c>
      <c r="AA285" s="31">
        <f t="shared" si="4"/>
        <v>0</v>
      </c>
    </row>
    <row r="286" spans="1:27" x14ac:dyDescent="0.25">
      <c r="A286" s="2">
        <v>2009</v>
      </c>
      <c r="B286" s="2" t="s">
        <v>125</v>
      </c>
      <c r="C286" s="2" t="s">
        <v>6</v>
      </c>
      <c r="D286" s="1" t="s">
        <v>126</v>
      </c>
      <c r="E286" s="18" t="s">
        <v>39</v>
      </c>
      <c r="F286" s="33">
        <v>0</v>
      </c>
      <c r="G286" s="33">
        <v>0</v>
      </c>
      <c r="H286" s="33">
        <v>0</v>
      </c>
      <c r="I286" s="33">
        <v>0</v>
      </c>
      <c r="J286" s="33">
        <v>0</v>
      </c>
      <c r="K286" s="33">
        <v>0</v>
      </c>
      <c r="L286" s="33">
        <v>0</v>
      </c>
      <c r="M286" s="33">
        <v>0</v>
      </c>
      <c r="N286" s="33">
        <v>0</v>
      </c>
      <c r="O286" s="33">
        <v>0</v>
      </c>
      <c r="P286" s="33">
        <v>0</v>
      </c>
      <c r="Q286" s="33">
        <v>0</v>
      </c>
      <c r="R286" s="33">
        <v>0</v>
      </c>
      <c r="S286" s="33">
        <v>0</v>
      </c>
      <c r="T286" s="33">
        <v>0</v>
      </c>
      <c r="U286" s="33">
        <v>0</v>
      </c>
      <c r="V286" s="33">
        <v>0</v>
      </c>
      <c r="W286" s="33">
        <v>0</v>
      </c>
      <c r="X286" s="33">
        <v>0</v>
      </c>
      <c r="Y286" s="33">
        <v>0</v>
      </c>
      <c r="Z286" s="33">
        <v>0</v>
      </c>
      <c r="AA286" s="31">
        <f t="shared" si="4"/>
        <v>0</v>
      </c>
    </row>
    <row r="287" spans="1:27" x14ac:dyDescent="0.25">
      <c r="A287" s="2">
        <v>2009</v>
      </c>
      <c r="B287" s="2" t="s">
        <v>125</v>
      </c>
      <c r="C287" s="2" t="s">
        <v>6</v>
      </c>
      <c r="D287" s="1" t="s">
        <v>126</v>
      </c>
      <c r="E287" s="18" t="s">
        <v>45</v>
      </c>
      <c r="F287" s="33">
        <v>0</v>
      </c>
      <c r="G287" s="33">
        <v>0</v>
      </c>
      <c r="H287" s="33">
        <v>0</v>
      </c>
      <c r="I287" s="33">
        <v>0</v>
      </c>
      <c r="J287" s="33">
        <v>0</v>
      </c>
      <c r="K287" s="33">
        <v>0</v>
      </c>
      <c r="L287" s="33">
        <v>0</v>
      </c>
      <c r="M287" s="33">
        <v>0</v>
      </c>
      <c r="N287" s="33">
        <v>0</v>
      </c>
      <c r="O287" s="33">
        <v>0</v>
      </c>
      <c r="P287" s="33">
        <v>0</v>
      </c>
      <c r="Q287" s="33">
        <v>0</v>
      </c>
      <c r="R287" s="33">
        <v>0</v>
      </c>
      <c r="S287" s="33">
        <v>0</v>
      </c>
      <c r="T287" s="33">
        <v>0</v>
      </c>
      <c r="U287" s="33">
        <v>0</v>
      </c>
      <c r="V287" s="33">
        <v>0</v>
      </c>
      <c r="W287" s="33">
        <v>0</v>
      </c>
      <c r="X287" s="33">
        <v>0</v>
      </c>
      <c r="Y287" s="33">
        <v>0</v>
      </c>
      <c r="Z287" s="33">
        <v>0</v>
      </c>
      <c r="AA287" s="31">
        <f t="shared" si="4"/>
        <v>0</v>
      </c>
    </row>
    <row r="288" spans="1:27" x14ac:dyDescent="0.25">
      <c r="A288" s="2">
        <v>2009</v>
      </c>
      <c r="B288" s="2" t="s">
        <v>125</v>
      </c>
      <c r="C288" s="2" t="s">
        <v>6</v>
      </c>
      <c r="D288" s="1" t="s">
        <v>126</v>
      </c>
      <c r="E288" s="18" t="s">
        <v>46</v>
      </c>
      <c r="F288" s="33">
        <v>0</v>
      </c>
      <c r="G288" s="33">
        <v>0</v>
      </c>
      <c r="H288" s="33">
        <v>0</v>
      </c>
      <c r="I288" s="33">
        <v>0</v>
      </c>
      <c r="J288" s="33">
        <v>0</v>
      </c>
      <c r="K288" s="33">
        <v>0</v>
      </c>
      <c r="L288" s="33">
        <v>0</v>
      </c>
      <c r="M288" s="33">
        <v>0</v>
      </c>
      <c r="N288" s="33">
        <v>0</v>
      </c>
      <c r="O288" s="33">
        <v>0</v>
      </c>
      <c r="P288" s="33">
        <v>0</v>
      </c>
      <c r="Q288" s="33">
        <v>0</v>
      </c>
      <c r="R288" s="33">
        <v>0</v>
      </c>
      <c r="S288" s="33">
        <v>0</v>
      </c>
      <c r="T288" s="33">
        <v>0</v>
      </c>
      <c r="U288" s="33">
        <v>0</v>
      </c>
      <c r="V288" s="33">
        <v>0</v>
      </c>
      <c r="W288" s="33">
        <v>0</v>
      </c>
      <c r="X288" s="33">
        <v>0</v>
      </c>
      <c r="Y288" s="33">
        <v>0</v>
      </c>
      <c r="Z288" s="33">
        <v>0</v>
      </c>
      <c r="AA288" s="31">
        <f t="shared" si="4"/>
        <v>0</v>
      </c>
    </row>
    <row r="289" spans="1:28" x14ac:dyDescent="0.25">
      <c r="A289" s="2">
        <v>2009</v>
      </c>
      <c r="B289" s="2" t="s">
        <v>125</v>
      </c>
      <c r="C289" s="2" t="s">
        <v>6</v>
      </c>
      <c r="D289" s="1" t="s">
        <v>126</v>
      </c>
      <c r="E289" s="18" t="s">
        <v>23</v>
      </c>
      <c r="F289" s="33">
        <v>0</v>
      </c>
      <c r="G289" s="33">
        <v>0</v>
      </c>
      <c r="H289" s="33">
        <v>0</v>
      </c>
      <c r="I289" s="33">
        <v>0</v>
      </c>
      <c r="J289" s="33">
        <v>0</v>
      </c>
      <c r="K289" s="33">
        <v>0</v>
      </c>
      <c r="L289" s="33">
        <v>0</v>
      </c>
      <c r="M289" s="33">
        <v>0</v>
      </c>
      <c r="N289" s="33">
        <v>0</v>
      </c>
      <c r="O289" s="33">
        <v>0</v>
      </c>
      <c r="P289" s="33">
        <v>0</v>
      </c>
      <c r="Q289" s="33">
        <v>0</v>
      </c>
      <c r="R289" s="33">
        <v>0</v>
      </c>
      <c r="S289" s="33">
        <v>0</v>
      </c>
      <c r="T289" s="33">
        <v>0</v>
      </c>
      <c r="U289" s="33">
        <v>0</v>
      </c>
      <c r="V289" s="33">
        <v>0</v>
      </c>
      <c r="W289" s="33">
        <v>0</v>
      </c>
      <c r="X289" s="33">
        <v>0</v>
      </c>
      <c r="Y289" s="33">
        <v>0</v>
      </c>
      <c r="Z289" s="33">
        <v>0</v>
      </c>
      <c r="AA289" s="31">
        <f t="shared" si="4"/>
        <v>0</v>
      </c>
    </row>
    <row r="290" spans="1:28" x14ac:dyDescent="0.25">
      <c r="A290" s="2">
        <v>2009</v>
      </c>
      <c r="B290" s="2" t="s">
        <v>125</v>
      </c>
      <c r="C290" s="2" t="s">
        <v>6</v>
      </c>
      <c r="D290" s="1" t="s">
        <v>126</v>
      </c>
      <c r="E290" s="18" t="s">
        <v>129</v>
      </c>
      <c r="F290" s="33">
        <v>0</v>
      </c>
      <c r="G290" s="33">
        <v>0</v>
      </c>
      <c r="H290" s="33">
        <v>0</v>
      </c>
      <c r="I290" s="33">
        <v>0</v>
      </c>
      <c r="J290" s="33">
        <v>0</v>
      </c>
      <c r="K290" s="33">
        <v>0</v>
      </c>
      <c r="L290" s="33">
        <v>0</v>
      </c>
      <c r="M290" s="33">
        <v>0</v>
      </c>
      <c r="N290" s="33">
        <v>0</v>
      </c>
      <c r="O290" s="33">
        <v>0</v>
      </c>
      <c r="P290" s="33">
        <v>0</v>
      </c>
      <c r="Q290" s="33">
        <v>0</v>
      </c>
      <c r="R290" s="33">
        <v>0</v>
      </c>
      <c r="S290" s="33">
        <v>0</v>
      </c>
      <c r="T290" s="33">
        <v>0</v>
      </c>
      <c r="U290" s="33">
        <v>0</v>
      </c>
      <c r="V290" s="33">
        <v>0</v>
      </c>
      <c r="W290" s="33">
        <v>0</v>
      </c>
      <c r="X290" s="33">
        <v>0</v>
      </c>
      <c r="Y290" s="33">
        <v>0</v>
      </c>
      <c r="Z290" s="33">
        <v>0</v>
      </c>
      <c r="AA290" s="31">
        <f t="shared" si="4"/>
        <v>0</v>
      </c>
    </row>
    <row r="291" spans="1:28" x14ac:dyDescent="0.25">
      <c r="A291" s="2">
        <v>2009</v>
      </c>
      <c r="B291" s="2" t="s">
        <v>125</v>
      </c>
      <c r="C291" s="2" t="s">
        <v>6</v>
      </c>
      <c r="D291" s="1" t="s">
        <v>126</v>
      </c>
      <c r="E291" s="18" t="s">
        <v>60</v>
      </c>
      <c r="F291" s="33">
        <v>0</v>
      </c>
      <c r="G291" s="33">
        <v>0</v>
      </c>
      <c r="H291" s="33">
        <v>0</v>
      </c>
      <c r="I291" s="33">
        <v>0</v>
      </c>
      <c r="J291" s="33">
        <v>0</v>
      </c>
      <c r="K291" s="33">
        <v>0</v>
      </c>
      <c r="L291" s="33">
        <v>0</v>
      </c>
      <c r="M291" s="33">
        <v>0</v>
      </c>
      <c r="N291" s="33">
        <v>0</v>
      </c>
      <c r="O291" s="33">
        <v>0</v>
      </c>
      <c r="P291" s="33">
        <v>0</v>
      </c>
      <c r="Q291" s="33">
        <v>0</v>
      </c>
      <c r="R291" s="33">
        <v>0</v>
      </c>
      <c r="S291" s="33">
        <v>0</v>
      </c>
      <c r="T291" s="33">
        <v>0</v>
      </c>
      <c r="U291" s="33">
        <v>0</v>
      </c>
      <c r="V291" s="33">
        <v>0</v>
      </c>
      <c r="W291" s="33">
        <v>0</v>
      </c>
      <c r="X291" s="33">
        <v>0</v>
      </c>
      <c r="Y291" s="33">
        <v>0</v>
      </c>
      <c r="Z291" s="33">
        <v>0</v>
      </c>
      <c r="AA291" s="31">
        <f t="shared" si="4"/>
        <v>0</v>
      </c>
    </row>
    <row r="292" spans="1:28" ht="19.5" customHeight="1" x14ac:dyDescent="0.25">
      <c r="A292" s="2">
        <v>2009</v>
      </c>
      <c r="B292" s="2" t="s">
        <v>125</v>
      </c>
      <c r="C292" s="2" t="s">
        <v>6</v>
      </c>
      <c r="D292" s="1" t="s">
        <v>126</v>
      </c>
      <c r="E292" s="18" t="s">
        <v>130</v>
      </c>
      <c r="F292" s="33">
        <v>0</v>
      </c>
      <c r="G292" s="33">
        <v>0</v>
      </c>
      <c r="H292" s="33">
        <v>0</v>
      </c>
      <c r="I292" s="33">
        <v>0</v>
      </c>
      <c r="J292" s="33">
        <v>0</v>
      </c>
      <c r="K292" s="33">
        <v>0</v>
      </c>
      <c r="L292" s="33">
        <v>0</v>
      </c>
      <c r="M292" s="33">
        <v>0</v>
      </c>
      <c r="N292" s="33">
        <v>0</v>
      </c>
      <c r="O292" s="33">
        <v>0</v>
      </c>
      <c r="P292" s="33">
        <v>0</v>
      </c>
      <c r="Q292" s="33">
        <v>0</v>
      </c>
      <c r="R292" s="33">
        <v>0</v>
      </c>
      <c r="S292" s="33">
        <v>0</v>
      </c>
      <c r="T292" s="33">
        <v>0</v>
      </c>
      <c r="U292" s="33">
        <v>0</v>
      </c>
      <c r="V292" s="33">
        <v>0</v>
      </c>
      <c r="W292" s="33">
        <v>0</v>
      </c>
      <c r="X292" s="33">
        <v>0</v>
      </c>
      <c r="Y292" s="33">
        <v>0</v>
      </c>
      <c r="Z292" s="33">
        <v>0</v>
      </c>
      <c r="AA292" s="31">
        <f t="shared" si="4"/>
        <v>0</v>
      </c>
    </row>
    <row r="293" spans="1:28" x14ac:dyDescent="0.25">
      <c r="A293" s="2">
        <v>2009</v>
      </c>
      <c r="B293" s="2" t="s">
        <v>125</v>
      </c>
      <c r="C293" s="2" t="s">
        <v>6</v>
      </c>
      <c r="D293" s="1" t="s">
        <v>126</v>
      </c>
      <c r="E293" s="18" t="s">
        <v>64</v>
      </c>
      <c r="F293" s="33">
        <v>0</v>
      </c>
      <c r="G293" s="33">
        <v>0</v>
      </c>
      <c r="H293" s="33">
        <v>0</v>
      </c>
      <c r="I293" s="33">
        <v>0</v>
      </c>
      <c r="J293" s="33">
        <v>0</v>
      </c>
      <c r="K293" s="33">
        <v>0</v>
      </c>
      <c r="L293" s="33">
        <v>0</v>
      </c>
      <c r="M293" s="33">
        <v>0</v>
      </c>
      <c r="N293" s="33">
        <v>0</v>
      </c>
      <c r="O293" s="33">
        <v>0</v>
      </c>
      <c r="P293" s="33">
        <v>0</v>
      </c>
      <c r="Q293" s="33">
        <v>0</v>
      </c>
      <c r="R293" s="33">
        <v>0</v>
      </c>
      <c r="S293" s="33">
        <v>0</v>
      </c>
      <c r="T293" s="33">
        <v>0</v>
      </c>
      <c r="U293" s="33">
        <v>0</v>
      </c>
      <c r="V293" s="33">
        <v>0</v>
      </c>
      <c r="W293" s="33">
        <v>0</v>
      </c>
      <c r="X293" s="33">
        <v>0</v>
      </c>
      <c r="Y293" s="33">
        <v>0</v>
      </c>
      <c r="Z293" s="33">
        <v>0</v>
      </c>
      <c r="AA293" s="31">
        <f t="shared" si="4"/>
        <v>0</v>
      </c>
    </row>
    <row r="294" spans="1:28" x14ac:dyDescent="0.25">
      <c r="A294" s="2">
        <v>2009</v>
      </c>
      <c r="B294" s="2" t="s">
        <v>125</v>
      </c>
      <c r="C294" s="2" t="s">
        <v>6</v>
      </c>
      <c r="D294" s="1" t="s">
        <v>126</v>
      </c>
      <c r="E294" s="18" t="s">
        <v>8</v>
      </c>
      <c r="F294" s="33">
        <v>0</v>
      </c>
      <c r="G294" s="33">
        <v>0</v>
      </c>
      <c r="H294" s="33">
        <v>0</v>
      </c>
      <c r="I294" s="33">
        <v>0</v>
      </c>
      <c r="J294" s="33">
        <v>0</v>
      </c>
      <c r="K294" s="33">
        <v>0</v>
      </c>
      <c r="L294" s="33">
        <v>0</v>
      </c>
      <c r="M294" s="33">
        <v>0</v>
      </c>
      <c r="N294" s="33">
        <v>0</v>
      </c>
      <c r="O294" s="33">
        <v>0</v>
      </c>
      <c r="P294" s="33">
        <v>0</v>
      </c>
      <c r="Q294" s="33">
        <v>0</v>
      </c>
      <c r="R294" s="33">
        <v>0</v>
      </c>
      <c r="S294" s="33">
        <v>0</v>
      </c>
      <c r="T294" s="33">
        <v>0</v>
      </c>
      <c r="U294" s="33">
        <v>0</v>
      </c>
      <c r="V294" s="33">
        <v>0</v>
      </c>
      <c r="W294" s="33">
        <v>0</v>
      </c>
      <c r="X294" s="33">
        <v>0</v>
      </c>
      <c r="Y294" s="33">
        <v>0</v>
      </c>
      <c r="Z294" s="33">
        <v>0</v>
      </c>
      <c r="AA294" s="31">
        <f t="shared" si="4"/>
        <v>0</v>
      </c>
      <c r="AB294" s="29"/>
    </row>
    <row r="295" spans="1:28" x14ac:dyDescent="0.25">
      <c r="A295" s="3">
        <v>2010</v>
      </c>
      <c r="B295" s="2" t="s">
        <v>131</v>
      </c>
      <c r="C295" s="2" t="s">
        <v>6</v>
      </c>
      <c r="D295" s="1" t="s">
        <v>132</v>
      </c>
      <c r="E295" s="19" t="s">
        <v>26</v>
      </c>
      <c r="F295" s="39">
        <v>40000000</v>
      </c>
      <c r="G295" s="39">
        <v>75000000</v>
      </c>
      <c r="H295" s="39">
        <v>0</v>
      </c>
      <c r="I295" s="39">
        <v>0</v>
      </c>
      <c r="J295" s="39">
        <v>0</v>
      </c>
      <c r="K295" s="39">
        <v>0</v>
      </c>
      <c r="L295" s="39">
        <v>0</v>
      </c>
      <c r="M295" s="39">
        <v>0</v>
      </c>
      <c r="N295" s="39">
        <v>0</v>
      </c>
      <c r="O295" s="39">
        <v>0</v>
      </c>
      <c r="P295" s="39">
        <v>0</v>
      </c>
      <c r="Q295" s="39">
        <v>0</v>
      </c>
      <c r="R295" s="39">
        <v>0</v>
      </c>
      <c r="S295" s="39">
        <v>0</v>
      </c>
      <c r="T295" s="39">
        <v>0</v>
      </c>
      <c r="U295" s="39">
        <v>0</v>
      </c>
      <c r="V295" s="39">
        <v>0</v>
      </c>
      <c r="W295" s="39">
        <v>0</v>
      </c>
      <c r="X295" s="39">
        <v>0</v>
      </c>
      <c r="Y295" s="39">
        <v>0</v>
      </c>
      <c r="Z295" s="39">
        <v>0</v>
      </c>
      <c r="AA295" s="31">
        <f t="shared" si="4"/>
        <v>115000000</v>
      </c>
    </row>
    <row r="296" spans="1:28" x14ac:dyDescent="0.25">
      <c r="A296" s="2">
        <v>2010</v>
      </c>
      <c r="B296" s="2" t="s">
        <v>131</v>
      </c>
      <c r="C296" s="2" t="s">
        <v>6</v>
      </c>
      <c r="D296" s="1" t="s">
        <v>132</v>
      </c>
      <c r="E296" s="19" t="s">
        <v>62</v>
      </c>
      <c r="F296" s="39">
        <v>135528800</v>
      </c>
      <c r="G296" s="39">
        <v>0</v>
      </c>
      <c r="H296" s="39">
        <v>0</v>
      </c>
      <c r="I296" s="39">
        <v>0</v>
      </c>
      <c r="J296" s="39">
        <v>0</v>
      </c>
      <c r="K296" s="39">
        <v>0</v>
      </c>
      <c r="L296" s="39">
        <v>0</v>
      </c>
      <c r="M296" s="39">
        <v>0</v>
      </c>
      <c r="N296" s="39">
        <v>0</v>
      </c>
      <c r="O296" s="39">
        <v>0</v>
      </c>
      <c r="P296" s="39">
        <v>0</v>
      </c>
      <c r="Q296" s="39">
        <v>0</v>
      </c>
      <c r="R296" s="39">
        <v>0</v>
      </c>
      <c r="S296" s="39">
        <v>0</v>
      </c>
      <c r="T296" s="39">
        <v>0</v>
      </c>
      <c r="U296" s="39">
        <v>0</v>
      </c>
      <c r="V296" s="39">
        <v>0</v>
      </c>
      <c r="W296" s="39">
        <v>0</v>
      </c>
      <c r="X296" s="39">
        <v>0</v>
      </c>
      <c r="Y296" s="39">
        <v>0</v>
      </c>
      <c r="Z296" s="39">
        <v>0</v>
      </c>
      <c r="AA296" s="31">
        <f t="shared" si="4"/>
        <v>135528800</v>
      </c>
    </row>
    <row r="297" spans="1:28" x14ac:dyDescent="0.25">
      <c r="A297" s="2">
        <v>2010</v>
      </c>
      <c r="B297" s="2" t="s">
        <v>131</v>
      </c>
      <c r="C297" s="2" t="s">
        <v>6</v>
      </c>
      <c r="D297" s="1" t="s">
        <v>132</v>
      </c>
      <c r="E297" s="20" t="s">
        <v>37</v>
      </c>
      <c r="F297" s="39">
        <v>0</v>
      </c>
      <c r="G297" s="39">
        <v>80000000</v>
      </c>
      <c r="H297" s="39">
        <v>0</v>
      </c>
      <c r="I297" s="39">
        <v>0</v>
      </c>
      <c r="J297" s="39">
        <v>0</v>
      </c>
      <c r="K297" s="39">
        <v>0</v>
      </c>
      <c r="L297" s="39">
        <v>0</v>
      </c>
      <c r="M297" s="39">
        <v>0</v>
      </c>
      <c r="N297" s="39">
        <v>0</v>
      </c>
      <c r="O297" s="39">
        <v>0</v>
      </c>
      <c r="P297" s="39">
        <v>0</v>
      </c>
      <c r="Q297" s="39">
        <v>0</v>
      </c>
      <c r="R297" s="39">
        <v>0</v>
      </c>
      <c r="S297" s="39">
        <v>0</v>
      </c>
      <c r="T297" s="39">
        <v>0</v>
      </c>
      <c r="U297" s="39">
        <v>0</v>
      </c>
      <c r="V297" s="39">
        <v>0</v>
      </c>
      <c r="W297" s="39">
        <v>0</v>
      </c>
      <c r="X297" s="39">
        <v>0</v>
      </c>
      <c r="Y297" s="39">
        <v>0</v>
      </c>
      <c r="Z297" s="39">
        <v>0</v>
      </c>
      <c r="AA297" s="31">
        <f t="shared" si="4"/>
        <v>80000000</v>
      </c>
    </row>
    <row r="298" spans="1:28" x14ac:dyDescent="0.25">
      <c r="A298" s="2">
        <v>2010</v>
      </c>
      <c r="B298" s="2" t="s">
        <v>131</v>
      </c>
      <c r="C298" s="2" t="s">
        <v>6</v>
      </c>
      <c r="D298" s="1" t="s">
        <v>132</v>
      </c>
      <c r="E298" s="19" t="s">
        <v>124</v>
      </c>
      <c r="F298" s="39">
        <v>312911925.62</v>
      </c>
      <c r="G298" s="39">
        <v>0</v>
      </c>
      <c r="H298" s="39">
        <v>0</v>
      </c>
      <c r="I298" s="39">
        <v>0</v>
      </c>
      <c r="J298" s="39">
        <v>0</v>
      </c>
      <c r="K298" s="39">
        <v>0</v>
      </c>
      <c r="L298" s="39">
        <v>0</v>
      </c>
      <c r="M298" s="39">
        <v>0</v>
      </c>
      <c r="N298" s="39">
        <v>0</v>
      </c>
      <c r="O298" s="39">
        <v>0</v>
      </c>
      <c r="P298" s="39">
        <v>0</v>
      </c>
      <c r="Q298" s="39">
        <v>0</v>
      </c>
      <c r="R298" s="39">
        <v>0</v>
      </c>
      <c r="S298" s="39">
        <v>0</v>
      </c>
      <c r="T298" s="39">
        <v>0</v>
      </c>
      <c r="U298" s="39">
        <v>0</v>
      </c>
      <c r="V298" s="39">
        <v>0</v>
      </c>
      <c r="W298" s="39">
        <v>0</v>
      </c>
      <c r="X298" s="39">
        <v>0</v>
      </c>
      <c r="Y298" s="39">
        <v>0</v>
      </c>
      <c r="Z298" s="39">
        <v>0</v>
      </c>
      <c r="AA298" s="31">
        <f t="shared" si="4"/>
        <v>312911925.62</v>
      </c>
    </row>
    <row r="299" spans="1:28" x14ac:dyDescent="0.25">
      <c r="A299" s="2">
        <v>2010</v>
      </c>
      <c r="B299" s="2" t="s">
        <v>131</v>
      </c>
      <c r="C299" s="2" t="s">
        <v>6</v>
      </c>
      <c r="D299" s="1" t="s">
        <v>132</v>
      </c>
      <c r="E299" s="19" t="s">
        <v>115</v>
      </c>
      <c r="F299" s="39">
        <v>237743796.38999999</v>
      </c>
      <c r="G299" s="39">
        <v>0</v>
      </c>
      <c r="H299" s="39">
        <v>0</v>
      </c>
      <c r="I299" s="39">
        <v>0</v>
      </c>
      <c r="J299" s="39">
        <v>0</v>
      </c>
      <c r="K299" s="39">
        <v>0</v>
      </c>
      <c r="L299" s="39">
        <v>0</v>
      </c>
      <c r="M299" s="39">
        <v>0</v>
      </c>
      <c r="N299" s="39">
        <v>0</v>
      </c>
      <c r="O299" s="39">
        <v>0</v>
      </c>
      <c r="P299" s="39">
        <v>0</v>
      </c>
      <c r="Q299" s="39">
        <v>0</v>
      </c>
      <c r="R299" s="39">
        <v>0</v>
      </c>
      <c r="S299" s="39">
        <v>0</v>
      </c>
      <c r="T299" s="39">
        <v>0</v>
      </c>
      <c r="U299" s="39">
        <v>0</v>
      </c>
      <c r="V299" s="39">
        <v>0</v>
      </c>
      <c r="W299" s="39">
        <v>0</v>
      </c>
      <c r="X299" s="39">
        <v>0</v>
      </c>
      <c r="Y299" s="39">
        <v>0</v>
      </c>
      <c r="Z299" s="39">
        <v>0</v>
      </c>
      <c r="AA299" s="31">
        <f t="shared" si="4"/>
        <v>237743796.38999999</v>
      </c>
    </row>
    <row r="300" spans="1:28" x14ac:dyDescent="0.25">
      <c r="A300" s="2">
        <v>2010</v>
      </c>
      <c r="B300" s="2" t="s">
        <v>131</v>
      </c>
      <c r="C300" s="2" t="s">
        <v>6</v>
      </c>
      <c r="D300" s="1" t="s">
        <v>132</v>
      </c>
      <c r="E300" s="19" t="s">
        <v>54</v>
      </c>
      <c r="F300" s="39">
        <v>9585540</v>
      </c>
      <c r="G300" s="39">
        <v>0</v>
      </c>
      <c r="H300" s="39">
        <v>0</v>
      </c>
      <c r="I300" s="39">
        <v>0</v>
      </c>
      <c r="J300" s="39">
        <v>0</v>
      </c>
      <c r="K300" s="39">
        <v>0</v>
      </c>
      <c r="L300" s="39">
        <v>0</v>
      </c>
      <c r="M300" s="39">
        <v>0</v>
      </c>
      <c r="N300" s="39">
        <v>0</v>
      </c>
      <c r="O300" s="39">
        <v>0</v>
      </c>
      <c r="P300" s="39">
        <v>0</v>
      </c>
      <c r="Q300" s="39">
        <v>0</v>
      </c>
      <c r="R300" s="39">
        <v>0</v>
      </c>
      <c r="S300" s="39">
        <v>0</v>
      </c>
      <c r="T300" s="39">
        <v>0</v>
      </c>
      <c r="U300" s="39">
        <v>0</v>
      </c>
      <c r="V300" s="39">
        <v>0</v>
      </c>
      <c r="W300" s="39">
        <v>0</v>
      </c>
      <c r="X300" s="39">
        <v>0</v>
      </c>
      <c r="Y300" s="39">
        <v>0</v>
      </c>
      <c r="Z300" s="39">
        <v>0</v>
      </c>
      <c r="AA300" s="31">
        <f t="shared" si="4"/>
        <v>9585540</v>
      </c>
    </row>
    <row r="301" spans="1:28" x14ac:dyDescent="0.25">
      <c r="A301" s="2">
        <v>2010</v>
      </c>
      <c r="B301" s="2" t="s">
        <v>131</v>
      </c>
      <c r="C301" s="2" t="s">
        <v>6</v>
      </c>
      <c r="D301" s="1" t="s">
        <v>132</v>
      </c>
      <c r="E301" s="19" t="s">
        <v>133</v>
      </c>
      <c r="F301" s="39">
        <v>0</v>
      </c>
      <c r="G301" s="39">
        <v>25000000</v>
      </c>
      <c r="H301" s="39">
        <v>0</v>
      </c>
      <c r="I301" s="39">
        <v>0</v>
      </c>
      <c r="J301" s="39">
        <v>0</v>
      </c>
      <c r="K301" s="39">
        <v>0</v>
      </c>
      <c r="L301" s="39">
        <v>0</v>
      </c>
      <c r="M301" s="39">
        <v>0</v>
      </c>
      <c r="N301" s="39">
        <v>0</v>
      </c>
      <c r="O301" s="39">
        <v>0</v>
      </c>
      <c r="P301" s="39">
        <v>0</v>
      </c>
      <c r="Q301" s="39">
        <v>0</v>
      </c>
      <c r="R301" s="39">
        <v>0</v>
      </c>
      <c r="S301" s="39">
        <v>0</v>
      </c>
      <c r="T301" s="39">
        <v>0</v>
      </c>
      <c r="U301" s="39">
        <v>0</v>
      </c>
      <c r="V301" s="39">
        <v>0</v>
      </c>
      <c r="W301" s="39">
        <v>0</v>
      </c>
      <c r="X301" s="39">
        <v>0</v>
      </c>
      <c r="Y301" s="39">
        <v>0</v>
      </c>
      <c r="Z301" s="39">
        <v>0</v>
      </c>
      <c r="AA301" s="31">
        <f t="shared" si="4"/>
        <v>25000000</v>
      </c>
    </row>
    <row r="302" spans="1:28" x14ac:dyDescent="0.25">
      <c r="A302" s="2">
        <v>2010</v>
      </c>
      <c r="B302" s="2" t="s">
        <v>131</v>
      </c>
      <c r="C302" s="2" t="s">
        <v>6</v>
      </c>
      <c r="D302" s="1" t="s">
        <v>132</v>
      </c>
      <c r="E302" s="21" t="s">
        <v>8</v>
      </c>
      <c r="F302" s="39">
        <v>0</v>
      </c>
      <c r="G302" s="39">
        <v>21698300</v>
      </c>
      <c r="H302" s="39">
        <v>0</v>
      </c>
      <c r="I302" s="39">
        <v>0</v>
      </c>
      <c r="J302" s="39">
        <v>0</v>
      </c>
      <c r="K302" s="39">
        <v>0</v>
      </c>
      <c r="L302" s="39">
        <v>0</v>
      </c>
      <c r="M302" s="39">
        <v>0</v>
      </c>
      <c r="N302" s="39">
        <v>0</v>
      </c>
      <c r="O302" s="39">
        <v>0</v>
      </c>
      <c r="P302" s="39">
        <v>0</v>
      </c>
      <c r="Q302" s="39">
        <v>0</v>
      </c>
      <c r="R302" s="39">
        <v>0</v>
      </c>
      <c r="S302" s="39">
        <v>0</v>
      </c>
      <c r="T302" s="39">
        <v>0</v>
      </c>
      <c r="U302" s="39">
        <v>0</v>
      </c>
      <c r="V302" s="39">
        <v>0</v>
      </c>
      <c r="W302" s="39">
        <v>0</v>
      </c>
      <c r="X302" s="39">
        <v>0</v>
      </c>
      <c r="Y302" s="39">
        <v>0</v>
      </c>
      <c r="Z302" s="39">
        <v>0</v>
      </c>
      <c r="AA302" s="31">
        <f t="shared" si="4"/>
        <v>21698300</v>
      </c>
    </row>
    <row r="303" spans="1:28" x14ac:dyDescent="0.25">
      <c r="A303" s="2">
        <v>2010</v>
      </c>
      <c r="B303" s="2" t="s">
        <v>131</v>
      </c>
      <c r="C303" s="2" t="s">
        <v>6</v>
      </c>
      <c r="D303" s="1" t="s">
        <v>132</v>
      </c>
      <c r="E303" s="19" t="s">
        <v>65</v>
      </c>
      <c r="F303" s="39">
        <v>204472875</v>
      </c>
      <c r="G303" s="39">
        <v>0</v>
      </c>
      <c r="H303" s="39">
        <v>0</v>
      </c>
      <c r="I303" s="39">
        <v>0</v>
      </c>
      <c r="J303" s="39">
        <v>0</v>
      </c>
      <c r="K303" s="39">
        <v>0</v>
      </c>
      <c r="L303" s="39">
        <v>0</v>
      </c>
      <c r="M303" s="39">
        <v>0</v>
      </c>
      <c r="N303" s="39">
        <v>0</v>
      </c>
      <c r="O303" s="39">
        <v>0</v>
      </c>
      <c r="P303" s="39">
        <v>0</v>
      </c>
      <c r="Q303" s="39">
        <v>0</v>
      </c>
      <c r="R303" s="39">
        <v>0</v>
      </c>
      <c r="S303" s="39">
        <v>0</v>
      </c>
      <c r="T303" s="39">
        <v>0</v>
      </c>
      <c r="U303" s="39">
        <v>0</v>
      </c>
      <c r="V303" s="39">
        <v>0</v>
      </c>
      <c r="W303" s="39">
        <v>0</v>
      </c>
      <c r="X303" s="39">
        <v>0</v>
      </c>
      <c r="Y303" s="39">
        <v>0</v>
      </c>
      <c r="Z303" s="39">
        <v>0</v>
      </c>
      <c r="AA303" s="31">
        <f t="shared" si="4"/>
        <v>204472875</v>
      </c>
    </row>
    <row r="304" spans="1:28" x14ac:dyDescent="0.25">
      <c r="A304" s="2">
        <v>2010</v>
      </c>
      <c r="B304" s="2" t="s">
        <v>131</v>
      </c>
      <c r="C304" s="2" t="s">
        <v>6</v>
      </c>
      <c r="D304" s="1" t="s">
        <v>132</v>
      </c>
      <c r="E304" s="19" t="s">
        <v>50</v>
      </c>
      <c r="F304" s="39">
        <v>100000000</v>
      </c>
      <c r="G304" s="39">
        <v>0</v>
      </c>
      <c r="H304" s="39">
        <v>0</v>
      </c>
      <c r="I304" s="39">
        <v>0</v>
      </c>
      <c r="J304" s="39">
        <v>0</v>
      </c>
      <c r="K304" s="39">
        <v>0</v>
      </c>
      <c r="L304" s="39">
        <v>0</v>
      </c>
      <c r="M304" s="39">
        <v>0</v>
      </c>
      <c r="N304" s="39">
        <v>0</v>
      </c>
      <c r="O304" s="39">
        <v>0</v>
      </c>
      <c r="P304" s="39">
        <v>0</v>
      </c>
      <c r="Q304" s="39">
        <v>0</v>
      </c>
      <c r="R304" s="39">
        <v>0</v>
      </c>
      <c r="S304" s="39">
        <v>0</v>
      </c>
      <c r="T304" s="39">
        <v>0</v>
      </c>
      <c r="U304" s="39">
        <v>0</v>
      </c>
      <c r="V304" s="39">
        <v>0</v>
      </c>
      <c r="W304" s="39">
        <v>0</v>
      </c>
      <c r="X304" s="39">
        <v>0</v>
      </c>
      <c r="Y304" s="39">
        <v>0</v>
      </c>
      <c r="Z304" s="39">
        <v>0</v>
      </c>
      <c r="AA304" s="31">
        <f t="shared" si="4"/>
        <v>100000000</v>
      </c>
    </row>
    <row r="305" spans="1:27" x14ac:dyDescent="0.25">
      <c r="A305" s="2">
        <v>2010</v>
      </c>
      <c r="B305" s="2" t="s">
        <v>131</v>
      </c>
      <c r="C305" s="2" t="s">
        <v>6</v>
      </c>
      <c r="D305" s="1" t="s">
        <v>132</v>
      </c>
      <c r="E305" s="19" t="s">
        <v>27</v>
      </c>
      <c r="F305" s="39">
        <v>130000000</v>
      </c>
      <c r="G305" s="39">
        <v>0</v>
      </c>
      <c r="H305" s="39">
        <v>0</v>
      </c>
      <c r="I305" s="39">
        <v>0</v>
      </c>
      <c r="J305" s="39">
        <v>0</v>
      </c>
      <c r="K305" s="39">
        <v>0</v>
      </c>
      <c r="L305" s="39">
        <v>0</v>
      </c>
      <c r="M305" s="39">
        <v>0</v>
      </c>
      <c r="N305" s="39">
        <v>0</v>
      </c>
      <c r="O305" s="39">
        <v>0</v>
      </c>
      <c r="P305" s="39">
        <v>0</v>
      </c>
      <c r="Q305" s="39">
        <v>0</v>
      </c>
      <c r="R305" s="39">
        <v>0</v>
      </c>
      <c r="S305" s="39">
        <v>0</v>
      </c>
      <c r="T305" s="39">
        <v>0</v>
      </c>
      <c r="U305" s="39">
        <v>0</v>
      </c>
      <c r="V305" s="39">
        <v>0</v>
      </c>
      <c r="W305" s="39">
        <v>0</v>
      </c>
      <c r="X305" s="39">
        <v>0</v>
      </c>
      <c r="Y305" s="39">
        <v>0</v>
      </c>
      <c r="Z305" s="39">
        <v>0</v>
      </c>
      <c r="AA305" s="31">
        <f t="shared" si="4"/>
        <v>130000000</v>
      </c>
    </row>
    <row r="306" spans="1:27" x14ac:dyDescent="0.25">
      <c r="A306" s="2">
        <v>2010</v>
      </c>
      <c r="B306" s="2" t="s">
        <v>131</v>
      </c>
      <c r="C306" s="2" t="s">
        <v>6</v>
      </c>
      <c r="D306" s="1" t="s">
        <v>132</v>
      </c>
      <c r="E306" s="21" t="s">
        <v>134</v>
      </c>
      <c r="F306" s="39">
        <v>0</v>
      </c>
      <c r="G306" s="39">
        <v>25000000</v>
      </c>
      <c r="H306" s="39">
        <v>0</v>
      </c>
      <c r="I306" s="39">
        <v>0</v>
      </c>
      <c r="J306" s="39">
        <v>0</v>
      </c>
      <c r="K306" s="39">
        <v>0</v>
      </c>
      <c r="L306" s="39">
        <v>0</v>
      </c>
      <c r="M306" s="39">
        <v>0</v>
      </c>
      <c r="N306" s="39">
        <v>0</v>
      </c>
      <c r="O306" s="39">
        <v>0</v>
      </c>
      <c r="P306" s="39">
        <v>0</v>
      </c>
      <c r="Q306" s="39">
        <v>0</v>
      </c>
      <c r="R306" s="39">
        <v>0</v>
      </c>
      <c r="S306" s="39">
        <v>0</v>
      </c>
      <c r="T306" s="39">
        <v>0</v>
      </c>
      <c r="U306" s="39">
        <v>0</v>
      </c>
      <c r="V306" s="39">
        <v>0</v>
      </c>
      <c r="W306" s="39">
        <v>0</v>
      </c>
      <c r="X306" s="39">
        <v>0</v>
      </c>
      <c r="Y306" s="39">
        <v>0</v>
      </c>
      <c r="Z306" s="39">
        <v>0</v>
      </c>
      <c r="AA306" s="31">
        <f t="shared" si="4"/>
        <v>25000000</v>
      </c>
    </row>
    <row r="307" spans="1:27" x14ac:dyDescent="0.25">
      <c r="A307" s="2">
        <v>2010</v>
      </c>
      <c r="B307" s="2" t="s">
        <v>131</v>
      </c>
      <c r="C307" s="2" t="s">
        <v>6</v>
      </c>
      <c r="D307" s="1" t="s">
        <v>132</v>
      </c>
      <c r="E307" s="19" t="s">
        <v>135</v>
      </c>
      <c r="F307" s="39">
        <v>10000000</v>
      </c>
      <c r="G307" s="39">
        <v>0</v>
      </c>
      <c r="H307" s="39">
        <v>0</v>
      </c>
      <c r="I307" s="39">
        <v>0</v>
      </c>
      <c r="J307" s="39">
        <v>0</v>
      </c>
      <c r="K307" s="39">
        <v>0</v>
      </c>
      <c r="L307" s="39">
        <v>0</v>
      </c>
      <c r="M307" s="39">
        <v>0</v>
      </c>
      <c r="N307" s="39">
        <v>0</v>
      </c>
      <c r="O307" s="39">
        <v>0</v>
      </c>
      <c r="P307" s="39">
        <v>0</v>
      </c>
      <c r="Q307" s="39">
        <v>0</v>
      </c>
      <c r="R307" s="39">
        <v>0</v>
      </c>
      <c r="S307" s="39">
        <v>0</v>
      </c>
      <c r="T307" s="39">
        <v>0</v>
      </c>
      <c r="U307" s="39">
        <v>0</v>
      </c>
      <c r="V307" s="39">
        <v>0</v>
      </c>
      <c r="W307" s="39">
        <v>0</v>
      </c>
      <c r="X307" s="39">
        <v>0</v>
      </c>
      <c r="Y307" s="39">
        <v>0</v>
      </c>
      <c r="Z307" s="39">
        <v>0</v>
      </c>
      <c r="AA307" s="31">
        <f t="shared" si="4"/>
        <v>10000000</v>
      </c>
    </row>
    <row r="308" spans="1:27" x14ac:dyDescent="0.25">
      <c r="A308" s="2">
        <v>2010</v>
      </c>
      <c r="B308" s="2" t="s">
        <v>131</v>
      </c>
      <c r="C308" s="2" t="s">
        <v>6</v>
      </c>
      <c r="D308" s="1" t="s">
        <v>132</v>
      </c>
      <c r="E308" s="19" t="s">
        <v>83</v>
      </c>
      <c r="F308" s="39">
        <v>91061149.450000003</v>
      </c>
      <c r="G308" s="39">
        <v>0</v>
      </c>
      <c r="H308" s="39">
        <v>0</v>
      </c>
      <c r="I308" s="39">
        <v>0</v>
      </c>
      <c r="J308" s="39">
        <v>0</v>
      </c>
      <c r="K308" s="39">
        <v>0</v>
      </c>
      <c r="L308" s="39">
        <v>0</v>
      </c>
      <c r="M308" s="39">
        <v>0</v>
      </c>
      <c r="N308" s="39">
        <v>0</v>
      </c>
      <c r="O308" s="39">
        <v>0</v>
      </c>
      <c r="P308" s="39">
        <v>0</v>
      </c>
      <c r="Q308" s="39">
        <v>0</v>
      </c>
      <c r="R308" s="39">
        <v>0</v>
      </c>
      <c r="S308" s="39">
        <v>0</v>
      </c>
      <c r="T308" s="39">
        <v>0</v>
      </c>
      <c r="U308" s="39">
        <v>0</v>
      </c>
      <c r="V308" s="39">
        <v>0</v>
      </c>
      <c r="W308" s="39">
        <v>0</v>
      </c>
      <c r="X308" s="39">
        <v>0</v>
      </c>
      <c r="Y308" s="39">
        <v>0</v>
      </c>
      <c r="Z308" s="39">
        <v>0</v>
      </c>
      <c r="AA308" s="31">
        <f t="shared" si="4"/>
        <v>91061149.450000003</v>
      </c>
    </row>
    <row r="309" spans="1:27" x14ac:dyDescent="0.25">
      <c r="A309" s="2">
        <v>2010</v>
      </c>
      <c r="B309" s="2" t="s">
        <v>131</v>
      </c>
      <c r="C309" s="2" t="s">
        <v>6</v>
      </c>
      <c r="D309" s="1" t="s">
        <v>132</v>
      </c>
      <c r="E309" s="19" t="s">
        <v>40</v>
      </c>
      <c r="F309" s="39">
        <v>10000000</v>
      </c>
      <c r="G309" s="39">
        <v>0</v>
      </c>
      <c r="H309" s="39">
        <v>0</v>
      </c>
      <c r="I309" s="39">
        <v>0</v>
      </c>
      <c r="J309" s="39">
        <v>0</v>
      </c>
      <c r="K309" s="39">
        <v>0</v>
      </c>
      <c r="L309" s="39">
        <v>0</v>
      </c>
      <c r="M309" s="39">
        <v>0</v>
      </c>
      <c r="N309" s="39">
        <v>0</v>
      </c>
      <c r="O309" s="39">
        <v>0</v>
      </c>
      <c r="P309" s="39">
        <v>0</v>
      </c>
      <c r="Q309" s="39">
        <v>0</v>
      </c>
      <c r="R309" s="39">
        <v>0</v>
      </c>
      <c r="S309" s="39">
        <v>0</v>
      </c>
      <c r="T309" s="39">
        <v>0</v>
      </c>
      <c r="U309" s="39">
        <v>0</v>
      </c>
      <c r="V309" s="39">
        <v>0</v>
      </c>
      <c r="W309" s="39">
        <v>0</v>
      </c>
      <c r="X309" s="39">
        <v>0</v>
      </c>
      <c r="Y309" s="39">
        <v>0</v>
      </c>
      <c r="Z309" s="39">
        <v>0</v>
      </c>
      <c r="AA309" s="31">
        <f t="shared" si="4"/>
        <v>10000000</v>
      </c>
    </row>
    <row r="310" spans="1:27" x14ac:dyDescent="0.25">
      <c r="A310" s="2">
        <v>2010</v>
      </c>
      <c r="B310" s="2" t="s">
        <v>131</v>
      </c>
      <c r="C310" s="2" t="s">
        <v>6</v>
      </c>
      <c r="D310" s="1" t="s">
        <v>132</v>
      </c>
      <c r="E310" s="19" t="s">
        <v>63</v>
      </c>
      <c r="F310" s="39">
        <v>283687920</v>
      </c>
      <c r="G310" s="39">
        <v>0</v>
      </c>
      <c r="H310" s="39">
        <v>0</v>
      </c>
      <c r="I310" s="39">
        <v>0</v>
      </c>
      <c r="J310" s="39">
        <v>0</v>
      </c>
      <c r="K310" s="39">
        <v>0</v>
      </c>
      <c r="L310" s="39">
        <v>0</v>
      </c>
      <c r="M310" s="39">
        <v>0</v>
      </c>
      <c r="N310" s="39">
        <v>0</v>
      </c>
      <c r="O310" s="39">
        <v>0</v>
      </c>
      <c r="P310" s="39">
        <v>0</v>
      </c>
      <c r="Q310" s="39">
        <v>0</v>
      </c>
      <c r="R310" s="39">
        <v>0</v>
      </c>
      <c r="S310" s="39">
        <v>0</v>
      </c>
      <c r="T310" s="39">
        <v>0</v>
      </c>
      <c r="U310" s="39">
        <v>0</v>
      </c>
      <c r="V310" s="39">
        <v>0</v>
      </c>
      <c r="W310" s="39">
        <v>0</v>
      </c>
      <c r="X310" s="39">
        <v>0</v>
      </c>
      <c r="Y310" s="39">
        <v>0</v>
      </c>
      <c r="Z310" s="39">
        <v>0</v>
      </c>
      <c r="AA310" s="31">
        <f t="shared" si="4"/>
        <v>283687920</v>
      </c>
    </row>
    <row r="311" spans="1:27" x14ac:dyDescent="0.25">
      <c r="A311" s="2">
        <v>2010</v>
      </c>
      <c r="B311" s="2" t="s">
        <v>131</v>
      </c>
      <c r="C311" s="2" t="s">
        <v>6</v>
      </c>
      <c r="D311" s="1" t="s">
        <v>132</v>
      </c>
      <c r="E311" s="19" t="s">
        <v>66</v>
      </c>
      <c r="F311" s="39">
        <v>36500000</v>
      </c>
      <c r="G311" s="39">
        <v>0</v>
      </c>
      <c r="H311" s="39">
        <v>0</v>
      </c>
      <c r="I311" s="39">
        <v>0</v>
      </c>
      <c r="J311" s="39">
        <v>0</v>
      </c>
      <c r="K311" s="39">
        <v>0</v>
      </c>
      <c r="L311" s="39">
        <v>0</v>
      </c>
      <c r="M311" s="39">
        <v>0</v>
      </c>
      <c r="N311" s="39">
        <v>0</v>
      </c>
      <c r="O311" s="39">
        <v>0</v>
      </c>
      <c r="P311" s="39">
        <v>0</v>
      </c>
      <c r="Q311" s="39">
        <v>0</v>
      </c>
      <c r="R311" s="39">
        <v>0</v>
      </c>
      <c r="S311" s="39">
        <v>0</v>
      </c>
      <c r="T311" s="39">
        <v>0</v>
      </c>
      <c r="U311" s="39">
        <v>0</v>
      </c>
      <c r="V311" s="39">
        <v>0</v>
      </c>
      <c r="W311" s="39">
        <v>0</v>
      </c>
      <c r="X311" s="39">
        <v>0</v>
      </c>
      <c r="Y311" s="39">
        <v>0</v>
      </c>
      <c r="Z311" s="39">
        <v>0</v>
      </c>
      <c r="AA311" s="31">
        <f t="shared" si="4"/>
        <v>36500000</v>
      </c>
    </row>
    <row r="312" spans="1:27" x14ac:dyDescent="0.25">
      <c r="A312" s="2">
        <v>2010</v>
      </c>
      <c r="B312" s="2" t="s">
        <v>131</v>
      </c>
      <c r="C312" s="2" t="s">
        <v>6</v>
      </c>
      <c r="D312" s="1" t="s">
        <v>132</v>
      </c>
      <c r="E312" s="19" t="s">
        <v>103</v>
      </c>
      <c r="F312" s="39">
        <v>119292676.22</v>
      </c>
      <c r="G312" s="39">
        <v>0</v>
      </c>
      <c r="H312" s="39">
        <v>0</v>
      </c>
      <c r="I312" s="39">
        <v>0</v>
      </c>
      <c r="J312" s="39">
        <v>0</v>
      </c>
      <c r="K312" s="39">
        <v>0</v>
      </c>
      <c r="L312" s="39">
        <v>0</v>
      </c>
      <c r="M312" s="39">
        <v>0</v>
      </c>
      <c r="N312" s="39">
        <v>0</v>
      </c>
      <c r="O312" s="39">
        <v>0</v>
      </c>
      <c r="P312" s="39">
        <v>0</v>
      </c>
      <c r="Q312" s="39">
        <v>0</v>
      </c>
      <c r="R312" s="39">
        <v>0</v>
      </c>
      <c r="S312" s="39">
        <v>0</v>
      </c>
      <c r="T312" s="39">
        <v>0</v>
      </c>
      <c r="U312" s="39">
        <v>0</v>
      </c>
      <c r="V312" s="39">
        <v>0</v>
      </c>
      <c r="W312" s="39">
        <v>0</v>
      </c>
      <c r="X312" s="39">
        <v>0</v>
      </c>
      <c r="Y312" s="39">
        <v>0</v>
      </c>
      <c r="Z312" s="39">
        <v>0</v>
      </c>
      <c r="AA312" s="31">
        <f t="shared" si="4"/>
        <v>119292676.22</v>
      </c>
    </row>
    <row r="313" spans="1:27" x14ac:dyDescent="0.25">
      <c r="A313" s="2">
        <v>2010</v>
      </c>
      <c r="B313" s="2" t="s">
        <v>131</v>
      </c>
      <c r="C313" s="2" t="s">
        <v>6</v>
      </c>
      <c r="D313" s="1" t="s">
        <v>132</v>
      </c>
      <c r="E313" s="19" t="s">
        <v>98</v>
      </c>
      <c r="F313" s="39">
        <v>100000000</v>
      </c>
      <c r="G313" s="39">
        <v>0</v>
      </c>
      <c r="H313" s="39">
        <v>0</v>
      </c>
      <c r="I313" s="39">
        <v>0</v>
      </c>
      <c r="J313" s="39">
        <v>0</v>
      </c>
      <c r="K313" s="39">
        <v>0</v>
      </c>
      <c r="L313" s="39">
        <v>0</v>
      </c>
      <c r="M313" s="39">
        <v>0</v>
      </c>
      <c r="N313" s="39">
        <v>0</v>
      </c>
      <c r="O313" s="39">
        <v>0</v>
      </c>
      <c r="P313" s="39">
        <v>0</v>
      </c>
      <c r="Q313" s="39">
        <v>0</v>
      </c>
      <c r="R313" s="39">
        <v>0</v>
      </c>
      <c r="S313" s="39">
        <v>0</v>
      </c>
      <c r="T313" s="39">
        <v>0</v>
      </c>
      <c r="U313" s="39">
        <v>0</v>
      </c>
      <c r="V313" s="39">
        <v>0</v>
      </c>
      <c r="W313" s="39">
        <v>0</v>
      </c>
      <c r="X313" s="39">
        <v>0</v>
      </c>
      <c r="Y313" s="39">
        <v>0</v>
      </c>
      <c r="Z313" s="39">
        <v>0</v>
      </c>
      <c r="AA313" s="31">
        <f t="shared" si="4"/>
        <v>100000000</v>
      </c>
    </row>
    <row r="314" spans="1:27" x14ac:dyDescent="0.25">
      <c r="A314" s="2">
        <v>2010</v>
      </c>
      <c r="B314" s="2" t="s">
        <v>131</v>
      </c>
      <c r="C314" s="2" t="s">
        <v>6</v>
      </c>
      <c r="D314" s="1" t="s">
        <v>132</v>
      </c>
      <c r="E314" s="21" t="s">
        <v>115</v>
      </c>
      <c r="F314" s="39">
        <v>0</v>
      </c>
      <c r="G314" s="39">
        <v>25000000</v>
      </c>
      <c r="H314" s="39">
        <v>0</v>
      </c>
      <c r="I314" s="39">
        <v>0</v>
      </c>
      <c r="J314" s="39">
        <v>0</v>
      </c>
      <c r="K314" s="39">
        <v>0</v>
      </c>
      <c r="L314" s="39">
        <v>0</v>
      </c>
      <c r="M314" s="39">
        <v>0</v>
      </c>
      <c r="N314" s="39">
        <v>0</v>
      </c>
      <c r="O314" s="39">
        <v>0</v>
      </c>
      <c r="P314" s="39">
        <v>0</v>
      </c>
      <c r="Q314" s="39">
        <v>0</v>
      </c>
      <c r="R314" s="39">
        <v>0</v>
      </c>
      <c r="S314" s="39">
        <v>0</v>
      </c>
      <c r="T314" s="39">
        <v>0</v>
      </c>
      <c r="U314" s="39">
        <v>0</v>
      </c>
      <c r="V314" s="39">
        <v>0</v>
      </c>
      <c r="W314" s="39">
        <v>0</v>
      </c>
      <c r="X314" s="39">
        <v>0</v>
      </c>
      <c r="Y314" s="39">
        <v>0</v>
      </c>
      <c r="Z314" s="39">
        <v>0</v>
      </c>
      <c r="AA314" s="31">
        <f t="shared" si="4"/>
        <v>25000000</v>
      </c>
    </row>
    <row r="315" spans="1:27" x14ac:dyDescent="0.25">
      <c r="A315" s="2">
        <v>2010</v>
      </c>
      <c r="B315" s="2" t="s">
        <v>131</v>
      </c>
      <c r="C315" s="2" t="s">
        <v>6</v>
      </c>
      <c r="D315" s="1" t="s">
        <v>132</v>
      </c>
      <c r="E315" s="19" t="s">
        <v>45</v>
      </c>
      <c r="F315" s="39">
        <v>20585540</v>
      </c>
      <c r="G315" s="39">
        <v>25000000</v>
      </c>
      <c r="H315" s="39">
        <v>0</v>
      </c>
      <c r="I315" s="39">
        <v>0</v>
      </c>
      <c r="J315" s="39">
        <v>0</v>
      </c>
      <c r="K315" s="39">
        <v>0</v>
      </c>
      <c r="L315" s="39">
        <v>0</v>
      </c>
      <c r="M315" s="39">
        <v>0</v>
      </c>
      <c r="N315" s="39">
        <v>0</v>
      </c>
      <c r="O315" s="39">
        <v>0</v>
      </c>
      <c r="P315" s="39">
        <v>0</v>
      </c>
      <c r="Q315" s="39">
        <v>0</v>
      </c>
      <c r="R315" s="39">
        <v>0</v>
      </c>
      <c r="S315" s="39">
        <v>0</v>
      </c>
      <c r="T315" s="39">
        <v>0</v>
      </c>
      <c r="U315" s="39">
        <v>0</v>
      </c>
      <c r="V315" s="39">
        <v>0</v>
      </c>
      <c r="W315" s="39">
        <v>0</v>
      </c>
      <c r="X315" s="39">
        <v>0</v>
      </c>
      <c r="Y315" s="39">
        <v>0</v>
      </c>
      <c r="Z315" s="39">
        <v>0</v>
      </c>
      <c r="AA315" s="31">
        <f t="shared" si="4"/>
        <v>45585540</v>
      </c>
    </row>
    <row r="316" spans="1:27" x14ac:dyDescent="0.25">
      <c r="A316" s="2">
        <v>2010</v>
      </c>
      <c r="B316" s="2" t="s">
        <v>131</v>
      </c>
      <c r="C316" s="2" t="s">
        <v>6</v>
      </c>
      <c r="D316" s="1" t="s">
        <v>132</v>
      </c>
      <c r="E316" s="19" t="s">
        <v>41</v>
      </c>
      <c r="F316" s="39">
        <v>12827424</v>
      </c>
      <c r="G316" s="39">
        <v>0</v>
      </c>
      <c r="H316" s="39">
        <v>0</v>
      </c>
      <c r="I316" s="39">
        <v>0</v>
      </c>
      <c r="J316" s="39">
        <v>0</v>
      </c>
      <c r="K316" s="39">
        <v>0</v>
      </c>
      <c r="L316" s="39">
        <v>0</v>
      </c>
      <c r="M316" s="39">
        <v>0</v>
      </c>
      <c r="N316" s="39">
        <v>0</v>
      </c>
      <c r="O316" s="39">
        <v>0</v>
      </c>
      <c r="P316" s="39">
        <v>0</v>
      </c>
      <c r="Q316" s="39">
        <v>0</v>
      </c>
      <c r="R316" s="39">
        <v>0</v>
      </c>
      <c r="S316" s="39">
        <v>0</v>
      </c>
      <c r="T316" s="39">
        <v>0</v>
      </c>
      <c r="U316" s="39">
        <v>0</v>
      </c>
      <c r="V316" s="39">
        <v>0</v>
      </c>
      <c r="W316" s="39">
        <v>0</v>
      </c>
      <c r="X316" s="39">
        <v>0</v>
      </c>
      <c r="Y316" s="39">
        <v>0</v>
      </c>
      <c r="Z316" s="39">
        <v>0</v>
      </c>
      <c r="AA316" s="31">
        <f t="shared" si="4"/>
        <v>12827424</v>
      </c>
    </row>
    <row r="317" spans="1:27" x14ac:dyDescent="0.25">
      <c r="A317" s="2">
        <v>2010</v>
      </c>
      <c r="B317" s="2" t="s">
        <v>131</v>
      </c>
      <c r="C317" s="2" t="s">
        <v>6</v>
      </c>
      <c r="D317" s="1" t="s">
        <v>132</v>
      </c>
      <c r="E317" s="19" t="s">
        <v>53</v>
      </c>
      <c r="F317" s="39">
        <v>130095566</v>
      </c>
      <c r="G317" s="39">
        <v>0</v>
      </c>
      <c r="H317" s="39">
        <v>0</v>
      </c>
      <c r="I317" s="39">
        <v>0</v>
      </c>
      <c r="J317" s="39">
        <v>0</v>
      </c>
      <c r="K317" s="39">
        <v>0</v>
      </c>
      <c r="L317" s="39">
        <v>0</v>
      </c>
      <c r="M317" s="39">
        <v>0</v>
      </c>
      <c r="N317" s="39">
        <v>0</v>
      </c>
      <c r="O317" s="39">
        <v>0</v>
      </c>
      <c r="P317" s="39">
        <v>0</v>
      </c>
      <c r="Q317" s="39">
        <v>0</v>
      </c>
      <c r="R317" s="39">
        <v>0</v>
      </c>
      <c r="S317" s="39">
        <v>0</v>
      </c>
      <c r="T317" s="39">
        <v>0</v>
      </c>
      <c r="U317" s="39">
        <v>0</v>
      </c>
      <c r="V317" s="39">
        <v>0</v>
      </c>
      <c r="W317" s="39">
        <v>0</v>
      </c>
      <c r="X317" s="39">
        <v>0</v>
      </c>
      <c r="Y317" s="39">
        <v>0</v>
      </c>
      <c r="Z317" s="39">
        <v>0</v>
      </c>
      <c r="AA317" s="31">
        <f t="shared" si="4"/>
        <v>130095566</v>
      </c>
    </row>
    <row r="318" spans="1:27" x14ac:dyDescent="0.25">
      <c r="A318" s="2">
        <v>2010</v>
      </c>
      <c r="B318" s="2" t="s">
        <v>131</v>
      </c>
      <c r="C318" s="2" t="s">
        <v>6</v>
      </c>
      <c r="D318" s="1" t="s">
        <v>132</v>
      </c>
      <c r="E318" s="19" t="s">
        <v>85</v>
      </c>
      <c r="F318" s="39">
        <v>125000000</v>
      </c>
      <c r="G318" s="39">
        <v>25000000</v>
      </c>
      <c r="H318" s="39">
        <v>0</v>
      </c>
      <c r="I318" s="39">
        <v>0</v>
      </c>
      <c r="J318" s="39">
        <v>0</v>
      </c>
      <c r="K318" s="39">
        <v>0</v>
      </c>
      <c r="L318" s="39">
        <v>0</v>
      </c>
      <c r="M318" s="39">
        <v>0</v>
      </c>
      <c r="N318" s="39">
        <v>0</v>
      </c>
      <c r="O318" s="39">
        <v>0</v>
      </c>
      <c r="P318" s="39">
        <v>0</v>
      </c>
      <c r="Q318" s="39">
        <v>0</v>
      </c>
      <c r="R318" s="39">
        <v>0</v>
      </c>
      <c r="S318" s="39">
        <v>0</v>
      </c>
      <c r="T318" s="39">
        <v>0</v>
      </c>
      <c r="U318" s="39">
        <v>0</v>
      </c>
      <c r="V318" s="39">
        <v>0</v>
      </c>
      <c r="W318" s="39">
        <v>0</v>
      </c>
      <c r="X318" s="39">
        <v>0</v>
      </c>
      <c r="Y318" s="39">
        <v>0</v>
      </c>
      <c r="Z318" s="39">
        <v>0</v>
      </c>
      <c r="AA318" s="31">
        <f t="shared" si="4"/>
        <v>150000000</v>
      </c>
    </row>
    <row r="319" spans="1:27" x14ac:dyDescent="0.25">
      <c r="A319" s="2">
        <v>2010</v>
      </c>
      <c r="B319" s="2" t="s">
        <v>131</v>
      </c>
      <c r="C319" s="2" t="s">
        <v>6</v>
      </c>
      <c r="D319" s="1" t="s">
        <v>132</v>
      </c>
      <c r="E319" s="19" t="s">
        <v>74</v>
      </c>
      <c r="F319" s="39">
        <v>24344783.870000001</v>
      </c>
      <c r="G319" s="39">
        <v>0</v>
      </c>
      <c r="H319" s="39">
        <v>0</v>
      </c>
      <c r="I319" s="39">
        <v>0</v>
      </c>
      <c r="J319" s="39">
        <v>0</v>
      </c>
      <c r="K319" s="39">
        <v>0</v>
      </c>
      <c r="L319" s="39">
        <v>0</v>
      </c>
      <c r="M319" s="39">
        <v>0</v>
      </c>
      <c r="N319" s="39">
        <v>0</v>
      </c>
      <c r="O319" s="39">
        <v>0</v>
      </c>
      <c r="P319" s="39">
        <v>0</v>
      </c>
      <c r="Q319" s="39">
        <v>0</v>
      </c>
      <c r="R319" s="39">
        <v>0</v>
      </c>
      <c r="S319" s="39">
        <v>0</v>
      </c>
      <c r="T319" s="39">
        <v>0</v>
      </c>
      <c r="U319" s="39">
        <v>0</v>
      </c>
      <c r="V319" s="39">
        <v>0</v>
      </c>
      <c r="W319" s="39">
        <v>0</v>
      </c>
      <c r="X319" s="39">
        <v>0</v>
      </c>
      <c r="Y319" s="39">
        <v>0</v>
      </c>
      <c r="Z319" s="39">
        <v>0</v>
      </c>
      <c r="AA319" s="31">
        <f t="shared" si="4"/>
        <v>24344783.870000001</v>
      </c>
    </row>
    <row r="320" spans="1:27" x14ac:dyDescent="0.25">
      <c r="A320" s="2">
        <v>2010</v>
      </c>
      <c r="B320" s="2" t="s">
        <v>131</v>
      </c>
      <c r="C320" s="2" t="s">
        <v>6</v>
      </c>
      <c r="D320" s="1" t="s">
        <v>132</v>
      </c>
      <c r="E320" s="19" t="s">
        <v>136</v>
      </c>
      <c r="F320" s="39">
        <v>10113405.869999999</v>
      </c>
      <c r="G320" s="39">
        <v>0</v>
      </c>
      <c r="H320" s="39">
        <v>0</v>
      </c>
      <c r="I320" s="39">
        <v>0</v>
      </c>
      <c r="J320" s="39">
        <v>0</v>
      </c>
      <c r="K320" s="39">
        <v>0</v>
      </c>
      <c r="L320" s="39">
        <v>0</v>
      </c>
      <c r="M320" s="39">
        <v>0</v>
      </c>
      <c r="N320" s="39">
        <v>0</v>
      </c>
      <c r="O320" s="39">
        <v>0</v>
      </c>
      <c r="P320" s="39">
        <v>0</v>
      </c>
      <c r="Q320" s="39">
        <v>0</v>
      </c>
      <c r="R320" s="39">
        <v>0</v>
      </c>
      <c r="S320" s="39">
        <v>0</v>
      </c>
      <c r="T320" s="39">
        <v>0</v>
      </c>
      <c r="U320" s="39">
        <v>0</v>
      </c>
      <c r="V320" s="39">
        <v>0</v>
      </c>
      <c r="W320" s="39">
        <v>0</v>
      </c>
      <c r="X320" s="39">
        <v>0</v>
      </c>
      <c r="Y320" s="39">
        <v>0</v>
      </c>
      <c r="Z320" s="39">
        <v>0</v>
      </c>
      <c r="AA320" s="31">
        <f t="shared" ref="AA320:AA383" si="5">SUM(F320:Z320)</f>
        <v>10113405.869999999</v>
      </c>
    </row>
    <row r="321" spans="1:27" x14ac:dyDescent="0.25">
      <c r="A321" s="2">
        <v>2010</v>
      </c>
      <c r="B321" s="2" t="s">
        <v>131</v>
      </c>
      <c r="C321" s="2" t="s">
        <v>6</v>
      </c>
      <c r="D321" s="1" t="s">
        <v>132</v>
      </c>
      <c r="E321" s="14" t="s">
        <v>195</v>
      </c>
      <c r="F321" s="39">
        <v>65450000</v>
      </c>
      <c r="G321" s="39">
        <v>0</v>
      </c>
      <c r="H321" s="39">
        <v>0</v>
      </c>
      <c r="I321" s="39">
        <v>0</v>
      </c>
      <c r="J321" s="39">
        <v>0</v>
      </c>
      <c r="K321" s="39">
        <v>0</v>
      </c>
      <c r="L321" s="39">
        <v>0</v>
      </c>
      <c r="M321" s="39">
        <v>0</v>
      </c>
      <c r="N321" s="39">
        <v>0</v>
      </c>
      <c r="O321" s="39">
        <v>0</v>
      </c>
      <c r="P321" s="39">
        <v>0</v>
      </c>
      <c r="Q321" s="39">
        <v>0</v>
      </c>
      <c r="R321" s="39">
        <v>0</v>
      </c>
      <c r="S321" s="39">
        <v>0</v>
      </c>
      <c r="T321" s="39">
        <v>0</v>
      </c>
      <c r="U321" s="39">
        <v>0</v>
      </c>
      <c r="V321" s="39">
        <v>0</v>
      </c>
      <c r="W321" s="39">
        <v>0</v>
      </c>
      <c r="X321" s="39">
        <v>0</v>
      </c>
      <c r="Y321" s="39">
        <v>0</v>
      </c>
      <c r="Z321" s="39">
        <v>0</v>
      </c>
      <c r="AA321" s="31">
        <f t="shared" si="5"/>
        <v>65450000</v>
      </c>
    </row>
    <row r="322" spans="1:27" x14ac:dyDescent="0.25">
      <c r="A322" s="2">
        <v>2010</v>
      </c>
      <c r="B322" s="2" t="s">
        <v>131</v>
      </c>
      <c r="C322" s="2" t="s">
        <v>6</v>
      </c>
      <c r="D322" s="1" t="s">
        <v>132</v>
      </c>
      <c r="E322" s="19" t="s">
        <v>30</v>
      </c>
      <c r="F322" s="39">
        <v>0</v>
      </c>
      <c r="G322" s="39">
        <v>100000000</v>
      </c>
      <c r="H322" s="39">
        <v>0</v>
      </c>
      <c r="I322" s="39">
        <v>0</v>
      </c>
      <c r="J322" s="39">
        <v>0</v>
      </c>
      <c r="K322" s="39">
        <v>0</v>
      </c>
      <c r="L322" s="39">
        <v>0</v>
      </c>
      <c r="M322" s="39">
        <v>0</v>
      </c>
      <c r="N322" s="39">
        <v>0</v>
      </c>
      <c r="O322" s="39">
        <v>0</v>
      </c>
      <c r="P322" s="39">
        <v>0</v>
      </c>
      <c r="Q322" s="39">
        <v>0</v>
      </c>
      <c r="R322" s="39">
        <v>0</v>
      </c>
      <c r="S322" s="39">
        <v>0</v>
      </c>
      <c r="T322" s="39">
        <v>0</v>
      </c>
      <c r="U322" s="39">
        <v>0</v>
      </c>
      <c r="V322" s="39">
        <v>0</v>
      </c>
      <c r="W322" s="39">
        <v>0</v>
      </c>
      <c r="X322" s="39">
        <v>0</v>
      </c>
      <c r="Y322" s="39">
        <v>0</v>
      </c>
      <c r="Z322" s="39">
        <v>0</v>
      </c>
      <c r="AA322" s="31">
        <f t="shared" si="5"/>
        <v>100000000</v>
      </c>
    </row>
    <row r="323" spans="1:27" x14ac:dyDescent="0.25">
      <c r="A323" s="2">
        <v>2010</v>
      </c>
      <c r="B323" s="2" t="s">
        <v>131</v>
      </c>
      <c r="C323" s="2" t="s">
        <v>6</v>
      </c>
      <c r="D323" s="1" t="s">
        <v>132</v>
      </c>
      <c r="E323" s="19" t="s">
        <v>46</v>
      </c>
      <c r="F323" s="39">
        <v>76610000</v>
      </c>
      <c r="G323" s="39">
        <v>0</v>
      </c>
      <c r="H323" s="39">
        <v>0</v>
      </c>
      <c r="I323" s="39">
        <v>0</v>
      </c>
      <c r="J323" s="39">
        <v>0</v>
      </c>
      <c r="K323" s="39">
        <v>0</v>
      </c>
      <c r="L323" s="39">
        <v>0</v>
      </c>
      <c r="M323" s="39">
        <v>0</v>
      </c>
      <c r="N323" s="39">
        <v>0</v>
      </c>
      <c r="O323" s="39">
        <v>0</v>
      </c>
      <c r="P323" s="39">
        <v>0</v>
      </c>
      <c r="Q323" s="39">
        <v>0</v>
      </c>
      <c r="R323" s="39">
        <v>0</v>
      </c>
      <c r="S323" s="39">
        <v>0</v>
      </c>
      <c r="T323" s="39">
        <v>0</v>
      </c>
      <c r="U323" s="39">
        <v>0</v>
      </c>
      <c r="V323" s="39">
        <v>0</v>
      </c>
      <c r="W323" s="39">
        <v>0</v>
      </c>
      <c r="X323" s="39">
        <v>0</v>
      </c>
      <c r="Y323" s="39">
        <v>0</v>
      </c>
      <c r="Z323" s="39">
        <v>0</v>
      </c>
      <c r="AA323" s="31">
        <f t="shared" si="5"/>
        <v>76610000</v>
      </c>
    </row>
    <row r="324" spans="1:27" x14ac:dyDescent="0.25">
      <c r="A324" s="2">
        <v>2010</v>
      </c>
      <c r="B324" s="2" t="s">
        <v>131</v>
      </c>
      <c r="C324" s="2" t="s">
        <v>6</v>
      </c>
      <c r="D324" s="1" t="s">
        <v>132</v>
      </c>
      <c r="E324" s="19" t="s">
        <v>64</v>
      </c>
      <c r="F324" s="39">
        <v>40000000</v>
      </c>
      <c r="G324" s="39">
        <v>0</v>
      </c>
      <c r="H324" s="39">
        <v>0</v>
      </c>
      <c r="I324" s="39">
        <v>0</v>
      </c>
      <c r="J324" s="39">
        <v>0</v>
      </c>
      <c r="K324" s="39">
        <v>0</v>
      </c>
      <c r="L324" s="39">
        <v>0</v>
      </c>
      <c r="M324" s="39">
        <v>0</v>
      </c>
      <c r="N324" s="39">
        <v>0</v>
      </c>
      <c r="O324" s="39">
        <v>0</v>
      </c>
      <c r="P324" s="39">
        <v>0</v>
      </c>
      <c r="Q324" s="39">
        <v>0</v>
      </c>
      <c r="R324" s="39">
        <v>0</v>
      </c>
      <c r="S324" s="39">
        <v>0</v>
      </c>
      <c r="T324" s="39">
        <v>0</v>
      </c>
      <c r="U324" s="39">
        <v>0</v>
      </c>
      <c r="V324" s="39">
        <v>0</v>
      </c>
      <c r="W324" s="39">
        <v>0</v>
      </c>
      <c r="X324" s="39">
        <v>0</v>
      </c>
      <c r="Y324" s="39">
        <v>0</v>
      </c>
      <c r="Z324" s="39">
        <v>0</v>
      </c>
      <c r="AA324" s="31">
        <f t="shared" si="5"/>
        <v>40000000</v>
      </c>
    </row>
    <row r="325" spans="1:27" x14ac:dyDescent="0.25">
      <c r="A325" s="2">
        <v>2010</v>
      </c>
      <c r="B325" s="2" t="s">
        <v>131</v>
      </c>
      <c r="C325" s="2" t="s">
        <v>6</v>
      </c>
      <c r="D325" s="1" t="s">
        <v>132</v>
      </c>
      <c r="E325" s="19" t="s">
        <v>119</v>
      </c>
      <c r="F325" s="39">
        <v>200000000</v>
      </c>
      <c r="G325" s="39">
        <v>0</v>
      </c>
      <c r="H325" s="39">
        <v>0</v>
      </c>
      <c r="I325" s="39">
        <v>0</v>
      </c>
      <c r="J325" s="39">
        <v>0</v>
      </c>
      <c r="K325" s="39">
        <v>0</v>
      </c>
      <c r="L325" s="39">
        <v>0</v>
      </c>
      <c r="M325" s="39">
        <v>0</v>
      </c>
      <c r="N325" s="39">
        <v>0</v>
      </c>
      <c r="O325" s="39">
        <v>0</v>
      </c>
      <c r="P325" s="39">
        <v>0</v>
      </c>
      <c r="Q325" s="39">
        <v>0</v>
      </c>
      <c r="R325" s="39">
        <v>0</v>
      </c>
      <c r="S325" s="39">
        <v>0</v>
      </c>
      <c r="T325" s="39">
        <v>0</v>
      </c>
      <c r="U325" s="39">
        <v>0</v>
      </c>
      <c r="V325" s="39">
        <v>0</v>
      </c>
      <c r="W325" s="39">
        <v>0</v>
      </c>
      <c r="X325" s="39">
        <v>0</v>
      </c>
      <c r="Y325" s="39">
        <v>0</v>
      </c>
      <c r="Z325" s="39">
        <v>0</v>
      </c>
      <c r="AA325" s="31">
        <f t="shared" si="5"/>
        <v>200000000</v>
      </c>
    </row>
    <row r="326" spans="1:27" x14ac:dyDescent="0.25">
      <c r="A326" s="2">
        <v>2010</v>
      </c>
      <c r="B326" s="2" t="s">
        <v>131</v>
      </c>
      <c r="C326" s="2" t="s">
        <v>6</v>
      </c>
      <c r="D326" s="1" t="s">
        <v>132</v>
      </c>
      <c r="E326" s="19" t="s">
        <v>34</v>
      </c>
      <c r="F326" s="39">
        <v>143378240</v>
      </c>
      <c r="G326" s="39">
        <v>21966000</v>
      </c>
      <c r="H326" s="39">
        <v>0</v>
      </c>
      <c r="I326" s="39">
        <v>0</v>
      </c>
      <c r="J326" s="39">
        <v>0</v>
      </c>
      <c r="K326" s="39">
        <v>0</v>
      </c>
      <c r="L326" s="39">
        <v>0</v>
      </c>
      <c r="M326" s="39">
        <v>0</v>
      </c>
      <c r="N326" s="39">
        <v>0</v>
      </c>
      <c r="O326" s="39">
        <v>0</v>
      </c>
      <c r="P326" s="39">
        <v>0</v>
      </c>
      <c r="Q326" s="39">
        <v>0</v>
      </c>
      <c r="R326" s="39">
        <v>0</v>
      </c>
      <c r="S326" s="39">
        <v>0</v>
      </c>
      <c r="T326" s="39">
        <v>0</v>
      </c>
      <c r="U326" s="39">
        <v>0</v>
      </c>
      <c r="V326" s="39">
        <v>0</v>
      </c>
      <c r="W326" s="39">
        <v>0</v>
      </c>
      <c r="X326" s="39">
        <v>0</v>
      </c>
      <c r="Y326" s="39">
        <v>0</v>
      </c>
      <c r="Z326" s="39">
        <v>0</v>
      </c>
      <c r="AA326" s="31">
        <f t="shared" si="5"/>
        <v>165344240</v>
      </c>
    </row>
    <row r="327" spans="1:27" x14ac:dyDescent="0.25">
      <c r="A327" s="2">
        <v>2010</v>
      </c>
      <c r="B327" s="2" t="s">
        <v>131</v>
      </c>
      <c r="C327" s="2" t="s">
        <v>6</v>
      </c>
      <c r="D327" s="1" t="s">
        <v>132</v>
      </c>
      <c r="E327" s="19" t="s">
        <v>101</v>
      </c>
      <c r="F327" s="39">
        <v>135300507.97999999</v>
      </c>
      <c r="G327" s="39">
        <v>0</v>
      </c>
      <c r="H327" s="39">
        <v>0</v>
      </c>
      <c r="I327" s="39">
        <v>0</v>
      </c>
      <c r="J327" s="39">
        <v>0</v>
      </c>
      <c r="K327" s="39">
        <v>0</v>
      </c>
      <c r="L327" s="39">
        <v>0</v>
      </c>
      <c r="M327" s="39">
        <v>0</v>
      </c>
      <c r="N327" s="39">
        <v>0</v>
      </c>
      <c r="O327" s="39">
        <v>0</v>
      </c>
      <c r="P327" s="39">
        <v>0</v>
      </c>
      <c r="Q327" s="39">
        <v>0</v>
      </c>
      <c r="R327" s="39">
        <v>0</v>
      </c>
      <c r="S327" s="39">
        <v>0</v>
      </c>
      <c r="T327" s="39">
        <v>0</v>
      </c>
      <c r="U327" s="39">
        <v>0</v>
      </c>
      <c r="V327" s="39">
        <v>0</v>
      </c>
      <c r="W327" s="39">
        <v>0</v>
      </c>
      <c r="X327" s="39">
        <v>0</v>
      </c>
      <c r="Y327" s="39">
        <v>0</v>
      </c>
      <c r="Z327" s="39">
        <v>0</v>
      </c>
      <c r="AA327" s="31">
        <f t="shared" si="5"/>
        <v>135300507.97999999</v>
      </c>
    </row>
    <row r="328" spans="1:27" x14ac:dyDescent="0.25">
      <c r="A328" s="2">
        <v>2010</v>
      </c>
      <c r="B328" s="2" t="s">
        <v>131</v>
      </c>
      <c r="C328" s="2" t="s">
        <v>6</v>
      </c>
      <c r="D328" s="1" t="s">
        <v>132</v>
      </c>
      <c r="E328" s="19" t="s">
        <v>102</v>
      </c>
      <c r="F328" s="39">
        <v>185000000</v>
      </c>
      <c r="G328" s="39">
        <v>0</v>
      </c>
      <c r="H328" s="39">
        <v>0</v>
      </c>
      <c r="I328" s="39">
        <v>0</v>
      </c>
      <c r="J328" s="39">
        <v>0</v>
      </c>
      <c r="K328" s="39">
        <v>0</v>
      </c>
      <c r="L328" s="39">
        <v>0</v>
      </c>
      <c r="M328" s="39">
        <v>0</v>
      </c>
      <c r="N328" s="39">
        <v>0</v>
      </c>
      <c r="O328" s="39">
        <v>0</v>
      </c>
      <c r="P328" s="39">
        <v>0</v>
      </c>
      <c r="Q328" s="39">
        <v>0</v>
      </c>
      <c r="R328" s="39">
        <v>0</v>
      </c>
      <c r="S328" s="39">
        <v>0</v>
      </c>
      <c r="T328" s="39">
        <v>0</v>
      </c>
      <c r="U328" s="39">
        <v>0</v>
      </c>
      <c r="V328" s="39">
        <v>0</v>
      </c>
      <c r="W328" s="39">
        <v>0</v>
      </c>
      <c r="X328" s="39">
        <v>0</v>
      </c>
      <c r="Y328" s="39">
        <v>0</v>
      </c>
      <c r="Z328" s="39">
        <v>0</v>
      </c>
      <c r="AA328" s="31">
        <f t="shared" si="5"/>
        <v>185000000</v>
      </c>
    </row>
    <row r="329" spans="1:27" x14ac:dyDescent="0.25">
      <c r="A329" s="2">
        <v>2010</v>
      </c>
      <c r="B329" s="2" t="s">
        <v>131</v>
      </c>
      <c r="C329" s="2" t="s">
        <v>6</v>
      </c>
      <c r="D329" s="1" t="s">
        <v>132</v>
      </c>
      <c r="E329" s="19" t="s">
        <v>77</v>
      </c>
      <c r="F329" s="39">
        <v>289552591.39999998</v>
      </c>
      <c r="G329" s="39">
        <v>42000000</v>
      </c>
      <c r="H329" s="39">
        <v>0</v>
      </c>
      <c r="I329" s="39">
        <v>0</v>
      </c>
      <c r="J329" s="39">
        <v>0</v>
      </c>
      <c r="K329" s="39">
        <v>0</v>
      </c>
      <c r="L329" s="39">
        <v>0</v>
      </c>
      <c r="M329" s="39">
        <v>0</v>
      </c>
      <c r="N329" s="39">
        <v>0</v>
      </c>
      <c r="O329" s="39">
        <v>0</v>
      </c>
      <c r="P329" s="39">
        <v>0</v>
      </c>
      <c r="Q329" s="39">
        <v>0</v>
      </c>
      <c r="R329" s="39">
        <v>0</v>
      </c>
      <c r="S329" s="39">
        <v>0</v>
      </c>
      <c r="T329" s="39">
        <v>0</v>
      </c>
      <c r="U329" s="39">
        <v>0</v>
      </c>
      <c r="V329" s="39">
        <v>0</v>
      </c>
      <c r="W329" s="39">
        <v>0</v>
      </c>
      <c r="X329" s="39">
        <v>0</v>
      </c>
      <c r="Y329" s="39">
        <v>0</v>
      </c>
      <c r="Z329" s="39">
        <v>0</v>
      </c>
      <c r="AA329" s="31">
        <f t="shared" si="5"/>
        <v>331552591.39999998</v>
      </c>
    </row>
    <row r="330" spans="1:27" x14ac:dyDescent="0.25">
      <c r="A330" s="2">
        <v>2010</v>
      </c>
      <c r="B330" s="2" t="s">
        <v>131</v>
      </c>
      <c r="C330" s="2" t="s">
        <v>6</v>
      </c>
      <c r="D330" s="1" t="s">
        <v>132</v>
      </c>
      <c r="E330" s="19" t="s">
        <v>44</v>
      </c>
      <c r="F330" s="39">
        <v>184123851.24000001</v>
      </c>
      <c r="G330" s="39">
        <v>0</v>
      </c>
      <c r="H330" s="39">
        <v>0</v>
      </c>
      <c r="I330" s="39">
        <v>0</v>
      </c>
      <c r="J330" s="39">
        <v>0</v>
      </c>
      <c r="K330" s="39">
        <v>0</v>
      </c>
      <c r="L330" s="39">
        <v>0</v>
      </c>
      <c r="M330" s="39">
        <v>0</v>
      </c>
      <c r="N330" s="39">
        <v>0</v>
      </c>
      <c r="O330" s="39">
        <v>0</v>
      </c>
      <c r="P330" s="39">
        <v>0</v>
      </c>
      <c r="Q330" s="39">
        <v>0</v>
      </c>
      <c r="R330" s="39">
        <v>0</v>
      </c>
      <c r="S330" s="39">
        <v>0</v>
      </c>
      <c r="T330" s="39">
        <v>0</v>
      </c>
      <c r="U330" s="39">
        <v>0</v>
      </c>
      <c r="V330" s="39">
        <v>0</v>
      </c>
      <c r="W330" s="39">
        <v>0</v>
      </c>
      <c r="X330" s="39">
        <v>0</v>
      </c>
      <c r="Y330" s="39">
        <v>0</v>
      </c>
      <c r="Z330" s="39">
        <v>0</v>
      </c>
      <c r="AA330" s="31">
        <f t="shared" si="5"/>
        <v>184123851.24000001</v>
      </c>
    </row>
    <row r="331" spans="1:27" x14ac:dyDescent="0.25">
      <c r="A331" s="2">
        <v>2010</v>
      </c>
      <c r="B331" s="2" t="s">
        <v>131</v>
      </c>
      <c r="C331" s="2" t="s">
        <v>6</v>
      </c>
      <c r="D331" s="1" t="s">
        <v>132</v>
      </c>
      <c r="E331" s="14" t="s">
        <v>60</v>
      </c>
      <c r="F331" s="39">
        <v>46232890</v>
      </c>
      <c r="G331" s="39">
        <v>22324000</v>
      </c>
      <c r="H331" s="39">
        <v>0</v>
      </c>
      <c r="I331" s="39">
        <v>0</v>
      </c>
      <c r="J331" s="39">
        <v>0</v>
      </c>
      <c r="K331" s="39">
        <v>0</v>
      </c>
      <c r="L331" s="39">
        <v>0</v>
      </c>
      <c r="M331" s="39">
        <v>0</v>
      </c>
      <c r="N331" s="39">
        <v>0</v>
      </c>
      <c r="O331" s="39">
        <v>0</v>
      </c>
      <c r="P331" s="39">
        <v>0</v>
      </c>
      <c r="Q331" s="39">
        <v>0</v>
      </c>
      <c r="R331" s="39">
        <v>0</v>
      </c>
      <c r="S331" s="39">
        <v>0</v>
      </c>
      <c r="T331" s="39">
        <v>0</v>
      </c>
      <c r="U331" s="39">
        <v>0</v>
      </c>
      <c r="V331" s="39">
        <v>0</v>
      </c>
      <c r="W331" s="39">
        <v>0</v>
      </c>
      <c r="X331" s="39">
        <v>0</v>
      </c>
      <c r="Y331" s="39">
        <v>0</v>
      </c>
      <c r="Z331" s="39">
        <v>0</v>
      </c>
      <c r="AA331" s="31">
        <f t="shared" si="5"/>
        <v>68556890</v>
      </c>
    </row>
    <row r="332" spans="1:27" x14ac:dyDescent="0.25">
      <c r="A332" s="2">
        <v>2010</v>
      </c>
      <c r="B332" s="2" t="s">
        <v>131</v>
      </c>
      <c r="C332" s="2" t="s">
        <v>6</v>
      </c>
      <c r="D332" s="1" t="s">
        <v>132</v>
      </c>
      <c r="E332" s="19" t="s">
        <v>47</v>
      </c>
      <c r="F332" s="39">
        <v>166100000</v>
      </c>
      <c r="G332" s="39">
        <v>249983945</v>
      </c>
      <c r="H332" s="39">
        <v>0</v>
      </c>
      <c r="I332" s="39">
        <v>0</v>
      </c>
      <c r="J332" s="39">
        <v>0</v>
      </c>
      <c r="K332" s="39">
        <v>0</v>
      </c>
      <c r="L332" s="39">
        <v>0</v>
      </c>
      <c r="M332" s="39">
        <v>0</v>
      </c>
      <c r="N332" s="39">
        <v>0</v>
      </c>
      <c r="O332" s="39">
        <v>0</v>
      </c>
      <c r="P332" s="39">
        <v>0</v>
      </c>
      <c r="Q332" s="39">
        <v>0</v>
      </c>
      <c r="R332" s="39">
        <v>0</v>
      </c>
      <c r="S332" s="39">
        <v>0</v>
      </c>
      <c r="T332" s="39">
        <v>0</v>
      </c>
      <c r="U332" s="39">
        <v>0</v>
      </c>
      <c r="V332" s="39">
        <v>0</v>
      </c>
      <c r="W332" s="39">
        <v>0</v>
      </c>
      <c r="X332" s="39">
        <v>0</v>
      </c>
      <c r="Y332" s="39">
        <v>0</v>
      </c>
      <c r="Z332" s="39">
        <v>0</v>
      </c>
      <c r="AA332" s="31">
        <f t="shared" si="5"/>
        <v>416083945</v>
      </c>
    </row>
    <row r="333" spans="1:27" x14ac:dyDescent="0.25">
      <c r="A333" s="2">
        <v>2010</v>
      </c>
      <c r="B333" s="2" t="s">
        <v>131</v>
      </c>
      <c r="C333" s="2" t="s">
        <v>6</v>
      </c>
      <c r="D333" s="1" t="s">
        <v>132</v>
      </c>
      <c r="E333" s="19" t="s">
        <v>58</v>
      </c>
      <c r="F333" s="39">
        <v>428178705.30000001</v>
      </c>
      <c r="G333" s="39">
        <v>0</v>
      </c>
      <c r="H333" s="39">
        <v>0</v>
      </c>
      <c r="I333" s="39">
        <v>0</v>
      </c>
      <c r="J333" s="39">
        <v>0</v>
      </c>
      <c r="K333" s="39">
        <v>0</v>
      </c>
      <c r="L333" s="39">
        <v>0</v>
      </c>
      <c r="M333" s="39">
        <v>0</v>
      </c>
      <c r="N333" s="39">
        <v>0</v>
      </c>
      <c r="O333" s="39">
        <v>0</v>
      </c>
      <c r="P333" s="39">
        <v>0</v>
      </c>
      <c r="Q333" s="39">
        <v>0</v>
      </c>
      <c r="R333" s="39">
        <v>0</v>
      </c>
      <c r="S333" s="39">
        <v>0</v>
      </c>
      <c r="T333" s="39">
        <v>0</v>
      </c>
      <c r="U333" s="39">
        <v>0</v>
      </c>
      <c r="V333" s="39">
        <v>0</v>
      </c>
      <c r="W333" s="39">
        <v>0</v>
      </c>
      <c r="X333" s="39">
        <v>0</v>
      </c>
      <c r="Y333" s="39">
        <v>0</v>
      </c>
      <c r="Z333" s="39">
        <v>0</v>
      </c>
      <c r="AA333" s="31">
        <f t="shared" si="5"/>
        <v>428178705.30000001</v>
      </c>
    </row>
    <row r="334" spans="1:27" x14ac:dyDescent="0.25">
      <c r="A334" s="2">
        <v>2010</v>
      </c>
      <c r="B334" s="2" t="s">
        <v>131</v>
      </c>
      <c r="C334" s="2" t="s">
        <v>6</v>
      </c>
      <c r="D334" s="1" t="s">
        <v>132</v>
      </c>
      <c r="E334" s="19" t="s">
        <v>48</v>
      </c>
      <c r="F334" s="39">
        <v>296411804.77999997</v>
      </c>
      <c r="G334" s="39">
        <v>89136419.74000001</v>
      </c>
      <c r="H334" s="39">
        <v>0</v>
      </c>
      <c r="I334" s="39">
        <v>0</v>
      </c>
      <c r="J334" s="39">
        <v>0</v>
      </c>
      <c r="K334" s="39">
        <v>0</v>
      </c>
      <c r="L334" s="39">
        <v>0</v>
      </c>
      <c r="M334" s="39">
        <v>0</v>
      </c>
      <c r="N334" s="39">
        <v>0</v>
      </c>
      <c r="O334" s="39">
        <v>0</v>
      </c>
      <c r="P334" s="39">
        <v>0</v>
      </c>
      <c r="Q334" s="39">
        <v>0</v>
      </c>
      <c r="R334" s="39">
        <v>0</v>
      </c>
      <c r="S334" s="39">
        <v>0</v>
      </c>
      <c r="T334" s="39">
        <v>0</v>
      </c>
      <c r="U334" s="39">
        <v>0</v>
      </c>
      <c r="V334" s="39">
        <v>0</v>
      </c>
      <c r="W334" s="39">
        <v>0</v>
      </c>
      <c r="X334" s="39">
        <v>0</v>
      </c>
      <c r="Y334" s="39">
        <v>0</v>
      </c>
      <c r="Z334" s="39">
        <v>0</v>
      </c>
      <c r="AA334" s="31">
        <f t="shared" si="5"/>
        <v>385548224.51999998</v>
      </c>
    </row>
    <row r="335" spans="1:27" x14ac:dyDescent="0.25">
      <c r="A335" s="2">
        <v>2010</v>
      </c>
      <c r="B335" s="2" t="s">
        <v>131</v>
      </c>
      <c r="C335" s="2" t="s">
        <v>6</v>
      </c>
      <c r="D335" s="1" t="s">
        <v>132</v>
      </c>
      <c r="E335" s="19" t="s">
        <v>137</v>
      </c>
      <c r="F335" s="39">
        <v>15000000</v>
      </c>
      <c r="G335" s="39">
        <v>0</v>
      </c>
      <c r="H335" s="39">
        <v>0</v>
      </c>
      <c r="I335" s="39">
        <v>0</v>
      </c>
      <c r="J335" s="39">
        <v>0</v>
      </c>
      <c r="K335" s="39">
        <v>0</v>
      </c>
      <c r="L335" s="39">
        <v>0</v>
      </c>
      <c r="M335" s="39">
        <v>0</v>
      </c>
      <c r="N335" s="39">
        <v>0</v>
      </c>
      <c r="O335" s="39">
        <v>0</v>
      </c>
      <c r="P335" s="39">
        <v>0</v>
      </c>
      <c r="Q335" s="39">
        <v>0</v>
      </c>
      <c r="R335" s="39">
        <v>0</v>
      </c>
      <c r="S335" s="39">
        <v>0</v>
      </c>
      <c r="T335" s="39">
        <v>0</v>
      </c>
      <c r="U335" s="39">
        <v>0</v>
      </c>
      <c r="V335" s="39">
        <v>0</v>
      </c>
      <c r="W335" s="39">
        <v>0</v>
      </c>
      <c r="X335" s="39">
        <v>0</v>
      </c>
      <c r="Y335" s="39">
        <v>0</v>
      </c>
      <c r="Z335" s="39">
        <v>0</v>
      </c>
      <c r="AA335" s="31">
        <f t="shared" si="5"/>
        <v>15000000</v>
      </c>
    </row>
    <row r="336" spans="1:27" x14ac:dyDescent="0.25">
      <c r="A336" s="2">
        <v>2010</v>
      </c>
      <c r="B336" s="2" t="s">
        <v>131</v>
      </c>
      <c r="C336" s="2" t="s">
        <v>6</v>
      </c>
      <c r="D336" s="1" t="s">
        <v>132</v>
      </c>
      <c r="E336" s="19" t="s">
        <v>51</v>
      </c>
      <c r="F336" s="39">
        <v>9585540</v>
      </c>
      <c r="G336" s="39">
        <v>0</v>
      </c>
      <c r="H336" s="39">
        <v>0</v>
      </c>
      <c r="I336" s="39">
        <v>0</v>
      </c>
      <c r="J336" s="39">
        <v>0</v>
      </c>
      <c r="K336" s="39">
        <v>0</v>
      </c>
      <c r="L336" s="39">
        <v>0</v>
      </c>
      <c r="M336" s="39">
        <v>0</v>
      </c>
      <c r="N336" s="39">
        <v>0</v>
      </c>
      <c r="O336" s="39">
        <v>0</v>
      </c>
      <c r="P336" s="39">
        <v>0</v>
      </c>
      <c r="Q336" s="39">
        <v>0</v>
      </c>
      <c r="R336" s="39">
        <v>0</v>
      </c>
      <c r="S336" s="39">
        <v>0</v>
      </c>
      <c r="T336" s="39">
        <v>0</v>
      </c>
      <c r="U336" s="39">
        <v>0</v>
      </c>
      <c r="V336" s="39">
        <v>0</v>
      </c>
      <c r="W336" s="39">
        <v>0</v>
      </c>
      <c r="X336" s="39">
        <v>0</v>
      </c>
      <c r="Y336" s="39">
        <v>0</v>
      </c>
      <c r="Z336" s="39">
        <v>0</v>
      </c>
      <c r="AA336" s="31">
        <f t="shared" si="5"/>
        <v>9585540</v>
      </c>
    </row>
    <row r="337" spans="1:27" x14ac:dyDescent="0.25">
      <c r="A337" s="2">
        <v>2010</v>
      </c>
      <c r="B337" s="2" t="s">
        <v>131</v>
      </c>
      <c r="C337" s="2" t="s">
        <v>6</v>
      </c>
      <c r="D337" s="1" t="s">
        <v>132</v>
      </c>
      <c r="E337" s="19" t="s">
        <v>52</v>
      </c>
      <c r="F337" s="39">
        <v>615414137.25</v>
      </c>
      <c r="G337" s="39">
        <v>295119330.75</v>
      </c>
      <c r="H337" s="39">
        <v>0</v>
      </c>
      <c r="I337" s="39">
        <v>0</v>
      </c>
      <c r="J337" s="39">
        <v>0</v>
      </c>
      <c r="K337" s="39">
        <v>0</v>
      </c>
      <c r="L337" s="39">
        <v>0</v>
      </c>
      <c r="M337" s="39">
        <v>0</v>
      </c>
      <c r="N337" s="39">
        <v>0</v>
      </c>
      <c r="O337" s="39">
        <v>0</v>
      </c>
      <c r="P337" s="39">
        <v>0</v>
      </c>
      <c r="Q337" s="39">
        <v>0</v>
      </c>
      <c r="R337" s="39">
        <v>0</v>
      </c>
      <c r="S337" s="39">
        <v>0</v>
      </c>
      <c r="T337" s="39">
        <v>0</v>
      </c>
      <c r="U337" s="39">
        <v>0</v>
      </c>
      <c r="V337" s="39">
        <v>0</v>
      </c>
      <c r="W337" s="39">
        <v>0</v>
      </c>
      <c r="X337" s="39">
        <v>0</v>
      </c>
      <c r="Y337" s="39">
        <v>0</v>
      </c>
      <c r="Z337" s="39">
        <v>0</v>
      </c>
      <c r="AA337" s="31">
        <f t="shared" si="5"/>
        <v>910533468</v>
      </c>
    </row>
    <row r="338" spans="1:27" x14ac:dyDescent="0.25">
      <c r="A338" s="2">
        <v>2010</v>
      </c>
      <c r="B338" s="2" t="s">
        <v>131</v>
      </c>
      <c r="C338" s="2" t="s">
        <v>6</v>
      </c>
      <c r="D338" s="1" t="s">
        <v>132</v>
      </c>
      <c r="E338" s="19" t="s">
        <v>105</v>
      </c>
      <c r="F338" s="39">
        <v>40000000</v>
      </c>
      <c r="G338" s="39">
        <v>15000000</v>
      </c>
      <c r="H338" s="39">
        <v>0</v>
      </c>
      <c r="I338" s="39">
        <v>0</v>
      </c>
      <c r="J338" s="39">
        <v>0</v>
      </c>
      <c r="K338" s="39">
        <v>0</v>
      </c>
      <c r="L338" s="39">
        <v>0</v>
      </c>
      <c r="M338" s="39">
        <v>0</v>
      </c>
      <c r="N338" s="39">
        <v>0</v>
      </c>
      <c r="O338" s="39">
        <v>0</v>
      </c>
      <c r="P338" s="39">
        <v>0</v>
      </c>
      <c r="Q338" s="39">
        <v>0</v>
      </c>
      <c r="R338" s="39">
        <v>0</v>
      </c>
      <c r="S338" s="39">
        <v>0</v>
      </c>
      <c r="T338" s="39">
        <v>0</v>
      </c>
      <c r="U338" s="39">
        <v>0</v>
      </c>
      <c r="V338" s="39">
        <v>0</v>
      </c>
      <c r="W338" s="39">
        <v>0</v>
      </c>
      <c r="X338" s="39">
        <v>0</v>
      </c>
      <c r="Y338" s="39">
        <v>0</v>
      </c>
      <c r="Z338" s="39">
        <v>0</v>
      </c>
      <c r="AA338" s="31">
        <f t="shared" si="5"/>
        <v>55000000</v>
      </c>
    </row>
    <row r="339" spans="1:27" x14ac:dyDescent="0.25">
      <c r="A339" s="2">
        <v>2010</v>
      </c>
      <c r="B339" s="2" t="s">
        <v>131</v>
      </c>
      <c r="C339" s="2" t="s">
        <v>6</v>
      </c>
      <c r="D339" s="1" t="s">
        <v>132</v>
      </c>
      <c r="E339" s="19" t="s">
        <v>36</v>
      </c>
      <c r="F339" s="39">
        <v>345318360</v>
      </c>
      <c r="G339" s="39">
        <v>206000000</v>
      </c>
      <c r="H339" s="39">
        <v>0</v>
      </c>
      <c r="I339" s="39">
        <v>0</v>
      </c>
      <c r="J339" s="39">
        <v>0</v>
      </c>
      <c r="K339" s="39">
        <v>0</v>
      </c>
      <c r="L339" s="39">
        <v>0</v>
      </c>
      <c r="M339" s="39">
        <v>0</v>
      </c>
      <c r="N339" s="39">
        <v>0</v>
      </c>
      <c r="O339" s="39">
        <v>0</v>
      </c>
      <c r="P339" s="39">
        <v>0</v>
      </c>
      <c r="Q339" s="39">
        <v>0</v>
      </c>
      <c r="R339" s="39">
        <v>0</v>
      </c>
      <c r="S339" s="39">
        <v>0</v>
      </c>
      <c r="T339" s="39">
        <v>0</v>
      </c>
      <c r="U339" s="39">
        <v>0</v>
      </c>
      <c r="V339" s="39">
        <v>0</v>
      </c>
      <c r="W339" s="39">
        <v>0</v>
      </c>
      <c r="X339" s="39">
        <v>0</v>
      </c>
      <c r="Y339" s="39">
        <v>0</v>
      </c>
      <c r="Z339" s="39">
        <v>0</v>
      </c>
      <c r="AA339" s="31">
        <f t="shared" si="5"/>
        <v>551318360</v>
      </c>
    </row>
    <row r="340" spans="1:27" x14ac:dyDescent="0.25">
      <c r="A340" s="2">
        <v>2010</v>
      </c>
      <c r="B340" s="2" t="s">
        <v>131</v>
      </c>
      <c r="C340" s="2" t="s">
        <v>6</v>
      </c>
      <c r="D340" s="1" t="s">
        <v>132</v>
      </c>
      <c r="E340" s="19" t="s">
        <v>138</v>
      </c>
      <c r="F340" s="39">
        <v>20000000</v>
      </c>
      <c r="G340" s="39">
        <v>0</v>
      </c>
      <c r="H340" s="39">
        <v>0</v>
      </c>
      <c r="I340" s="39">
        <v>0</v>
      </c>
      <c r="J340" s="39">
        <v>0</v>
      </c>
      <c r="K340" s="39">
        <v>0</v>
      </c>
      <c r="L340" s="39">
        <v>0</v>
      </c>
      <c r="M340" s="39">
        <v>0</v>
      </c>
      <c r="N340" s="39">
        <v>0</v>
      </c>
      <c r="O340" s="39">
        <v>0</v>
      </c>
      <c r="P340" s="39">
        <v>0</v>
      </c>
      <c r="Q340" s="39">
        <v>0</v>
      </c>
      <c r="R340" s="39">
        <v>0</v>
      </c>
      <c r="S340" s="39">
        <v>0</v>
      </c>
      <c r="T340" s="39">
        <v>0</v>
      </c>
      <c r="U340" s="39">
        <v>0</v>
      </c>
      <c r="V340" s="39">
        <v>0</v>
      </c>
      <c r="W340" s="39">
        <v>0</v>
      </c>
      <c r="X340" s="39">
        <v>0</v>
      </c>
      <c r="Y340" s="39">
        <v>0</v>
      </c>
      <c r="Z340" s="39">
        <v>0</v>
      </c>
      <c r="AA340" s="31">
        <f t="shared" si="5"/>
        <v>20000000</v>
      </c>
    </row>
    <row r="341" spans="1:27" x14ac:dyDescent="0.25">
      <c r="A341" s="2">
        <v>2010</v>
      </c>
      <c r="B341" s="2" t="s">
        <v>131</v>
      </c>
      <c r="C341" s="2" t="s">
        <v>6</v>
      </c>
      <c r="D341" s="1" t="s">
        <v>132</v>
      </c>
      <c r="E341" s="19" t="s">
        <v>61</v>
      </c>
      <c r="F341" s="39">
        <v>151615000</v>
      </c>
      <c r="G341" s="39">
        <v>0</v>
      </c>
      <c r="H341" s="39">
        <v>0</v>
      </c>
      <c r="I341" s="39">
        <v>0</v>
      </c>
      <c r="J341" s="39">
        <v>0</v>
      </c>
      <c r="K341" s="39">
        <v>0</v>
      </c>
      <c r="L341" s="39">
        <v>0</v>
      </c>
      <c r="M341" s="39">
        <v>0</v>
      </c>
      <c r="N341" s="39">
        <v>0</v>
      </c>
      <c r="O341" s="39">
        <v>0</v>
      </c>
      <c r="P341" s="39">
        <v>0</v>
      </c>
      <c r="Q341" s="39">
        <v>0</v>
      </c>
      <c r="R341" s="39">
        <v>0</v>
      </c>
      <c r="S341" s="39">
        <v>0</v>
      </c>
      <c r="T341" s="39">
        <v>0</v>
      </c>
      <c r="U341" s="39">
        <v>0</v>
      </c>
      <c r="V341" s="39">
        <v>0</v>
      </c>
      <c r="W341" s="39">
        <v>0</v>
      </c>
      <c r="X341" s="39">
        <v>0</v>
      </c>
      <c r="Y341" s="39">
        <v>0</v>
      </c>
      <c r="Z341" s="39">
        <v>0</v>
      </c>
      <c r="AA341" s="31">
        <f t="shared" si="5"/>
        <v>151615000</v>
      </c>
    </row>
    <row r="342" spans="1:27" x14ac:dyDescent="0.25">
      <c r="A342" s="2">
        <v>2010</v>
      </c>
      <c r="B342" s="2" t="s">
        <v>131</v>
      </c>
      <c r="C342" s="2" t="s">
        <v>6</v>
      </c>
      <c r="D342" s="1" t="s">
        <v>132</v>
      </c>
      <c r="E342" s="20" t="s">
        <v>129</v>
      </c>
      <c r="F342" s="39">
        <v>0</v>
      </c>
      <c r="G342" s="39">
        <v>100000000</v>
      </c>
      <c r="H342" s="39">
        <v>0</v>
      </c>
      <c r="I342" s="39">
        <v>0</v>
      </c>
      <c r="J342" s="39">
        <v>0</v>
      </c>
      <c r="K342" s="39">
        <v>0</v>
      </c>
      <c r="L342" s="39">
        <v>0</v>
      </c>
      <c r="M342" s="39">
        <v>0</v>
      </c>
      <c r="N342" s="39">
        <v>0</v>
      </c>
      <c r="O342" s="39">
        <v>0</v>
      </c>
      <c r="P342" s="39">
        <v>0</v>
      </c>
      <c r="Q342" s="39">
        <v>0</v>
      </c>
      <c r="R342" s="39">
        <v>0</v>
      </c>
      <c r="S342" s="39">
        <v>0</v>
      </c>
      <c r="T342" s="39">
        <v>0</v>
      </c>
      <c r="U342" s="39">
        <v>0</v>
      </c>
      <c r="V342" s="39">
        <v>0</v>
      </c>
      <c r="W342" s="39">
        <v>0</v>
      </c>
      <c r="X342" s="39">
        <v>0</v>
      </c>
      <c r="Y342" s="39">
        <v>0</v>
      </c>
      <c r="Z342" s="39">
        <v>0</v>
      </c>
      <c r="AA342" s="31">
        <f t="shared" si="5"/>
        <v>100000000</v>
      </c>
    </row>
    <row r="343" spans="1:27" x14ac:dyDescent="0.25">
      <c r="A343" s="2">
        <v>2010</v>
      </c>
      <c r="B343" s="2" t="s">
        <v>131</v>
      </c>
      <c r="C343" s="2" t="s">
        <v>6</v>
      </c>
      <c r="D343" s="1" t="s">
        <v>132</v>
      </c>
      <c r="E343" s="19" t="s">
        <v>33</v>
      </c>
      <c r="F343" s="39">
        <v>330000000</v>
      </c>
      <c r="G343" s="39">
        <v>101000000</v>
      </c>
      <c r="H343" s="39">
        <v>0</v>
      </c>
      <c r="I343" s="39">
        <v>0</v>
      </c>
      <c r="J343" s="39">
        <v>0</v>
      </c>
      <c r="K343" s="39">
        <v>0</v>
      </c>
      <c r="L343" s="39">
        <v>0</v>
      </c>
      <c r="M343" s="39">
        <v>0</v>
      </c>
      <c r="N343" s="39">
        <v>0</v>
      </c>
      <c r="O343" s="39">
        <v>0</v>
      </c>
      <c r="P343" s="39">
        <v>0</v>
      </c>
      <c r="Q343" s="39">
        <v>0</v>
      </c>
      <c r="R343" s="39">
        <v>0</v>
      </c>
      <c r="S343" s="39">
        <v>0</v>
      </c>
      <c r="T343" s="39">
        <v>0</v>
      </c>
      <c r="U343" s="39">
        <v>0</v>
      </c>
      <c r="V343" s="39">
        <v>0</v>
      </c>
      <c r="W343" s="39">
        <v>0</v>
      </c>
      <c r="X343" s="39">
        <v>0</v>
      </c>
      <c r="Y343" s="39">
        <v>0</v>
      </c>
      <c r="Z343" s="39">
        <v>0</v>
      </c>
      <c r="AA343" s="31">
        <f t="shared" si="5"/>
        <v>431000000</v>
      </c>
    </row>
    <row r="344" spans="1:27" x14ac:dyDescent="0.25">
      <c r="A344" s="2">
        <v>2010</v>
      </c>
      <c r="B344" s="2" t="s">
        <v>131</v>
      </c>
      <c r="C344" s="2" t="s">
        <v>6</v>
      </c>
      <c r="D344" s="1" t="s">
        <v>132</v>
      </c>
      <c r="E344" s="19" t="s">
        <v>59</v>
      </c>
      <c r="F344" s="39">
        <v>5387734.4000000004</v>
      </c>
      <c r="G344" s="39">
        <v>0</v>
      </c>
      <c r="H344" s="39">
        <v>0</v>
      </c>
      <c r="I344" s="39">
        <v>0</v>
      </c>
      <c r="J344" s="39">
        <v>0</v>
      </c>
      <c r="K344" s="39">
        <v>0</v>
      </c>
      <c r="L344" s="39">
        <v>0</v>
      </c>
      <c r="M344" s="39">
        <v>0</v>
      </c>
      <c r="N344" s="39">
        <v>0</v>
      </c>
      <c r="O344" s="39">
        <v>0</v>
      </c>
      <c r="P344" s="39">
        <v>0</v>
      </c>
      <c r="Q344" s="39">
        <v>0</v>
      </c>
      <c r="R344" s="39">
        <v>0</v>
      </c>
      <c r="S344" s="39">
        <v>0</v>
      </c>
      <c r="T344" s="39">
        <v>0</v>
      </c>
      <c r="U344" s="39">
        <v>0</v>
      </c>
      <c r="V344" s="39">
        <v>0</v>
      </c>
      <c r="W344" s="39">
        <v>0</v>
      </c>
      <c r="X344" s="39">
        <v>0</v>
      </c>
      <c r="Y344" s="39">
        <v>0</v>
      </c>
      <c r="Z344" s="39">
        <v>0</v>
      </c>
      <c r="AA344" s="31">
        <f t="shared" si="5"/>
        <v>5387734.4000000004</v>
      </c>
    </row>
    <row r="345" spans="1:27" x14ac:dyDescent="0.25">
      <c r="A345" s="2">
        <v>2010</v>
      </c>
      <c r="B345" s="2" t="s">
        <v>131</v>
      </c>
      <c r="C345" s="2" t="s">
        <v>6</v>
      </c>
      <c r="D345" s="1" t="s">
        <v>132</v>
      </c>
      <c r="E345" s="19" t="s">
        <v>49</v>
      </c>
      <c r="F345" s="39">
        <v>0</v>
      </c>
      <c r="G345" s="39">
        <v>308233420.12</v>
      </c>
      <c r="H345" s="39">
        <v>0</v>
      </c>
      <c r="I345" s="39">
        <v>0</v>
      </c>
      <c r="J345" s="39">
        <v>0</v>
      </c>
      <c r="K345" s="39">
        <v>0</v>
      </c>
      <c r="L345" s="39">
        <v>0</v>
      </c>
      <c r="M345" s="39">
        <v>0</v>
      </c>
      <c r="N345" s="39">
        <v>0</v>
      </c>
      <c r="O345" s="39">
        <v>0</v>
      </c>
      <c r="P345" s="39">
        <v>0</v>
      </c>
      <c r="Q345" s="39">
        <v>0</v>
      </c>
      <c r="R345" s="39">
        <v>0</v>
      </c>
      <c r="S345" s="39">
        <v>0</v>
      </c>
      <c r="T345" s="39">
        <v>0</v>
      </c>
      <c r="U345" s="39">
        <v>0</v>
      </c>
      <c r="V345" s="39">
        <v>0</v>
      </c>
      <c r="W345" s="39">
        <v>0</v>
      </c>
      <c r="X345" s="39">
        <v>0</v>
      </c>
      <c r="Y345" s="39">
        <v>0</v>
      </c>
      <c r="Z345" s="39">
        <v>0</v>
      </c>
      <c r="AA345" s="31">
        <f t="shared" si="5"/>
        <v>308233420.12</v>
      </c>
    </row>
    <row r="346" spans="1:27" x14ac:dyDescent="0.25">
      <c r="A346" s="2">
        <v>2010</v>
      </c>
      <c r="B346" s="2" t="s">
        <v>131</v>
      </c>
      <c r="C346" s="2" t="s">
        <v>6</v>
      </c>
      <c r="D346" s="1" t="s">
        <v>132</v>
      </c>
      <c r="E346" s="20" t="s">
        <v>139</v>
      </c>
      <c r="F346" s="39">
        <v>0</v>
      </c>
      <c r="G346" s="39">
        <v>50000000</v>
      </c>
      <c r="H346" s="39">
        <v>0</v>
      </c>
      <c r="I346" s="39">
        <v>0</v>
      </c>
      <c r="J346" s="39">
        <v>0</v>
      </c>
      <c r="K346" s="39">
        <v>0</v>
      </c>
      <c r="L346" s="39">
        <v>0</v>
      </c>
      <c r="M346" s="39">
        <v>0</v>
      </c>
      <c r="N346" s="39">
        <v>0</v>
      </c>
      <c r="O346" s="39">
        <v>0</v>
      </c>
      <c r="P346" s="39">
        <v>0</v>
      </c>
      <c r="Q346" s="39">
        <v>0</v>
      </c>
      <c r="R346" s="39">
        <v>0</v>
      </c>
      <c r="S346" s="39">
        <v>0</v>
      </c>
      <c r="T346" s="39">
        <v>0</v>
      </c>
      <c r="U346" s="39">
        <v>0</v>
      </c>
      <c r="V346" s="39">
        <v>0</v>
      </c>
      <c r="W346" s="39">
        <v>0</v>
      </c>
      <c r="X346" s="39">
        <v>0</v>
      </c>
      <c r="Y346" s="39">
        <v>0</v>
      </c>
      <c r="Z346" s="39">
        <v>0</v>
      </c>
      <c r="AA346" s="31">
        <f t="shared" si="5"/>
        <v>50000000</v>
      </c>
    </row>
    <row r="347" spans="1:27" x14ac:dyDescent="0.25">
      <c r="A347" s="2">
        <v>2010</v>
      </c>
      <c r="B347" s="2" t="s">
        <v>131</v>
      </c>
      <c r="C347" s="2" t="s">
        <v>6</v>
      </c>
      <c r="D347" s="1" t="s">
        <v>132</v>
      </c>
      <c r="E347" s="14" t="s">
        <v>55</v>
      </c>
      <c r="F347" s="39">
        <v>55000000</v>
      </c>
      <c r="G347" s="39">
        <v>0</v>
      </c>
      <c r="H347" s="39">
        <v>0</v>
      </c>
      <c r="I347" s="39">
        <v>0</v>
      </c>
      <c r="J347" s="39">
        <v>0</v>
      </c>
      <c r="K347" s="39">
        <v>0</v>
      </c>
      <c r="L347" s="39">
        <v>0</v>
      </c>
      <c r="M347" s="39">
        <v>0</v>
      </c>
      <c r="N347" s="39">
        <v>0</v>
      </c>
      <c r="O347" s="39">
        <v>0</v>
      </c>
      <c r="P347" s="39">
        <v>0</v>
      </c>
      <c r="Q347" s="39">
        <v>0</v>
      </c>
      <c r="R347" s="39">
        <v>0</v>
      </c>
      <c r="S347" s="39">
        <v>0</v>
      </c>
      <c r="T347" s="39">
        <v>0</v>
      </c>
      <c r="U347" s="39">
        <v>0</v>
      </c>
      <c r="V347" s="39">
        <v>0</v>
      </c>
      <c r="W347" s="39">
        <v>0</v>
      </c>
      <c r="X347" s="39">
        <v>0</v>
      </c>
      <c r="Y347" s="39">
        <v>0</v>
      </c>
      <c r="Z347" s="39">
        <v>0</v>
      </c>
      <c r="AA347" s="31">
        <f t="shared" si="5"/>
        <v>55000000</v>
      </c>
    </row>
    <row r="348" spans="1:27" x14ac:dyDescent="0.25">
      <c r="A348" s="2">
        <v>2010</v>
      </c>
      <c r="B348" s="2" t="s">
        <v>131</v>
      </c>
      <c r="C348" s="2" t="s">
        <v>6</v>
      </c>
      <c r="D348" s="1" t="s">
        <v>132</v>
      </c>
      <c r="E348" s="14" t="s">
        <v>43</v>
      </c>
      <c r="F348" s="39">
        <v>0</v>
      </c>
      <c r="G348" s="39">
        <v>0</v>
      </c>
      <c r="H348" s="39">
        <v>0</v>
      </c>
      <c r="I348" s="39">
        <v>0</v>
      </c>
      <c r="J348" s="39">
        <v>0</v>
      </c>
      <c r="K348" s="39">
        <v>0</v>
      </c>
      <c r="L348" s="39">
        <v>0</v>
      </c>
      <c r="M348" s="39">
        <v>0</v>
      </c>
      <c r="N348" s="39">
        <v>0</v>
      </c>
      <c r="O348" s="39">
        <v>0</v>
      </c>
      <c r="P348" s="39">
        <v>0</v>
      </c>
      <c r="Q348" s="39">
        <v>0</v>
      </c>
      <c r="R348" s="39">
        <v>0</v>
      </c>
      <c r="S348" s="39">
        <v>0</v>
      </c>
      <c r="T348" s="39">
        <v>0</v>
      </c>
      <c r="U348" s="39">
        <v>0</v>
      </c>
      <c r="V348" s="39">
        <v>0</v>
      </c>
      <c r="W348" s="39">
        <v>0</v>
      </c>
      <c r="X348" s="39">
        <v>0</v>
      </c>
      <c r="Y348" s="39">
        <v>0</v>
      </c>
      <c r="Z348" s="39">
        <v>0</v>
      </c>
      <c r="AA348" s="31">
        <f t="shared" si="5"/>
        <v>0</v>
      </c>
    </row>
    <row r="349" spans="1:27" x14ac:dyDescent="0.25">
      <c r="A349" s="2">
        <v>2010</v>
      </c>
      <c r="B349" s="2" t="s">
        <v>131</v>
      </c>
      <c r="C349" s="2" t="s">
        <v>6</v>
      </c>
      <c r="D349" s="1" t="s">
        <v>132</v>
      </c>
      <c r="E349" s="14" t="s">
        <v>116</v>
      </c>
      <c r="F349" s="39">
        <v>0</v>
      </c>
      <c r="G349" s="39">
        <v>0</v>
      </c>
      <c r="H349" s="39">
        <v>0</v>
      </c>
      <c r="I349" s="39">
        <v>0</v>
      </c>
      <c r="J349" s="39">
        <v>0</v>
      </c>
      <c r="K349" s="39">
        <v>0</v>
      </c>
      <c r="L349" s="39">
        <v>0</v>
      </c>
      <c r="M349" s="39">
        <v>0</v>
      </c>
      <c r="N349" s="39">
        <v>0</v>
      </c>
      <c r="O349" s="39">
        <v>0</v>
      </c>
      <c r="P349" s="39">
        <v>0</v>
      </c>
      <c r="Q349" s="39">
        <v>0</v>
      </c>
      <c r="R349" s="39">
        <v>0</v>
      </c>
      <c r="S349" s="39">
        <v>0</v>
      </c>
      <c r="T349" s="39">
        <v>0</v>
      </c>
      <c r="U349" s="39">
        <v>0</v>
      </c>
      <c r="V349" s="39">
        <v>0</v>
      </c>
      <c r="W349" s="39">
        <v>0</v>
      </c>
      <c r="X349" s="39">
        <v>0</v>
      </c>
      <c r="Y349" s="39">
        <v>0</v>
      </c>
      <c r="Z349" s="39">
        <v>0</v>
      </c>
      <c r="AA349" s="31">
        <f t="shared" si="5"/>
        <v>0</v>
      </c>
    </row>
    <row r="350" spans="1:27" x14ac:dyDescent="0.25">
      <c r="A350" s="2">
        <v>2010</v>
      </c>
      <c r="B350" s="2" t="s">
        <v>131</v>
      </c>
      <c r="C350" s="2" t="s">
        <v>6</v>
      </c>
      <c r="D350" s="1" t="s">
        <v>132</v>
      </c>
      <c r="E350" s="14" t="s">
        <v>100</v>
      </c>
      <c r="F350" s="39">
        <v>0</v>
      </c>
      <c r="G350" s="39">
        <v>0</v>
      </c>
      <c r="H350" s="39">
        <v>0</v>
      </c>
      <c r="I350" s="39">
        <v>0</v>
      </c>
      <c r="J350" s="39">
        <v>0</v>
      </c>
      <c r="K350" s="39">
        <v>0</v>
      </c>
      <c r="L350" s="39">
        <v>0</v>
      </c>
      <c r="M350" s="39">
        <v>0</v>
      </c>
      <c r="N350" s="39">
        <v>0</v>
      </c>
      <c r="O350" s="39">
        <v>0</v>
      </c>
      <c r="P350" s="39">
        <v>0</v>
      </c>
      <c r="Q350" s="39">
        <v>0</v>
      </c>
      <c r="R350" s="39">
        <v>0</v>
      </c>
      <c r="S350" s="39">
        <v>0</v>
      </c>
      <c r="T350" s="39">
        <v>0</v>
      </c>
      <c r="U350" s="39">
        <v>0</v>
      </c>
      <c r="V350" s="39">
        <v>0</v>
      </c>
      <c r="W350" s="39">
        <v>0</v>
      </c>
      <c r="X350" s="39">
        <v>0</v>
      </c>
      <c r="Y350" s="39">
        <v>0</v>
      </c>
      <c r="Z350" s="39">
        <v>0</v>
      </c>
      <c r="AA350" s="31">
        <f t="shared" si="5"/>
        <v>0</v>
      </c>
    </row>
    <row r="351" spans="1:27" x14ac:dyDescent="0.25">
      <c r="A351" s="2">
        <v>2010</v>
      </c>
      <c r="B351" s="2" t="s">
        <v>131</v>
      </c>
      <c r="C351" s="2" t="s">
        <v>6</v>
      </c>
      <c r="D351" s="1" t="s">
        <v>132</v>
      </c>
      <c r="E351" s="14" t="s">
        <v>99</v>
      </c>
      <c r="F351" s="39">
        <v>0</v>
      </c>
      <c r="G351" s="39">
        <v>0</v>
      </c>
      <c r="H351" s="39">
        <v>0</v>
      </c>
      <c r="I351" s="39">
        <v>0</v>
      </c>
      <c r="J351" s="39">
        <v>0</v>
      </c>
      <c r="K351" s="39">
        <v>0</v>
      </c>
      <c r="L351" s="39">
        <v>0</v>
      </c>
      <c r="M351" s="39">
        <v>0</v>
      </c>
      <c r="N351" s="39">
        <v>0</v>
      </c>
      <c r="O351" s="39">
        <v>0</v>
      </c>
      <c r="P351" s="39">
        <v>0</v>
      </c>
      <c r="Q351" s="39">
        <v>0</v>
      </c>
      <c r="R351" s="39">
        <v>0</v>
      </c>
      <c r="S351" s="39">
        <v>0</v>
      </c>
      <c r="T351" s="39">
        <v>0</v>
      </c>
      <c r="U351" s="39">
        <v>0</v>
      </c>
      <c r="V351" s="39">
        <v>0</v>
      </c>
      <c r="W351" s="39">
        <v>0</v>
      </c>
      <c r="X351" s="39">
        <v>0</v>
      </c>
      <c r="Y351" s="39">
        <v>0</v>
      </c>
      <c r="Z351" s="39">
        <v>0</v>
      </c>
      <c r="AA351" s="31">
        <f t="shared" si="5"/>
        <v>0</v>
      </c>
    </row>
    <row r="352" spans="1:27" x14ac:dyDescent="0.25">
      <c r="A352" s="2">
        <v>2010</v>
      </c>
      <c r="B352" s="2" t="s">
        <v>131</v>
      </c>
      <c r="C352" s="2" t="s">
        <v>6</v>
      </c>
      <c r="D352" s="1" t="s">
        <v>132</v>
      </c>
      <c r="E352" s="14" t="s">
        <v>140</v>
      </c>
      <c r="F352" s="39">
        <v>0</v>
      </c>
      <c r="G352" s="39">
        <v>0</v>
      </c>
      <c r="H352" s="39">
        <v>0</v>
      </c>
      <c r="I352" s="39">
        <v>0</v>
      </c>
      <c r="J352" s="39">
        <v>0</v>
      </c>
      <c r="K352" s="39">
        <v>0</v>
      </c>
      <c r="L352" s="39">
        <v>0</v>
      </c>
      <c r="M352" s="39">
        <v>0</v>
      </c>
      <c r="N352" s="39">
        <v>0</v>
      </c>
      <c r="O352" s="39">
        <v>0</v>
      </c>
      <c r="P352" s="39">
        <v>0</v>
      </c>
      <c r="Q352" s="39">
        <v>0</v>
      </c>
      <c r="R352" s="39">
        <v>0</v>
      </c>
      <c r="S352" s="39">
        <v>0</v>
      </c>
      <c r="T352" s="39">
        <v>0</v>
      </c>
      <c r="U352" s="39">
        <v>0</v>
      </c>
      <c r="V352" s="39">
        <v>0</v>
      </c>
      <c r="W352" s="39">
        <v>0</v>
      </c>
      <c r="X352" s="39">
        <v>0</v>
      </c>
      <c r="Y352" s="39">
        <v>0</v>
      </c>
      <c r="Z352" s="39">
        <v>0</v>
      </c>
      <c r="AA352" s="31">
        <f t="shared" si="5"/>
        <v>0</v>
      </c>
    </row>
    <row r="353" spans="1:27" ht="30" x14ac:dyDescent="0.25">
      <c r="A353" s="2">
        <v>2010</v>
      </c>
      <c r="B353" s="2" t="s">
        <v>131</v>
      </c>
      <c r="C353" s="2" t="s">
        <v>6</v>
      </c>
      <c r="D353" s="1" t="s">
        <v>132</v>
      </c>
      <c r="E353" s="14" t="s">
        <v>130</v>
      </c>
      <c r="F353" s="39">
        <v>0</v>
      </c>
      <c r="G353" s="39">
        <v>0</v>
      </c>
      <c r="H353" s="39">
        <v>0</v>
      </c>
      <c r="I353" s="39">
        <v>0</v>
      </c>
      <c r="J353" s="39">
        <v>0</v>
      </c>
      <c r="K353" s="39">
        <v>0</v>
      </c>
      <c r="L353" s="39">
        <v>0</v>
      </c>
      <c r="M353" s="39">
        <v>0</v>
      </c>
      <c r="N353" s="39">
        <v>0</v>
      </c>
      <c r="O353" s="39">
        <v>0</v>
      </c>
      <c r="P353" s="39">
        <v>0</v>
      </c>
      <c r="Q353" s="39">
        <v>0</v>
      </c>
      <c r="R353" s="39">
        <v>0</v>
      </c>
      <c r="S353" s="39">
        <v>0</v>
      </c>
      <c r="T353" s="39">
        <v>0</v>
      </c>
      <c r="U353" s="39">
        <v>0</v>
      </c>
      <c r="V353" s="39">
        <v>0</v>
      </c>
      <c r="W353" s="39">
        <v>0</v>
      </c>
      <c r="X353" s="39">
        <v>0</v>
      </c>
      <c r="Y353" s="39">
        <v>0</v>
      </c>
      <c r="Z353" s="39">
        <v>0</v>
      </c>
      <c r="AA353" s="31">
        <f t="shared" si="5"/>
        <v>0</v>
      </c>
    </row>
    <row r="354" spans="1:27" x14ac:dyDescent="0.25">
      <c r="A354" s="2">
        <v>2010</v>
      </c>
      <c r="B354" s="2" t="s">
        <v>131</v>
      </c>
      <c r="C354" s="2" t="s">
        <v>6</v>
      </c>
      <c r="D354" s="1" t="s">
        <v>132</v>
      </c>
      <c r="E354" s="14" t="s">
        <v>141</v>
      </c>
      <c r="F354" s="39">
        <v>0</v>
      </c>
      <c r="G354" s="39">
        <v>0</v>
      </c>
      <c r="H354" s="39">
        <v>0</v>
      </c>
      <c r="I354" s="39">
        <v>0</v>
      </c>
      <c r="J354" s="39">
        <v>0</v>
      </c>
      <c r="K354" s="39">
        <v>0</v>
      </c>
      <c r="L354" s="39">
        <v>0</v>
      </c>
      <c r="M354" s="39">
        <v>0</v>
      </c>
      <c r="N354" s="39">
        <v>0</v>
      </c>
      <c r="O354" s="39">
        <v>0</v>
      </c>
      <c r="P354" s="39">
        <v>0</v>
      </c>
      <c r="Q354" s="39">
        <v>0</v>
      </c>
      <c r="R354" s="39">
        <v>0</v>
      </c>
      <c r="S354" s="39">
        <v>0</v>
      </c>
      <c r="T354" s="39">
        <v>0</v>
      </c>
      <c r="U354" s="39">
        <v>0</v>
      </c>
      <c r="V354" s="39">
        <v>0</v>
      </c>
      <c r="W354" s="39">
        <v>0</v>
      </c>
      <c r="X354" s="39">
        <v>0</v>
      </c>
      <c r="Y354" s="39">
        <v>0</v>
      </c>
      <c r="Z354" s="39">
        <v>0</v>
      </c>
      <c r="AA354" s="31">
        <f t="shared" si="5"/>
        <v>0</v>
      </c>
    </row>
    <row r="355" spans="1:27" x14ac:dyDescent="0.25">
      <c r="A355" s="2">
        <v>2010</v>
      </c>
      <c r="B355" s="5" t="s">
        <v>142</v>
      </c>
      <c r="C355" s="2" t="s">
        <v>6</v>
      </c>
      <c r="D355" s="1" t="s">
        <v>143</v>
      </c>
      <c r="E355" s="18" t="s">
        <v>98</v>
      </c>
      <c r="F355" s="33">
        <v>22780000</v>
      </c>
      <c r="G355" s="33">
        <v>272500898.75</v>
      </c>
      <c r="H355" s="33">
        <v>0</v>
      </c>
      <c r="I355" s="33">
        <v>36000000</v>
      </c>
      <c r="J355" s="33">
        <v>0</v>
      </c>
      <c r="K355" s="33">
        <v>117532371.61</v>
      </c>
      <c r="L355" s="33">
        <v>0</v>
      </c>
      <c r="M355" s="33">
        <v>0</v>
      </c>
      <c r="N355" s="33">
        <v>0</v>
      </c>
      <c r="O355" s="33">
        <v>4106250000</v>
      </c>
      <c r="P355" s="33">
        <v>0</v>
      </c>
      <c r="Q355" s="33">
        <v>170731707.31707317</v>
      </c>
      <c r="R355" s="33">
        <v>0</v>
      </c>
      <c r="S355" s="33">
        <v>0</v>
      </c>
      <c r="T355" s="33">
        <v>17500000</v>
      </c>
      <c r="U355" s="33">
        <v>0</v>
      </c>
      <c r="V355" s="33">
        <v>0</v>
      </c>
      <c r="W355" s="33">
        <v>0</v>
      </c>
      <c r="X355" s="33">
        <v>0</v>
      </c>
      <c r="Y355" s="33">
        <v>0</v>
      </c>
      <c r="Z355" s="34">
        <v>47199558.549999997</v>
      </c>
      <c r="AA355" s="31">
        <f t="shared" si="5"/>
        <v>4790494536.2270727</v>
      </c>
    </row>
    <row r="356" spans="1:27" x14ac:dyDescent="0.25">
      <c r="A356" s="2">
        <v>2010</v>
      </c>
      <c r="B356" s="5" t="s">
        <v>142</v>
      </c>
      <c r="C356" s="2" t="s">
        <v>6</v>
      </c>
      <c r="D356" s="1" t="s">
        <v>143</v>
      </c>
      <c r="E356" s="18" t="s">
        <v>63</v>
      </c>
      <c r="F356" s="33">
        <v>2488536980</v>
      </c>
      <c r="G356" s="33">
        <v>1843000000</v>
      </c>
      <c r="H356" s="33">
        <v>580000000</v>
      </c>
      <c r="I356" s="33">
        <v>5530212000</v>
      </c>
      <c r="J356" s="33">
        <v>0</v>
      </c>
      <c r="K356" s="33">
        <v>117532371.61</v>
      </c>
      <c r="L356" s="33">
        <v>0</v>
      </c>
      <c r="M356" s="33">
        <v>0</v>
      </c>
      <c r="N356" s="33">
        <v>35000000</v>
      </c>
      <c r="O356" s="33">
        <v>587500000</v>
      </c>
      <c r="P356" s="33">
        <v>0</v>
      </c>
      <c r="Q356" s="33">
        <v>170731707.31707317</v>
      </c>
      <c r="R356" s="33">
        <v>0</v>
      </c>
      <c r="S356" s="33">
        <v>0</v>
      </c>
      <c r="T356" s="33">
        <v>0</v>
      </c>
      <c r="U356" s="33">
        <v>0</v>
      </c>
      <c r="V356" s="33">
        <v>0</v>
      </c>
      <c r="W356" s="33">
        <v>0</v>
      </c>
      <c r="X356" s="33">
        <v>0</v>
      </c>
      <c r="Y356" s="33">
        <v>0</v>
      </c>
      <c r="Z356" s="34">
        <v>67717058.549999997</v>
      </c>
      <c r="AA356" s="31">
        <f t="shared" si="5"/>
        <v>11420230117.477074</v>
      </c>
    </row>
    <row r="357" spans="1:27" x14ac:dyDescent="0.25">
      <c r="A357" s="2">
        <v>2010</v>
      </c>
      <c r="B357" s="5" t="s">
        <v>142</v>
      </c>
      <c r="C357" s="2" t="s">
        <v>6</v>
      </c>
      <c r="D357" s="1" t="s">
        <v>143</v>
      </c>
      <c r="E357" s="18" t="s">
        <v>58</v>
      </c>
      <c r="F357" s="33">
        <v>634887061.09000003</v>
      </c>
      <c r="G357" s="33">
        <v>0</v>
      </c>
      <c r="H357" s="33">
        <v>8500000</v>
      </c>
      <c r="I357" s="33">
        <v>40000000</v>
      </c>
      <c r="J357" s="33">
        <v>0</v>
      </c>
      <c r="K357" s="33">
        <v>117532371.61</v>
      </c>
      <c r="L357" s="33">
        <v>0</v>
      </c>
      <c r="M357" s="33">
        <v>0</v>
      </c>
      <c r="N357" s="33">
        <v>107000000</v>
      </c>
      <c r="O357" s="33">
        <v>576250000</v>
      </c>
      <c r="P357" s="33">
        <v>0</v>
      </c>
      <c r="Q357" s="33">
        <v>170731707.31707317</v>
      </c>
      <c r="R357" s="33">
        <v>0</v>
      </c>
      <c r="S357" s="33">
        <v>0</v>
      </c>
      <c r="T357" s="33">
        <v>0</v>
      </c>
      <c r="U357" s="33">
        <v>0</v>
      </c>
      <c r="V357" s="33">
        <v>0</v>
      </c>
      <c r="W357" s="33">
        <v>0</v>
      </c>
      <c r="X357" s="33">
        <v>0</v>
      </c>
      <c r="Y357" s="33">
        <v>0</v>
      </c>
      <c r="Z357" s="34">
        <v>19899558.550000001</v>
      </c>
      <c r="AA357" s="31">
        <f t="shared" si="5"/>
        <v>1674800698.5670731</v>
      </c>
    </row>
    <row r="358" spans="1:27" x14ac:dyDescent="0.25">
      <c r="A358" s="2">
        <v>2010</v>
      </c>
      <c r="B358" s="5" t="s">
        <v>142</v>
      </c>
      <c r="C358" s="2" t="s">
        <v>6</v>
      </c>
      <c r="D358" s="1" t="s">
        <v>143</v>
      </c>
      <c r="E358" s="18" t="s">
        <v>61</v>
      </c>
      <c r="F358" s="33">
        <v>966610000</v>
      </c>
      <c r="G358" s="33">
        <v>315000000</v>
      </c>
      <c r="H358" s="33">
        <v>78440000</v>
      </c>
      <c r="I358" s="33">
        <v>0</v>
      </c>
      <c r="J358" s="33">
        <v>0</v>
      </c>
      <c r="K358" s="33">
        <v>117532371.61</v>
      </c>
      <c r="L358" s="33">
        <v>0</v>
      </c>
      <c r="M358" s="33">
        <v>0</v>
      </c>
      <c r="N358" s="33">
        <v>0</v>
      </c>
      <c r="O358" s="33">
        <v>383750000</v>
      </c>
      <c r="P358" s="33">
        <v>0</v>
      </c>
      <c r="Q358" s="33">
        <v>170731707.31707317</v>
      </c>
      <c r="R358" s="33">
        <v>0</v>
      </c>
      <c r="S358" s="33">
        <v>0</v>
      </c>
      <c r="T358" s="33">
        <v>0</v>
      </c>
      <c r="U358" s="33">
        <v>0</v>
      </c>
      <c r="V358" s="33">
        <v>0</v>
      </c>
      <c r="W358" s="33">
        <v>0</v>
      </c>
      <c r="X358" s="33">
        <v>0</v>
      </c>
      <c r="Y358" s="33">
        <v>0</v>
      </c>
      <c r="Z358" s="34">
        <v>60699558.549999997</v>
      </c>
      <c r="AA358" s="31">
        <f t="shared" si="5"/>
        <v>2092763637.477073</v>
      </c>
    </row>
    <row r="359" spans="1:27" x14ac:dyDescent="0.25">
      <c r="A359" s="2">
        <v>2010</v>
      </c>
      <c r="B359" s="5" t="s">
        <v>142</v>
      </c>
      <c r="C359" s="2" t="s">
        <v>6</v>
      </c>
      <c r="D359" s="1" t="s">
        <v>143</v>
      </c>
      <c r="E359" s="18" t="s">
        <v>65</v>
      </c>
      <c r="F359" s="33">
        <v>3397784076</v>
      </c>
      <c r="G359" s="33">
        <v>730000000</v>
      </c>
      <c r="H359" s="33">
        <v>57000000</v>
      </c>
      <c r="I359" s="33">
        <v>585000000</v>
      </c>
      <c r="J359" s="33">
        <v>0</v>
      </c>
      <c r="K359" s="33">
        <v>117532371.61</v>
      </c>
      <c r="L359" s="33">
        <v>0</v>
      </c>
      <c r="M359" s="33">
        <v>0</v>
      </c>
      <c r="N359" s="33">
        <v>0</v>
      </c>
      <c r="O359" s="33">
        <v>3058750000</v>
      </c>
      <c r="P359" s="33">
        <v>0</v>
      </c>
      <c r="Q359" s="33">
        <v>170731707.31707317</v>
      </c>
      <c r="R359" s="33">
        <v>0</v>
      </c>
      <c r="S359" s="33">
        <v>0</v>
      </c>
      <c r="T359" s="33">
        <v>0</v>
      </c>
      <c r="U359" s="33">
        <v>0</v>
      </c>
      <c r="V359" s="33">
        <v>0</v>
      </c>
      <c r="W359" s="33">
        <v>0</v>
      </c>
      <c r="X359" s="33">
        <v>0</v>
      </c>
      <c r="Y359" s="33">
        <v>0</v>
      </c>
      <c r="Z359" s="34">
        <v>72499558.549999997</v>
      </c>
      <c r="AA359" s="31">
        <f t="shared" si="5"/>
        <v>8189297713.4770727</v>
      </c>
    </row>
    <row r="360" spans="1:27" x14ac:dyDescent="0.25">
      <c r="A360" s="2">
        <v>2010</v>
      </c>
      <c r="B360" s="5" t="s">
        <v>142</v>
      </c>
      <c r="C360" s="2" t="s">
        <v>6</v>
      </c>
      <c r="D360" s="1" t="s">
        <v>143</v>
      </c>
      <c r="E360" s="18" t="s">
        <v>64</v>
      </c>
      <c r="F360" s="33">
        <v>997000000</v>
      </c>
      <c r="G360" s="33">
        <v>696000000</v>
      </c>
      <c r="H360" s="33">
        <v>9000000</v>
      </c>
      <c r="I360" s="33">
        <v>300000000</v>
      </c>
      <c r="J360" s="33">
        <v>0</v>
      </c>
      <c r="K360" s="33">
        <v>117532371.61</v>
      </c>
      <c r="L360" s="33">
        <v>0</v>
      </c>
      <c r="M360" s="33">
        <v>0</v>
      </c>
      <c r="N360" s="33">
        <v>0</v>
      </c>
      <c r="O360" s="33">
        <v>0</v>
      </c>
      <c r="P360" s="33">
        <v>0</v>
      </c>
      <c r="Q360" s="33">
        <v>170731707.31707317</v>
      </c>
      <c r="R360" s="33">
        <v>0</v>
      </c>
      <c r="S360" s="33">
        <v>0</v>
      </c>
      <c r="T360" s="33">
        <v>0</v>
      </c>
      <c r="U360" s="33">
        <v>0</v>
      </c>
      <c r="V360" s="33">
        <v>0</v>
      </c>
      <c r="W360" s="33">
        <v>0</v>
      </c>
      <c r="X360" s="33">
        <v>0</v>
      </c>
      <c r="Y360" s="33">
        <v>0</v>
      </c>
      <c r="Z360" s="34">
        <v>6199558.5499999998</v>
      </c>
      <c r="AA360" s="31">
        <f t="shared" si="5"/>
        <v>2296463637.4770732</v>
      </c>
    </row>
    <row r="361" spans="1:27" x14ac:dyDescent="0.25">
      <c r="A361" s="2">
        <v>2010</v>
      </c>
      <c r="B361" s="5" t="s">
        <v>142</v>
      </c>
      <c r="C361" s="2" t="s">
        <v>6</v>
      </c>
      <c r="D361" s="1" t="s">
        <v>143</v>
      </c>
      <c r="E361" s="18" t="s">
        <v>99</v>
      </c>
      <c r="F361" s="33">
        <v>326500200</v>
      </c>
      <c r="G361" s="33">
        <v>0</v>
      </c>
      <c r="H361" s="33">
        <v>1043845000</v>
      </c>
      <c r="I361" s="33">
        <v>954003306</v>
      </c>
      <c r="J361" s="33">
        <v>0</v>
      </c>
      <c r="K361" s="33">
        <v>117532371.61</v>
      </c>
      <c r="L361" s="33">
        <v>0</v>
      </c>
      <c r="M361" s="33">
        <v>0</v>
      </c>
      <c r="N361" s="33">
        <v>0</v>
      </c>
      <c r="O361" s="33">
        <v>227500000</v>
      </c>
      <c r="P361" s="33">
        <v>0</v>
      </c>
      <c r="Q361" s="33">
        <v>170731707.31707317</v>
      </c>
      <c r="R361" s="33">
        <v>0</v>
      </c>
      <c r="S361" s="33">
        <v>0</v>
      </c>
      <c r="T361" s="33">
        <v>0</v>
      </c>
      <c r="U361" s="33">
        <v>0</v>
      </c>
      <c r="V361" s="33">
        <v>0</v>
      </c>
      <c r="W361" s="33">
        <v>0</v>
      </c>
      <c r="X361" s="33">
        <v>0</v>
      </c>
      <c r="Y361" s="33">
        <v>0</v>
      </c>
      <c r="Z361" s="34">
        <v>32849558.550000001</v>
      </c>
      <c r="AA361" s="31">
        <f t="shared" si="5"/>
        <v>2872962143.4770737</v>
      </c>
    </row>
    <row r="362" spans="1:27" x14ac:dyDescent="0.25">
      <c r="A362" s="2">
        <v>2010</v>
      </c>
      <c r="B362" s="5" t="s">
        <v>142</v>
      </c>
      <c r="C362" s="2" t="s">
        <v>6</v>
      </c>
      <c r="D362" s="1" t="s">
        <v>143</v>
      </c>
      <c r="E362" s="18" t="s">
        <v>115</v>
      </c>
      <c r="F362" s="33">
        <v>537675000</v>
      </c>
      <c r="G362" s="33">
        <v>1010000000</v>
      </c>
      <c r="H362" s="33">
        <v>335000000</v>
      </c>
      <c r="I362" s="33">
        <v>60000000</v>
      </c>
      <c r="J362" s="33">
        <v>0</v>
      </c>
      <c r="K362" s="33">
        <v>117532371.61</v>
      </c>
      <c r="L362" s="33">
        <v>0</v>
      </c>
      <c r="M362" s="33">
        <v>0</v>
      </c>
      <c r="N362" s="33">
        <v>0</v>
      </c>
      <c r="O362" s="33">
        <v>0</v>
      </c>
      <c r="P362" s="33">
        <v>0</v>
      </c>
      <c r="Q362" s="33">
        <v>170731707.31707317</v>
      </c>
      <c r="R362" s="33">
        <v>0</v>
      </c>
      <c r="S362" s="33">
        <v>0</v>
      </c>
      <c r="T362" s="33">
        <v>0</v>
      </c>
      <c r="U362" s="33">
        <v>0</v>
      </c>
      <c r="V362" s="33">
        <v>0</v>
      </c>
      <c r="W362" s="33">
        <v>0</v>
      </c>
      <c r="X362" s="33">
        <v>0</v>
      </c>
      <c r="Y362" s="33">
        <v>0</v>
      </c>
      <c r="Z362" s="34">
        <v>6199558.5499999998</v>
      </c>
      <c r="AA362" s="31">
        <f t="shared" si="5"/>
        <v>2237138637.4770732</v>
      </c>
    </row>
    <row r="363" spans="1:27" x14ac:dyDescent="0.25">
      <c r="A363" s="2">
        <v>2010</v>
      </c>
      <c r="B363" s="5" t="s">
        <v>142</v>
      </c>
      <c r="C363" s="2" t="s">
        <v>6</v>
      </c>
      <c r="D363" s="1" t="s">
        <v>143</v>
      </c>
      <c r="E363" s="18" t="s">
        <v>62</v>
      </c>
      <c r="F363" s="33">
        <v>1207687500</v>
      </c>
      <c r="G363" s="33">
        <v>796000000</v>
      </c>
      <c r="H363" s="33">
        <v>95000000</v>
      </c>
      <c r="I363" s="33">
        <v>30000000</v>
      </c>
      <c r="J363" s="33">
        <v>0</v>
      </c>
      <c r="K363" s="33">
        <v>117532371.61</v>
      </c>
      <c r="L363" s="33">
        <v>0</v>
      </c>
      <c r="M363" s="33">
        <v>0</v>
      </c>
      <c r="N363" s="33">
        <v>0</v>
      </c>
      <c r="O363" s="33">
        <v>860000000</v>
      </c>
      <c r="P363" s="33">
        <v>0</v>
      </c>
      <c r="Q363" s="33">
        <v>170731707.31707317</v>
      </c>
      <c r="R363" s="33">
        <v>0</v>
      </c>
      <c r="S363" s="33">
        <v>0</v>
      </c>
      <c r="T363" s="33">
        <v>0</v>
      </c>
      <c r="U363" s="33">
        <v>0</v>
      </c>
      <c r="V363" s="33">
        <v>0</v>
      </c>
      <c r="W363" s="33">
        <v>0</v>
      </c>
      <c r="X363" s="33">
        <v>0</v>
      </c>
      <c r="Y363" s="33">
        <v>0</v>
      </c>
      <c r="Z363" s="34">
        <v>231995058.55000001</v>
      </c>
      <c r="AA363" s="31">
        <f t="shared" si="5"/>
        <v>3508946637.4770737</v>
      </c>
    </row>
    <row r="364" spans="1:27" x14ac:dyDescent="0.25">
      <c r="A364" s="2">
        <v>2010</v>
      </c>
      <c r="B364" s="5" t="s">
        <v>142</v>
      </c>
      <c r="C364" s="2" t="s">
        <v>6</v>
      </c>
      <c r="D364" s="1" t="s">
        <v>143</v>
      </c>
      <c r="E364" s="18" t="s">
        <v>59</v>
      </c>
      <c r="F364" s="33">
        <v>614000002</v>
      </c>
      <c r="G364" s="33">
        <v>385000001</v>
      </c>
      <c r="H364" s="33">
        <v>368000000</v>
      </c>
      <c r="I364" s="33">
        <v>223000000</v>
      </c>
      <c r="J364" s="33">
        <v>23000000</v>
      </c>
      <c r="K364" s="33">
        <v>117532371.61</v>
      </c>
      <c r="L364" s="33">
        <v>0</v>
      </c>
      <c r="M364" s="33">
        <v>0</v>
      </c>
      <c r="N364" s="33">
        <v>0</v>
      </c>
      <c r="O364" s="33">
        <v>0</v>
      </c>
      <c r="P364" s="33">
        <v>0</v>
      </c>
      <c r="Q364" s="33">
        <v>170731707.31707317</v>
      </c>
      <c r="R364" s="33">
        <v>0</v>
      </c>
      <c r="S364" s="33">
        <v>0</v>
      </c>
      <c r="T364" s="33">
        <v>0</v>
      </c>
      <c r="U364" s="33">
        <v>0</v>
      </c>
      <c r="V364" s="33">
        <v>0</v>
      </c>
      <c r="W364" s="33">
        <v>0</v>
      </c>
      <c r="X364" s="33">
        <v>0</v>
      </c>
      <c r="Y364" s="33">
        <v>0</v>
      </c>
      <c r="Z364" s="34">
        <v>27299558.550000001</v>
      </c>
      <c r="AA364" s="31">
        <f t="shared" si="5"/>
        <v>1928563640.477073</v>
      </c>
    </row>
    <row r="365" spans="1:27" x14ac:dyDescent="0.25">
      <c r="A365" s="2">
        <v>2010</v>
      </c>
      <c r="B365" s="5" t="s">
        <v>142</v>
      </c>
      <c r="C365" s="2" t="s">
        <v>6</v>
      </c>
      <c r="D365" s="1" t="s">
        <v>143</v>
      </c>
      <c r="E365" s="18" t="s">
        <v>66</v>
      </c>
      <c r="F365" s="33">
        <v>297000000</v>
      </c>
      <c r="G365" s="33">
        <v>15000000</v>
      </c>
      <c r="H365" s="33">
        <v>10000000</v>
      </c>
      <c r="I365" s="33">
        <v>18000000</v>
      </c>
      <c r="J365" s="33">
        <v>0</v>
      </c>
      <c r="K365" s="33">
        <v>117532371.61</v>
      </c>
      <c r="L365" s="33">
        <v>0</v>
      </c>
      <c r="M365" s="33">
        <v>0</v>
      </c>
      <c r="N365" s="33">
        <v>129500000</v>
      </c>
      <c r="O365" s="33">
        <v>47500000</v>
      </c>
      <c r="P365" s="33">
        <v>0</v>
      </c>
      <c r="Q365" s="33">
        <v>170731707.31707317</v>
      </c>
      <c r="R365" s="33">
        <v>0</v>
      </c>
      <c r="S365" s="33">
        <v>0</v>
      </c>
      <c r="T365" s="33">
        <v>0</v>
      </c>
      <c r="U365" s="33">
        <v>0</v>
      </c>
      <c r="V365" s="33">
        <v>0</v>
      </c>
      <c r="W365" s="33">
        <v>0</v>
      </c>
      <c r="X365" s="33">
        <v>0</v>
      </c>
      <c r="Y365" s="33">
        <v>0</v>
      </c>
      <c r="Z365" s="34">
        <v>36949558.549999997</v>
      </c>
      <c r="AA365" s="31">
        <f t="shared" si="5"/>
        <v>842213637.47707319</v>
      </c>
    </row>
    <row r="366" spans="1:27" x14ac:dyDescent="0.25">
      <c r="A366" s="2">
        <v>2010</v>
      </c>
      <c r="B366" s="5" t="s">
        <v>142</v>
      </c>
      <c r="C366" s="2" t="s">
        <v>6</v>
      </c>
      <c r="D366" s="1" t="s">
        <v>143</v>
      </c>
      <c r="E366" s="14" t="s">
        <v>60</v>
      </c>
      <c r="F366" s="33">
        <v>1888150000</v>
      </c>
      <c r="G366" s="33">
        <v>372000000</v>
      </c>
      <c r="H366" s="33">
        <v>184225000</v>
      </c>
      <c r="I366" s="33">
        <v>279100000</v>
      </c>
      <c r="J366" s="33">
        <v>0</v>
      </c>
      <c r="K366" s="33">
        <v>117532371.61</v>
      </c>
      <c r="L366" s="33">
        <v>0</v>
      </c>
      <c r="M366" s="33">
        <v>0</v>
      </c>
      <c r="N366" s="33">
        <v>35000000</v>
      </c>
      <c r="O366" s="33">
        <v>3046250000</v>
      </c>
      <c r="P366" s="33">
        <v>0</v>
      </c>
      <c r="Q366" s="33">
        <v>170731707.31707317</v>
      </c>
      <c r="R366" s="33">
        <v>0</v>
      </c>
      <c r="S366" s="33">
        <v>0</v>
      </c>
      <c r="T366" s="33">
        <v>0</v>
      </c>
      <c r="U366" s="33">
        <v>0</v>
      </c>
      <c r="V366" s="33">
        <v>0</v>
      </c>
      <c r="W366" s="33">
        <v>0</v>
      </c>
      <c r="X366" s="33">
        <v>0</v>
      </c>
      <c r="Y366" s="33">
        <v>0</v>
      </c>
      <c r="Z366" s="34">
        <v>104589558.55</v>
      </c>
      <c r="AA366" s="31">
        <f t="shared" si="5"/>
        <v>6197578637.4770737</v>
      </c>
    </row>
    <row r="367" spans="1:27" x14ac:dyDescent="0.25">
      <c r="A367" s="2">
        <v>2010</v>
      </c>
      <c r="B367" s="5" t="s">
        <v>142</v>
      </c>
      <c r="C367" s="2" t="s">
        <v>6</v>
      </c>
      <c r="D367" s="1" t="s">
        <v>143</v>
      </c>
      <c r="E367" s="14" t="s">
        <v>195</v>
      </c>
      <c r="F367" s="33">
        <v>1358438182.6300001</v>
      </c>
      <c r="G367" s="33">
        <v>135000000</v>
      </c>
      <c r="H367" s="33">
        <v>115000000</v>
      </c>
      <c r="I367" s="33">
        <v>200000000</v>
      </c>
      <c r="J367" s="33">
        <v>0</v>
      </c>
      <c r="K367" s="33">
        <v>117532371.61</v>
      </c>
      <c r="L367" s="33">
        <v>0</v>
      </c>
      <c r="M367" s="33">
        <v>0</v>
      </c>
      <c r="N367" s="33">
        <v>589500000</v>
      </c>
      <c r="O367" s="33">
        <v>720000000</v>
      </c>
      <c r="P367" s="33">
        <v>0</v>
      </c>
      <c r="Q367" s="33">
        <v>170731707.31707317</v>
      </c>
      <c r="R367" s="33">
        <v>0</v>
      </c>
      <c r="S367" s="33">
        <v>0</v>
      </c>
      <c r="T367" s="33">
        <v>0</v>
      </c>
      <c r="U367" s="33">
        <v>0</v>
      </c>
      <c r="V367" s="33">
        <v>0</v>
      </c>
      <c r="W367" s="33">
        <v>0</v>
      </c>
      <c r="X367" s="33">
        <v>0</v>
      </c>
      <c r="Y367" s="33">
        <v>0</v>
      </c>
      <c r="Z367" s="34">
        <v>48524558.549999997</v>
      </c>
      <c r="AA367" s="31">
        <f t="shared" si="5"/>
        <v>3454726820.1070733</v>
      </c>
    </row>
    <row r="368" spans="1:27" x14ac:dyDescent="0.25">
      <c r="A368" s="2">
        <v>2010</v>
      </c>
      <c r="B368" s="5" t="s">
        <v>142</v>
      </c>
      <c r="C368" s="2" t="s">
        <v>6</v>
      </c>
      <c r="D368" s="1" t="s">
        <v>143</v>
      </c>
      <c r="E368" s="18" t="s">
        <v>124</v>
      </c>
      <c r="F368" s="33">
        <v>311500000</v>
      </c>
      <c r="G368" s="33">
        <v>0</v>
      </c>
      <c r="H368" s="33">
        <v>0</v>
      </c>
      <c r="I368" s="33">
        <v>0</v>
      </c>
      <c r="J368" s="33">
        <v>0</v>
      </c>
      <c r="K368" s="33">
        <v>117532371.61</v>
      </c>
      <c r="L368" s="33">
        <v>0</v>
      </c>
      <c r="M368" s="33">
        <v>0</v>
      </c>
      <c r="N368" s="33">
        <v>0</v>
      </c>
      <c r="O368" s="33">
        <v>18750000</v>
      </c>
      <c r="P368" s="33">
        <v>0</v>
      </c>
      <c r="Q368" s="33">
        <v>170731707.31707317</v>
      </c>
      <c r="R368" s="33">
        <v>0</v>
      </c>
      <c r="S368" s="33">
        <v>0</v>
      </c>
      <c r="T368" s="33">
        <v>0</v>
      </c>
      <c r="U368" s="33">
        <v>0</v>
      </c>
      <c r="V368" s="33">
        <v>0</v>
      </c>
      <c r="W368" s="33">
        <v>0</v>
      </c>
      <c r="X368" s="33">
        <v>0</v>
      </c>
      <c r="Y368" s="33">
        <v>0</v>
      </c>
      <c r="Z368" s="34">
        <v>8024558.5499999998</v>
      </c>
      <c r="AA368" s="31">
        <f t="shared" si="5"/>
        <v>626538637.47707319</v>
      </c>
    </row>
    <row r="369" spans="1:27" x14ac:dyDescent="0.25">
      <c r="A369" s="2">
        <v>2010</v>
      </c>
      <c r="B369" s="5" t="s">
        <v>142</v>
      </c>
      <c r="C369" s="2" t="s">
        <v>6</v>
      </c>
      <c r="D369" s="1" t="s">
        <v>143</v>
      </c>
      <c r="E369" s="18" t="s">
        <v>100</v>
      </c>
      <c r="F369" s="33">
        <v>0</v>
      </c>
      <c r="G369" s="33">
        <v>106100000</v>
      </c>
      <c r="H369" s="33">
        <v>0</v>
      </c>
      <c r="I369" s="33">
        <v>0</v>
      </c>
      <c r="J369" s="33">
        <v>0</v>
      </c>
      <c r="K369" s="33">
        <v>117532371.61</v>
      </c>
      <c r="L369" s="33">
        <v>0</v>
      </c>
      <c r="M369" s="33">
        <v>0</v>
      </c>
      <c r="N369" s="33">
        <v>0</v>
      </c>
      <c r="O369" s="33">
        <v>20000000</v>
      </c>
      <c r="P369" s="33">
        <v>0</v>
      </c>
      <c r="Q369" s="33">
        <v>170731707.31707317</v>
      </c>
      <c r="R369" s="33">
        <v>0</v>
      </c>
      <c r="S369" s="33">
        <v>0</v>
      </c>
      <c r="T369" s="33">
        <v>0</v>
      </c>
      <c r="U369" s="33">
        <v>0</v>
      </c>
      <c r="V369" s="33">
        <v>0</v>
      </c>
      <c r="W369" s="33">
        <v>0</v>
      </c>
      <c r="X369" s="33">
        <v>0</v>
      </c>
      <c r="Y369" s="33">
        <v>0</v>
      </c>
      <c r="Z369" s="34">
        <v>11139558.550000001</v>
      </c>
      <c r="AA369" s="31">
        <f t="shared" si="5"/>
        <v>425503637.47707319</v>
      </c>
    </row>
    <row r="370" spans="1:27" x14ac:dyDescent="0.25">
      <c r="A370" s="2">
        <v>2010</v>
      </c>
      <c r="B370" s="5" t="s">
        <v>142</v>
      </c>
      <c r="C370" s="2" t="s">
        <v>6</v>
      </c>
      <c r="D370" s="1" t="s">
        <v>143</v>
      </c>
      <c r="E370" s="18" t="s">
        <v>50</v>
      </c>
      <c r="F370" s="33">
        <v>72700000</v>
      </c>
      <c r="G370" s="33">
        <v>26500000</v>
      </c>
      <c r="H370" s="33">
        <v>0</v>
      </c>
      <c r="I370" s="33">
        <v>0</v>
      </c>
      <c r="J370" s="33">
        <v>0</v>
      </c>
      <c r="K370" s="33">
        <v>117532371.61</v>
      </c>
      <c r="L370" s="33">
        <v>0</v>
      </c>
      <c r="M370" s="33">
        <v>0</v>
      </c>
      <c r="N370" s="33">
        <v>0</v>
      </c>
      <c r="O370" s="33">
        <v>420000000</v>
      </c>
      <c r="P370" s="33">
        <v>0</v>
      </c>
      <c r="Q370" s="33">
        <v>170731707.31707317</v>
      </c>
      <c r="R370" s="33">
        <v>0</v>
      </c>
      <c r="S370" s="33">
        <v>0</v>
      </c>
      <c r="T370" s="33">
        <v>0</v>
      </c>
      <c r="U370" s="33">
        <v>0</v>
      </c>
      <c r="V370" s="33">
        <v>0</v>
      </c>
      <c r="W370" s="33">
        <v>0</v>
      </c>
      <c r="X370" s="33">
        <v>0</v>
      </c>
      <c r="Y370" s="33">
        <v>0</v>
      </c>
      <c r="Z370" s="34">
        <v>11399558.550000001</v>
      </c>
      <c r="AA370" s="31">
        <f t="shared" si="5"/>
        <v>818863637.47707319</v>
      </c>
    </row>
    <row r="371" spans="1:27" x14ac:dyDescent="0.25">
      <c r="A371" s="2">
        <v>2010</v>
      </c>
      <c r="B371" s="5" t="s">
        <v>142</v>
      </c>
      <c r="C371" s="2" t="s">
        <v>6</v>
      </c>
      <c r="D371" s="1" t="s">
        <v>143</v>
      </c>
      <c r="E371" s="18" t="s">
        <v>101</v>
      </c>
      <c r="F371" s="33">
        <v>74000000</v>
      </c>
      <c r="G371" s="33">
        <v>74000000</v>
      </c>
      <c r="H371" s="33">
        <v>25500000</v>
      </c>
      <c r="I371" s="33">
        <v>0</v>
      </c>
      <c r="J371" s="33">
        <v>0</v>
      </c>
      <c r="K371" s="33">
        <v>117532371.61</v>
      </c>
      <c r="L371" s="33">
        <v>0</v>
      </c>
      <c r="M371" s="33">
        <v>0</v>
      </c>
      <c r="N371" s="33">
        <v>0</v>
      </c>
      <c r="O371" s="33">
        <v>1186250000</v>
      </c>
      <c r="P371" s="33">
        <v>0</v>
      </c>
      <c r="Q371" s="33">
        <v>170731707.31707317</v>
      </c>
      <c r="R371" s="33">
        <v>0</v>
      </c>
      <c r="S371" s="33">
        <v>0</v>
      </c>
      <c r="T371" s="33">
        <v>0</v>
      </c>
      <c r="U371" s="33">
        <v>0</v>
      </c>
      <c r="V371" s="33">
        <v>0</v>
      </c>
      <c r="W371" s="33">
        <v>0</v>
      </c>
      <c r="X371" s="33">
        <v>0</v>
      </c>
      <c r="Y371" s="33">
        <v>0</v>
      </c>
      <c r="Z371" s="34">
        <v>19319998.550000001</v>
      </c>
      <c r="AA371" s="31">
        <f t="shared" si="5"/>
        <v>1667334077.4770732</v>
      </c>
    </row>
    <row r="372" spans="1:27" x14ac:dyDescent="0.25">
      <c r="A372" s="2">
        <v>2010</v>
      </c>
      <c r="B372" s="5" t="s">
        <v>142</v>
      </c>
      <c r="C372" s="2" t="s">
        <v>6</v>
      </c>
      <c r="D372" s="1" t="s">
        <v>143</v>
      </c>
      <c r="E372" s="18" t="s">
        <v>77</v>
      </c>
      <c r="F372" s="33">
        <v>31000000</v>
      </c>
      <c r="G372" s="33">
        <v>140000000</v>
      </c>
      <c r="H372" s="33">
        <v>20000000</v>
      </c>
      <c r="I372" s="33">
        <v>60000000</v>
      </c>
      <c r="J372" s="33">
        <v>316000000</v>
      </c>
      <c r="K372" s="33">
        <v>117532371.61</v>
      </c>
      <c r="L372" s="33">
        <v>0</v>
      </c>
      <c r="M372" s="33">
        <v>0</v>
      </c>
      <c r="N372" s="33">
        <v>0</v>
      </c>
      <c r="O372" s="33">
        <v>207500000</v>
      </c>
      <c r="P372" s="33">
        <v>0</v>
      </c>
      <c r="Q372" s="33">
        <v>170731707.31707317</v>
      </c>
      <c r="R372" s="33">
        <v>0</v>
      </c>
      <c r="S372" s="33">
        <v>0</v>
      </c>
      <c r="T372" s="33">
        <v>0</v>
      </c>
      <c r="U372" s="33">
        <v>0</v>
      </c>
      <c r="V372" s="33">
        <v>0</v>
      </c>
      <c r="W372" s="33">
        <v>0</v>
      </c>
      <c r="X372" s="33">
        <v>0</v>
      </c>
      <c r="Y372" s="33">
        <v>0</v>
      </c>
      <c r="Z372" s="34">
        <v>6199558.5499999998</v>
      </c>
      <c r="AA372" s="31">
        <f t="shared" si="5"/>
        <v>1068963637.4770732</v>
      </c>
    </row>
    <row r="373" spans="1:27" x14ac:dyDescent="0.25">
      <c r="A373" s="2">
        <v>2010</v>
      </c>
      <c r="B373" s="5" t="s">
        <v>142</v>
      </c>
      <c r="C373" s="2" t="s">
        <v>6</v>
      </c>
      <c r="D373" s="1" t="s">
        <v>143</v>
      </c>
      <c r="E373" s="18" t="s">
        <v>116</v>
      </c>
      <c r="F373" s="33">
        <v>109250000</v>
      </c>
      <c r="G373" s="33">
        <v>82000000</v>
      </c>
      <c r="H373" s="33">
        <v>100000000</v>
      </c>
      <c r="I373" s="33">
        <v>12000000</v>
      </c>
      <c r="J373" s="33">
        <v>0</v>
      </c>
      <c r="K373" s="33">
        <v>117532371.61</v>
      </c>
      <c r="L373" s="33">
        <v>0</v>
      </c>
      <c r="M373" s="33">
        <v>0</v>
      </c>
      <c r="N373" s="33">
        <v>0</v>
      </c>
      <c r="O373" s="33">
        <v>0</v>
      </c>
      <c r="P373" s="33">
        <v>0</v>
      </c>
      <c r="Q373" s="33">
        <v>170731707.31707317</v>
      </c>
      <c r="R373" s="33">
        <v>0</v>
      </c>
      <c r="S373" s="33">
        <v>0</v>
      </c>
      <c r="T373" s="33">
        <v>0</v>
      </c>
      <c r="U373" s="33">
        <v>0</v>
      </c>
      <c r="V373" s="33">
        <v>0</v>
      </c>
      <c r="W373" s="33">
        <v>0</v>
      </c>
      <c r="X373" s="33">
        <v>0</v>
      </c>
      <c r="Y373" s="33">
        <v>0</v>
      </c>
      <c r="Z373" s="34">
        <v>6199558.5499999998</v>
      </c>
      <c r="AA373" s="31">
        <f t="shared" si="5"/>
        <v>597713637.47707319</v>
      </c>
    </row>
    <row r="374" spans="1:27" x14ac:dyDescent="0.25">
      <c r="A374" s="2">
        <v>2010</v>
      </c>
      <c r="B374" s="5" t="s">
        <v>142</v>
      </c>
      <c r="C374" s="2" t="s">
        <v>6</v>
      </c>
      <c r="D374" s="1" t="s">
        <v>143</v>
      </c>
      <c r="E374" s="18" t="s">
        <v>57</v>
      </c>
      <c r="F374" s="33">
        <v>372720792</v>
      </c>
      <c r="G374" s="33">
        <v>9000000</v>
      </c>
      <c r="H374" s="33">
        <v>250000000</v>
      </c>
      <c r="I374" s="33">
        <v>0</v>
      </c>
      <c r="J374" s="33">
        <v>55000000</v>
      </c>
      <c r="K374" s="33">
        <v>117532371.61</v>
      </c>
      <c r="L374" s="33">
        <v>0</v>
      </c>
      <c r="M374" s="33">
        <v>0</v>
      </c>
      <c r="N374" s="33">
        <v>0</v>
      </c>
      <c r="O374" s="33">
        <v>0</v>
      </c>
      <c r="P374" s="33">
        <v>0</v>
      </c>
      <c r="Q374" s="33">
        <v>170731707.31707317</v>
      </c>
      <c r="R374" s="33">
        <v>0</v>
      </c>
      <c r="S374" s="33">
        <v>0</v>
      </c>
      <c r="T374" s="33">
        <v>0</v>
      </c>
      <c r="U374" s="33">
        <v>0</v>
      </c>
      <c r="V374" s="33">
        <v>0</v>
      </c>
      <c r="W374" s="33">
        <v>0</v>
      </c>
      <c r="X374" s="33">
        <v>0</v>
      </c>
      <c r="Y374" s="33">
        <v>0</v>
      </c>
      <c r="Z374" s="37">
        <v>6199558.5499999998</v>
      </c>
      <c r="AA374" s="31">
        <f t="shared" si="5"/>
        <v>981184429.47707319</v>
      </c>
    </row>
    <row r="375" spans="1:27" x14ac:dyDescent="0.25">
      <c r="A375" s="2">
        <v>2010</v>
      </c>
      <c r="B375" s="5" t="s">
        <v>142</v>
      </c>
      <c r="C375" s="2" t="s">
        <v>6</v>
      </c>
      <c r="D375" s="1" t="s">
        <v>143</v>
      </c>
      <c r="E375" s="18" t="s">
        <v>83</v>
      </c>
      <c r="F375" s="33">
        <v>352135720</v>
      </c>
      <c r="G375" s="33">
        <v>0</v>
      </c>
      <c r="H375" s="33">
        <v>0</v>
      </c>
      <c r="I375" s="33">
        <v>0</v>
      </c>
      <c r="J375" s="33">
        <v>0</v>
      </c>
      <c r="K375" s="33">
        <v>117532371.61</v>
      </c>
      <c r="L375" s="33">
        <v>0</v>
      </c>
      <c r="M375" s="33">
        <v>0</v>
      </c>
      <c r="N375" s="33">
        <v>0</v>
      </c>
      <c r="O375" s="33">
        <v>243750000</v>
      </c>
      <c r="P375" s="33">
        <v>0</v>
      </c>
      <c r="Q375" s="33">
        <v>170731707.31707317</v>
      </c>
      <c r="R375" s="33">
        <v>0</v>
      </c>
      <c r="S375" s="33">
        <v>0</v>
      </c>
      <c r="T375" s="33">
        <v>0</v>
      </c>
      <c r="U375" s="33">
        <v>0</v>
      </c>
      <c r="V375" s="33">
        <v>0</v>
      </c>
      <c r="W375" s="33">
        <v>0</v>
      </c>
      <c r="X375" s="33">
        <v>0</v>
      </c>
      <c r="Y375" s="33">
        <v>0</v>
      </c>
      <c r="Z375" s="34">
        <v>17964558.550000001</v>
      </c>
      <c r="AA375" s="31">
        <f t="shared" si="5"/>
        <v>902114357.47707319</v>
      </c>
    </row>
    <row r="376" spans="1:27" x14ac:dyDescent="0.25">
      <c r="A376" s="2">
        <v>2010</v>
      </c>
      <c r="B376" s="5" t="s">
        <v>142</v>
      </c>
      <c r="C376" s="2" t="s">
        <v>6</v>
      </c>
      <c r="D376" s="1" t="s">
        <v>143</v>
      </c>
      <c r="E376" s="18" t="s">
        <v>10</v>
      </c>
      <c r="F376" s="33">
        <v>184500000</v>
      </c>
      <c r="G376" s="33">
        <v>110000000</v>
      </c>
      <c r="H376" s="33">
        <v>35000000</v>
      </c>
      <c r="I376" s="33">
        <v>0</v>
      </c>
      <c r="J376" s="33">
        <v>0</v>
      </c>
      <c r="K376" s="33">
        <v>117532371.61</v>
      </c>
      <c r="L376" s="33">
        <v>0</v>
      </c>
      <c r="M376" s="33">
        <v>0</v>
      </c>
      <c r="N376" s="33">
        <v>95000000</v>
      </c>
      <c r="O376" s="33">
        <v>0</v>
      </c>
      <c r="P376" s="33">
        <v>0</v>
      </c>
      <c r="Q376" s="33">
        <v>170731707.31707317</v>
      </c>
      <c r="R376" s="33">
        <v>0</v>
      </c>
      <c r="S376" s="33">
        <v>0</v>
      </c>
      <c r="T376" s="33">
        <v>0</v>
      </c>
      <c r="U376" s="33">
        <v>0</v>
      </c>
      <c r="V376" s="33">
        <v>0</v>
      </c>
      <c r="W376" s="33">
        <v>0</v>
      </c>
      <c r="X376" s="33">
        <v>0</v>
      </c>
      <c r="Y376" s="33">
        <v>0</v>
      </c>
      <c r="Z376" s="34">
        <v>117134216.05</v>
      </c>
      <c r="AA376" s="31">
        <f t="shared" si="5"/>
        <v>829898294.97707319</v>
      </c>
    </row>
    <row r="377" spans="1:27" x14ac:dyDescent="0.25">
      <c r="A377" s="2">
        <v>2010</v>
      </c>
      <c r="B377" s="5" t="s">
        <v>142</v>
      </c>
      <c r="C377" s="2" t="s">
        <v>6</v>
      </c>
      <c r="D377" s="1" t="s">
        <v>143</v>
      </c>
      <c r="E377" s="18" t="s">
        <v>74</v>
      </c>
      <c r="F377" s="33">
        <v>804000000</v>
      </c>
      <c r="G377" s="33">
        <v>300000000</v>
      </c>
      <c r="H377" s="33">
        <v>110000000</v>
      </c>
      <c r="I377" s="33">
        <v>0</v>
      </c>
      <c r="J377" s="33">
        <v>0</v>
      </c>
      <c r="K377" s="33">
        <v>117532371.61</v>
      </c>
      <c r="L377" s="33">
        <v>0</v>
      </c>
      <c r="M377" s="33">
        <v>0</v>
      </c>
      <c r="N377" s="33">
        <v>0</v>
      </c>
      <c r="O377" s="33">
        <v>0</v>
      </c>
      <c r="P377" s="33">
        <v>0</v>
      </c>
      <c r="Q377" s="33">
        <v>170731707.31707317</v>
      </c>
      <c r="R377" s="33">
        <v>0</v>
      </c>
      <c r="S377" s="33">
        <v>0</v>
      </c>
      <c r="T377" s="33">
        <v>0</v>
      </c>
      <c r="U377" s="33">
        <v>0</v>
      </c>
      <c r="V377" s="33">
        <v>0</v>
      </c>
      <c r="W377" s="33">
        <v>0</v>
      </c>
      <c r="X377" s="33">
        <v>0</v>
      </c>
      <c r="Y377" s="33">
        <v>0</v>
      </c>
      <c r="Z377" s="34">
        <v>9197058.5500000007</v>
      </c>
      <c r="AA377" s="31">
        <f t="shared" si="5"/>
        <v>1511461137.477073</v>
      </c>
    </row>
    <row r="378" spans="1:27" x14ac:dyDescent="0.25">
      <c r="A378" s="2">
        <v>2010</v>
      </c>
      <c r="B378" s="5" t="s">
        <v>142</v>
      </c>
      <c r="C378" s="2" t="s">
        <v>6</v>
      </c>
      <c r="D378" s="1" t="s">
        <v>143</v>
      </c>
      <c r="E378" s="18" t="s">
        <v>8</v>
      </c>
      <c r="F378" s="33">
        <v>0</v>
      </c>
      <c r="G378" s="33">
        <v>70000000</v>
      </c>
      <c r="H378" s="33">
        <v>0</v>
      </c>
      <c r="I378" s="33">
        <v>0</v>
      </c>
      <c r="J378" s="33">
        <v>0</v>
      </c>
      <c r="K378" s="33">
        <v>117532371.61</v>
      </c>
      <c r="L378" s="33">
        <v>0</v>
      </c>
      <c r="M378" s="33">
        <v>0</v>
      </c>
      <c r="N378" s="33">
        <v>0</v>
      </c>
      <c r="O378" s="33">
        <v>0</v>
      </c>
      <c r="P378" s="33">
        <v>0</v>
      </c>
      <c r="Q378" s="33">
        <v>170731707.31707317</v>
      </c>
      <c r="R378" s="33">
        <v>0</v>
      </c>
      <c r="S378" s="33">
        <v>0</v>
      </c>
      <c r="T378" s="33">
        <v>0</v>
      </c>
      <c r="U378" s="33">
        <v>0</v>
      </c>
      <c r="V378" s="33">
        <v>0</v>
      </c>
      <c r="W378" s="33">
        <v>0</v>
      </c>
      <c r="X378" s="33">
        <v>0</v>
      </c>
      <c r="Y378" s="33">
        <v>0</v>
      </c>
      <c r="Z378" s="34">
        <v>6199558.5499999998</v>
      </c>
      <c r="AA378" s="31">
        <f t="shared" si="5"/>
        <v>364463637.47707319</v>
      </c>
    </row>
    <row r="379" spans="1:27" x14ac:dyDescent="0.25">
      <c r="A379" s="2">
        <v>2010</v>
      </c>
      <c r="B379" s="5" t="s">
        <v>142</v>
      </c>
      <c r="C379" s="2" t="s">
        <v>6</v>
      </c>
      <c r="D379" s="1" t="s">
        <v>143</v>
      </c>
      <c r="E379" s="18" t="s">
        <v>102</v>
      </c>
      <c r="F379" s="33">
        <v>774360000</v>
      </c>
      <c r="G379" s="33">
        <v>327600000</v>
      </c>
      <c r="H379" s="33">
        <v>600000</v>
      </c>
      <c r="I379" s="33">
        <v>0</v>
      </c>
      <c r="J379" s="33">
        <v>0</v>
      </c>
      <c r="K379" s="33">
        <v>117532371.61</v>
      </c>
      <c r="L379" s="33">
        <v>0</v>
      </c>
      <c r="M379" s="33">
        <v>0</v>
      </c>
      <c r="N379" s="33">
        <v>0</v>
      </c>
      <c r="O379" s="33">
        <v>31250000</v>
      </c>
      <c r="P379" s="33">
        <v>0</v>
      </c>
      <c r="Q379" s="33">
        <v>170731707.31707317</v>
      </c>
      <c r="R379" s="33">
        <v>0</v>
      </c>
      <c r="S379" s="33">
        <v>0</v>
      </c>
      <c r="T379" s="33">
        <v>0</v>
      </c>
      <c r="U379" s="33">
        <v>0</v>
      </c>
      <c r="V379" s="33">
        <v>0</v>
      </c>
      <c r="W379" s="33">
        <v>0</v>
      </c>
      <c r="X379" s="33">
        <v>0</v>
      </c>
      <c r="Y379" s="33">
        <v>0</v>
      </c>
      <c r="Z379" s="34">
        <v>8979458.5500000007</v>
      </c>
      <c r="AA379" s="31">
        <f t="shared" si="5"/>
        <v>1431053537.477073</v>
      </c>
    </row>
    <row r="380" spans="1:27" x14ac:dyDescent="0.25">
      <c r="A380" s="2">
        <v>2010</v>
      </c>
      <c r="B380" s="5" t="s">
        <v>142</v>
      </c>
      <c r="C380" s="2" t="s">
        <v>6</v>
      </c>
      <c r="D380" s="1" t="s">
        <v>143</v>
      </c>
      <c r="E380" s="18" t="s">
        <v>103</v>
      </c>
      <c r="F380" s="33">
        <v>300000000</v>
      </c>
      <c r="G380" s="33">
        <v>30000000</v>
      </c>
      <c r="H380" s="33">
        <v>0</v>
      </c>
      <c r="I380" s="33">
        <v>0</v>
      </c>
      <c r="J380" s="33">
        <v>0</v>
      </c>
      <c r="K380" s="33">
        <v>117532371.61</v>
      </c>
      <c r="L380" s="33">
        <v>0</v>
      </c>
      <c r="M380" s="33">
        <v>0</v>
      </c>
      <c r="N380" s="33">
        <v>0</v>
      </c>
      <c r="O380" s="33">
        <v>387500000</v>
      </c>
      <c r="P380" s="33">
        <v>0</v>
      </c>
      <c r="Q380" s="33">
        <v>170731707.31707317</v>
      </c>
      <c r="R380" s="33">
        <v>0</v>
      </c>
      <c r="S380" s="33">
        <v>0</v>
      </c>
      <c r="T380" s="33">
        <v>0</v>
      </c>
      <c r="U380" s="33">
        <v>0</v>
      </c>
      <c r="V380" s="33">
        <v>0</v>
      </c>
      <c r="W380" s="33">
        <v>0</v>
      </c>
      <c r="X380" s="33">
        <v>0</v>
      </c>
      <c r="Y380" s="33">
        <v>0</v>
      </c>
      <c r="Z380" s="34">
        <v>6199558.5499999998</v>
      </c>
      <c r="AA380" s="31">
        <f t="shared" si="5"/>
        <v>1011963637.4770732</v>
      </c>
    </row>
    <row r="381" spans="1:27" x14ac:dyDescent="0.25">
      <c r="A381" s="2">
        <v>2010</v>
      </c>
      <c r="B381" s="5" t="s">
        <v>142</v>
      </c>
      <c r="C381" s="2" t="s">
        <v>6</v>
      </c>
      <c r="D381" s="1" t="s">
        <v>143</v>
      </c>
      <c r="E381" s="18" t="s">
        <v>35</v>
      </c>
      <c r="F381" s="33">
        <v>288700000</v>
      </c>
      <c r="G381" s="33">
        <v>511000000</v>
      </c>
      <c r="H381" s="33">
        <v>0</v>
      </c>
      <c r="I381" s="33">
        <v>209000000</v>
      </c>
      <c r="J381" s="33">
        <v>0</v>
      </c>
      <c r="K381" s="33">
        <v>117532371.61</v>
      </c>
      <c r="L381" s="33">
        <v>0</v>
      </c>
      <c r="M381" s="33">
        <v>0</v>
      </c>
      <c r="N381" s="33">
        <v>0</v>
      </c>
      <c r="O381" s="33">
        <v>0</v>
      </c>
      <c r="P381" s="33">
        <v>0</v>
      </c>
      <c r="Q381" s="33">
        <v>170731707.31707317</v>
      </c>
      <c r="R381" s="33">
        <v>0</v>
      </c>
      <c r="S381" s="33">
        <v>0</v>
      </c>
      <c r="T381" s="33">
        <v>0</v>
      </c>
      <c r="U381" s="33">
        <v>0</v>
      </c>
      <c r="V381" s="33">
        <v>0</v>
      </c>
      <c r="W381" s="33">
        <v>0</v>
      </c>
      <c r="X381" s="33">
        <v>0</v>
      </c>
      <c r="Y381" s="33">
        <v>0</v>
      </c>
      <c r="Z381" s="34">
        <v>20010242.75</v>
      </c>
      <c r="AA381" s="31">
        <f t="shared" si="5"/>
        <v>1316974321.677073</v>
      </c>
    </row>
    <row r="382" spans="1:27" x14ac:dyDescent="0.25">
      <c r="A382" s="2">
        <v>2010</v>
      </c>
      <c r="B382" s="5" t="s">
        <v>142</v>
      </c>
      <c r="C382" s="2" t="s">
        <v>6</v>
      </c>
      <c r="D382" s="1" t="s">
        <v>143</v>
      </c>
      <c r="E382" s="18" t="s">
        <v>36</v>
      </c>
      <c r="F382" s="33">
        <v>475600000</v>
      </c>
      <c r="G382" s="33">
        <v>165000000</v>
      </c>
      <c r="H382" s="33">
        <v>243550000</v>
      </c>
      <c r="I382" s="33">
        <v>1230000000</v>
      </c>
      <c r="J382" s="33">
        <v>0</v>
      </c>
      <c r="K382" s="33">
        <v>117532371.61</v>
      </c>
      <c r="L382" s="33">
        <v>0</v>
      </c>
      <c r="M382" s="33">
        <v>0</v>
      </c>
      <c r="N382" s="33">
        <v>586843475</v>
      </c>
      <c r="O382" s="33">
        <v>3195000000</v>
      </c>
      <c r="P382" s="33">
        <v>0</v>
      </c>
      <c r="Q382" s="33">
        <v>170731707.31707317</v>
      </c>
      <c r="R382" s="33">
        <v>0</v>
      </c>
      <c r="S382" s="33">
        <v>0</v>
      </c>
      <c r="T382" s="33">
        <v>0</v>
      </c>
      <c r="U382" s="33">
        <v>0</v>
      </c>
      <c r="V382" s="33">
        <v>0</v>
      </c>
      <c r="W382" s="33">
        <v>0</v>
      </c>
      <c r="X382" s="33">
        <v>0</v>
      </c>
      <c r="Y382" s="33">
        <v>0</v>
      </c>
      <c r="Z382" s="34">
        <v>64884558.549999997</v>
      </c>
      <c r="AA382" s="31">
        <f t="shared" si="5"/>
        <v>6249142112.4770737</v>
      </c>
    </row>
    <row r="383" spans="1:27" x14ac:dyDescent="0.25">
      <c r="A383" s="2">
        <v>2010</v>
      </c>
      <c r="B383" s="5" t="s">
        <v>142</v>
      </c>
      <c r="C383" s="2" t="s">
        <v>6</v>
      </c>
      <c r="D383" s="1" t="s">
        <v>143</v>
      </c>
      <c r="E383" s="18" t="s">
        <v>27</v>
      </c>
      <c r="F383" s="33">
        <v>282000000</v>
      </c>
      <c r="G383" s="33">
        <v>57000000</v>
      </c>
      <c r="H383" s="33">
        <v>121500000</v>
      </c>
      <c r="I383" s="33">
        <v>54000000</v>
      </c>
      <c r="J383" s="33">
        <v>0</v>
      </c>
      <c r="K383" s="33">
        <v>117532371.61</v>
      </c>
      <c r="L383" s="33">
        <v>0</v>
      </c>
      <c r="M383" s="33">
        <v>0</v>
      </c>
      <c r="N383" s="33">
        <v>0</v>
      </c>
      <c r="O383" s="33">
        <v>0</v>
      </c>
      <c r="P383" s="33">
        <v>0</v>
      </c>
      <c r="Q383" s="33">
        <v>170731707.31707317</v>
      </c>
      <c r="R383" s="33">
        <v>0</v>
      </c>
      <c r="S383" s="33">
        <v>0</v>
      </c>
      <c r="T383" s="33">
        <v>0</v>
      </c>
      <c r="U383" s="33">
        <v>0</v>
      </c>
      <c r="V383" s="33">
        <v>0</v>
      </c>
      <c r="W383" s="33">
        <v>0</v>
      </c>
      <c r="X383" s="33">
        <v>0</v>
      </c>
      <c r="Y383" s="33">
        <v>0</v>
      </c>
      <c r="Z383" s="34">
        <v>31489558.550000001</v>
      </c>
      <c r="AA383" s="31">
        <f t="shared" si="5"/>
        <v>834253637.47707319</v>
      </c>
    </row>
    <row r="384" spans="1:27" x14ac:dyDescent="0.25">
      <c r="A384" s="2">
        <v>2010</v>
      </c>
      <c r="B384" s="5" t="s">
        <v>142</v>
      </c>
      <c r="C384" s="2" t="s">
        <v>6</v>
      </c>
      <c r="D384" s="1" t="s">
        <v>143</v>
      </c>
      <c r="E384" s="18" t="s">
        <v>31</v>
      </c>
      <c r="F384" s="33">
        <v>868500000</v>
      </c>
      <c r="G384" s="33">
        <v>958850000</v>
      </c>
      <c r="H384" s="33">
        <v>374530000</v>
      </c>
      <c r="I384" s="33">
        <v>1438000000</v>
      </c>
      <c r="J384" s="33">
        <v>0</v>
      </c>
      <c r="K384" s="33">
        <v>117532371.61</v>
      </c>
      <c r="L384" s="33">
        <v>0</v>
      </c>
      <c r="M384" s="33">
        <v>0</v>
      </c>
      <c r="N384" s="33">
        <v>0</v>
      </c>
      <c r="O384" s="33">
        <v>320000000</v>
      </c>
      <c r="P384" s="33">
        <v>0</v>
      </c>
      <c r="Q384" s="33">
        <v>170731707.31707317</v>
      </c>
      <c r="R384" s="33">
        <v>0</v>
      </c>
      <c r="S384" s="33">
        <v>0</v>
      </c>
      <c r="T384" s="33">
        <v>0</v>
      </c>
      <c r="U384" s="33">
        <v>0</v>
      </c>
      <c r="V384" s="33">
        <v>0</v>
      </c>
      <c r="W384" s="33">
        <v>0</v>
      </c>
      <c r="X384" s="33">
        <v>0</v>
      </c>
      <c r="Y384" s="33">
        <v>0</v>
      </c>
      <c r="Z384" s="34">
        <v>13599558.550000001</v>
      </c>
      <c r="AA384" s="31">
        <f t="shared" ref="AA384:AA447" si="6">SUM(F384:Z384)</f>
        <v>4261743637.4770737</v>
      </c>
    </row>
    <row r="385" spans="1:27" x14ac:dyDescent="0.25">
      <c r="A385" s="2">
        <v>2010</v>
      </c>
      <c r="B385" s="5" t="s">
        <v>142</v>
      </c>
      <c r="C385" s="2" t="s">
        <v>6</v>
      </c>
      <c r="D385" s="1" t="s">
        <v>143</v>
      </c>
      <c r="E385" s="18" t="s">
        <v>34</v>
      </c>
      <c r="F385" s="33">
        <v>935000000</v>
      </c>
      <c r="G385" s="33">
        <v>0</v>
      </c>
      <c r="H385" s="33">
        <v>35000000</v>
      </c>
      <c r="I385" s="33">
        <v>0</v>
      </c>
      <c r="J385" s="33">
        <v>0</v>
      </c>
      <c r="K385" s="33">
        <v>117532371.61</v>
      </c>
      <c r="L385" s="33">
        <v>0</v>
      </c>
      <c r="M385" s="33">
        <v>0</v>
      </c>
      <c r="N385" s="33">
        <v>10000000</v>
      </c>
      <c r="O385" s="33">
        <v>380000000</v>
      </c>
      <c r="P385" s="33">
        <v>0</v>
      </c>
      <c r="Q385" s="33">
        <v>170731707.31707317</v>
      </c>
      <c r="R385" s="33">
        <v>0</v>
      </c>
      <c r="S385" s="33">
        <v>0</v>
      </c>
      <c r="T385" s="33">
        <v>0</v>
      </c>
      <c r="U385" s="33">
        <v>0</v>
      </c>
      <c r="V385" s="33">
        <v>0</v>
      </c>
      <c r="W385" s="33">
        <v>0</v>
      </c>
      <c r="X385" s="33">
        <v>0</v>
      </c>
      <c r="Y385" s="33">
        <v>0</v>
      </c>
      <c r="Z385" s="34">
        <v>24799558.550000001</v>
      </c>
      <c r="AA385" s="31">
        <f t="shared" si="6"/>
        <v>1673063637.477073</v>
      </c>
    </row>
    <row r="386" spans="1:27" x14ac:dyDescent="0.25">
      <c r="A386" s="2">
        <v>2010</v>
      </c>
      <c r="B386" s="5" t="s">
        <v>142</v>
      </c>
      <c r="C386" s="2" t="s">
        <v>6</v>
      </c>
      <c r="D386" s="1" t="s">
        <v>143</v>
      </c>
      <c r="E386" s="18" t="s">
        <v>29</v>
      </c>
      <c r="F386" s="33">
        <v>343000001</v>
      </c>
      <c r="G386" s="33">
        <v>25000000</v>
      </c>
      <c r="H386" s="33">
        <v>0</v>
      </c>
      <c r="I386" s="33">
        <v>0</v>
      </c>
      <c r="J386" s="33">
        <v>0</v>
      </c>
      <c r="K386" s="33">
        <v>117532371.61</v>
      </c>
      <c r="L386" s="33">
        <v>0</v>
      </c>
      <c r="M386" s="33">
        <v>0</v>
      </c>
      <c r="N386" s="33">
        <v>0</v>
      </c>
      <c r="O386" s="33">
        <v>0</v>
      </c>
      <c r="P386" s="33">
        <v>0</v>
      </c>
      <c r="Q386" s="33">
        <v>170731707.31707317</v>
      </c>
      <c r="R386" s="33">
        <v>0</v>
      </c>
      <c r="S386" s="33">
        <v>0</v>
      </c>
      <c r="T386" s="33">
        <v>0</v>
      </c>
      <c r="U386" s="33">
        <v>0</v>
      </c>
      <c r="V386" s="33">
        <v>0</v>
      </c>
      <c r="W386" s="33">
        <v>0</v>
      </c>
      <c r="X386" s="33">
        <v>0</v>
      </c>
      <c r="Y386" s="33">
        <v>0</v>
      </c>
      <c r="Z386" s="34">
        <v>6199558.5499999998</v>
      </c>
      <c r="AA386" s="31">
        <f t="shared" si="6"/>
        <v>662463638.47707319</v>
      </c>
    </row>
    <row r="387" spans="1:27" x14ac:dyDescent="0.25">
      <c r="A387" s="2">
        <v>2010</v>
      </c>
      <c r="B387" s="5" t="s">
        <v>142</v>
      </c>
      <c r="C387" s="2" t="s">
        <v>6</v>
      </c>
      <c r="D387" s="1" t="s">
        <v>143</v>
      </c>
      <c r="E387" s="18" t="s">
        <v>47</v>
      </c>
      <c r="F387" s="33">
        <v>935000000</v>
      </c>
      <c r="G387" s="33">
        <v>0</v>
      </c>
      <c r="H387" s="33">
        <v>14000000</v>
      </c>
      <c r="I387" s="33">
        <v>0</v>
      </c>
      <c r="J387" s="33">
        <v>0</v>
      </c>
      <c r="K387" s="33">
        <v>117532371.61</v>
      </c>
      <c r="L387" s="33">
        <v>0</v>
      </c>
      <c r="M387" s="33">
        <v>0</v>
      </c>
      <c r="N387" s="33">
        <v>50000000</v>
      </c>
      <c r="O387" s="33">
        <v>0</v>
      </c>
      <c r="P387" s="33">
        <v>0</v>
      </c>
      <c r="Q387" s="33">
        <v>170731707.31707317</v>
      </c>
      <c r="R387" s="33">
        <v>0</v>
      </c>
      <c r="S387" s="33">
        <v>0</v>
      </c>
      <c r="T387" s="33">
        <v>0</v>
      </c>
      <c r="U387" s="33">
        <v>0</v>
      </c>
      <c r="V387" s="33">
        <v>0</v>
      </c>
      <c r="W387" s="33">
        <v>0</v>
      </c>
      <c r="X387" s="33">
        <v>0</v>
      </c>
      <c r="Y387" s="33">
        <v>0</v>
      </c>
      <c r="Z387" s="34">
        <v>156408558.55000001</v>
      </c>
      <c r="AA387" s="31">
        <f t="shared" si="6"/>
        <v>1443672637.4770732</v>
      </c>
    </row>
    <row r="388" spans="1:27" x14ac:dyDescent="0.25">
      <c r="A388" s="2">
        <v>2010</v>
      </c>
      <c r="B388" s="5" t="s">
        <v>142</v>
      </c>
      <c r="C388" s="2" t="s">
        <v>6</v>
      </c>
      <c r="D388" s="1" t="s">
        <v>143</v>
      </c>
      <c r="E388" s="18" t="s">
        <v>45</v>
      </c>
      <c r="F388" s="33">
        <v>0</v>
      </c>
      <c r="G388" s="33">
        <v>0</v>
      </c>
      <c r="H388" s="33">
        <v>3000000</v>
      </c>
      <c r="I388" s="33">
        <v>0</v>
      </c>
      <c r="J388" s="33">
        <v>0</v>
      </c>
      <c r="K388" s="33">
        <v>117532371.61</v>
      </c>
      <c r="L388" s="33">
        <v>0</v>
      </c>
      <c r="M388" s="33">
        <v>0</v>
      </c>
      <c r="N388" s="33">
        <v>0</v>
      </c>
      <c r="O388" s="33">
        <v>0</v>
      </c>
      <c r="P388" s="33">
        <v>0</v>
      </c>
      <c r="Q388" s="33">
        <v>170731707.31707317</v>
      </c>
      <c r="R388" s="33">
        <v>0</v>
      </c>
      <c r="S388" s="33">
        <v>0</v>
      </c>
      <c r="T388" s="33">
        <v>0</v>
      </c>
      <c r="U388" s="33">
        <v>0</v>
      </c>
      <c r="V388" s="33">
        <v>0</v>
      </c>
      <c r="W388" s="33">
        <v>0</v>
      </c>
      <c r="X388" s="33">
        <v>0</v>
      </c>
      <c r="Y388" s="33">
        <v>0</v>
      </c>
      <c r="Z388" s="34">
        <v>24949558.550000001</v>
      </c>
      <c r="AA388" s="31">
        <f t="shared" si="6"/>
        <v>316213637.47707319</v>
      </c>
    </row>
    <row r="389" spans="1:27" x14ac:dyDescent="0.25">
      <c r="A389" s="2">
        <v>2010</v>
      </c>
      <c r="B389" s="5" t="s">
        <v>142</v>
      </c>
      <c r="C389" s="2" t="s">
        <v>6</v>
      </c>
      <c r="D389" s="1" t="s">
        <v>143</v>
      </c>
      <c r="E389" s="18" t="s">
        <v>38</v>
      </c>
      <c r="F389" s="33">
        <v>8413000000</v>
      </c>
      <c r="G389" s="33">
        <v>3125000000</v>
      </c>
      <c r="H389" s="33">
        <v>334000000</v>
      </c>
      <c r="I389" s="33">
        <v>155000000</v>
      </c>
      <c r="J389" s="33">
        <v>0</v>
      </c>
      <c r="K389" s="33">
        <v>117532371.61</v>
      </c>
      <c r="L389" s="33">
        <v>0</v>
      </c>
      <c r="M389" s="33">
        <v>0</v>
      </c>
      <c r="N389" s="33">
        <v>0</v>
      </c>
      <c r="O389" s="33">
        <v>180000000</v>
      </c>
      <c r="P389" s="33">
        <v>0</v>
      </c>
      <c r="Q389" s="33">
        <v>170731707.31707317</v>
      </c>
      <c r="R389" s="33">
        <v>0</v>
      </c>
      <c r="S389" s="33">
        <v>0</v>
      </c>
      <c r="T389" s="33">
        <v>0</v>
      </c>
      <c r="U389" s="33">
        <v>0</v>
      </c>
      <c r="V389" s="33">
        <v>0</v>
      </c>
      <c r="W389" s="33">
        <v>0</v>
      </c>
      <c r="X389" s="33">
        <v>0</v>
      </c>
      <c r="Y389" s="33">
        <v>0</v>
      </c>
      <c r="Z389" s="34">
        <v>140208558.55000001</v>
      </c>
      <c r="AA389" s="31">
        <f t="shared" si="6"/>
        <v>12635472637.477074</v>
      </c>
    </row>
    <row r="390" spans="1:27" x14ac:dyDescent="0.25">
      <c r="A390" s="2">
        <v>2010</v>
      </c>
      <c r="B390" s="5" t="s">
        <v>142</v>
      </c>
      <c r="C390" s="2" t="s">
        <v>6</v>
      </c>
      <c r="D390" s="1" t="s">
        <v>143</v>
      </c>
      <c r="E390" s="18" t="s">
        <v>43</v>
      </c>
      <c r="F390" s="33">
        <v>2238900000</v>
      </c>
      <c r="G390" s="33">
        <v>686000000</v>
      </c>
      <c r="H390" s="33">
        <v>23000000</v>
      </c>
      <c r="I390" s="33">
        <v>2550000000</v>
      </c>
      <c r="J390" s="33">
        <v>25000000</v>
      </c>
      <c r="K390" s="33">
        <v>117532371.61</v>
      </c>
      <c r="L390" s="33">
        <v>0</v>
      </c>
      <c r="M390" s="33">
        <v>695000000</v>
      </c>
      <c r="N390" s="33">
        <v>0</v>
      </c>
      <c r="O390" s="33">
        <v>2027500000</v>
      </c>
      <c r="P390" s="33">
        <v>0</v>
      </c>
      <c r="Q390" s="33">
        <v>170731707.31707317</v>
      </c>
      <c r="R390" s="33">
        <v>0</v>
      </c>
      <c r="S390" s="33">
        <v>0</v>
      </c>
      <c r="T390" s="33">
        <v>0</v>
      </c>
      <c r="U390" s="33">
        <v>0</v>
      </c>
      <c r="V390" s="33">
        <v>0</v>
      </c>
      <c r="W390" s="33">
        <v>0</v>
      </c>
      <c r="X390" s="33">
        <v>0</v>
      </c>
      <c r="Y390" s="33">
        <v>0</v>
      </c>
      <c r="Z390" s="34">
        <v>130157558.55</v>
      </c>
      <c r="AA390" s="31">
        <f t="shared" si="6"/>
        <v>8663821637.4770718</v>
      </c>
    </row>
    <row r="391" spans="1:27" x14ac:dyDescent="0.25">
      <c r="A391" s="2">
        <v>2010</v>
      </c>
      <c r="B391" s="5" t="s">
        <v>142</v>
      </c>
      <c r="C391" s="2" t="s">
        <v>6</v>
      </c>
      <c r="D391" s="1" t="s">
        <v>143</v>
      </c>
      <c r="E391" s="18" t="s">
        <v>37</v>
      </c>
      <c r="F391" s="33">
        <v>1745161551</v>
      </c>
      <c r="G391" s="33">
        <v>450000000</v>
      </c>
      <c r="H391" s="33">
        <v>215000000</v>
      </c>
      <c r="I391" s="33">
        <v>2947000000</v>
      </c>
      <c r="J391" s="33">
        <v>0</v>
      </c>
      <c r="K391" s="33">
        <v>117532371.61</v>
      </c>
      <c r="L391" s="33">
        <v>0</v>
      </c>
      <c r="M391" s="33">
        <v>246580000</v>
      </c>
      <c r="N391" s="33">
        <v>0</v>
      </c>
      <c r="O391" s="33">
        <v>1500000000</v>
      </c>
      <c r="P391" s="33">
        <v>0</v>
      </c>
      <c r="Q391" s="33">
        <v>170731707.31707317</v>
      </c>
      <c r="R391" s="33">
        <v>0</v>
      </c>
      <c r="S391" s="33">
        <v>0</v>
      </c>
      <c r="T391" s="33">
        <v>0</v>
      </c>
      <c r="U391" s="33">
        <v>0</v>
      </c>
      <c r="V391" s="33">
        <v>0</v>
      </c>
      <c r="W391" s="33">
        <v>0</v>
      </c>
      <c r="X391" s="33">
        <v>0</v>
      </c>
      <c r="Y391" s="33">
        <v>0</v>
      </c>
      <c r="Z391" s="34">
        <v>41289558.549999997</v>
      </c>
      <c r="AA391" s="31">
        <f t="shared" si="6"/>
        <v>7433295188.4770727</v>
      </c>
    </row>
    <row r="392" spans="1:27" x14ac:dyDescent="0.25">
      <c r="A392" s="2">
        <v>2010</v>
      </c>
      <c r="B392" s="5" t="s">
        <v>142</v>
      </c>
      <c r="C392" s="2" t="s">
        <v>6</v>
      </c>
      <c r="D392" s="1" t="s">
        <v>143</v>
      </c>
      <c r="E392" s="18" t="s">
        <v>42</v>
      </c>
      <c r="F392" s="33">
        <v>1608000000</v>
      </c>
      <c r="G392" s="33">
        <v>0</v>
      </c>
      <c r="H392" s="33">
        <v>0</v>
      </c>
      <c r="I392" s="33">
        <v>2200000000</v>
      </c>
      <c r="J392" s="33">
        <v>0</v>
      </c>
      <c r="K392" s="33">
        <v>117532371.61</v>
      </c>
      <c r="L392" s="33">
        <v>0</v>
      </c>
      <c r="M392" s="33">
        <v>0</v>
      </c>
      <c r="N392" s="33">
        <v>0</v>
      </c>
      <c r="O392" s="33">
        <v>0</v>
      </c>
      <c r="P392" s="33">
        <v>0</v>
      </c>
      <c r="Q392" s="33">
        <v>170731707.31707317</v>
      </c>
      <c r="R392" s="33">
        <v>0</v>
      </c>
      <c r="S392" s="33">
        <v>0</v>
      </c>
      <c r="T392" s="33">
        <v>0</v>
      </c>
      <c r="U392" s="33">
        <v>0</v>
      </c>
      <c r="V392" s="33">
        <v>0</v>
      </c>
      <c r="W392" s="33">
        <v>0</v>
      </c>
      <c r="X392" s="33">
        <v>0</v>
      </c>
      <c r="Y392" s="33">
        <v>0</v>
      </c>
      <c r="Z392" s="34">
        <v>385203158.55000001</v>
      </c>
      <c r="AA392" s="31">
        <f t="shared" si="6"/>
        <v>4481467237.4770737</v>
      </c>
    </row>
    <row r="393" spans="1:27" x14ac:dyDescent="0.25">
      <c r="A393" s="2">
        <v>2010</v>
      </c>
      <c r="B393" s="5" t="s">
        <v>142</v>
      </c>
      <c r="C393" s="2" t="s">
        <v>6</v>
      </c>
      <c r="D393" s="1" t="s">
        <v>143</v>
      </c>
      <c r="E393" s="18" t="s">
        <v>44</v>
      </c>
      <c r="F393" s="33">
        <v>2496240450.4400001</v>
      </c>
      <c r="G393" s="33">
        <v>510000000</v>
      </c>
      <c r="H393" s="33">
        <v>17105000</v>
      </c>
      <c r="I393" s="33">
        <v>11646000000</v>
      </c>
      <c r="J393" s="33">
        <v>0</v>
      </c>
      <c r="K393" s="33">
        <v>117532371.61</v>
      </c>
      <c r="L393" s="33">
        <v>0</v>
      </c>
      <c r="M393" s="33">
        <v>378000000</v>
      </c>
      <c r="N393" s="33">
        <v>465000000</v>
      </c>
      <c r="O393" s="33">
        <v>4000000000</v>
      </c>
      <c r="P393" s="33">
        <v>0</v>
      </c>
      <c r="Q393" s="33">
        <v>170731707.31707317</v>
      </c>
      <c r="R393" s="33">
        <v>0</v>
      </c>
      <c r="S393" s="33">
        <v>0</v>
      </c>
      <c r="T393" s="33">
        <v>0</v>
      </c>
      <c r="U393" s="33">
        <v>0</v>
      </c>
      <c r="V393" s="33">
        <v>0</v>
      </c>
      <c r="W393" s="33">
        <v>0</v>
      </c>
      <c r="X393" s="33">
        <v>0</v>
      </c>
      <c r="Y393" s="33">
        <v>0</v>
      </c>
      <c r="Z393" s="34">
        <v>27299558.550000001</v>
      </c>
      <c r="AA393" s="31">
        <f t="shared" si="6"/>
        <v>19827909087.917076</v>
      </c>
    </row>
    <row r="394" spans="1:27" x14ac:dyDescent="0.25">
      <c r="A394" s="2">
        <v>2010</v>
      </c>
      <c r="B394" s="5" t="s">
        <v>142</v>
      </c>
      <c r="C394" s="2" t="s">
        <v>6</v>
      </c>
      <c r="D394" s="1" t="s">
        <v>143</v>
      </c>
      <c r="E394" s="18" t="s">
        <v>40</v>
      </c>
      <c r="F394" s="33">
        <v>209000000</v>
      </c>
      <c r="G394" s="33">
        <v>99000000</v>
      </c>
      <c r="H394" s="33">
        <v>3300000</v>
      </c>
      <c r="I394" s="33">
        <v>871500000</v>
      </c>
      <c r="J394" s="33">
        <v>0</v>
      </c>
      <c r="K394" s="33">
        <v>117532371.61</v>
      </c>
      <c r="L394" s="33">
        <v>0</v>
      </c>
      <c r="M394" s="33">
        <v>0</v>
      </c>
      <c r="N394" s="33">
        <v>41405492</v>
      </c>
      <c r="O394" s="33">
        <v>2045000000</v>
      </c>
      <c r="P394" s="33">
        <v>0</v>
      </c>
      <c r="Q394" s="33">
        <v>170731707.31707317</v>
      </c>
      <c r="R394" s="33">
        <v>0</v>
      </c>
      <c r="S394" s="33">
        <v>0</v>
      </c>
      <c r="T394" s="33">
        <v>0</v>
      </c>
      <c r="U394" s="33">
        <v>0</v>
      </c>
      <c r="V394" s="33">
        <v>0</v>
      </c>
      <c r="W394" s="33">
        <v>0</v>
      </c>
      <c r="X394" s="33">
        <v>0</v>
      </c>
      <c r="Y394" s="33">
        <v>0</v>
      </c>
      <c r="Z394" s="34">
        <v>134649558.55000001</v>
      </c>
      <c r="AA394" s="31">
        <f t="shared" si="6"/>
        <v>3692119129.4770732</v>
      </c>
    </row>
    <row r="395" spans="1:27" x14ac:dyDescent="0.25">
      <c r="A395" s="2">
        <v>2010</v>
      </c>
      <c r="B395" s="5" t="s">
        <v>142</v>
      </c>
      <c r="C395" s="2" t="s">
        <v>6</v>
      </c>
      <c r="D395" s="1" t="s">
        <v>143</v>
      </c>
      <c r="E395" s="18" t="s">
        <v>41</v>
      </c>
      <c r="F395" s="33">
        <v>765571592</v>
      </c>
      <c r="G395" s="33">
        <v>290000000</v>
      </c>
      <c r="H395" s="33">
        <v>82500000</v>
      </c>
      <c r="I395" s="33">
        <v>1930000000</v>
      </c>
      <c r="J395" s="33">
        <v>0</v>
      </c>
      <c r="K395" s="33">
        <v>117532371.61</v>
      </c>
      <c r="L395" s="33">
        <v>0</v>
      </c>
      <c r="M395" s="33">
        <v>0</v>
      </c>
      <c r="N395" s="33">
        <v>116000000</v>
      </c>
      <c r="O395" s="33">
        <v>0</v>
      </c>
      <c r="P395" s="33">
        <v>0</v>
      </c>
      <c r="Q395" s="33">
        <v>170731707.31707317</v>
      </c>
      <c r="R395" s="33">
        <v>0</v>
      </c>
      <c r="S395" s="33">
        <v>0</v>
      </c>
      <c r="T395" s="33">
        <v>0</v>
      </c>
      <c r="U395" s="33">
        <v>0</v>
      </c>
      <c r="V395" s="33">
        <v>0</v>
      </c>
      <c r="W395" s="33">
        <v>0</v>
      </c>
      <c r="X395" s="33">
        <v>0</v>
      </c>
      <c r="Y395" s="33">
        <v>0</v>
      </c>
      <c r="Z395" s="34">
        <v>60699558.549999997</v>
      </c>
      <c r="AA395" s="31">
        <f t="shared" si="6"/>
        <v>3533035229.4770737</v>
      </c>
    </row>
    <row r="396" spans="1:27" x14ac:dyDescent="0.25">
      <c r="A396" s="1">
        <v>2011</v>
      </c>
      <c r="B396" s="1" t="s">
        <v>144</v>
      </c>
      <c r="C396" s="1"/>
      <c r="D396" s="1" t="s">
        <v>145</v>
      </c>
      <c r="E396" s="15" t="s">
        <v>32</v>
      </c>
      <c r="F396" s="33">
        <v>0</v>
      </c>
      <c r="G396" s="33">
        <v>0</v>
      </c>
      <c r="H396" s="33">
        <v>0</v>
      </c>
      <c r="I396" s="33">
        <v>0</v>
      </c>
      <c r="J396" s="33">
        <v>0</v>
      </c>
      <c r="K396" s="33">
        <v>0</v>
      </c>
      <c r="L396" s="33">
        <v>0</v>
      </c>
      <c r="M396" s="33">
        <v>0</v>
      </c>
      <c r="N396" s="33">
        <v>0</v>
      </c>
      <c r="O396" s="33">
        <v>0</v>
      </c>
      <c r="P396" s="33">
        <v>0</v>
      </c>
      <c r="Q396" s="33">
        <v>0</v>
      </c>
      <c r="R396" s="33">
        <v>0</v>
      </c>
      <c r="S396" s="33">
        <v>0</v>
      </c>
      <c r="T396" s="33">
        <v>0</v>
      </c>
      <c r="U396" s="33">
        <v>0</v>
      </c>
      <c r="V396" s="33">
        <v>0</v>
      </c>
      <c r="W396" s="33">
        <v>0</v>
      </c>
      <c r="X396" s="33">
        <v>0</v>
      </c>
      <c r="Y396" s="33">
        <v>0</v>
      </c>
      <c r="Z396" s="33">
        <v>0</v>
      </c>
      <c r="AA396" s="31">
        <f t="shared" si="6"/>
        <v>0</v>
      </c>
    </row>
    <row r="397" spans="1:27" x14ac:dyDescent="0.25">
      <c r="A397" s="1">
        <v>2011</v>
      </c>
      <c r="B397" s="1" t="s">
        <v>144</v>
      </c>
      <c r="C397" s="1"/>
      <c r="D397" s="1" t="s">
        <v>145</v>
      </c>
      <c r="E397" s="15" t="s">
        <v>49</v>
      </c>
      <c r="F397" s="33">
        <v>0</v>
      </c>
      <c r="G397" s="33">
        <v>0</v>
      </c>
      <c r="H397" s="33">
        <v>0</v>
      </c>
      <c r="I397" s="33">
        <v>0</v>
      </c>
      <c r="J397" s="33">
        <v>0</v>
      </c>
      <c r="K397" s="33">
        <v>0</v>
      </c>
      <c r="L397" s="33">
        <v>0</v>
      </c>
      <c r="M397" s="33">
        <v>0</v>
      </c>
      <c r="N397" s="33">
        <v>0</v>
      </c>
      <c r="O397" s="33">
        <v>0</v>
      </c>
      <c r="P397" s="33">
        <v>0</v>
      </c>
      <c r="Q397" s="33">
        <v>0</v>
      </c>
      <c r="R397" s="33">
        <v>0</v>
      </c>
      <c r="S397" s="33">
        <v>0</v>
      </c>
      <c r="T397" s="33">
        <v>0</v>
      </c>
      <c r="U397" s="33">
        <v>0</v>
      </c>
      <c r="V397" s="33">
        <v>0</v>
      </c>
      <c r="W397" s="33">
        <v>0</v>
      </c>
      <c r="X397" s="33">
        <v>0</v>
      </c>
      <c r="Y397" s="33">
        <v>0</v>
      </c>
      <c r="Z397" s="33">
        <v>0</v>
      </c>
      <c r="AA397" s="31">
        <f t="shared" si="6"/>
        <v>0</v>
      </c>
    </row>
    <row r="398" spans="1:27" x14ac:dyDescent="0.25">
      <c r="A398" s="1">
        <v>2011</v>
      </c>
      <c r="B398" s="1" t="s">
        <v>144</v>
      </c>
      <c r="C398" s="1"/>
      <c r="D398" s="1" t="s">
        <v>145</v>
      </c>
      <c r="E398" s="15" t="s">
        <v>92</v>
      </c>
      <c r="F398" s="33">
        <v>0</v>
      </c>
      <c r="G398" s="33">
        <v>0</v>
      </c>
      <c r="H398" s="33">
        <v>0</v>
      </c>
      <c r="I398" s="33">
        <v>0</v>
      </c>
      <c r="J398" s="33">
        <v>0</v>
      </c>
      <c r="K398" s="33">
        <v>0</v>
      </c>
      <c r="L398" s="33">
        <v>0</v>
      </c>
      <c r="M398" s="33">
        <v>0</v>
      </c>
      <c r="N398" s="33">
        <v>0</v>
      </c>
      <c r="O398" s="33">
        <v>0</v>
      </c>
      <c r="P398" s="33">
        <v>0</v>
      </c>
      <c r="Q398" s="33">
        <v>0</v>
      </c>
      <c r="R398" s="33">
        <v>0</v>
      </c>
      <c r="S398" s="33">
        <v>0</v>
      </c>
      <c r="T398" s="33">
        <v>0</v>
      </c>
      <c r="U398" s="33">
        <v>0</v>
      </c>
      <c r="V398" s="33">
        <v>0</v>
      </c>
      <c r="W398" s="33">
        <v>0</v>
      </c>
      <c r="X398" s="33">
        <v>0</v>
      </c>
      <c r="Y398" s="33">
        <v>0</v>
      </c>
      <c r="Z398" s="33">
        <v>0</v>
      </c>
      <c r="AA398" s="31">
        <f t="shared" si="6"/>
        <v>0</v>
      </c>
    </row>
    <row r="399" spans="1:27" x14ac:dyDescent="0.25">
      <c r="A399" s="1">
        <v>2011</v>
      </c>
      <c r="B399" s="1" t="s">
        <v>144</v>
      </c>
      <c r="C399" s="1"/>
      <c r="D399" s="1" t="s">
        <v>145</v>
      </c>
      <c r="E399" s="15" t="s">
        <v>12</v>
      </c>
      <c r="F399" s="33">
        <v>0</v>
      </c>
      <c r="G399" s="33">
        <v>0</v>
      </c>
      <c r="H399" s="33">
        <v>0</v>
      </c>
      <c r="I399" s="33">
        <v>0</v>
      </c>
      <c r="J399" s="33">
        <v>0</v>
      </c>
      <c r="K399" s="33">
        <v>0</v>
      </c>
      <c r="L399" s="33">
        <v>0</v>
      </c>
      <c r="M399" s="33">
        <v>0</v>
      </c>
      <c r="N399" s="33">
        <v>0</v>
      </c>
      <c r="O399" s="33">
        <v>0</v>
      </c>
      <c r="P399" s="33">
        <v>0</v>
      </c>
      <c r="Q399" s="33">
        <v>0</v>
      </c>
      <c r="R399" s="33">
        <v>0</v>
      </c>
      <c r="S399" s="33">
        <v>0</v>
      </c>
      <c r="T399" s="33">
        <v>0</v>
      </c>
      <c r="U399" s="33">
        <v>0</v>
      </c>
      <c r="V399" s="33">
        <v>0</v>
      </c>
      <c r="W399" s="33">
        <v>0</v>
      </c>
      <c r="X399" s="33">
        <v>0</v>
      </c>
      <c r="Y399" s="33">
        <v>0</v>
      </c>
      <c r="Z399" s="33">
        <v>0</v>
      </c>
      <c r="AA399" s="31">
        <f t="shared" si="6"/>
        <v>0</v>
      </c>
    </row>
    <row r="400" spans="1:27" x14ac:dyDescent="0.25">
      <c r="A400" s="1">
        <v>2011</v>
      </c>
      <c r="B400" s="1" t="s">
        <v>144</v>
      </c>
      <c r="C400" s="1"/>
      <c r="D400" s="1" t="s">
        <v>145</v>
      </c>
      <c r="E400" s="15" t="s">
        <v>48</v>
      </c>
      <c r="F400" s="33">
        <v>0</v>
      </c>
      <c r="G400" s="33">
        <v>0</v>
      </c>
      <c r="H400" s="33">
        <v>0</v>
      </c>
      <c r="I400" s="33">
        <v>0</v>
      </c>
      <c r="J400" s="33">
        <v>0</v>
      </c>
      <c r="K400" s="33">
        <v>0</v>
      </c>
      <c r="L400" s="33">
        <v>0</v>
      </c>
      <c r="M400" s="33">
        <v>0</v>
      </c>
      <c r="N400" s="33">
        <v>0</v>
      </c>
      <c r="O400" s="33">
        <v>0</v>
      </c>
      <c r="P400" s="33">
        <v>0</v>
      </c>
      <c r="Q400" s="33">
        <v>0</v>
      </c>
      <c r="R400" s="33">
        <v>0</v>
      </c>
      <c r="S400" s="33">
        <v>0</v>
      </c>
      <c r="T400" s="33">
        <v>0</v>
      </c>
      <c r="U400" s="33">
        <v>0</v>
      </c>
      <c r="V400" s="33">
        <v>0</v>
      </c>
      <c r="W400" s="33">
        <v>0</v>
      </c>
      <c r="X400" s="33">
        <v>0</v>
      </c>
      <c r="Y400" s="33">
        <v>0</v>
      </c>
      <c r="Z400" s="33">
        <v>0</v>
      </c>
      <c r="AA400" s="31">
        <f t="shared" si="6"/>
        <v>0</v>
      </c>
    </row>
    <row r="401" spans="1:27" x14ac:dyDescent="0.25">
      <c r="A401" s="1">
        <v>2011</v>
      </c>
      <c r="B401" s="1" t="s">
        <v>144</v>
      </c>
      <c r="C401" s="1"/>
      <c r="D401" s="1" t="s">
        <v>145</v>
      </c>
      <c r="E401" s="15" t="s">
        <v>17</v>
      </c>
      <c r="F401" s="33">
        <v>0</v>
      </c>
      <c r="G401" s="33">
        <v>0</v>
      </c>
      <c r="H401" s="33">
        <v>0</v>
      </c>
      <c r="I401" s="33">
        <v>0</v>
      </c>
      <c r="J401" s="33">
        <v>0</v>
      </c>
      <c r="K401" s="33">
        <v>0</v>
      </c>
      <c r="L401" s="33">
        <v>0</v>
      </c>
      <c r="M401" s="33">
        <v>0</v>
      </c>
      <c r="N401" s="33">
        <v>0</v>
      </c>
      <c r="O401" s="33">
        <v>0</v>
      </c>
      <c r="P401" s="33">
        <v>0</v>
      </c>
      <c r="Q401" s="33">
        <v>0</v>
      </c>
      <c r="R401" s="33">
        <v>0</v>
      </c>
      <c r="S401" s="33">
        <v>0</v>
      </c>
      <c r="T401" s="33">
        <v>0</v>
      </c>
      <c r="U401" s="33">
        <v>0</v>
      </c>
      <c r="V401" s="33">
        <v>0</v>
      </c>
      <c r="W401" s="33">
        <v>0</v>
      </c>
      <c r="X401" s="33">
        <v>0</v>
      </c>
      <c r="Y401" s="33">
        <v>0</v>
      </c>
      <c r="Z401" s="33">
        <v>0</v>
      </c>
      <c r="AA401" s="31">
        <f t="shared" si="6"/>
        <v>0</v>
      </c>
    </row>
    <row r="402" spans="1:27" x14ac:dyDescent="0.25">
      <c r="A402" s="2">
        <v>2012</v>
      </c>
      <c r="B402" s="16" t="s">
        <v>146</v>
      </c>
      <c r="C402" s="2" t="s">
        <v>122</v>
      </c>
      <c r="D402" s="1" t="s">
        <v>147</v>
      </c>
      <c r="E402" s="19" t="s">
        <v>52</v>
      </c>
      <c r="F402" s="33">
        <v>433670000</v>
      </c>
      <c r="G402" s="33">
        <v>264000000</v>
      </c>
      <c r="H402" s="33">
        <v>40000000</v>
      </c>
      <c r="I402" s="33">
        <v>0</v>
      </c>
      <c r="J402" s="33">
        <v>0</v>
      </c>
      <c r="K402" s="33">
        <v>0</v>
      </c>
      <c r="L402" s="33">
        <v>0</v>
      </c>
      <c r="M402" s="33">
        <v>0</v>
      </c>
      <c r="N402" s="31">
        <v>0</v>
      </c>
      <c r="O402" s="33">
        <v>121287500</v>
      </c>
      <c r="P402" s="33">
        <v>0</v>
      </c>
      <c r="Q402" s="33">
        <v>0</v>
      </c>
      <c r="R402" s="33">
        <v>0</v>
      </c>
      <c r="S402" s="33">
        <v>0</v>
      </c>
      <c r="T402" s="33">
        <v>0</v>
      </c>
      <c r="U402" s="33">
        <v>0</v>
      </c>
      <c r="V402" s="33">
        <v>0</v>
      </c>
      <c r="W402" s="33">
        <v>0</v>
      </c>
      <c r="X402" s="33">
        <v>0</v>
      </c>
      <c r="Y402" s="33">
        <v>0</v>
      </c>
      <c r="Z402" s="33">
        <v>3900000</v>
      </c>
      <c r="AA402" s="31">
        <f t="shared" si="6"/>
        <v>862857500</v>
      </c>
    </row>
    <row r="403" spans="1:27" x14ac:dyDescent="0.25">
      <c r="A403" s="2">
        <v>2012</v>
      </c>
      <c r="B403" s="16" t="s">
        <v>146</v>
      </c>
      <c r="C403" s="2" t="s">
        <v>122</v>
      </c>
      <c r="D403" s="1" t="s">
        <v>147</v>
      </c>
      <c r="E403" s="19" t="s">
        <v>100</v>
      </c>
      <c r="F403" s="33">
        <v>50000000</v>
      </c>
      <c r="G403" s="33">
        <v>0</v>
      </c>
      <c r="H403" s="33">
        <v>0</v>
      </c>
      <c r="I403" s="33">
        <v>0</v>
      </c>
      <c r="J403" s="33">
        <v>0</v>
      </c>
      <c r="K403" s="33">
        <v>0</v>
      </c>
      <c r="L403" s="33">
        <v>0</v>
      </c>
      <c r="M403" s="33">
        <v>52000000</v>
      </c>
      <c r="N403" s="31">
        <v>76108626.530000001</v>
      </c>
      <c r="O403" s="33">
        <v>567590000</v>
      </c>
      <c r="P403" s="33">
        <v>0</v>
      </c>
      <c r="Q403" s="33">
        <v>0</v>
      </c>
      <c r="R403" s="33">
        <v>0</v>
      </c>
      <c r="S403" s="33">
        <v>0</v>
      </c>
      <c r="T403" s="33">
        <v>0</v>
      </c>
      <c r="U403" s="33">
        <v>0</v>
      </c>
      <c r="V403" s="33">
        <v>0</v>
      </c>
      <c r="W403" s="33">
        <v>0</v>
      </c>
      <c r="X403" s="33">
        <v>0</v>
      </c>
      <c r="Y403" s="33">
        <v>0</v>
      </c>
      <c r="Z403" s="33">
        <v>0</v>
      </c>
      <c r="AA403" s="31">
        <f t="shared" si="6"/>
        <v>745698626.52999997</v>
      </c>
    </row>
    <row r="404" spans="1:27" x14ac:dyDescent="0.25">
      <c r="A404" s="2">
        <v>2012</v>
      </c>
      <c r="B404" s="16" t="s">
        <v>146</v>
      </c>
      <c r="C404" s="2" t="s">
        <v>122</v>
      </c>
      <c r="D404" s="1" t="s">
        <v>147</v>
      </c>
      <c r="E404" s="19" t="s">
        <v>50</v>
      </c>
      <c r="F404" s="33">
        <v>15000000</v>
      </c>
      <c r="G404" s="33">
        <v>0</v>
      </c>
      <c r="H404" s="33">
        <v>0</v>
      </c>
      <c r="I404" s="33">
        <v>0</v>
      </c>
      <c r="J404" s="33">
        <v>0</v>
      </c>
      <c r="K404" s="33">
        <v>0</v>
      </c>
      <c r="L404" s="33">
        <v>0</v>
      </c>
      <c r="M404" s="33">
        <v>0</v>
      </c>
      <c r="N404" s="31">
        <v>0</v>
      </c>
      <c r="O404" s="33">
        <v>28552500</v>
      </c>
      <c r="P404" s="33">
        <v>0</v>
      </c>
      <c r="Q404" s="33">
        <v>0</v>
      </c>
      <c r="R404" s="33">
        <v>0</v>
      </c>
      <c r="S404" s="33">
        <v>0</v>
      </c>
      <c r="T404" s="33">
        <v>0</v>
      </c>
      <c r="U404" s="33">
        <v>0</v>
      </c>
      <c r="V404" s="33">
        <v>0</v>
      </c>
      <c r="W404" s="33">
        <v>0</v>
      </c>
      <c r="X404" s="33">
        <v>0</v>
      </c>
      <c r="Y404" s="33">
        <v>0</v>
      </c>
      <c r="Z404" s="33">
        <v>0</v>
      </c>
      <c r="AA404" s="31">
        <f t="shared" si="6"/>
        <v>43552500</v>
      </c>
    </row>
    <row r="405" spans="1:27" x14ac:dyDescent="0.25">
      <c r="A405" s="2">
        <v>2012</v>
      </c>
      <c r="B405" s="16" t="s">
        <v>146</v>
      </c>
      <c r="C405" s="2" t="s">
        <v>122</v>
      </c>
      <c r="D405" s="1" t="s">
        <v>147</v>
      </c>
      <c r="E405" s="19" t="s">
        <v>101</v>
      </c>
      <c r="F405" s="33">
        <v>563812500</v>
      </c>
      <c r="G405" s="33">
        <v>156060000</v>
      </c>
      <c r="H405" s="33">
        <v>16500000</v>
      </c>
      <c r="I405" s="33">
        <v>0</v>
      </c>
      <c r="J405" s="33">
        <v>0</v>
      </c>
      <c r="K405" s="33">
        <v>29601750</v>
      </c>
      <c r="L405" s="33">
        <v>0</v>
      </c>
      <c r="M405" s="33">
        <v>261888930</v>
      </c>
      <c r="N405" s="31">
        <v>81476334.590000004</v>
      </c>
      <c r="O405" s="33">
        <v>1288800000</v>
      </c>
      <c r="P405" s="33">
        <v>0</v>
      </c>
      <c r="Q405" s="33">
        <v>0</v>
      </c>
      <c r="R405" s="33">
        <v>0</v>
      </c>
      <c r="S405" s="33">
        <v>0</v>
      </c>
      <c r="T405" s="33">
        <v>0</v>
      </c>
      <c r="U405" s="33">
        <v>0</v>
      </c>
      <c r="V405" s="33">
        <v>0</v>
      </c>
      <c r="W405" s="33">
        <v>0</v>
      </c>
      <c r="X405" s="33">
        <v>0</v>
      </c>
      <c r="Y405" s="33">
        <v>0</v>
      </c>
      <c r="Z405" s="33">
        <v>3120000</v>
      </c>
      <c r="AA405" s="31">
        <f t="shared" si="6"/>
        <v>2401259514.5900002</v>
      </c>
    </row>
    <row r="406" spans="1:27" x14ac:dyDescent="0.25">
      <c r="A406" s="2">
        <v>2012</v>
      </c>
      <c r="B406" s="16" t="s">
        <v>146</v>
      </c>
      <c r="C406" s="2" t="s">
        <v>122</v>
      </c>
      <c r="D406" s="1" t="s">
        <v>147</v>
      </c>
      <c r="E406" s="19" t="s">
        <v>54</v>
      </c>
      <c r="F406" s="33">
        <v>137450000</v>
      </c>
      <c r="G406" s="33">
        <v>0</v>
      </c>
      <c r="H406" s="33">
        <v>30000000</v>
      </c>
      <c r="I406" s="33">
        <v>0</v>
      </c>
      <c r="J406" s="33">
        <v>0</v>
      </c>
      <c r="K406" s="33">
        <v>0</v>
      </c>
      <c r="L406" s="33">
        <v>0</v>
      </c>
      <c r="M406" s="33">
        <v>67000000</v>
      </c>
      <c r="N406" s="31">
        <v>34055698.789999999</v>
      </c>
      <c r="O406" s="33">
        <v>326095000</v>
      </c>
      <c r="P406" s="33">
        <v>0</v>
      </c>
      <c r="Q406" s="33">
        <v>0</v>
      </c>
      <c r="R406" s="33">
        <v>0</v>
      </c>
      <c r="S406" s="33">
        <v>0</v>
      </c>
      <c r="T406" s="33">
        <v>0</v>
      </c>
      <c r="U406" s="33">
        <v>0</v>
      </c>
      <c r="V406" s="33">
        <v>0</v>
      </c>
      <c r="W406" s="33">
        <v>0</v>
      </c>
      <c r="X406" s="33">
        <v>0</v>
      </c>
      <c r="Y406" s="33">
        <v>0</v>
      </c>
      <c r="Z406" s="33">
        <v>0</v>
      </c>
      <c r="AA406" s="31">
        <f t="shared" si="6"/>
        <v>594600698.78999996</v>
      </c>
    </row>
    <row r="407" spans="1:27" x14ac:dyDescent="0.25">
      <c r="A407" s="2">
        <v>2012</v>
      </c>
      <c r="B407" s="16" t="s">
        <v>146</v>
      </c>
      <c r="C407" s="2" t="s">
        <v>122</v>
      </c>
      <c r="D407" s="1" t="s">
        <v>147</v>
      </c>
      <c r="E407" s="14" t="s">
        <v>55</v>
      </c>
      <c r="F407" s="33">
        <v>1935000000</v>
      </c>
      <c r="G407" s="33">
        <v>0</v>
      </c>
      <c r="H407" s="33">
        <v>35000000</v>
      </c>
      <c r="I407" s="33">
        <v>0</v>
      </c>
      <c r="J407" s="33">
        <v>0</v>
      </c>
      <c r="K407" s="33">
        <v>0</v>
      </c>
      <c r="L407" s="33">
        <v>0</v>
      </c>
      <c r="M407" s="33">
        <v>265950000</v>
      </c>
      <c r="N407" s="31">
        <v>88165636.069999993</v>
      </c>
      <c r="O407" s="33">
        <v>716530000</v>
      </c>
      <c r="P407" s="33">
        <v>0</v>
      </c>
      <c r="Q407" s="33">
        <v>0</v>
      </c>
      <c r="R407" s="33">
        <v>0</v>
      </c>
      <c r="S407" s="33">
        <v>0</v>
      </c>
      <c r="T407" s="33">
        <v>0</v>
      </c>
      <c r="U407" s="33">
        <v>0</v>
      </c>
      <c r="V407" s="33">
        <v>0</v>
      </c>
      <c r="W407" s="33">
        <v>0</v>
      </c>
      <c r="X407" s="33">
        <v>0</v>
      </c>
      <c r="Y407" s="33">
        <v>0</v>
      </c>
      <c r="Z407" s="33">
        <v>6360000</v>
      </c>
      <c r="AA407" s="31">
        <f t="shared" si="6"/>
        <v>3047005636.0700002</v>
      </c>
    </row>
    <row r="408" spans="1:27" x14ac:dyDescent="0.25">
      <c r="A408" s="2">
        <v>2012</v>
      </c>
      <c r="B408" s="16" t="s">
        <v>146</v>
      </c>
      <c r="C408" s="2" t="s">
        <v>122</v>
      </c>
      <c r="D408" s="1" t="s">
        <v>147</v>
      </c>
      <c r="E408" s="19" t="s">
        <v>12</v>
      </c>
      <c r="F408" s="33">
        <v>0</v>
      </c>
      <c r="G408" s="33">
        <v>250000000</v>
      </c>
      <c r="H408" s="33">
        <v>0</v>
      </c>
      <c r="I408" s="33">
        <v>0</v>
      </c>
      <c r="J408" s="33">
        <v>0</v>
      </c>
      <c r="K408" s="33">
        <v>0</v>
      </c>
      <c r="L408" s="33">
        <v>0</v>
      </c>
      <c r="M408" s="33">
        <v>0</v>
      </c>
      <c r="N408" s="31">
        <v>0</v>
      </c>
      <c r="O408" s="33">
        <v>0</v>
      </c>
      <c r="P408" s="33">
        <v>0</v>
      </c>
      <c r="Q408" s="33">
        <v>0</v>
      </c>
      <c r="R408" s="33">
        <v>0</v>
      </c>
      <c r="S408" s="33">
        <v>0</v>
      </c>
      <c r="T408" s="33">
        <v>0</v>
      </c>
      <c r="U408" s="33">
        <v>0</v>
      </c>
      <c r="V408" s="33">
        <v>0</v>
      </c>
      <c r="W408" s="33">
        <v>0</v>
      </c>
      <c r="X408" s="33">
        <v>0</v>
      </c>
      <c r="Y408" s="33">
        <v>0</v>
      </c>
      <c r="Z408" s="33">
        <v>0</v>
      </c>
      <c r="AA408" s="31">
        <f t="shared" si="6"/>
        <v>250000000</v>
      </c>
    </row>
    <row r="409" spans="1:27" x14ac:dyDescent="0.25">
      <c r="A409" s="2">
        <v>2012</v>
      </c>
      <c r="B409" s="16" t="s">
        <v>146</v>
      </c>
      <c r="C409" s="2" t="s">
        <v>122</v>
      </c>
      <c r="D409" s="1" t="s">
        <v>147</v>
      </c>
      <c r="E409" s="19" t="s">
        <v>30</v>
      </c>
      <c r="F409" s="33">
        <v>0</v>
      </c>
      <c r="G409" s="33">
        <v>5000000</v>
      </c>
      <c r="H409" s="33">
        <v>0</v>
      </c>
      <c r="I409" s="33">
        <v>0</v>
      </c>
      <c r="J409" s="33">
        <v>0</v>
      </c>
      <c r="K409" s="33">
        <v>82450000</v>
      </c>
      <c r="L409" s="33">
        <v>0</v>
      </c>
      <c r="M409" s="33">
        <v>1000000</v>
      </c>
      <c r="N409" s="31">
        <v>32372102.93</v>
      </c>
      <c r="O409" s="33">
        <v>24512000</v>
      </c>
      <c r="P409" s="33">
        <v>0</v>
      </c>
      <c r="Q409" s="33">
        <v>0</v>
      </c>
      <c r="R409" s="33">
        <v>0</v>
      </c>
      <c r="S409" s="33">
        <v>0</v>
      </c>
      <c r="T409" s="33">
        <v>0</v>
      </c>
      <c r="U409" s="33">
        <v>0</v>
      </c>
      <c r="V409" s="33">
        <v>0</v>
      </c>
      <c r="W409" s="33">
        <v>0</v>
      </c>
      <c r="X409" s="33">
        <v>0</v>
      </c>
      <c r="Y409" s="33">
        <v>0</v>
      </c>
      <c r="Z409" s="33">
        <v>0</v>
      </c>
      <c r="AA409" s="31">
        <f t="shared" si="6"/>
        <v>145334102.93000001</v>
      </c>
    </row>
    <row r="410" spans="1:27" x14ac:dyDescent="0.25">
      <c r="A410" s="2">
        <v>2012</v>
      </c>
      <c r="B410" s="16" t="s">
        <v>146</v>
      </c>
      <c r="C410" s="2" t="s">
        <v>122</v>
      </c>
      <c r="D410" s="1" t="s">
        <v>147</v>
      </c>
      <c r="E410" s="19" t="s">
        <v>35</v>
      </c>
      <c r="F410" s="33">
        <v>252656512.00999999</v>
      </c>
      <c r="G410" s="33">
        <v>280000000</v>
      </c>
      <c r="H410" s="33">
        <v>25000000</v>
      </c>
      <c r="I410" s="33">
        <v>0</v>
      </c>
      <c r="J410" s="33">
        <v>0</v>
      </c>
      <c r="K410" s="33">
        <v>49228086</v>
      </c>
      <c r="L410" s="33">
        <v>0</v>
      </c>
      <c r="M410" s="33">
        <v>2677375000</v>
      </c>
      <c r="N410" s="31">
        <v>1579591103.74</v>
      </c>
      <c r="O410" s="33">
        <v>2703330000</v>
      </c>
      <c r="P410" s="33">
        <v>0</v>
      </c>
      <c r="Q410" s="33">
        <v>0</v>
      </c>
      <c r="R410" s="33">
        <v>0</v>
      </c>
      <c r="S410" s="33">
        <v>0</v>
      </c>
      <c r="T410" s="33">
        <v>0</v>
      </c>
      <c r="U410" s="33">
        <v>0</v>
      </c>
      <c r="V410" s="33">
        <v>0</v>
      </c>
      <c r="W410" s="33">
        <v>0</v>
      </c>
      <c r="X410" s="33">
        <v>0</v>
      </c>
      <c r="Y410" s="33">
        <v>0</v>
      </c>
      <c r="Z410" s="33">
        <v>10562000</v>
      </c>
      <c r="AA410" s="31">
        <f t="shared" si="6"/>
        <v>7577742701.75</v>
      </c>
    </row>
    <row r="411" spans="1:27" x14ac:dyDescent="0.25">
      <c r="A411" s="2">
        <v>2012</v>
      </c>
      <c r="B411" s="16" t="s">
        <v>146</v>
      </c>
      <c r="C411" s="2" t="s">
        <v>122</v>
      </c>
      <c r="D411" s="1" t="s">
        <v>147</v>
      </c>
      <c r="E411" s="19" t="s">
        <v>36</v>
      </c>
      <c r="F411" s="33">
        <v>787200000</v>
      </c>
      <c r="G411" s="33">
        <v>861800000</v>
      </c>
      <c r="H411" s="33">
        <v>61000000</v>
      </c>
      <c r="I411" s="33">
        <v>0</v>
      </c>
      <c r="J411" s="33">
        <v>0</v>
      </c>
      <c r="K411" s="33">
        <v>19300000</v>
      </c>
      <c r="L411" s="33">
        <v>0</v>
      </c>
      <c r="M411" s="33">
        <v>1733900000</v>
      </c>
      <c r="N411" s="31">
        <v>1354659535.3</v>
      </c>
      <c r="O411" s="33">
        <v>3038227500</v>
      </c>
      <c r="P411" s="33">
        <v>0</v>
      </c>
      <c r="Q411" s="33">
        <v>0</v>
      </c>
      <c r="R411" s="33">
        <v>0</v>
      </c>
      <c r="S411" s="33">
        <v>0</v>
      </c>
      <c r="T411" s="33">
        <v>0</v>
      </c>
      <c r="U411" s="33">
        <v>0</v>
      </c>
      <c r="V411" s="33">
        <v>0</v>
      </c>
      <c r="W411" s="33">
        <v>0</v>
      </c>
      <c r="X411" s="33">
        <v>0</v>
      </c>
      <c r="Y411" s="33">
        <v>0</v>
      </c>
      <c r="Z411" s="33">
        <v>21450000</v>
      </c>
      <c r="AA411" s="31">
        <f t="shared" si="6"/>
        <v>7877537035.3000002</v>
      </c>
    </row>
    <row r="412" spans="1:27" x14ac:dyDescent="0.25">
      <c r="A412" s="2">
        <v>2012</v>
      </c>
      <c r="B412" s="16" t="s">
        <v>146</v>
      </c>
      <c r="C412" s="2" t="s">
        <v>122</v>
      </c>
      <c r="D412" s="1" t="s">
        <v>147</v>
      </c>
      <c r="E412" s="19" t="s">
        <v>27</v>
      </c>
      <c r="F412" s="33">
        <v>0</v>
      </c>
      <c r="G412" s="33">
        <v>0</v>
      </c>
      <c r="H412" s="33">
        <v>0</v>
      </c>
      <c r="I412" s="33">
        <v>0</v>
      </c>
      <c r="J412" s="33">
        <v>0</v>
      </c>
      <c r="K412" s="33">
        <v>6320000</v>
      </c>
      <c r="L412" s="33">
        <v>0</v>
      </c>
      <c r="M412" s="33">
        <v>0</v>
      </c>
      <c r="N412" s="31">
        <v>0</v>
      </c>
      <c r="O412" s="33">
        <v>0</v>
      </c>
      <c r="P412" s="33">
        <v>115415250</v>
      </c>
      <c r="Q412" s="33">
        <v>0</v>
      </c>
      <c r="R412" s="33">
        <v>0</v>
      </c>
      <c r="S412" s="33">
        <v>0</v>
      </c>
      <c r="T412" s="33">
        <v>0</v>
      </c>
      <c r="U412" s="33">
        <v>0</v>
      </c>
      <c r="V412" s="33">
        <v>0</v>
      </c>
      <c r="W412" s="33">
        <v>0</v>
      </c>
      <c r="X412" s="33">
        <v>0</v>
      </c>
      <c r="Y412" s="33">
        <v>0</v>
      </c>
      <c r="Z412" s="33">
        <v>0</v>
      </c>
      <c r="AA412" s="31">
        <f t="shared" si="6"/>
        <v>121735250</v>
      </c>
    </row>
    <row r="413" spans="1:27" x14ac:dyDescent="0.25">
      <c r="A413" s="2">
        <v>2012</v>
      </c>
      <c r="B413" s="16" t="s">
        <v>146</v>
      </c>
      <c r="C413" s="2" t="s">
        <v>122</v>
      </c>
      <c r="D413" s="1" t="s">
        <v>147</v>
      </c>
      <c r="E413" s="19" t="s">
        <v>28</v>
      </c>
      <c r="F413" s="33">
        <v>154297630</v>
      </c>
      <c r="G413" s="33">
        <v>110000000</v>
      </c>
      <c r="H413" s="33">
        <v>0</v>
      </c>
      <c r="I413" s="33">
        <v>0</v>
      </c>
      <c r="J413" s="33">
        <v>0</v>
      </c>
      <c r="K413" s="33">
        <v>63600000</v>
      </c>
      <c r="L413" s="33">
        <v>0</v>
      </c>
      <c r="M413" s="33">
        <v>244300000</v>
      </c>
      <c r="N413" s="31">
        <v>714719071.62</v>
      </c>
      <c r="O413" s="33">
        <v>738875000</v>
      </c>
      <c r="P413" s="33">
        <v>0</v>
      </c>
      <c r="Q413" s="33">
        <v>0</v>
      </c>
      <c r="R413" s="33">
        <v>0</v>
      </c>
      <c r="S413" s="33">
        <v>0</v>
      </c>
      <c r="T413" s="33">
        <v>0</v>
      </c>
      <c r="U413" s="33">
        <v>0</v>
      </c>
      <c r="V413" s="33">
        <v>0</v>
      </c>
      <c r="W413" s="33">
        <v>0</v>
      </c>
      <c r="X413" s="33">
        <v>0</v>
      </c>
      <c r="Y413" s="33">
        <v>0</v>
      </c>
      <c r="Z413" s="33">
        <v>51345000</v>
      </c>
      <c r="AA413" s="31">
        <f t="shared" si="6"/>
        <v>2077136701.6199999</v>
      </c>
    </row>
    <row r="414" spans="1:27" x14ac:dyDescent="0.25">
      <c r="A414" s="2">
        <v>2012</v>
      </c>
      <c r="B414" s="16" t="s">
        <v>146</v>
      </c>
      <c r="C414" s="2" t="s">
        <v>122</v>
      </c>
      <c r="D414" s="1" t="s">
        <v>147</v>
      </c>
      <c r="E414" s="19" t="s">
        <v>31</v>
      </c>
      <c r="F414" s="33">
        <v>0</v>
      </c>
      <c r="G414" s="33">
        <v>80000000</v>
      </c>
      <c r="H414" s="33">
        <v>0</v>
      </c>
      <c r="I414" s="33">
        <v>0</v>
      </c>
      <c r="J414" s="33">
        <v>0</v>
      </c>
      <c r="K414" s="33">
        <v>55000000</v>
      </c>
      <c r="L414" s="33">
        <v>0</v>
      </c>
      <c r="M414" s="33">
        <v>0</v>
      </c>
      <c r="N414" s="31">
        <v>3580563.45</v>
      </c>
      <c r="O414" s="33">
        <v>145025000</v>
      </c>
      <c r="P414" s="33">
        <v>0</v>
      </c>
      <c r="Q414" s="33">
        <v>0</v>
      </c>
      <c r="R414" s="33">
        <v>0</v>
      </c>
      <c r="S414" s="33">
        <v>0</v>
      </c>
      <c r="T414" s="33">
        <v>0</v>
      </c>
      <c r="U414" s="33">
        <v>0</v>
      </c>
      <c r="V414" s="33">
        <v>0</v>
      </c>
      <c r="W414" s="33">
        <v>0</v>
      </c>
      <c r="X414" s="33">
        <v>0</v>
      </c>
      <c r="Y414" s="33">
        <v>0</v>
      </c>
      <c r="Z414" s="33">
        <v>0</v>
      </c>
      <c r="AA414" s="31">
        <f t="shared" si="6"/>
        <v>283605563.44999999</v>
      </c>
    </row>
    <row r="415" spans="1:27" x14ac:dyDescent="0.25">
      <c r="A415" s="2">
        <v>2012</v>
      </c>
      <c r="B415" s="16" t="s">
        <v>146</v>
      </c>
      <c r="C415" s="2" t="s">
        <v>122</v>
      </c>
      <c r="D415" s="1" t="s">
        <v>147</v>
      </c>
      <c r="E415" s="19" t="s">
        <v>26</v>
      </c>
      <c r="F415" s="33">
        <v>5220000</v>
      </c>
      <c r="G415" s="33">
        <v>11500000</v>
      </c>
      <c r="H415" s="33">
        <v>0</v>
      </c>
      <c r="I415" s="33">
        <v>0</v>
      </c>
      <c r="J415" s="33">
        <v>0</v>
      </c>
      <c r="K415" s="33">
        <v>5700000</v>
      </c>
      <c r="L415" s="33">
        <v>0</v>
      </c>
      <c r="M415" s="33">
        <v>14330000</v>
      </c>
      <c r="N415" s="31">
        <v>37104955.68</v>
      </c>
      <c r="O415" s="33">
        <v>110437500</v>
      </c>
      <c r="P415" s="33">
        <v>0</v>
      </c>
      <c r="Q415" s="33">
        <v>0</v>
      </c>
      <c r="R415" s="33">
        <v>0</v>
      </c>
      <c r="S415" s="33">
        <v>0</v>
      </c>
      <c r="T415" s="33">
        <v>0</v>
      </c>
      <c r="U415" s="33">
        <v>0</v>
      </c>
      <c r="V415" s="33">
        <v>0</v>
      </c>
      <c r="W415" s="33">
        <v>0</v>
      </c>
      <c r="X415" s="33">
        <v>0</v>
      </c>
      <c r="Y415" s="33">
        <v>0</v>
      </c>
      <c r="Z415" s="33">
        <v>0</v>
      </c>
      <c r="AA415" s="31">
        <f t="shared" si="6"/>
        <v>184292455.68000001</v>
      </c>
    </row>
    <row r="416" spans="1:27" x14ac:dyDescent="0.25">
      <c r="A416" s="2">
        <v>2012</v>
      </c>
      <c r="B416" s="16" t="s">
        <v>146</v>
      </c>
      <c r="C416" s="2" t="s">
        <v>122</v>
      </c>
      <c r="D416" s="1" t="s">
        <v>147</v>
      </c>
      <c r="E416" s="19" t="s">
        <v>33</v>
      </c>
      <c r="F416" s="33">
        <v>63030000</v>
      </c>
      <c r="G416" s="33">
        <v>5000000</v>
      </c>
      <c r="H416" s="33">
        <v>0</v>
      </c>
      <c r="I416" s="33">
        <v>0</v>
      </c>
      <c r="J416" s="33">
        <v>0</v>
      </c>
      <c r="K416" s="33">
        <v>2500000</v>
      </c>
      <c r="L416" s="33">
        <v>0</v>
      </c>
      <c r="M416" s="33">
        <v>1000000</v>
      </c>
      <c r="N416" s="31">
        <v>831679.52</v>
      </c>
      <c r="O416" s="33">
        <v>36827500</v>
      </c>
      <c r="P416" s="33">
        <v>0</v>
      </c>
      <c r="Q416" s="33">
        <v>0</v>
      </c>
      <c r="R416" s="33">
        <v>0</v>
      </c>
      <c r="S416" s="33">
        <v>0</v>
      </c>
      <c r="T416" s="33">
        <v>0</v>
      </c>
      <c r="U416" s="33">
        <v>0</v>
      </c>
      <c r="V416" s="33">
        <v>0</v>
      </c>
      <c r="W416" s="33">
        <v>0</v>
      </c>
      <c r="X416" s="33">
        <v>0</v>
      </c>
      <c r="Y416" s="33">
        <v>0</v>
      </c>
      <c r="Z416" s="33">
        <v>0</v>
      </c>
      <c r="AA416" s="31">
        <f t="shared" si="6"/>
        <v>109189179.52</v>
      </c>
    </row>
    <row r="417" spans="1:27" x14ac:dyDescent="0.25">
      <c r="A417" s="2">
        <v>2012</v>
      </c>
      <c r="B417" s="16" t="s">
        <v>146</v>
      </c>
      <c r="C417" s="2" t="s">
        <v>122</v>
      </c>
      <c r="D417" s="1" t="s">
        <v>147</v>
      </c>
      <c r="E417" s="19" t="s">
        <v>34</v>
      </c>
      <c r="F417" s="33">
        <v>695755828.61000001</v>
      </c>
      <c r="G417" s="33">
        <v>9000000</v>
      </c>
      <c r="H417" s="33">
        <v>3500000</v>
      </c>
      <c r="I417" s="33">
        <v>0</v>
      </c>
      <c r="J417" s="33">
        <v>0</v>
      </c>
      <c r="K417" s="33">
        <v>0</v>
      </c>
      <c r="L417" s="33">
        <v>0</v>
      </c>
      <c r="M417" s="33">
        <v>611780000</v>
      </c>
      <c r="N417" s="31">
        <v>445774830.88999999</v>
      </c>
      <c r="O417" s="33">
        <v>1425825000</v>
      </c>
      <c r="P417" s="33">
        <v>0</v>
      </c>
      <c r="Q417" s="33">
        <v>0</v>
      </c>
      <c r="R417" s="33">
        <v>0</v>
      </c>
      <c r="S417" s="33">
        <v>0</v>
      </c>
      <c r="T417" s="33">
        <v>0</v>
      </c>
      <c r="U417" s="33">
        <v>0</v>
      </c>
      <c r="V417" s="33">
        <v>0</v>
      </c>
      <c r="W417" s="33">
        <v>0</v>
      </c>
      <c r="X417" s="33">
        <v>0</v>
      </c>
      <c r="Y417" s="33">
        <v>0</v>
      </c>
      <c r="Z417" s="33">
        <v>3044270</v>
      </c>
      <c r="AA417" s="31">
        <f t="shared" si="6"/>
        <v>3194679929.5</v>
      </c>
    </row>
    <row r="418" spans="1:27" x14ac:dyDescent="0.25">
      <c r="A418" s="2">
        <v>2012</v>
      </c>
      <c r="B418" s="16" t="s">
        <v>146</v>
      </c>
      <c r="C418" s="2" t="s">
        <v>122</v>
      </c>
      <c r="D418" s="1" t="s">
        <v>147</v>
      </c>
      <c r="E418" s="19" t="s">
        <v>29</v>
      </c>
      <c r="F418" s="33">
        <v>377085887.58999997</v>
      </c>
      <c r="G418" s="33">
        <v>80000000</v>
      </c>
      <c r="H418" s="33">
        <v>375000000</v>
      </c>
      <c r="I418" s="33">
        <v>0</v>
      </c>
      <c r="J418" s="33">
        <v>0</v>
      </c>
      <c r="K418" s="33">
        <v>0</v>
      </c>
      <c r="L418" s="33">
        <v>0</v>
      </c>
      <c r="M418" s="33">
        <v>140600000</v>
      </c>
      <c r="N418" s="31">
        <v>330619314.25999999</v>
      </c>
      <c r="O418" s="33">
        <v>453810000</v>
      </c>
      <c r="P418" s="33">
        <v>0</v>
      </c>
      <c r="Q418" s="33">
        <v>0</v>
      </c>
      <c r="R418" s="33">
        <v>0</v>
      </c>
      <c r="S418" s="33">
        <v>0</v>
      </c>
      <c r="T418" s="33">
        <v>0</v>
      </c>
      <c r="U418" s="33">
        <v>0</v>
      </c>
      <c r="V418" s="33">
        <v>0</v>
      </c>
      <c r="W418" s="33">
        <v>0</v>
      </c>
      <c r="X418" s="33">
        <v>0</v>
      </c>
      <c r="Y418" s="33">
        <v>0</v>
      </c>
      <c r="Z418" s="33">
        <v>19126900</v>
      </c>
      <c r="AA418" s="31">
        <f t="shared" si="6"/>
        <v>1776242101.8499999</v>
      </c>
    </row>
    <row r="419" spans="1:27" x14ac:dyDescent="0.25">
      <c r="A419" s="2">
        <v>2012</v>
      </c>
      <c r="B419" s="16" t="s">
        <v>146</v>
      </c>
      <c r="C419" s="2" t="s">
        <v>122</v>
      </c>
      <c r="D419" s="1" t="s">
        <v>147</v>
      </c>
      <c r="E419" s="19" t="s">
        <v>47</v>
      </c>
      <c r="F419" s="33">
        <v>503053107.88999999</v>
      </c>
      <c r="G419" s="33">
        <v>1681000000</v>
      </c>
      <c r="H419" s="33">
        <v>10000000</v>
      </c>
      <c r="I419" s="33">
        <v>0</v>
      </c>
      <c r="J419" s="33">
        <v>0</v>
      </c>
      <c r="K419" s="33">
        <v>232873819</v>
      </c>
      <c r="L419" s="33">
        <v>0</v>
      </c>
      <c r="M419" s="33">
        <v>11207255125</v>
      </c>
      <c r="N419" s="31">
        <v>3108425491.02</v>
      </c>
      <c r="O419" s="33">
        <v>2206267500</v>
      </c>
      <c r="P419" s="33">
        <v>0</v>
      </c>
      <c r="Q419" s="33">
        <v>0</v>
      </c>
      <c r="R419" s="33">
        <v>0</v>
      </c>
      <c r="S419" s="33">
        <v>0</v>
      </c>
      <c r="T419" s="33">
        <v>0</v>
      </c>
      <c r="U419" s="33">
        <v>0</v>
      </c>
      <c r="V419" s="33">
        <v>0</v>
      </c>
      <c r="W419" s="33">
        <v>0</v>
      </c>
      <c r="X419" s="33">
        <v>0</v>
      </c>
      <c r="Y419" s="33">
        <v>0</v>
      </c>
      <c r="Z419" s="33">
        <v>24950000</v>
      </c>
      <c r="AA419" s="31">
        <f t="shared" si="6"/>
        <v>18973825042.91</v>
      </c>
    </row>
    <row r="420" spans="1:27" x14ac:dyDescent="0.25">
      <c r="A420" s="2">
        <v>2012</v>
      </c>
      <c r="B420" s="16" t="s">
        <v>146</v>
      </c>
      <c r="C420" s="2" t="s">
        <v>122</v>
      </c>
      <c r="D420" s="1" t="s">
        <v>147</v>
      </c>
      <c r="E420" s="19" t="s">
        <v>46</v>
      </c>
      <c r="F420" s="33">
        <v>969000</v>
      </c>
      <c r="G420" s="33">
        <v>900000</v>
      </c>
      <c r="H420" s="33">
        <v>14682000</v>
      </c>
      <c r="I420" s="33">
        <v>0</v>
      </c>
      <c r="J420" s="33">
        <v>0</v>
      </c>
      <c r="K420" s="33">
        <v>15000000</v>
      </c>
      <c r="L420" s="33">
        <v>0</v>
      </c>
      <c r="M420" s="33">
        <v>0</v>
      </c>
      <c r="N420" s="31">
        <v>283600076.99000001</v>
      </c>
      <c r="O420" s="33">
        <v>21388000</v>
      </c>
      <c r="P420" s="33">
        <v>0</v>
      </c>
      <c r="Q420" s="33">
        <v>0</v>
      </c>
      <c r="R420" s="33">
        <v>0</v>
      </c>
      <c r="S420" s="33">
        <v>0</v>
      </c>
      <c r="T420" s="33">
        <v>0</v>
      </c>
      <c r="U420" s="33">
        <v>0</v>
      </c>
      <c r="V420" s="33">
        <v>0</v>
      </c>
      <c r="W420" s="33">
        <v>0</v>
      </c>
      <c r="X420" s="33">
        <v>0</v>
      </c>
      <c r="Y420" s="33">
        <v>0</v>
      </c>
      <c r="Z420" s="33">
        <v>0</v>
      </c>
      <c r="AA420" s="31">
        <f t="shared" si="6"/>
        <v>336539076.99000001</v>
      </c>
    </row>
    <row r="421" spans="1:27" ht="15.75" x14ac:dyDescent="0.25">
      <c r="A421" s="2">
        <v>2014</v>
      </c>
      <c r="B421" s="5" t="s">
        <v>107</v>
      </c>
      <c r="C421" s="3" t="s">
        <v>6</v>
      </c>
      <c r="D421" s="1" t="s">
        <v>148</v>
      </c>
      <c r="E421" s="4" t="s">
        <v>50</v>
      </c>
      <c r="F421" s="33">
        <v>0</v>
      </c>
      <c r="G421" s="33">
        <v>0</v>
      </c>
      <c r="H421" s="33">
        <v>0</v>
      </c>
      <c r="I421" s="33">
        <v>500000</v>
      </c>
      <c r="J421" s="33">
        <v>0</v>
      </c>
      <c r="K421" s="33">
        <f>1500000+15416666.6666667</f>
        <v>16916666.666666701</v>
      </c>
      <c r="L421" s="33">
        <v>0</v>
      </c>
      <c r="M421" s="33">
        <f>7700000+19000000</f>
        <v>26700000</v>
      </c>
      <c r="N421" s="33">
        <v>0</v>
      </c>
      <c r="O421" s="33">
        <v>0</v>
      </c>
      <c r="P421" s="33">
        <v>0</v>
      </c>
      <c r="Q421" s="33">
        <v>0</v>
      </c>
      <c r="R421" s="33">
        <v>0</v>
      </c>
      <c r="S421" s="33">
        <v>0</v>
      </c>
      <c r="T421" s="33">
        <v>0</v>
      </c>
      <c r="U421" s="33">
        <v>0</v>
      </c>
      <c r="V421" s="33">
        <v>0</v>
      </c>
      <c r="W421" s="33">
        <v>0</v>
      </c>
      <c r="X421" s="33">
        <v>0</v>
      </c>
      <c r="Y421" s="33">
        <v>0</v>
      </c>
      <c r="Z421" s="33">
        <v>0</v>
      </c>
      <c r="AA421" s="31">
        <f t="shared" si="6"/>
        <v>44116666.666666701</v>
      </c>
    </row>
    <row r="422" spans="1:27" ht="15.75" x14ac:dyDescent="0.25">
      <c r="A422" s="2">
        <v>2014</v>
      </c>
      <c r="B422" s="5" t="s">
        <v>107</v>
      </c>
      <c r="C422" s="3" t="s">
        <v>6</v>
      </c>
      <c r="D422" s="1" t="s">
        <v>148</v>
      </c>
      <c r="E422" s="4" t="s">
        <v>51</v>
      </c>
      <c r="F422" s="33">
        <v>0</v>
      </c>
      <c r="G422" s="33">
        <v>0</v>
      </c>
      <c r="H422" s="33">
        <v>0</v>
      </c>
      <c r="I422" s="33">
        <v>0</v>
      </c>
      <c r="J422" s="33">
        <v>0</v>
      </c>
      <c r="K422" s="33"/>
      <c r="L422" s="33">
        <v>0</v>
      </c>
      <c r="M422" s="33">
        <v>5000000</v>
      </c>
      <c r="N422" s="33">
        <v>0</v>
      </c>
      <c r="O422" s="33">
        <v>0</v>
      </c>
      <c r="P422" s="33">
        <v>0</v>
      </c>
      <c r="Q422" s="33">
        <v>451680000</v>
      </c>
      <c r="R422" s="33">
        <v>0</v>
      </c>
      <c r="S422" s="33">
        <v>0</v>
      </c>
      <c r="T422" s="33">
        <v>0</v>
      </c>
      <c r="U422" s="33">
        <v>0</v>
      </c>
      <c r="V422" s="33">
        <v>0</v>
      </c>
      <c r="W422" s="33">
        <v>0</v>
      </c>
      <c r="X422" s="33">
        <v>0</v>
      </c>
      <c r="Y422" s="33">
        <v>0</v>
      </c>
      <c r="Z422" s="33">
        <v>0</v>
      </c>
      <c r="AA422" s="31">
        <f t="shared" si="6"/>
        <v>456680000</v>
      </c>
    </row>
    <row r="423" spans="1:27" ht="15.75" x14ac:dyDescent="0.25">
      <c r="A423" s="2">
        <v>2014</v>
      </c>
      <c r="B423" s="5" t="s">
        <v>107</v>
      </c>
      <c r="C423" s="3" t="s">
        <v>6</v>
      </c>
      <c r="D423" s="1" t="s">
        <v>148</v>
      </c>
      <c r="E423" s="4" t="s">
        <v>57</v>
      </c>
      <c r="F423" s="33">
        <v>0</v>
      </c>
      <c r="G423" s="33">
        <v>0</v>
      </c>
      <c r="H423" s="33">
        <v>0</v>
      </c>
      <c r="I423" s="33">
        <v>0</v>
      </c>
      <c r="J423" s="33">
        <v>0</v>
      </c>
      <c r="K423" s="33">
        <f>29601750+15416666.6666667</f>
        <v>45018416.666666701</v>
      </c>
      <c r="L423" s="33">
        <v>0</v>
      </c>
      <c r="M423" s="33">
        <v>9600000</v>
      </c>
      <c r="N423" s="33">
        <v>0</v>
      </c>
      <c r="O423" s="33">
        <v>0</v>
      </c>
      <c r="P423" s="33">
        <v>0</v>
      </c>
      <c r="Q423" s="33">
        <v>456360000</v>
      </c>
      <c r="R423" s="33">
        <v>0</v>
      </c>
      <c r="S423" s="33">
        <v>0</v>
      </c>
      <c r="T423" s="33">
        <v>0</v>
      </c>
      <c r="U423" s="33">
        <v>0</v>
      </c>
      <c r="V423" s="33">
        <v>0</v>
      </c>
      <c r="W423" s="33">
        <v>0</v>
      </c>
      <c r="X423" s="33">
        <v>0</v>
      </c>
      <c r="Y423" s="33">
        <v>0</v>
      </c>
      <c r="Z423" s="33">
        <v>0</v>
      </c>
      <c r="AA423" s="31">
        <f t="shared" si="6"/>
        <v>510978416.66666669</v>
      </c>
    </row>
    <row r="424" spans="1:27" ht="15.75" x14ac:dyDescent="0.25">
      <c r="A424" s="2">
        <v>2014</v>
      </c>
      <c r="B424" s="5" t="s">
        <v>107</v>
      </c>
      <c r="C424" s="3" t="s">
        <v>6</v>
      </c>
      <c r="D424" s="1" t="s">
        <v>148</v>
      </c>
      <c r="E424" s="4" t="s">
        <v>47</v>
      </c>
      <c r="F424" s="33">
        <v>0</v>
      </c>
      <c r="G424" s="33">
        <v>0</v>
      </c>
      <c r="H424" s="33">
        <v>0</v>
      </c>
      <c r="I424" s="33">
        <v>0</v>
      </c>
      <c r="J424" s="33">
        <v>0</v>
      </c>
      <c r="K424" s="33">
        <f>30000000+15416666.6666667</f>
        <v>45416666.666666701</v>
      </c>
      <c r="L424" s="33">
        <v>0</v>
      </c>
      <c r="M424" s="33">
        <f>74400000+38000000</f>
        <v>112400000</v>
      </c>
      <c r="N424" s="33">
        <v>0</v>
      </c>
      <c r="O424" s="33">
        <v>0</v>
      </c>
      <c r="P424" s="33">
        <v>0</v>
      </c>
      <c r="Q424" s="33">
        <v>1507580000</v>
      </c>
      <c r="R424" s="33">
        <v>0</v>
      </c>
      <c r="S424" s="33">
        <v>0</v>
      </c>
      <c r="T424" s="33">
        <v>0</v>
      </c>
      <c r="U424" s="33">
        <v>0</v>
      </c>
      <c r="V424" s="33">
        <v>0</v>
      </c>
      <c r="W424" s="33">
        <v>0</v>
      </c>
      <c r="X424" s="33">
        <v>0</v>
      </c>
      <c r="Y424" s="33">
        <v>0</v>
      </c>
      <c r="Z424" s="33">
        <v>0</v>
      </c>
      <c r="AA424" s="31">
        <f t="shared" si="6"/>
        <v>1665396666.6666667</v>
      </c>
    </row>
    <row r="425" spans="1:27" ht="15.75" x14ac:dyDescent="0.25">
      <c r="A425" s="2">
        <v>2014</v>
      </c>
      <c r="B425" s="5" t="s">
        <v>107</v>
      </c>
      <c r="C425" s="3" t="s">
        <v>6</v>
      </c>
      <c r="D425" s="1" t="s">
        <v>148</v>
      </c>
      <c r="E425" s="4" t="s">
        <v>45</v>
      </c>
      <c r="F425" s="33">
        <v>0</v>
      </c>
      <c r="G425" s="33">
        <v>0</v>
      </c>
      <c r="H425" s="33">
        <v>0</v>
      </c>
      <c r="I425" s="33">
        <v>0</v>
      </c>
      <c r="J425" s="33">
        <v>0</v>
      </c>
      <c r="K425" s="33"/>
      <c r="L425" s="33">
        <v>0</v>
      </c>
      <c r="M425" s="33">
        <f>8100000+7600000</f>
        <v>15700000</v>
      </c>
      <c r="N425" s="33">
        <v>0</v>
      </c>
      <c r="O425" s="33">
        <v>0</v>
      </c>
      <c r="P425" s="33">
        <v>0</v>
      </c>
      <c r="Q425" s="33">
        <v>543618545.89999998</v>
      </c>
      <c r="R425" s="33">
        <v>0</v>
      </c>
      <c r="S425" s="33">
        <v>0</v>
      </c>
      <c r="T425" s="33">
        <v>0</v>
      </c>
      <c r="U425" s="33">
        <v>0</v>
      </c>
      <c r="V425" s="33">
        <v>0</v>
      </c>
      <c r="W425" s="33">
        <v>0</v>
      </c>
      <c r="X425" s="33">
        <v>0</v>
      </c>
      <c r="Y425" s="33">
        <v>0</v>
      </c>
      <c r="Z425" s="33">
        <v>0</v>
      </c>
      <c r="AA425" s="31">
        <f t="shared" si="6"/>
        <v>559318545.89999998</v>
      </c>
    </row>
    <row r="426" spans="1:27" ht="15.75" x14ac:dyDescent="0.25">
      <c r="A426" s="2">
        <v>2014</v>
      </c>
      <c r="B426" s="5" t="s">
        <v>107</v>
      </c>
      <c r="C426" s="3" t="s">
        <v>6</v>
      </c>
      <c r="D426" s="1" t="s">
        <v>148</v>
      </c>
      <c r="E426" s="4" t="s">
        <v>37</v>
      </c>
      <c r="F426" s="33">
        <v>0</v>
      </c>
      <c r="G426" s="33">
        <v>0</v>
      </c>
      <c r="H426" s="33">
        <v>0</v>
      </c>
      <c r="I426" s="33">
        <v>0</v>
      </c>
      <c r="J426" s="33">
        <v>0</v>
      </c>
      <c r="K426" s="33"/>
      <c r="L426" s="33">
        <v>0</v>
      </c>
      <c r="M426" s="33">
        <v>15000000</v>
      </c>
      <c r="N426" s="33">
        <v>0</v>
      </c>
      <c r="O426" s="33">
        <v>0</v>
      </c>
      <c r="P426" s="33">
        <v>0</v>
      </c>
      <c r="Q426" s="33">
        <v>0</v>
      </c>
      <c r="R426" s="33">
        <v>0</v>
      </c>
      <c r="S426" s="33">
        <v>0</v>
      </c>
      <c r="T426" s="33">
        <v>0</v>
      </c>
      <c r="U426" s="33">
        <v>0</v>
      </c>
      <c r="V426" s="33">
        <v>0</v>
      </c>
      <c r="W426" s="33">
        <v>0</v>
      </c>
      <c r="X426" s="33">
        <v>0</v>
      </c>
      <c r="Y426" s="33">
        <v>0</v>
      </c>
      <c r="Z426" s="33">
        <v>0</v>
      </c>
      <c r="AA426" s="31">
        <f t="shared" si="6"/>
        <v>15000000</v>
      </c>
    </row>
    <row r="427" spans="1:27" ht="15.75" x14ac:dyDescent="0.25">
      <c r="A427" s="2">
        <v>2014</v>
      </c>
      <c r="B427" s="5" t="s">
        <v>107</v>
      </c>
      <c r="C427" s="3" t="s">
        <v>6</v>
      </c>
      <c r="D427" s="1" t="s">
        <v>148</v>
      </c>
      <c r="E427" s="4" t="s">
        <v>46</v>
      </c>
      <c r="F427" s="33">
        <v>0</v>
      </c>
      <c r="G427" s="33">
        <v>0</v>
      </c>
      <c r="H427" s="33">
        <v>0</v>
      </c>
      <c r="I427" s="33">
        <v>0</v>
      </c>
      <c r="J427" s="33">
        <v>0</v>
      </c>
      <c r="K427" s="33">
        <f>100000000+15000000+15416666.6666667</f>
        <v>130416666.6666667</v>
      </c>
      <c r="L427" s="33">
        <v>0</v>
      </c>
      <c r="M427" s="33">
        <v>8100000</v>
      </c>
      <c r="N427" s="33">
        <v>0</v>
      </c>
      <c r="O427" s="33">
        <v>0</v>
      </c>
      <c r="P427" s="33">
        <v>0</v>
      </c>
      <c r="Q427" s="33">
        <v>341520000</v>
      </c>
      <c r="R427" s="33">
        <v>0</v>
      </c>
      <c r="S427" s="33">
        <v>0</v>
      </c>
      <c r="T427" s="33">
        <v>0</v>
      </c>
      <c r="U427" s="33">
        <v>0</v>
      </c>
      <c r="V427" s="33">
        <v>0</v>
      </c>
      <c r="W427" s="33">
        <v>0</v>
      </c>
      <c r="X427" s="33">
        <v>0</v>
      </c>
      <c r="Y427" s="33">
        <v>0</v>
      </c>
      <c r="Z427" s="33">
        <v>0</v>
      </c>
      <c r="AA427" s="31">
        <f t="shared" si="6"/>
        <v>480036666.66666669</v>
      </c>
    </row>
    <row r="428" spans="1:27" ht="15.75" x14ac:dyDescent="0.25">
      <c r="A428" s="2">
        <v>2014</v>
      </c>
      <c r="B428" s="5" t="s">
        <v>107</v>
      </c>
      <c r="C428" s="3" t="s">
        <v>6</v>
      </c>
      <c r="D428" s="1" t="s">
        <v>148</v>
      </c>
      <c r="E428" s="30" t="s">
        <v>44</v>
      </c>
      <c r="F428" s="33">
        <v>0</v>
      </c>
      <c r="G428" s="33">
        <v>0</v>
      </c>
      <c r="H428" s="33">
        <v>0</v>
      </c>
      <c r="I428" s="33">
        <v>0</v>
      </c>
      <c r="J428" s="33">
        <v>0</v>
      </c>
      <c r="K428" s="33"/>
      <c r="L428" s="33">
        <v>0</v>
      </c>
      <c r="M428" s="33">
        <v>30400000</v>
      </c>
      <c r="N428" s="33">
        <v>0</v>
      </c>
      <c r="O428" s="33">
        <v>0</v>
      </c>
      <c r="P428" s="33">
        <v>0</v>
      </c>
      <c r="Q428" s="33">
        <v>0</v>
      </c>
      <c r="R428" s="33">
        <v>0</v>
      </c>
      <c r="S428" s="33">
        <v>0</v>
      </c>
      <c r="T428" s="33">
        <v>0</v>
      </c>
      <c r="U428" s="33">
        <v>0</v>
      </c>
      <c r="V428" s="33">
        <v>0</v>
      </c>
      <c r="W428" s="33">
        <v>0</v>
      </c>
      <c r="X428" s="33">
        <v>0</v>
      </c>
      <c r="Y428" s="33">
        <v>0</v>
      </c>
      <c r="Z428" s="33">
        <v>0</v>
      </c>
      <c r="AA428" s="31">
        <f t="shared" si="6"/>
        <v>30400000</v>
      </c>
    </row>
    <row r="429" spans="1:27" ht="15.75" x14ac:dyDescent="0.25">
      <c r="A429" s="2">
        <v>2014</v>
      </c>
      <c r="B429" s="5" t="s">
        <v>107</v>
      </c>
      <c r="C429" s="3" t="s">
        <v>6</v>
      </c>
      <c r="D429" s="1" t="s">
        <v>148</v>
      </c>
      <c r="E429" s="4" t="s">
        <v>41</v>
      </c>
      <c r="F429" s="33">
        <v>0</v>
      </c>
      <c r="G429" s="33">
        <v>0</v>
      </c>
      <c r="H429" s="33">
        <v>0</v>
      </c>
      <c r="I429" s="33">
        <v>0</v>
      </c>
      <c r="J429" s="33">
        <v>0</v>
      </c>
      <c r="K429" s="33"/>
      <c r="L429" s="33">
        <v>0</v>
      </c>
      <c r="M429" s="33">
        <f>11200000+11400000</f>
        <v>22600000</v>
      </c>
      <c r="N429" s="33">
        <v>0</v>
      </c>
      <c r="O429" s="33">
        <v>0</v>
      </c>
      <c r="P429" s="33">
        <v>0</v>
      </c>
      <c r="Q429" s="33">
        <v>460600000</v>
      </c>
      <c r="R429" s="33">
        <v>0</v>
      </c>
      <c r="S429" s="33">
        <v>0</v>
      </c>
      <c r="T429" s="33">
        <v>0</v>
      </c>
      <c r="U429" s="33">
        <v>0</v>
      </c>
      <c r="V429" s="33">
        <v>0</v>
      </c>
      <c r="W429" s="33">
        <v>0</v>
      </c>
      <c r="X429" s="33">
        <v>0</v>
      </c>
      <c r="Y429" s="33">
        <v>0</v>
      </c>
      <c r="Z429" s="33">
        <v>0</v>
      </c>
      <c r="AA429" s="31">
        <f t="shared" si="6"/>
        <v>483200000</v>
      </c>
    </row>
    <row r="430" spans="1:27" ht="15.75" x14ac:dyDescent="0.25">
      <c r="A430" s="2">
        <v>2014</v>
      </c>
      <c r="B430" s="5" t="s">
        <v>107</v>
      </c>
      <c r="C430" s="3" t="s">
        <v>6</v>
      </c>
      <c r="D430" s="1" t="s">
        <v>148</v>
      </c>
      <c r="E430" s="4" t="s">
        <v>49</v>
      </c>
      <c r="F430" s="33">
        <v>0</v>
      </c>
      <c r="G430" s="33">
        <v>0</v>
      </c>
      <c r="H430" s="33">
        <v>0</v>
      </c>
      <c r="I430" s="33">
        <v>0</v>
      </c>
      <c r="J430" s="33">
        <v>0</v>
      </c>
      <c r="K430" s="33"/>
      <c r="L430" s="33">
        <v>0</v>
      </c>
      <c r="M430" s="33">
        <v>1900000</v>
      </c>
      <c r="N430" s="33">
        <v>0</v>
      </c>
      <c r="O430" s="33">
        <v>0</v>
      </c>
      <c r="P430" s="33">
        <v>0</v>
      </c>
      <c r="Q430" s="33">
        <v>15479914000</v>
      </c>
      <c r="R430" s="33">
        <v>0</v>
      </c>
      <c r="S430" s="33">
        <v>0</v>
      </c>
      <c r="T430" s="33">
        <v>0</v>
      </c>
      <c r="U430" s="33">
        <v>0</v>
      </c>
      <c r="V430" s="33">
        <v>0</v>
      </c>
      <c r="W430" s="33">
        <v>0</v>
      </c>
      <c r="X430" s="33">
        <v>0</v>
      </c>
      <c r="Y430" s="33">
        <v>0</v>
      </c>
      <c r="Z430" s="33">
        <v>0</v>
      </c>
      <c r="AA430" s="31">
        <f t="shared" si="6"/>
        <v>15481814000</v>
      </c>
    </row>
    <row r="431" spans="1:27" ht="15.75" x14ac:dyDescent="0.25">
      <c r="A431" s="2">
        <v>2014</v>
      </c>
      <c r="B431" s="5" t="s">
        <v>107</v>
      </c>
      <c r="C431" s="3" t="s">
        <v>6</v>
      </c>
      <c r="D431" s="1" t="s">
        <v>148</v>
      </c>
      <c r="E431" s="4" t="s">
        <v>34</v>
      </c>
      <c r="F431" s="33">
        <v>0</v>
      </c>
      <c r="G431" s="33">
        <v>0</v>
      </c>
      <c r="H431" s="33">
        <v>0</v>
      </c>
      <c r="I431" s="33">
        <v>0</v>
      </c>
      <c r="J431" s="33">
        <v>0</v>
      </c>
      <c r="K431" s="33">
        <f>60000000+15416666.6666667</f>
        <v>75416666.666666701</v>
      </c>
      <c r="L431" s="33">
        <v>0</v>
      </c>
      <c r="M431" s="33">
        <f>19600000+11400000</f>
        <v>31000000</v>
      </c>
      <c r="N431" s="33">
        <v>0</v>
      </c>
      <c r="O431" s="33">
        <v>0</v>
      </c>
      <c r="P431" s="33">
        <v>0</v>
      </c>
      <c r="Q431" s="33">
        <v>0</v>
      </c>
      <c r="R431" s="33">
        <v>0</v>
      </c>
      <c r="S431" s="33">
        <v>0</v>
      </c>
      <c r="T431" s="33">
        <v>0</v>
      </c>
      <c r="U431" s="33">
        <v>0</v>
      </c>
      <c r="V431" s="33">
        <v>0</v>
      </c>
      <c r="W431" s="33">
        <v>0</v>
      </c>
      <c r="X431" s="33">
        <v>0</v>
      </c>
      <c r="Y431" s="33">
        <v>0</v>
      </c>
      <c r="Z431" s="33">
        <v>0</v>
      </c>
      <c r="AA431" s="31">
        <f t="shared" si="6"/>
        <v>106416666.6666667</v>
      </c>
    </row>
    <row r="432" spans="1:27" ht="15.75" x14ac:dyDescent="0.25">
      <c r="A432" s="2">
        <v>2014</v>
      </c>
      <c r="B432" s="5" t="s">
        <v>107</v>
      </c>
      <c r="C432" s="3" t="s">
        <v>6</v>
      </c>
      <c r="D432" s="1" t="s">
        <v>148</v>
      </c>
      <c r="E432" s="4" t="s">
        <v>29</v>
      </c>
      <c r="F432" s="33">
        <v>0</v>
      </c>
      <c r="G432" s="33">
        <v>0</v>
      </c>
      <c r="H432" s="33">
        <v>0</v>
      </c>
      <c r="I432" s="33">
        <v>0</v>
      </c>
      <c r="J432" s="33">
        <v>0</v>
      </c>
      <c r="K432" s="33">
        <f>144000000+15416666.6666667</f>
        <v>159416666.66666669</v>
      </c>
      <c r="L432" s="33">
        <v>0</v>
      </c>
      <c r="M432" s="40">
        <f>11100000+15200000</f>
        <v>26300000</v>
      </c>
      <c r="N432" s="33">
        <v>0</v>
      </c>
      <c r="O432" s="33">
        <v>0</v>
      </c>
      <c r="P432" s="33">
        <v>0</v>
      </c>
      <c r="Q432" s="33">
        <v>0</v>
      </c>
      <c r="R432" s="33">
        <v>0</v>
      </c>
      <c r="S432" s="33">
        <v>0</v>
      </c>
      <c r="T432" s="33">
        <v>0</v>
      </c>
      <c r="U432" s="33">
        <v>0</v>
      </c>
      <c r="V432" s="33">
        <v>0</v>
      </c>
      <c r="W432" s="33">
        <v>0</v>
      </c>
      <c r="X432" s="33">
        <v>0</v>
      </c>
      <c r="Y432" s="33">
        <v>0</v>
      </c>
      <c r="Z432" s="33">
        <v>0</v>
      </c>
      <c r="AA432" s="31">
        <f t="shared" si="6"/>
        <v>185716666.66666669</v>
      </c>
    </row>
    <row r="433" spans="1:27" ht="15.75" x14ac:dyDescent="0.25">
      <c r="A433" s="2">
        <v>2014</v>
      </c>
      <c r="B433" s="5" t="s">
        <v>107</v>
      </c>
      <c r="C433" s="3" t="s">
        <v>6</v>
      </c>
      <c r="D433" s="1" t="s">
        <v>148</v>
      </c>
      <c r="E433" s="4" t="s">
        <v>35</v>
      </c>
      <c r="F433" s="33">
        <v>0</v>
      </c>
      <c r="G433" s="33">
        <v>0</v>
      </c>
      <c r="H433" s="33">
        <v>1000000</v>
      </c>
      <c r="I433" s="33">
        <v>0</v>
      </c>
      <c r="J433" s="33">
        <v>0</v>
      </c>
      <c r="K433" s="33">
        <f>235000000+18000000+15416666.6666667</f>
        <v>268416666.66666669</v>
      </c>
      <c r="L433" s="33">
        <v>0</v>
      </c>
      <c r="M433" s="33">
        <f>63400000+15200000</f>
        <v>78600000</v>
      </c>
      <c r="N433" s="33">
        <v>0</v>
      </c>
      <c r="O433" s="33">
        <v>0</v>
      </c>
      <c r="P433" s="33">
        <v>0</v>
      </c>
      <c r="Q433" s="33">
        <v>0</v>
      </c>
      <c r="R433" s="33">
        <v>0</v>
      </c>
      <c r="S433" s="33">
        <v>0</v>
      </c>
      <c r="T433" s="33">
        <v>0</v>
      </c>
      <c r="U433" s="33">
        <v>0</v>
      </c>
      <c r="V433" s="33">
        <v>0</v>
      </c>
      <c r="W433" s="33">
        <v>0</v>
      </c>
      <c r="X433" s="33">
        <v>0</v>
      </c>
      <c r="Y433" s="33">
        <v>0</v>
      </c>
      <c r="Z433" s="33">
        <v>0</v>
      </c>
      <c r="AA433" s="31">
        <f t="shared" si="6"/>
        <v>348016666.66666669</v>
      </c>
    </row>
    <row r="434" spans="1:27" ht="15.75" x14ac:dyDescent="0.25">
      <c r="A434" s="2">
        <v>2014</v>
      </c>
      <c r="B434" s="5" t="s">
        <v>107</v>
      </c>
      <c r="C434" s="3" t="s">
        <v>6</v>
      </c>
      <c r="D434" s="1" t="s">
        <v>148</v>
      </c>
      <c r="E434" s="4" t="s">
        <v>36</v>
      </c>
      <c r="F434" s="33">
        <v>0</v>
      </c>
      <c r="G434" s="33">
        <v>0</v>
      </c>
      <c r="H434" s="33">
        <v>0</v>
      </c>
      <c r="I434" s="33">
        <v>0</v>
      </c>
      <c r="J434" s="33">
        <v>0</v>
      </c>
      <c r="K434" s="33"/>
      <c r="L434" s="33">
        <v>0</v>
      </c>
      <c r="M434" s="33">
        <f>72000000+15200000</f>
        <v>87200000</v>
      </c>
      <c r="N434" s="33">
        <v>0</v>
      </c>
      <c r="O434" s="33">
        <v>0</v>
      </c>
      <c r="P434" s="33">
        <v>0</v>
      </c>
      <c r="Q434" s="33">
        <v>0</v>
      </c>
      <c r="R434" s="33">
        <v>0</v>
      </c>
      <c r="S434" s="33">
        <v>0</v>
      </c>
      <c r="T434" s="33">
        <v>0</v>
      </c>
      <c r="U434" s="33">
        <v>0</v>
      </c>
      <c r="V434" s="33">
        <v>0</v>
      </c>
      <c r="W434" s="33">
        <v>0</v>
      </c>
      <c r="X434" s="33">
        <v>0</v>
      </c>
      <c r="Y434" s="33">
        <v>0</v>
      </c>
      <c r="Z434" s="33">
        <v>0</v>
      </c>
      <c r="AA434" s="31">
        <f t="shared" si="6"/>
        <v>87200000</v>
      </c>
    </row>
    <row r="435" spans="1:27" ht="15.75" x14ac:dyDescent="0.25">
      <c r="A435" s="2">
        <v>2014</v>
      </c>
      <c r="B435" s="5" t="s">
        <v>107</v>
      </c>
      <c r="C435" s="3" t="s">
        <v>6</v>
      </c>
      <c r="D435" s="1" t="s">
        <v>148</v>
      </c>
      <c r="E435" s="4" t="s">
        <v>28</v>
      </c>
      <c r="F435" s="33">
        <v>0</v>
      </c>
      <c r="G435" s="33">
        <v>0</v>
      </c>
      <c r="H435" s="33">
        <v>0</v>
      </c>
      <c r="I435" s="33">
        <v>0</v>
      </c>
      <c r="J435" s="33">
        <v>0</v>
      </c>
      <c r="K435" s="33">
        <f>2044000000+15416666.6666667</f>
        <v>2059416666.6666667</v>
      </c>
      <c r="L435" s="33">
        <v>0</v>
      </c>
      <c r="M435" s="33">
        <f>17400000+7600000</f>
        <v>25000000</v>
      </c>
      <c r="N435" s="33">
        <v>0</v>
      </c>
      <c r="O435" s="33">
        <v>0</v>
      </c>
      <c r="P435" s="33">
        <v>0</v>
      </c>
      <c r="Q435" s="33">
        <v>0</v>
      </c>
      <c r="R435" s="33">
        <v>0</v>
      </c>
      <c r="S435" s="33">
        <v>0</v>
      </c>
      <c r="T435" s="33">
        <v>0</v>
      </c>
      <c r="U435" s="33">
        <v>0</v>
      </c>
      <c r="V435" s="33">
        <v>0</v>
      </c>
      <c r="W435" s="33">
        <v>0</v>
      </c>
      <c r="X435" s="33">
        <v>0</v>
      </c>
      <c r="Y435" s="33">
        <v>0</v>
      </c>
      <c r="Z435" s="33">
        <v>0</v>
      </c>
      <c r="AA435" s="31">
        <f t="shared" si="6"/>
        <v>2084416666.6666667</v>
      </c>
    </row>
    <row r="436" spans="1:27" ht="15.75" x14ac:dyDescent="0.25">
      <c r="A436" s="2">
        <v>2014</v>
      </c>
      <c r="B436" s="5" t="s">
        <v>107</v>
      </c>
      <c r="C436" s="3" t="s">
        <v>6</v>
      </c>
      <c r="D436" s="1" t="s">
        <v>148</v>
      </c>
      <c r="E436" s="4" t="s">
        <v>30</v>
      </c>
      <c r="F436" s="33">
        <v>0</v>
      </c>
      <c r="G436" s="33">
        <v>0</v>
      </c>
      <c r="H436" s="33">
        <v>0</v>
      </c>
      <c r="I436" s="33">
        <v>0</v>
      </c>
      <c r="J436" s="33">
        <v>0</v>
      </c>
      <c r="K436" s="33">
        <f>328000000+15416666.6666667</f>
        <v>343416666.66666669</v>
      </c>
      <c r="L436" s="33">
        <v>0</v>
      </c>
      <c r="M436" s="33">
        <f>15500000+15200000</f>
        <v>30700000</v>
      </c>
      <c r="N436" s="33">
        <v>0</v>
      </c>
      <c r="O436" s="33">
        <v>0</v>
      </c>
      <c r="P436" s="33">
        <v>0</v>
      </c>
      <c r="Q436" s="33">
        <v>0</v>
      </c>
      <c r="R436" s="33">
        <v>0</v>
      </c>
      <c r="S436" s="33">
        <v>0</v>
      </c>
      <c r="T436" s="33">
        <v>0</v>
      </c>
      <c r="U436" s="33">
        <v>0</v>
      </c>
      <c r="V436" s="33">
        <v>0</v>
      </c>
      <c r="W436" s="33">
        <v>0</v>
      </c>
      <c r="X436" s="33">
        <v>0</v>
      </c>
      <c r="Y436" s="33">
        <v>0</v>
      </c>
      <c r="Z436" s="33">
        <v>0</v>
      </c>
      <c r="AA436" s="31">
        <f t="shared" si="6"/>
        <v>374116666.66666669</v>
      </c>
    </row>
    <row r="437" spans="1:27" ht="15.75" x14ac:dyDescent="0.25">
      <c r="A437" s="2">
        <v>2014</v>
      </c>
      <c r="B437" s="5" t="s">
        <v>107</v>
      </c>
      <c r="C437" s="3" t="s">
        <v>6</v>
      </c>
      <c r="D437" s="1" t="s">
        <v>148</v>
      </c>
      <c r="E437" s="4" t="s">
        <v>32</v>
      </c>
      <c r="F437" s="33">
        <v>0</v>
      </c>
      <c r="G437" s="33">
        <v>0</v>
      </c>
      <c r="H437" s="33">
        <v>0</v>
      </c>
      <c r="I437" s="33">
        <v>0</v>
      </c>
      <c r="J437" s="33">
        <v>0</v>
      </c>
      <c r="K437" s="33">
        <f>591847950+15416666.6666667</f>
        <v>607264616.66666675</v>
      </c>
      <c r="L437" s="33">
        <v>0</v>
      </c>
      <c r="M437" s="33">
        <f>11200000+15200000</f>
        <v>26400000</v>
      </c>
      <c r="N437" s="33">
        <v>0</v>
      </c>
      <c r="O437" s="33">
        <v>0</v>
      </c>
      <c r="P437" s="33">
        <v>0</v>
      </c>
      <c r="Q437" s="33">
        <v>0</v>
      </c>
      <c r="R437" s="33">
        <v>0</v>
      </c>
      <c r="S437" s="33">
        <v>0</v>
      </c>
      <c r="T437" s="33">
        <v>0</v>
      </c>
      <c r="U437" s="33">
        <v>0</v>
      </c>
      <c r="V437" s="33">
        <v>0</v>
      </c>
      <c r="W437" s="33">
        <v>0</v>
      </c>
      <c r="X437" s="33">
        <v>0</v>
      </c>
      <c r="Y437" s="33">
        <v>0</v>
      </c>
      <c r="Z437" s="33">
        <v>0</v>
      </c>
      <c r="AA437" s="31">
        <f t="shared" si="6"/>
        <v>633664616.66666675</v>
      </c>
    </row>
    <row r="438" spans="1:27" ht="15.75" x14ac:dyDescent="0.25">
      <c r="A438" s="2">
        <v>2014</v>
      </c>
      <c r="B438" s="5" t="s">
        <v>107</v>
      </c>
      <c r="C438" s="3" t="s">
        <v>6</v>
      </c>
      <c r="D438" s="1" t="s">
        <v>148</v>
      </c>
      <c r="E438" s="4" t="s">
        <v>27</v>
      </c>
      <c r="F438" s="33">
        <v>0</v>
      </c>
      <c r="G438" s="33">
        <v>0</v>
      </c>
      <c r="H438" s="33">
        <v>0</v>
      </c>
      <c r="I438" s="33">
        <v>0</v>
      </c>
      <c r="J438" s="33">
        <v>0</v>
      </c>
      <c r="K438" s="33"/>
      <c r="L438" s="33">
        <v>0</v>
      </c>
      <c r="M438" s="33">
        <f>11200000+7600000</f>
        <v>18800000</v>
      </c>
      <c r="N438" s="33">
        <v>0</v>
      </c>
      <c r="O438" s="33">
        <v>0</v>
      </c>
      <c r="P438" s="33">
        <v>0</v>
      </c>
      <c r="Q438" s="33">
        <v>0</v>
      </c>
      <c r="R438" s="33">
        <v>0</v>
      </c>
      <c r="S438" s="33">
        <v>0</v>
      </c>
      <c r="T438" s="33">
        <v>0</v>
      </c>
      <c r="U438" s="33">
        <v>0</v>
      </c>
      <c r="V438" s="33">
        <v>0</v>
      </c>
      <c r="W438" s="33">
        <v>0</v>
      </c>
      <c r="X438" s="33">
        <v>0</v>
      </c>
      <c r="Y438" s="33">
        <v>0</v>
      </c>
      <c r="Z438" s="33">
        <v>0</v>
      </c>
      <c r="AA438" s="31">
        <f t="shared" si="6"/>
        <v>18800000</v>
      </c>
    </row>
    <row r="439" spans="1:27" ht="15.75" x14ac:dyDescent="0.25">
      <c r="A439" s="2">
        <v>2014</v>
      </c>
      <c r="B439" s="5" t="s">
        <v>107</v>
      </c>
      <c r="C439" s="3" t="s">
        <v>6</v>
      </c>
      <c r="D439" s="1" t="s">
        <v>148</v>
      </c>
      <c r="E439" s="4" t="s">
        <v>31</v>
      </c>
      <c r="F439" s="33">
        <v>0</v>
      </c>
      <c r="G439" s="33">
        <v>0</v>
      </c>
      <c r="H439" s="33">
        <v>0</v>
      </c>
      <c r="I439" s="33">
        <v>0</v>
      </c>
      <c r="J439" s="33">
        <v>0</v>
      </c>
      <c r="K439" s="33">
        <f>219498800+15416666.6666667</f>
        <v>234915466.66666669</v>
      </c>
      <c r="L439" s="33">
        <v>0</v>
      </c>
      <c r="M439" s="33">
        <f>8100000+15200000</f>
        <v>23300000</v>
      </c>
      <c r="N439" s="33">
        <v>0</v>
      </c>
      <c r="O439" s="33">
        <v>0</v>
      </c>
      <c r="P439" s="33">
        <v>0</v>
      </c>
      <c r="Q439" s="33">
        <v>0</v>
      </c>
      <c r="R439" s="33">
        <v>0</v>
      </c>
      <c r="S439" s="33">
        <v>0</v>
      </c>
      <c r="T439" s="33">
        <v>0</v>
      </c>
      <c r="U439" s="33">
        <v>0</v>
      </c>
      <c r="V439" s="33">
        <v>0</v>
      </c>
      <c r="W439" s="33">
        <v>0</v>
      </c>
      <c r="X439" s="33">
        <v>0</v>
      </c>
      <c r="Y439" s="33">
        <v>0</v>
      </c>
      <c r="Z439" s="33">
        <v>0</v>
      </c>
      <c r="AA439" s="31">
        <f t="shared" si="6"/>
        <v>258215466.66666669</v>
      </c>
    </row>
    <row r="440" spans="1:27" ht="15.75" x14ac:dyDescent="0.25">
      <c r="A440" s="2">
        <v>2014</v>
      </c>
      <c r="B440" s="5" t="s">
        <v>107</v>
      </c>
      <c r="C440" s="3" t="s">
        <v>6</v>
      </c>
      <c r="D440" s="1" t="s">
        <v>148</v>
      </c>
      <c r="E440" s="30" t="s">
        <v>33</v>
      </c>
      <c r="F440" s="33">
        <v>0</v>
      </c>
      <c r="G440" s="33">
        <v>0</v>
      </c>
      <c r="H440" s="33">
        <v>0</v>
      </c>
      <c r="I440" s="33">
        <v>0</v>
      </c>
      <c r="J440" s="33">
        <v>0</v>
      </c>
      <c r="K440" s="33"/>
      <c r="L440" s="33">
        <v>0</v>
      </c>
      <c r="M440" s="33">
        <f>15700000+7600000</f>
        <v>23300000</v>
      </c>
      <c r="N440" s="33">
        <v>0</v>
      </c>
      <c r="O440" s="33">
        <v>0</v>
      </c>
      <c r="P440" s="33">
        <v>0</v>
      </c>
      <c r="Q440" s="33">
        <v>0</v>
      </c>
      <c r="R440" s="33">
        <v>0</v>
      </c>
      <c r="S440" s="33">
        <v>0</v>
      </c>
      <c r="T440" s="33">
        <v>0</v>
      </c>
      <c r="U440" s="33">
        <v>0</v>
      </c>
      <c r="V440" s="33">
        <v>0</v>
      </c>
      <c r="W440" s="33">
        <v>0</v>
      </c>
      <c r="X440" s="33">
        <v>0</v>
      </c>
      <c r="Y440" s="33">
        <v>0</v>
      </c>
      <c r="Z440" s="33">
        <v>0</v>
      </c>
      <c r="AA440" s="31">
        <f t="shared" si="6"/>
        <v>23300000</v>
      </c>
    </row>
    <row r="441" spans="1:27" ht="15.75" x14ac:dyDescent="0.25">
      <c r="A441" s="2">
        <v>2014</v>
      </c>
      <c r="B441" s="5" t="s">
        <v>107</v>
      </c>
      <c r="C441" s="3" t="s">
        <v>6</v>
      </c>
      <c r="D441" s="1" t="s">
        <v>148</v>
      </c>
      <c r="E441" s="4" t="s">
        <v>26</v>
      </c>
      <c r="F441" s="33">
        <v>0</v>
      </c>
      <c r="G441" s="33">
        <v>0</v>
      </c>
      <c r="H441" s="33">
        <v>0</v>
      </c>
      <c r="I441" s="33">
        <v>0</v>
      </c>
      <c r="J441" s="33">
        <v>0</v>
      </c>
      <c r="K441" s="33">
        <f>23246200+2044000000+15416666.6666667</f>
        <v>2082662866.6666667</v>
      </c>
      <c r="L441" s="33">
        <v>0</v>
      </c>
      <c r="M441" s="33">
        <f>10800000+7600000</f>
        <v>18400000</v>
      </c>
      <c r="N441" s="33">
        <v>0</v>
      </c>
      <c r="O441" s="33">
        <v>0</v>
      </c>
      <c r="P441" s="33">
        <v>0</v>
      </c>
      <c r="Q441" s="33">
        <v>0</v>
      </c>
      <c r="R441" s="33">
        <v>0</v>
      </c>
      <c r="S441" s="33">
        <v>0</v>
      </c>
      <c r="T441" s="33">
        <v>0</v>
      </c>
      <c r="U441" s="33">
        <v>0</v>
      </c>
      <c r="V441" s="33">
        <v>0</v>
      </c>
      <c r="W441" s="33">
        <v>0</v>
      </c>
      <c r="X441" s="33">
        <v>0</v>
      </c>
      <c r="Y441" s="33">
        <v>0</v>
      </c>
      <c r="Z441" s="33">
        <v>0</v>
      </c>
      <c r="AA441" s="31">
        <f t="shared" si="6"/>
        <v>2101062866.6666667</v>
      </c>
    </row>
    <row r="442" spans="1:27" x14ac:dyDescent="0.25">
      <c r="A442" s="2">
        <v>2015</v>
      </c>
      <c r="B442" s="5" t="s">
        <v>149</v>
      </c>
      <c r="C442" s="2" t="s">
        <v>6</v>
      </c>
      <c r="D442" s="1" t="s">
        <v>150</v>
      </c>
      <c r="E442" s="18" t="s">
        <v>11</v>
      </c>
      <c r="F442" s="33">
        <v>13044734821.488771</v>
      </c>
      <c r="G442" s="33">
        <v>4680000000</v>
      </c>
      <c r="H442" s="33">
        <v>609500000</v>
      </c>
      <c r="I442" s="33">
        <v>544500000</v>
      </c>
      <c r="J442" s="33">
        <v>591037089.95000005</v>
      </c>
      <c r="K442" s="33">
        <v>0</v>
      </c>
      <c r="L442" s="33"/>
      <c r="M442" s="33">
        <v>0</v>
      </c>
      <c r="N442" s="33">
        <v>22200000</v>
      </c>
      <c r="O442" s="33">
        <v>345000000</v>
      </c>
      <c r="P442" s="33"/>
      <c r="Q442" s="33">
        <v>7187823221.9333324</v>
      </c>
      <c r="R442" s="33"/>
      <c r="S442" s="33"/>
      <c r="T442" s="33">
        <v>0</v>
      </c>
      <c r="U442" s="33">
        <v>147537089.94999999</v>
      </c>
      <c r="V442" s="33"/>
      <c r="W442" s="33"/>
      <c r="X442" s="33"/>
      <c r="Y442" s="33"/>
      <c r="Z442" s="33">
        <v>106609664</v>
      </c>
      <c r="AA442" s="31">
        <f t="shared" si="6"/>
        <v>27278941887.322102</v>
      </c>
    </row>
    <row r="443" spans="1:27" x14ac:dyDescent="0.25">
      <c r="A443" s="2">
        <v>2015</v>
      </c>
      <c r="B443" s="5" t="s">
        <v>149</v>
      </c>
      <c r="C443" s="2" t="s">
        <v>6</v>
      </c>
      <c r="D443" s="1" t="s">
        <v>150</v>
      </c>
      <c r="E443" s="18" t="s">
        <v>12</v>
      </c>
      <c r="F443" s="33">
        <v>3457800000</v>
      </c>
      <c r="G443" s="33">
        <v>5154221719.3999996</v>
      </c>
      <c r="H443" s="33">
        <v>472000000</v>
      </c>
      <c r="I443" s="33">
        <v>1799000000</v>
      </c>
      <c r="J443" s="33">
        <v>1454000000</v>
      </c>
      <c r="K443" s="33">
        <v>0</v>
      </c>
      <c r="L443" s="33"/>
      <c r="M443" s="33">
        <v>0</v>
      </c>
      <c r="N443" s="33">
        <v>0</v>
      </c>
      <c r="O443" s="33">
        <v>0</v>
      </c>
      <c r="P443" s="33"/>
      <c r="Q443" s="33">
        <v>0</v>
      </c>
      <c r="R443" s="33"/>
      <c r="S443" s="33"/>
      <c r="T443" s="33">
        <v>0</v>
      </c>
      <c r="U443" s="33">
        <v>0</v>
      </c>
      <c r="V443" s="33"/>
      <c r="W443" s="33"/>
      <c r="X443" s="33"/>
      <c r="Y443" s="33"/>
      <c r="Z443" s="33">
        <v>223858808</v>
      </c>
      <c r="AA443" s="31">
        <f t="shared" si="6"/>
        <v>12560880527.4</v>
      </c>
    </row>
    <row r="444" spans="1:27" x14ac:dyDescent="0.25">
      <c r="A444" s="2">
        <v>2015</v>
      </c>
      <c r="B444" s="5" t="s">
        <v>149</v>
      </c>
      <c r="C444" s="2" t="s">
        <v>6</v>
      </c>
      <c r="D444" s="1" t="s">
        <v>150</v>
      </c>
      <c r="E444" s="18" t="s">
        <v>13</v>
      </c>
      <c r="F444" s="33">
        <v>418151400</v>
      </c>
      <c r="G444" s="33">
        <v>2811300000</v>
      </c>
      <c r="H444" s="33">
        <v>36128524.579999998</v>
      </c>
      <c r="I444" s="33">
        <v>1865750000</v>
      </c>
      <c r="J444" s="33">
        <v>781530000</v>
      </c>
      <c r="K444" s="33">
        <v>0</v>
      </c>
      <c r="L444" s="33"/>
      <c r="M444" s="33">
        <v>0</v>
      </c>
      <c r="N444" s="33">
        <v>0</v>
      </c>
      <c r="O444" s="33">
        <v>45000000</v>
      </c>
      <c r="P444" s="33"/>
      <c r="Q444" s="33">
        <v>0</v>
      </c>
      <c r="R444" s="33"/>
      <c r="S444" s="33"/>
      <c r="T444" s="33">
        <v>0</v>
      </c>
      <c r="U444" s="33">
        <v>0</v>
      </c>
      <c r="V444" s="33"/>
      <c r="W444" s="33"/>
      <c r="X444" s="33"/>
      <c r="Y444" s="33"/>
      <c r="Z444" s="33">
        <v>97856000</v>
      </c>
      <c r="AA444" s="31">
        <f t="shared" si="6"/>
        <v>6055715924.5799999</v>
      </c>
    </row>
    <row r="445" spans="1:27" x14ac:dyDescent="0.25">
      <c r="A445" s="2">
        <v>2015</v>
      </c>
      <c r="B445" s="5" t="s">
        <v>149</v>
      </c>
      <c r="C445" s="2" t="s">
        <v>6</v>
      </c>
      <c r="D445" s="1" t="s">
        <v>150</v>
      </c>
      <c r="E445" s="18" t="s">
        <v>17</v>
      </c>
      <c r="F445" s="33">
        <v>3399757300</v>
      </c>
      <c r="G445" s="33">
        <v>1610150000</v>
      </c>
      <c r="H445" s="33">
        <v>541000000</v>
      </c>
      <c r="I445" s="33">
        <v>1745000001</v>
      </c>
      <c r="J445" s="33">
        <v>2307831500</v>
      </c>
      <c r="K445" s="33">
        <v>8000000</v>
      </c>
      <c r="L445" s="33"/>
      <c r="M445" s="33">
        <v>12000000</v>
      </c>
      <c r="N445" s="33">
        <v>4500000</v>
      </c>
      <c r="O445" s="33">
        <v>0</v>
      </c>
      <c r="P445" s="33"/>
      <c r="Q445" s="33">
        <v>0</v>
      </c>
      <c r="R445" s="33"/>
      <c r="S445" s="33"/>
      <c r="T445" s="33">
        <v>0</v>
      </c>
      <c r="U445" s="33">
        <v>0</v>
      </c>
      <c r="V445" s="33"/>
      <c r="W445" s="33"/>
      <c r="X445" s="33"/>
      <c r="Y445" s="33"/>
      <c r="Z445" s="33">
        <v>44963304</v>
      </c>
      <c r="AA445" s="31">
        <f t="shared" si="6"/>
        <v>9673202105</v>
      </c>
    </row>
    <row r="446" spans="1:27" x14ac:dyDescent="0.25">
      <c r="A446" s="2">
        <v>2015</v>
      </c>
      <c r="B446" s="5" t="s">
        <v>149</v>
      </c>
      <c r="C446" s="2" t="s">
        <v>6</v>
      </c>
      <c r="D446" s="1" t="s">
        <v>150</v>
      </c>
      <c r="E446" s="18" t="s">
        <v>16</v>
      </c>
      <c r="F446" s="33">
        <v>3577261250</v>
      </c>
      <c r="G446" s="33">
        <v>1120000000</v>
      </c>
      <c r="H446" s="33">
        <v>296150762.29000002</v>
      </c>
      <c r="I446" s="33">
        <v>8082104000</v>
      </c>
      <c r="J446" s="33">
        <v>3828000000</v>
      </c>
      <c r="K446" s="33">
        <v>456417</v>
      </c>
      <c r="L446" s="33"/>
      <c r="M446" s="33">
        <v>0</v>
      </c>
      <c r="N446" s="33">
        <v>0</v>
      </c>
      <c r="O446" s="33">
        <v>435000000</v>
      </c>
      <c r="P446" s="33"/>
      <c r="Q446" s="33">
        <v>0</v>
      </c>
      <c r="R446" s="33"/>
      <c r="S446" s="33"/>
      <c r="T446" s="33">
        <v>0</v>
      </c>
      <c r="U446" s="33">
        <v>0</v>
      </c>
      <c r="V446" s="33"/>
      <c r="W446" s="33"/>
      <c r="X446" s="33"/>
      <c r="Y446" s="33"/>
      <c r="Z446" s="33">
        <v>100969098</v>
      </c>
      <c r="AA446" s="31">
        <f t="shared" si="6"/>
        <v>17439941527.290001</v>
      </c>
    </row>
    <row r="447" spans="1:27" x14ac:dyDescent="0.25">
      <c r="A447" s="2">
        <v>2015</v>
      </c>
      <c r="B447" s="5" t="s">
        <v>149</v>
      </c>
      <c r="C447" s="2" t="s">
        <v>6</v>
      </c>
      <c r="D447" s="1" t="s">
        <v>150</v>
      </c>
      <c r="E447" s="18" t="s">
        <v>15</v>
      </c>
      <c r="F447" s="33">
        <v>419300000</v>
      </c>
      <c r="G447" s="33">
        <v>10000000</v>
      </c>
      <c r="H447" s="33">
        <v>4706762.290000001</v>
      </c>
      <c r="I447" s="33">
        <v>1716000000</v>
      </c>
      <c r="J447" s="33">
        <v>2040110604</v>
      </c>
      <c r="K447" s="33">
        <v>2759200</v>
      </c>
      <c r="L447" s="33"/>
      <c r="M447" s="33">
        <v>614500000</v>
      </c>
      <c r="N447" s="33">
        <v>0</v>
      </c>
      <c r="O447" s="33">
        <v>75000000</v>
      </c>
      <c r="P447" s="33"/>
      <c r="Q447" s="33">
        <v>0</v>
      </c>
      <c r="R447" s="33"/>
      <c r="S447" s="33"/>
      <c r="T447" s="33">
        <v>206000000</v>
      </c>
      <c r="U447" s="33">
        <v>0</v>
      </c>
      <c r="V447" s="33"/>
      <c r="W447" s="33"/>
      <c r="X447" s="33"/>
      <c r="Y447" s="33"/>
      <c r="Z447" s="33">
        <v>66052728</v>
      </c>
      <c r="AA447" s="31">
        <f t="shared" si="6"/>
        <v>5154429294.29</v>
      </c>
    </row>
    <row r="448" spans="1:27" x14ac:dyDescent="0.25">
      <c r="A448" s="2">
        <v>2015</v>
      </c>
      <c r="B448" s="5" t="s">
        <v>149</v>
      </c>
      <c r="C448" s="2" t="s">
        <v>6</v>
      </c>
      <c r="D448" s="1" t="s">
        <v>150</v>
      </c>
      <c r="E448" s="18" t="s">
        <v>14</v>
      </c>
      <c r="F448" s="33">
        <v>2588412500</v>
      </c>
      <c r="G448" s="33">
        <v>230000000</v>
      </c>
      <c r="H448" s="33">
        <v>338508039.45000005</v>
      </c>
      <c r="I448" s="33">
        <v>3609220000</v>
      </c>
      <c r="J448" s="33">
        <v>3222328000.0500002</v>
      </c>
      <c r="K448" s="33">
        <v>394000</v>
      </c>
      <c r="L448" s="33"/>
      <c r="M448" s="33">
        <v>0</v>
      </c>
      <c r="N448" s="33">
        <v>0</v>
      </c>
      <c r="O448" s="33">
        <v>30000000</v>
      </c>
      <c r="P448" s="33"/>
      <c r="Q448" s="33">
        <v>0</v>
      </c>
      <c r="R448" s="33"/>
      <c r="S448" s="33"/>
      <c r="T448" s="33">
        <v>0</v>
      </c>
      <c r="U448" s="33">
        <v>0</v>
      </c>
      <c r="V448" s="33"/>
      <c r="W448" s="33"/>
      <c r="X448" s="33"/>
      <c r="Y448" s="33"/>
      <c r="Z448" s="33">
        <v>195642943.88</v>
      </c>
      <c r="AA448" s="31">
        <f t="shared" ref="AA448:AA511" si="7">SUM(F448:Z448)</f>
        <v>10214505483.379999</v>
      </c>
    </row>
    <row r="449" spans="1:27" x14ac:dyDescent="0.25">
      <c r="A449" s="2">
        <v>2015</v>
      </c>
      <c r="B449" s="5" t="s">
        <v>149</v>
      </c>
      <c r="C449" s="2" t="s">
        <v>6</v>
      </c>
      <c r="D449" s="1" t="s">
        <v>150</v>
      </c>
      <c r="E449" s="18" t="s">
        <v>19</v>
      </c>
      <c r="F449" s="33">
        <v>685000000</v>
      </c>
      <c r="G449" s="33">
        <v>725000000</v>
      </c>
      <c r="H449" s="33">
        <v>539287500</v>
      </c>
      <c r="I449" s="33">
        <v>251650000</v>
      </c>
      <c r="J449" s="33">
        <v>203540000</v>
      </c>
      <c r="K449" s="33">
        <v>358000</v>
      </c>
      <c r="L449" s="33"/>
      <c r="M449" s="33">
        <v>0</v>
      </c>
      <c r="N449" s="33">
        <v>110884725</v>
      </c>
      <c r="O449" s="33">
        <v>0</v>
      </c>
      <c r="P449" s="33"/>
      <c r="Q449" s="33">
        <v>0</v>
      </c>
      <c r="R449" s="33"/>
      <c r="S449" s="33"/>
      <c r="T449" s="33">
        <v>0</v>
      </c>
      <c r="U449" s="33">
        <v>0</v>
      </c>
      <c r="V449" s="33"/>
      <c r="W449" s="33"/>
      <c r="X449" s="33"/>
      <c r="Y449" s="33"/>
      <c r="Z449" s="33">
        <v>123242033.59999999</v>
      </c>
      <c r="AA449" s="31">
        <f t="shared" si="7"/>
        <v>2638962258.5999999</v>
      </c>
    </row>
    <row r="450" spans="1:27" x14ac:dyDescent="0.25">
      <c r="A450" s="3">
        <v>2016</v>
      </c>
      <c r="B450" s="2" t="s">
        <v>199</v>
      </c>
      <c r="C450" s="3" t="s">
        <v>94</v>
      </c>
      <c r="D450" s="14" t="s">
        <v>152</v>
      </c>
      <c r="E450" s="14" t="s">
        <v>99</v>
      </c>
      <c r="F450" s="33">
        <v>0</v>
      </c>
      <c r="G450" s="33">
        <v>0</v>
      </c>
      <c r="H450" s="33">
        <v>0</v>
      </c>
      <c r="I450" s="33">
        <v>0</v>
      </c>
      <c r="J450" s="33">
        <v>0</v>
      </c>
      <c r="K450" s="33">
        <v>0</v>
      </c>
      <c r="L450" s="33">
        <v>0</v>
      </c>
      <c r="M450" s="33">
        <v>0</v>
      </c>
      <c r="N450" s="33">
        <v>0</v>
      </c>
      <c r="O450" s="33">
        <v>0</v>
      </c>
      <c r="P450" s="33">
        <v>0</v>
      </c>
      <c r="Q450" s="33">
        <v>0</v>
      </c>
      <c r="R450" s="33">
        <v>0</v>
      </c>
      <c r="S450" s="33">
        <v>0</v>
      </c>
      <c r="T450" s="33">
        <v>0</v>
      </c>
      <c r="U450" s="33">
        <v>0</v>
      </c>
      <c r="V450" s="33">
        <v>0</v>
      </c>
      <c r="W450" s="33">
        <v>0</v>
      </c>
      <c r="X450" s="33">
        <v>0</v>
      </c>
      <c r="Y450" s="33">
        <v>0</v>
      </c>
      <c r="Z450" s="33">
        <v>0</v>
      </c>
      <c r="AA450" s="31">
        <f t="shared" si="7"/>
        <v>0</v>
      </c>
    </row>
    <row r="451" spans="1:27" x14ac:dyDescent="0.25">
      <c r="A451" s="3">
        <v>2016</v>
      </c>
      <c r="B451" s="2" t="s">
        <v>199</v>
      </c>
      <c r="C451" s="3" t="s">
        <v>94</v>
      </c>
      <c r="D451" s="14" t="s">
        <v>152</v>
      </c>
      <c r="E451" s="14" t="s">
        <v>63</v>
      </c>
      <c r="F451" s="33">
        <v>0</v>
      </c>
      <c r="G451" s="33">
        <v>0</v>
      </c>
      <c r="H451" s="33">
        <v>0</v>
      </c>
      <c r="I451" s="33">
        <v>0</v>
      </c>
      <c r="J451" s="33">
        <v>0</v>
      </c>
      <c r="K451" s="33">
        <v>0</v>
      </c>
      <c r="L451" s="33">
        <v>0</v>
      </c>
      <c r="M451" s="33">
        <v>0</v>
      </c>
      <c r="N451" s="33">
        <v>0</v>
      </c>
      <c r="O451" s="33">
        <v>0</v>
      </c>
      <c r="P451" s="33">
        <v>0</v>
      </c>
      <c r="Q451" s="33">
        <v>0</v>
      </c>
      <c r="R451" s="33">
        <v>0</v>
      </c>
      <c r="S451" s="33">
        <v>0</v>
      </c>
      <c r="T451" s="33">
        <v>0</v>
      </c>
      <c r="U451" s="33">
        <v>0</v>
      </c>
      <c r="V451" s="33">
        <v>0</v>
      </c>
      <c r="W451" s="33">
        <v>0</v>
      </c>
      <c r="X451" s="33">
        <v>0</v>
      </c>
      <c r="Y451" s="33">
        <v>0</v>
      </c>
      <c r="Z451" s="33">
        <v>0</v>
      </c>
      <c r="AA451" s="31">
        <f t="shared" si="7"/>
        <v>0</v>
      </c>
    </row>
    <row r="452" spans="1:27" x14ac:dyDescent="0.25">
      <c r="A452" s="3">
        <v>2016</v>
      </c>
      <c r="B452" s="2" t="s">
        <v>199</v>
      </c>
      <c r="C452" s="3" t="s">
        <v>94</v>
      </c>
      <c r="D452" s="14" t="s">
        <v>152</v>
      </c>
      <c r="E452" s="14" t="s">
        <v>115</v>
      </c>
      <c r="F452" s="33">
        <v>0</v>
      </c>
      <c r="G452" s="33">
        <v>0</v>
      </c>
      <c r="H452" s="33">
        <v>0</v>
      </c>
      <c r="I452" s="33">
        <v>0</v>
      </c>
      <c r="J452" s="33">
        <v>0</v>
      </c>
      <c r="K452" s="33">
        <v>0</v>
      </c>
      <c r="L452" s="33">
        <v>0</v>
      </c>
      <c r="M452" s="33">
        <v>0</v>
      </c>
      <c r="N452" s="33">
        <v>0</v>
      </c>
      <c r="O452" s="33">
        <v>0</v>
      </c>
      <c r="P452" s="33">
        <v>0</v>
      </c>
      <c r="Q452" s="33">
        <v>0</v>
      </c>
      <c r="R452" s="33">
        <v>0</v>
      </c>
      <c r="S452" s="33">
        <v>0</v>
      </c>
      <c r="T452" s="33">
        <v>0</v>
      </c>
      <c r="U452" s="33">
        <v>0</v>
      </c>
      <c r="V452" s="33">
        <v>0</v>
      </c>
      <c r="W452" s="33">
        <v>0</v>
      </c>
      <c r="X452" s="33">
        <v>0</v>
      </c>
      <c r="Y452" s="33">
        <v>0</v>
      </c>
      <c r="Z452" s="33">
        <v>0</v>
      </c>
      <c r="AA452" s="31">
        <f t="shared" si="7"/>
        <v>0</v>
      </c>
    </row>
    <row r="453" spans="1:27" x14ac:dyDescent="0.25">
      <c r="A453" s="3">
        <v>2016</v>
      </c>
      <c r="B453" s="2" t="s">
        <v>199</v>
      </c>
      <c r="C453" s="3" t="s">
        <v>94</v>
      </c>
      <c r="D453" s="14" t="s">
        <v>152</v>
      </c>
      <c r="E453" s="14" t="s">
        <v>60</v>
      </c>
      <c r="F453" s="33">
        <v>0</v>
      </c>
      <c r="G453" s="33">
        <v>0</v>
      </c>
      <c r="H453" s="33">
        <v>0</v>
      </c>
      <c r="I453" s="33">
        <v>0</v>
      </c>
      <c r="J453" s="33">
        <v>0</v>
      </c>
      <c r="K453" s="33">
        <v>0</v>
      </c>
      <c r="L453" s="33">
        <v>0</v>
      </c>
      <c r="M453" s="33">
        <v>0</v>
      </c>
      <c r="N453" s="33">
        <v>0</v>
      </c>
      <c r="O453" s="33">
        <v>0</v>
      </c>
      <c r="P453" s="33">
        <v>0</v>
      </c>
      <c r="Q453" s="33">
        <v>0</v>
      </c>
      <c r="R453" s="33">
        <v>0</v>
      </c>
      <c r="S453" s="33">
        <v>0</v>
      </c>
      <c r="T453" s="33">
        <v>0</v>
      </c>
      <c r="U453" s="33">
        <v>0</v>
      </c>
      <c r="V453" s="33">
        <v>0</v>
      </c>
      <c r="W453" s="33">
        <v>0</v>
      </c>
      <c r="X453" s="33">
        <v>0</v>
      </c>
      <c r="Y453" s="33">
        <v>0</v>
      </c>
      <c r="Z453" s="33">
        <v>0</v>
      </c>
      <c r="AA453" s="31">
        <f t="shared" si="7"/>
        <v>0</v>
      </c>
    </row>
    <row r="454" spans="1:27" x14ac:dyDescent="0.25">
      <c r="A454" s="3">
        <v>2016</v>
      </c>
      <c r="B454" s="2" t="s">
        <v>199</v>
      </c>
      <c r="C454" s="3" t="s">
        <v>94</v>
      </c>
      <c r="D454" s="14" t="s">
        <v>152</v>
      </c>
      <c r="E454" s="14" t="s">
        <v>23</v>
      </c>
      <c r="F454" s="33">
        <v>0</v>
      </c>
      <c r="G454" s="33">
        <v>0</v>
      </c>
      <c r="H454" s="33">
        <v>0</v>
      </c>
      <c r="I454" s="33">
        <v>0</v>
      </c>
      <c r="J454" s="33">
        <v>0</v>
      </c>
      <c r="K454" s="33">
        <v>0</v>
      </c>
      <c r="L454" s="33">
        <v>0</v>
      </c>
      <c r="M454" s="33">
        <v>0</v>
      </c>
      <c r="N454" s="33">
        <v>0</v>
      </c>
      <c r="O454" s="33">
        <v>0</v>
      </c>
      <c r="P454" s="33">
        <v>0</v>
      </c>
      <c r="Q454" s="33">
        <v>0</v>
      </c>
      <c r="R454" s="33">
        <v>0</v>
      </c>
      <c r="S454" s="33">
        <v>0</v>
      </c>
      <c r="T454" s="33">
        <v>0</v>
      </c>
      <c r="U454" s="33">
        <v>0</v>
      </c>
      <c r="V454" s="33">
        <v>0</v>
      </c>
      <c r="W454" s="33">
        <v>0</v>
      </c>
      <c r="X454" s="33">
        <v>0</v>
      </c>
      <c r="Y454" s="33">
        <v>0</v>
      </c>
      <c r="Z454" s="33">
        <v>0</v>
      </c>
      <c r="AA454" s="31">
        <f t="shared" si="7"/>
        <v>0</v>
      </c>
    </row>
    <row r="455" spans="1:27" x14ac:dyDescent="0.25">
      <c r="A455" s="3">
        <v>2017</v>
      </c>
      <c r="B455" s="2" t="s">
        <v>151</v>
      </c>
      <c r="C455" s="3" t="s">
        <v>94</v>
      </c>
      <c r="D455" s="14" t="s">
        <v>153</v>
      </c>
      <c r="E455" s="14" t="s">
        <v>124</v>
      </c>
      <c r="F455" s="33">
        <v>0</v>
      </c>
      <c r="G455" s="33">
        <v>0</v>
      </c>
      <c r="H455" s="33">
        <v>0</v>
      </c>
      <c r="I455" s="33">
        <v>0</v>
      </c>
      <c r="J455" s="33">
        <v>0</v>
      </c>
      <c r="K455" s="33">
        <v>0</v>
      </c>
      <c r="L455" s="33">
        <v>0</v>
      </c>
      <c r="M455" s="33">
        <v>0</v>
      </c>
      <c r="N455" s="33">
        <v>0</v>
      </c>
      <c r="O455" s="33">
        <v>0</v>
      </c>
      <c r="P455" s="33">
        <v>0</v>
      </c>
      <c r="Q455" s="33">
        <v>0</v>
      </c>
      <c r="R455" s="33">
        <v>0</v>
      </c>
      <c r="S455" s="33">
        <v>0</v>
      </c>
      <c r="T455" s="33">
        <v>0</v>
      </c>
      <c r="U455" s="33">
        <v>0</v>
      </c>
      <c r="V455" s="33">
        <v>0</v>
      </c>
      <c r="W455" s="33">
        <v>0</v>
      </c>
      <c r="X455" s="33">
        <v>0</v>
      </c>
      <c r="Y455" s="33">
        <v>0</v>
      </c>
      <c r="Z455" s="33">
        <v>0</v>
      </c>
      <c r="AA455" s="31">
        <f t="shared" si="7"/>
        <v>0</v>
      </c>
    </row>
    <row r="456" spans="1:27" x14ac:dyDescent="0.25">
      <c r="A456" s="3">
        <v>2016</v>
      </c>
      <c r="B456" s="2" t="s">
        <v>199</v>
      </c>
      <c r="C456" s="3" t="s">
        <v>94</v>
      </c>
      <c r="D456" s="14" t="s">
        <v>152</v>
      </c>
      <c r="E456" s="14" t="s">
        <v>50</v>
      </c>
      <c r="F456" s="33">
        <v>0</v>
      </c>
      <c r="G456" s="33">
        <v>0</v>
      </c>
      <c r="H456" s="33">
        <v>0</v>
      </c>
      <c r="I456" s="33">
        <v>0</v>
      </c>
      <c r="J456" s="33">
        <v>0</v>
      </c>
      <c r="K456" s="33">
        <v>0</v>
      </c>
      <c r="L456" s="33">
        <v>0</v>
      </c>
      <c r="M456" s="33">
        <v>0</v>
      </c>
      <c r="N456" s="33">
        <v>0</v>
      </c>
      <c r="O456" s="33">
        <v>0</v>
      </c>
      <c r="P456" s="33">
        <v>0</v>
      </c>
      <c r="Q456" s="33">
        <v>0</v>
      </c>
      <c r="R456" s="33">
        <v>0</v>
      </c>
      <c r="S456" s="33">
        <v>0</v>
      </c>
      <c r="T456" s="33">
        <v>0</v>
      </c>
      <c r="U456" s="33">
        <v>0</v>
      </c>
      <c r="V456" s="33">
        <v>0</v>
      </c>
      <c r="W456" s="33">
        <v>0</v>
      </c>
      <c r="X456" s="33">
        <v>0</v>
      </c>
      <c r="Y456" s="33">
        <v>0</v>
      </c>
      <c r="Z456" s="33">
        <v>0</v>
      </c>
      <c r="AA456" s="31">
        <f t="shared" si="7"/>
        <v>0</v>
      </c>
    </row>
    <row r="457" spans="1:27" x14ac:dyDescent="0.25">
      <c r="A457" s="3">
        <v>2016</v>
      </c>
      <c r="B457" s="2" t="s">
        <v>199</v>
      </c>
      <c r="C457" s="3" t="s">
        <v>94</v>
      </c>
      <c r="D457" s="14" t="s">
        <v>152</v>
      </c>
      <c r="E457" s="14" t="s">
        <v>57</v>
      </c>
      <c r="F457" s="33">
        <v>0</v>
      </c>
      <c r="G457" s="33">
        <v>0</v>
      </c>
      <c r="H457" s="33">
        <v>0</v>
      </c>
      <c r="I457" s="33">
        <v>0</v>
      </c>
      <c r="J457" s="33">
        <v>0</v>
      </c>
      <c r="K457" s="33">
        <v>0</v>
      </c>
      <c r="L457" s="33">
        <v>0</v>
      </c>
      <c r="M457" s="33">
        <v>0</v>
      </c>
      <c r="N457" s="33">
        <v>0</v>
      </c>
      <c r="O457" s="33">
        <v>0</v>
      </c>
      <c r="P457" s="33">
        <v>0</v>
      </c>
      <c r="Q457" s="33">
        <v>0</v>
      </c>
      <c r="R457" s="33">
        <v>0</v>
      </c>
      <c r="S457" s="33">
        <v>0</v>
      </c>
      <c r="T457" s="33">
        <v>0</v>
      </c>
      <c r="U457" s="33">
        <v>0</v>
      </c>
      <c r="V457" s="33">
        <v>0</v>
      </c>
      <c r="W457" s="33">
        <v>0</v>
      </c>
      <c r="X457" s="33">
        <v>0</v>
      </c>
      <c r="Y457" s="33">
        <v>0</v>
      </c>
      <c r="Z457" s="33">
        <v>0</v>
      </c>
      <c r="AA457" s="31">
        <f t="shared" si="7"/>
        <v>0</v>
      </c>
    </row>
    <row r="458" spans="1:27" x14ac:dyDescent="0.25">
      <c r="A458" s="3">
        <v>2016</v>
      </c>
      <c r="B458" s="2" t="s">
        <v>199</v>
      </c>
      <c r="C458" s="3" t="s">
        <v>94</v>
      </c>
      <c r="D458" s="14" t="s">
        <v>152</v>
      </c>
      <c r="E458" s="14" t="s">
        <v>12</v>
      </c>
      <c r="F458" s="33">
        <v>0</v>
      </c>
      <c r="G458" s="33">
        <v>0</v>
      </c>
      <c r="H458" s="33">
        <v>0</v>
      </c>
      <c r="I458" s="33">
        <v>0</v>
      </c>
      <c r="J458" s="33">
        <v>0</v>
      </c>
      <c r="K458" s="33">
        <v>0</v>
      </c>
      <c r="L458" s="33">
        <v>0</v>
      </c>
      <c r="M458" s="33">
        <v>0</v>
      </c>
      <c r="N458" s="33">
        <v>0</v>
      </c>
      <c r="O458" s="33">
        <v>0</v>
      </c>
      <c r="P458" s="33">
        <v>0</v>
      </c>
      <c r="Q458" s="33">
        <v>0</v>
      </c>
      <c r="R458" s="33">
        <v>0</v>
      </c>
      <c r="S458" s="33">
        <v>0</v>
      </c>
      <c r="T458" s="33">
        <v>0</v>
      </c>
      <c r="U458" s="33">
        <v>0</v>
      </c>
      <c r="V458" s="33">
        <v>0</v>
      </c>
      <c r="W458" s="33">
        <v>0</v>
      </c>
      <c r="X458" s="33">
        <v>0</v>
      </c>
      <c r="Y458" s="33">
        <v>0</v>
      </c>
      <c r="Z458" s="33">
        <v>0</v>
      </c>
      <c r="AA458" s="31">
        <f t="shared" si="7"/>
        <v>0</v>
      </c>
    </row>
    <row r="459" spans="1:27" x14ac:dyDescent="0.25">
      <c r="A459" s="3">
        <v>2016</v>
      </c>
      <c r="B459" s="2" t="s">
        <v>199</v>
      </c>
      <c r="C459" s="3" t="s">
        <v>94</v>
      </c>
      <c r="D459" s="14" t="s">
        <v>152</v>
      </c>
      <c r="E459" s="14" t="s">
        <v>30</v>
      </c>
      <c r="F459" s="33">
        <v>0</v>
      </c>
      <c r="G459" s="33">
        <v>0</v>
      </c>
      <c r="H459" s="33">
        <v>0</v>
      </c>
      <c r="I459" s="33">
        <v>0</v>
      </c>
      <c r="J459" s="33">
        <v>0</v>
      </c>
      <c r="K459" s="33">
        <v>0</v>
      </c>
      <c r="L459" s="33">
        <v>0</v>
      </c>
      <c r="M459" s="33">
        <v>0</v>
      </c>
      <c r="N459" s="33">
        <v>0</v>
      </c>
      <c r="O459" s="33">
        <v>0</v>
      </c>
      <c r="P459" s="33">
        <v>0</v>
      </c>
      <c r="Q459" s="33">
        <v>0</v>
      </c>
      <c r="R459" s="33">
        <v>0</v>
      </c>
      <c r="S459" s="33">
        <v>0</v>
      </c>
      <c r="T459" s="33">
        <v>0</v>
      </c>
      <c r="U459" s="33">
        <v>0</v>
      </c>
      <c r="V459" s="33">
        <v>0</v>
      </c>
      <c r="W459" s="33">
        <v>0</v>
      </c>
      <c r="X459" s="33">
        <v>0</v>
      </c>
      <c r="Y459" s="33">
        <v>0</v>
      </c>
      <c r="Z459" s="33">
        <v>0</v>
      </c>
      <c r="AA459" s="31">
        <f t="shared" si="7"/>
        <v>0</v>
      </c>
    </row>
    <row r="460" spans="1:27" x14ac:dyDescent="0.25">
      <c r="A460" s="3">
        <v>2016</v>
      </c>
      <c r="B460" s="2" t="s">
        <v>199</v>
      </c>
      <c r="C460" s="3" t="s">
        <v>94</v>
      </c>
      <c r="D460" s="14" t="s">
        <v>152</v>
      </c>
      <c r="E460" s="14" t="s">
        <v>28</v>
      </c>
      <c r="F460" s="33">
        <v>0</v>
      </c>
      <c r="G460" s="33">
        <v>0</v>
      </c>
      <c r="H460" s="33">
        <v>0</v>
      </c>
      <c r="I460" s="33">
        <v>0</v>
      </c>
      <c r="J460" s="33">
        <v>0</v>
      </c>
      <c r="K460" s="33">
        <v>0</v>
      </c>
      <c r="L460" s="33">
        <v>0</v>
      </c>
      <c r="M460" s="33">
        <v>0</v>
      </c>
      <c r="N460" s="33">
        <v>0</v>
      </c>
      <c r="O460" s="33">
        <v>0</v>
      </c>
      <c r="P460" s="33">
        <v>0</v>
      </c>
      <c r="Q460" s="33">
        <v>0</v>
      </c>
      <c r="R460" s="33">
        <v>0</v>
      </c>
      <c r="S460" s="33">
        <v>0</v>
      </c>
      <c r="T460" s="33">
        <v>0</v>
      </c>
      <c r="U460" s="33">
        <v>0</v>
      </c>
      <c r="V460" s="33">
        <v>0</v>
      </c>
      <c r="W460" s="33">
        <v>0</v>
      </c>
      <c r="X460" s="33">
        <v>0</v>
      </c>
      <c r="Y460" s="33">
        <v>0</v>
      </c>
      <c r="Z460" s="33">
        <v>0</v>
      </c>
      <c r="AA460" s="31">
        <f t="shared" si="7"/>
        <v>0</v>
      </c>
    </row>
    <row r="461" spans="1:27" x14ac:dyDescent="0.25">
      <c r="A461" s="3">
        <v>2016</v>
      </c>
      <c r="B461" s="2" t="s">
        <v>199</v>
      </c>
      <c r="C461" s="3" t="s">
        <v>94</v>
      </c>
      <c r="D461" s="14" t="s">
        <v>152</v>
      </c>
      <c r="E461" s="14" t="s">
        <v>36</v>
      </c>
      <c r="F461" s="33">
        <v>0</v>
      </c>
      <c r="G461" s="33">
        <v>0</v>
      </c>
      <c r="H461" s="33">
        <v>0</v>
      </c>
      <c r="I461" s="33">
        <v>0</v>
      </c>
      <c r="J461" s="33">
        <v>0</v>
      </c>
      <c r="K461" s="33">
        <v>0</v>
      </c>
      <c r="L461" s="33">
        <v>0</v>
      </c>
      <c r="M461" s="33">
        <v>0</v>
      </c>
      <c r="N461" s="33">
        <v>0</v>
      </c>
      <c r="O461" s="33">
        <v>0</v>
      </c>
      <c r="P461" s="33">
        <v>0</v>
      </c>
      <c r="Q461" s="33">
        <v>0</v>
      </c>
      <c r="R461" s="33">
        <v>0</v>
      </c>
      <c r="S461" s="33">
        <v>0</v>
      </c>
      <c r="T461" s="33">
        <v>0</v>
      </c>
      <c r="U461" s="33">
        <v>0</v>
      </c>
      <c r="V461" s="33">
        <v>0</v>
      </c>
      <c r="W461" s="33">
        <v>0</v>
      </c>
      <c r="X461" s="33">
        <v>0</v>
      </c>
      <c r="Y461" s="33">
        <v>0</v>
      </c>
      <c r="Z461" s="33">
        <v>0</v>
      </c>
      <c r="AA461" s="31">
        <f t="shared" si="7"/>
        <v>0</v>
      </c>
    </row>
    <row r="462" spans="1:27" x14ac:dyDescent="0.25">
      <c r="A462" s="3">
        <v>2016</v>
      </c>
      <c r="B462" s="2" t="s">
        <v>199</v>
      </c>
      <c r="C462" s="3" t="s">
        <v>94</v>
      </c>
      <c r="D462" s="14" t="s">
        <v>152</v>
      </c>
      <c r="E462" s="14" t="s">
        <v>35</v>
      </c>
      <c r="F462" s="33">
        <v>0</v>
      </c>
      <c r="G462" s="33">
        <v>0</v>
      </c>
      <c r="H462" s="33">
        <v>0</v>
      </c>
      <c r="I462" s="33">
        <v>0</v>
      </c>
      <c r="J462" s="33">
        <v>0</v>
      </c>
      <c r="K462" s="33">
        <v>0</v>
      </c>
      <c r="L462" s="33">
        <v>0</v>
      </c>
      <c r="M462" s="33">
        <v>0</v>
      </c>
      <c r="N462" s="33">
        <v>0</v>
      </c>
      <c r="O462" s="33">
        <v>0</v>
      </c>
      <c r="P462" s="33">
        <v>0</v>
      </c>
      <c r="Q462" s="33">
        <v>0</v>
      </c>
      <c r="R462" s="33">
        <v>0</v>
      </c>
      <c r="S462" s="33">
        <v>0</v>
      </c>
      <c r="T462" s="33">
        <v>0</v>
      </c>
      <c r="U462" s="33">
        <v>0</v>
      </c>
      <c r="V462" s="33">
        <v>0</v>
      </c>
      <c r="W462" s="33">
        <v>0</v>
      </c>
      <c r="X462" s="33">
        <v>0</v>
      </c>
      <c r="Y462" s="33">
        <v>0</v>
      </c>
      <c r="Z462" s="33">
        <v>0</v>
      </c>
      <c r="AA462" s="31">
        <f t="shared" si="7"/>
        <v>0</v>
      </c>
    </row>
    <row r="463" spans="1:27" x14ac:dyDescent="0.25">
      <c r="A463" s="3">
        <v>2016</v>
      </c>
      <c r="B463" s="2" t="s">
        <v>199</v>
      </c>
      <c r="C463" s="3" t="s">
        <v>94</v>
      </c>
      <c r="D463" s="14" t="s">
        <v>152</v>
      </c>
      <c r="E463" s="14" t="s">
        <v>31</v>
      </c>
      <c r="F463" s="33">
        <v>0</v>
      </c>
      <c r="G463" s="33">
        <v>0</v>
      </c>
      <c r="H463" s="33">
        <v>0</v>
      </c>
      <c r="I463" s="33">
        <v>0</v>
      </c>
      <c r="J463" s="33">
        <v>0</v>
      </c>
      <c r="K463" s="33">
        <v>0</v>
      </c>
      <c r="L463" s="33">
        <v>0</v>
      </c>
      <c r="M463" s="33">
        <v>0</v>
      </c>
      <c r="N463" s="33">
        <v>0</v>
      </c>
      <c r="O463" s="33">
        <v>0</v>
      </c>
      <c r="P463" s="33">
        <v>0</v>
      </c>
      <c r="Q463" s="33">
        <v>0</v>
      </c>
      <c r="R463" s="33">
        <v>0</v>
      </c>
      <c r="S463" s="33">
        <v>0</v>
      </c>
      <c r="T463" s="33">
        <v>0</v>
      </c>
      <c r="U463" s="33">
        <v>0</v>
      </c>
      <c r="V463" s="33">
        <v>0</v>
      </c>
      <c r="W463" s="33">
        <v>0</v>
      </c>
      <c r="X463" s="33">
        <v>0</v>
      </c>
      <c r="Y463" s="33">
        <v>0</v>
      </c>
      <c r="Z463" s="33">
        <v>0</v>
      </c>
      <c r="AA463" s="31">
        <f t="shared" si="7"/>
        <v>0</v>
      </c>
    </row>
    <row r="464" spans="1:27" x14ac:dyDescent="0.25">
      <c r="A464" s="3">
        <v>2016</v>
      </c>
      <c r="B464" s="2" t="s">
        <v>199</v>
      </c>
      <c r="C464" s="3" t="s">
        <v>94</v>
      </c>
      <c r="D464" s="14" t="s">
        <v>152</v>
      </c>
      <c r="E464" s="14" t="s">
        <v>32</v>
      </c>
      <c r="F464" s="33">
        <v>0</v>
      </c>
      <c r="G464" s="33">
        <v>0</v>
      </c>
      <c r="H464" s="33">
        <v>0</v>
      </c>
      <c r="I464" s="33">
        <v>0</v>
      </c>
      <c r="J464" s="33">
        <v>0</v>
      </c>
      <c r="K464" s="33">
        <v>0</v>
      </c>
      <c r="L464" s="33">
        <v>0</v>
      </c>
      <c r="M464" s="33">
        <v>0</v>
      </c>
      <c r="N464" s="33">
        <v>0</v>
      </c>
      <c r="O464" s="33">
        <v>0</v>
      </c>
      <c r="P464" s="33">
        <v>0</v>
      </c>
      <c r="Q464" s="33">
        <v>0</v>
      </c>
      <c r="R464" s="33">
        <v>0</v>
      </c>
      <c r="S464" s="33">
        <v>0</v>
      </c>
      <c r="T464" s="33">
        <v>0</v>
      </c>
      <c r="U464" s="33">
        <v>0</v>
      </c>
      <c r="V464" s="33">
        <v>0</v>
      </c>
      <c r="W464" s="33">
        <v>0</v>
      </c>
      <c r="X464" s="33">
        <v>0</v>
      </c>
      <c r="Y464" s="33">
        <v>0</v>
      </c>
      <c r="Z464" s="33">
        <v>0</v>
      </c>
      <c r="AA464" s="31">
        <f t="shared" si="7"/>
        <v>0</v>
      </c>
    </row>
    <row r="465" spans="1:27" x14ac:dyDescent="0.25">
      <c r="A465" s="3">
        <v>2016</v>
      </c>
      <c r="B465" s="2" t="s">
        <v>199</v>
      </c>
      <c r="C465" s="3" t="s">
        <v>94</v>
      </c>
      <c r="D465" s="14" t="s">
        <v>152</v>
      </c>
      <c r="E465" s="14" t="s">
        <v>26</v>
      </c>
      <c r="F465" s="33">
        <v>0</v>
      </c>
      <c r="G465" s="33">
        <v>0</v>
      </c>
      <c r="H465" s="33">
        <v>0</v>
      </c>
      <c r="I465" s="33">
        <v>0</v>
      </c>
      <c r="J465" s="33">
        <v>0</v>
      </c>
      <c r="K465" s="33">
        <v>0</v>
      </c>
      <c r="L465" s="33">
        <v>0</v>
      </c>
      <c r="M465" s="33">
        <v>0</v>
      </c>
      <c r="N465" s="33">
        <v>0</v>
      </c>
      <c r="O465" s="33">
        <v>0</v>
      </c>
      <c r="P465" s="33">
        <v>0</v>
      </c>
      <c r="Q465" s="33">
        <v>0</v>
      </c>
      <c r="R465" s="33">
        <v>0</v>
      </c>
      <c r="S465" s="33">
        <v>0</v>
      </c>
      <c r="T465" s="33">
        <v>0</v>
      </c>
      <c r="U465" s="33">
        <v>0</v>
      </c>
      <c r="V465" s="33">
        <v>0</v>
      </c>
      <c r="W465" s="33">
        <v>0</v>
      </c>
      <c r="X465" s="33">
        <v>0</v>
      </c>
      <c r="Y465" s="33">
        <v>0</v>
      </c>
      <c r="Z465" s="33">
        <v>0</v>
      </c>
      <c r="AA465" s="31">
        <f t="shared" si="7"/>
        <v>0</v>
      </c>
    </row>
    <row r="466" spans="1:27" x14ac:dyDescent="0.25">
      <c r="A466" s="3">
        <v>2016</v>
      </c>
      <c r="B466" s="2" t="s">
        <v>199</v>
      </c>
      <c r="C466" s="3" t="s">
        <v>94</v>
      </c>
      <c r="D466" s="14" t="s">
        <v>152</v>
      </c>
      <c r="E466" s="14" t="s">
        <v>47</v>
      </c>
      <c r="F466" s="33">
        <v>0</v>
      </c>
      <c r="G466" s="33">
        <v>0</v>
      </c>
      <c r="H466" s="33">
        <v>0</v>
      </c>
      <c r="I466" s="33">
        <v>0</v>
      </c>
      <c r="J466" s="33">
        <v>0</v>
      </c>
      <c r="K466" s="33">
        <v>0</v>
      </c>
      <c r="L466" s="33">
        <v>0</v>
      </c>
      <c r="M466" s="33">
        <v>0</v>
      </c>
      <c r="N466" s="33">
        <v>0</v>
      </c>
      <c r="O466" s="33">
        <v>0</v>
      </c>
      <c r="P466" s="33">
        <v>0</v>
      </c>
      <c r="Q466" s="33">
        <v>0</v>
      </c>
      <c r="R466" s="33">
        <v>0</v>
      </c>
      <c r="S466" s="33">
        <v>0</v>
      </c>
      <c r="T466" s="33">
        <v>0</v>
      </c>
      <c r="U466" s="33">
        <v>0</v>
      </c>
      <c r="V466" s="33">
        <v>0</v>
      </c>
      <c r="W466" s="33">
        <v>0</v>
      </c>
      <c r="X466" s="33">
        <v>0</v>
      </c>
      <c r="Y466" s="33">
        <v>0</v>
      </c>
      <c r="Z466" s="33">
        <v>0</v>
      </c>
      <c r="AA466" s="31">
        <f t="shared" si="7"/>
        <v>0</v>
      </c>
    </row>
    <row r="467" spans="1:27" x14ac:dyDescent="0.25">
      <c r="A467" s="3">
        <v>2016</v>
      </c>
      <c r="B467" s="2" t="s">
        <v>199</v>
      </c>
      <c r="C467" s="3" t="s">
        <v>94</v>
      </c>
      <c r="D467" s="14" t="s">
        <v>152</v>
      </c>
      <c r="E467" s="14" t="s">
        <v>154</v>
      </c>
      <c r="F467" s="33">
        <v>0</v>
      </c>
      <c r="G467" s="33">
        <v>0</v>
      </c>
      <c r="H467" s="33">
        <v>0</v>
      </c>
      <c r="I467" s="33">
        <v>0</v>
      </c>
      <c r="J467" s="33">
        <v>0</v>
      </c>
      <c r="K467" s="33">
        <v>0</v>
      </c>
      <c r="L467" s="33">
        <v>0</v>
      </c>
      <c r="M467" s="33">
        <v>0</v>
      </c>
      <c r="N467" s="33">
        <v>0</v>
      </c>
      <c r="O467" s="33">
        <v>0</v>
      </c>
      <c r="P467" s="33">
        <v>0</v>
      </c>
      <c r="Q467" s="33">
        <v>0</v>
      </c>
      <c r="R467" s="33">
        <v>0</v>
      </c>
      <c r="S467" s="33">
        <v>0</v>
      </c>
      <c r="T467" s="33">
        <v>0</v>
      </c>
      <c r="U467" s="33">
        <v>0</v>
      </c>
      <c r="V467" s="33">
        <v>0</v>
      </c>
      <c r="W467" s="33">
        <v>0</v>
      </c>
      <c r="X467" s="33">
        <v>0</v>
      </c>
      <c r="Y467" s="33">
        <v>0</v>
      </c>
      <c r="Z467" s="33">
        <v>0</v>
      </c>
      <c r="AA467" s="31">
        <f t="shared" si="7"/>
        <v>0</v>
      </c>
    </row>
    <row r="468" spans="1:27" x14ac:dyDescent="0.25">
      <c r="A468" s="3">
        <v>2016</v>
      </c>
      <c r="B468" s="2" t="s">
        <v>199</v>
      </c>
      <c r="C468" s="3" t="s">
        <v>94</v>
      </c>
      <c r="D468" s="14" t="s">
        <v>152</v>
      </c>
      <c r="E468" s="14" t="s">
        <v>155</v>
      </c>
      <c r="F468" s="33">
        <v>0</v>
      </c>
      <c r="G468" s="33">
        <v>0</v>
      </c>
      <c r="H468" s="33">
        <v>0</v>
      </c>
      <c r="I468" s="33">
        <v>0</v>
      </c>
      <c r="J468" s="33">
        <v>0</v>
      </c>
      <c r="K468" s="33">
        <v>0</v>
      </c>
      <c r="L468" s="33">
        <v>0</v>
      </c>
      <c r="M468" s="33">
        <v>0</v>
      </c>
      <c r="N468" s="33">
        <v>0</v>
      </c>
      <c r="O468" s="33">
        <v>0</v>
      </c>
      <c r="P468" s="33">
        <v>0</v>
      </c>
      <c r="Q468" s="33">
        <v>0</v>
      </c>
      <c r="R468" s="33">
        <v>0</v>
      </c>
      <c r="S468" s="33">
        <v>0</v>
      </c>
      <c r="T468" s="33">
        <v>0</v>
      </c>
      <c r="U468" s="33">
        <v>0</v>
      </c>
      <c r="V468" s="33">
        <v>0</v>
      </c>
      <c r="W468" s="33">
        <v>0</v>
      </c>
      <c r="X468" s="33">
        <v>0</v>
      </c>
      <c r="Y468" s="33">
        <v>0</v>
      </c>
      <c r="Z468" s="33">
        <v>0</v>
      </c>
      <c r="AA468" s="31">
        <f t="shared" si="7"/>
        <v>0</v>
      </c>
    </row>
    <row r="469" spans="1:27" x14ac:dyDescent="0.25">
      <c r="A469" s="3">
        <v>2016</v>
      </c>
      <c r="B469" s="2" t="s">
        <v>199</v>
      </c>
      <c r="C469" s="3" t="s">
        <v>94</v>
      </c>
      <c r="D469" s="14" t="s">
        <v>152</v>
      </c>
      <c r="E469" s="14" t="s">
        <v>156</v>
      </c>
      <c r="F469" s="33">
        <v>0</v>
      </c>
      <c r="G469" s="33">
        <v>0</v>
      </c>
      <c r="H469" s="33">
        <v>0</v>
      </c>
      <c r="I469" s="33">
        <v>0</v>
      </c>
      <c r="J469" s="33">
        <v>0</v>
      </c>
      <c r="K469" s="33">
        <v>0</v>
      </c>
      <c r="L469" s="33">
        <v>0</v>
      </c>
      <c r="M469" s="33">
        <v>0</v>
      </c>
      <c r="N469" s="33">
        <v>0</v>
      </c>
      <c r="O469" s="33">
        <v>0</v>
      </c>
      <c r="P469" s="33">
        <v>0</v>
      </c>
      <c r="Q469" s="33">
        <v>0</v>
      </c>
      <c r="R469" s="33">
        <v>0</v>
      </c>
      <c r="S469" s="33">
        <v>0</v>
      </c>
      <c r="T469" s="33">
        <v>0</v>
      </c>
      <c r="U469" s="33">
        <v>0</v>
      </c>
      <c r="V469" s="33">
        <v>0</v>
      </c>
      <c r="W469" s="33">
        <v>0</v>
      </c>
      <c r="X469" s="33">
        <v>0</v>
      </c>
      <c r="Y469" s="33">
        <v>0</v>
      </c>
      <c r="Z469" s="33">
        <v>0</v>
      </c>
      <c r="AA469" s="31">
        <f t="shared" si="7"/>
        <v>0</v>
      </c>
    </row>
    <row r="470" spans="1:27" x14ac:dyDescent="0.25">
      <c r="A470" s="3">
        <v>2016</v>
      </c>
      <c r="B470" s="2" t="s">
        <v>199</v>
      </c>
      <c r="C470" s="3" t="s">
        <v>94</v>
      </c>
      <c r="D470" s="14" t="s">
        <v>152</v>
      </c>
      <c r="E470" s="14" t="s">
        <v>45</v>
      </c>
      <c r="F470" s="33">
        <v>0</v>
      </c>
      <c r="G470" s="33">
        <v>0</v>
      </c>
      <c r="H470" s="33">
        <v>0</v>
      </c>
      <c r="I470" s="33">
        <v>0</v>
      </c>
      <c r="J470" s="33">
        <v>0</v>
      </c>
      <c r="K470" s="33">
        <v>0</v>
      </c>
      <c r="L470" s="33">
        <v>0</v>
      </c>
      <c r="M470" s="33">
        <v>0</v>
      </c>
      <c r="N470" s="33">
        <v>0</v>
      </c>
      <c r="O470" s="33">
        <v>0</v>
      </c>
      <c r="P470" s="33">
        <v>0</v>
      </c>
      <c r="Q470" s="33">
        <v>0</v>
      </c>
      <c r="R470" s="33">
        <v>0</v>
      </c>
      <c r="S470" s="33">
        <v>0</v>
      </c>
      <c r="T470" s="33">
        <v>0</v>
      </c>
      <c r="U470" s="33">
        <v>0</v>
      </c>
      <c r="V470" s="33">
        <v>0</v>
      </c>
      <c r="W470" s="33">
        <v>0</v>
      </c>
      <c r="X470" s="33">
        <v>0</v>
      </c>
      <c r="Y470" s="33">
        <v>0</v>
      </c>
      <c r="Z470" s="33">
        <v>0</v>
      </c>
      <c r="AA470" s="31">
        <f t="shared" si="7"/>
        <v>0</v>
      </c>
    </row>
    <row r="471" spans="1:27" x14ac:dyDescent="0.25">
      <c r="A471" s="3">
        <v>2016</v>
      </c>
      <c r="B471" s="2" t="s">
        <v>199</v>
      </c>
      <c r="C471" s="3" t="s">
        <v>94</v>
      </c>
      <c r="D471" s="14" t="s">
        <v>152</v>
      </c>
      <c r="E471" s="14" t="s">
        <v>46</v>
      </c>
      <c r="F471" s="33">
        <v>0</v>
      </c>
      <c r="G471" s="33">
        <v>0</v>
      </c>
      <c r="H471" s="33">
        <v>0</v>
      </c>
      <c r="I471" s="33">
        <v>0</v>
      </c>
      <c r="J471" s="33">
        <v>0</v>
      </c>
      <c r="K471" s="33">
        <v>0</v>
      </c>
      <c r="L471" s="33">
        <v>0</v>
      </c>
      <c r="M471" s="33">
        <v>0</v>
      </c>
      <c r="N471" s="33">
        <v>0</v>
      </c>
      <c r="O471" s="33">
        <v>0</v>
      </c>
      <c r="P471" s="33">
        <v>0</v>
      </c>
      <c r="Q471" s="33">
        <v>0</v>
      </c>
      <c r="R471" s="33">
        <v>0</v>
      </c>
      <c r="S471" s="33">
        <v>0</v>
      </c>
      <c r="T471" s="33">
        <v>0</v>
      </c>
      <c r="U471" s="33">
        <v>0</v>
      </c>
      <c r="V471" s="33">
        <v>0</v>
      </c>
      <c r="W471" s="33">
        <v>0</v>
      </c>
      <c r="X471" s="33">
        <v>0</v>
      </c>
      <c r="Y471" s="33">
        <v>0</v>
      </c>
      <c r="Z471" s="33">
        <v>0</v>
      </c>
      <c r="AA471" s="31">
        <f t="shared" si="7"/>
        <v>0</v>
      </c>
    </row>
    <row r="472" spans="1:27" x14ac:dyDescent="0.25">
      <c r="A472" s="3">
        <v>2016</v>
      </c>
      <c r="B472" s="2" t="s">
        <v>199</v>
      </c>
      <c r="C472" s="3" t="s">
        <v>94</v>
      </c>
      <c r="D472" s="14" t="s">
        <v>152</v>
      </c>
      <c r="E472" s="14" t="s">
        <v>41</v>
      </c>
      <c r="F472" s="33">
        <v>0</v>
      </c>
      <c r="G472" s="33">
        <v>0</v>
      </c>
      <c r="H472" s="33">
        <v>0</v>
      </c>
      <c r="I472" s="33">
        <v>0</v>
      </c>
      <c r="J472" s="33">
        <v>0</v>
      </c>
      <c r="K472" s="33">
        <v>0</v>
      </c>
      <c r="L472" s="33">
        <v>0</v>
      </c>
      <c r="M472" s="33">
        <v>0</v>
      </c>
      <c r="N472" s="33">
        <v>0</v>
      </c>
      <c r="O472" s="33">
        <v>0</v>
      </c>
      <c r="P472" s="33">
        <v>0</v>
      </c>
      <c r="Q472" s="33">
        <v>0</v>
      </c>
      <c r="R472" s="33">
        <v>0</v>
      </c>
      <c r="S472" s="33">
        <v>0</v>
      </c>
      <c r="T472" s="33">
        <v>0</v>
      </c>
      <c r="U472" s="33">
        <v>0</v>
      </c>
      <c r="V472" s="33">
        <v>0</v>
      </c>
      <c r="W472" s="33">
        <v>0</v>
      </c>
      <c r="X472" s="33">
        <v>0</v>
      </c>
      <c r="Y472" s="33">
        <v>0</v>
      </c>
      <c r="Z472" s="33">
        <v>0</v>
      </c>
      <c r="AA472" s="31">
        <f t="shared" si="7"/>
        <v>0</v>
      </c>
    </row>
    <row r="473" spans="1:27" x14ac:dyDescent="0.25">
      <c r="A473" s="3">
        <v>2016</v>
      </c>
      <c r="B473" s="2" t="s">
        <v>199</v>
      </c>
      <c r="C473" s="3" t="s">
        <v>94</v>
      </c>
      <c r="D473" s="14" t="s">
        <v>152</v>
      </c>
      <c r="E473" s="14" t="s">
        <v>44</v>
      </c>
      <c r="F473" s="33">
        <v>0</v>
      </c>
      <c r="G473" s="33">
        <v>0</v>
      </c>
      <c r="H473" s="33">
        <v>0</v>
      </c>
      <c r="I473" s="33">
        <v>0</v>
      </c>
      <c r="J473" s="33">
        <v>0</v>
      </c>
      <c r="K473" s="33">
        <v>0</v>
      </c>
      <c r="L473" s="33">
        <v>0</v>
      </c>
      <c r="M473" s="33">
        <v>0</v>
      </c>
      <c r="N473" s="33">
        <v>0</v>
      </c>
      <c r="O473" s="33">
        <v>0</v>
      </c>
      <c r="P473" s="33">
        <v>0</v>
      </c>
      <c r="Q473" s="33">
        <v>0</v>
      </c>
      <c r="R473" s="33">
        <v>0</v>
      </c>
      <c r="S473" s="33">
        <v>0</v>
      </c>
      <c r="T473" s="33">
        <v>0</v>
      </c>
      <c r="U473" s="33">
        <v>0</v>
      </c>
      <c r="V473" s="33">
        <v>0</v>
      </c>
      <c r="W473" s="33">
        <v>0</v>
      </c>
      <c r="X473" s="33">
        <v>0</v>
      </c>
      <c r="Y473" s="33">
        <v>0</v>
      </c>
      <c r="Z473" s="33">
        <v>0</v>
      </c>
      <c r="AA473" s="31">
        <f t="shared" si="7"/>
        <v>0</v>
      </c>
    </row>
    <row r="474" spans="1:27" x14ac:dyDescent="0.25">
      <c r="A474" s="3">
        <v>2016</v>
      </c>
      <c r="B474" s="2" t="s">
        <v>199</v>
      </c>
      <c r="C474" s="3" t="s">
        <v>94</v>
      </c>
      <c r="D474" s="14" t="s">
        <v>152</v>
      </c>
      <c r="E474" s="14" t="s">
        <v>37</v>
      </c>
      <c r="F474" s="33">
        <v>0</v>
      </c>
      <c r="G474" s="33">
        <v>0</v>
      </c>
      <c r="H474" s="33">
        <v>0</v>
      </c>
      <c r="I474" s="33">
        <v>0</v>
      </c>
      <c r="J474" s="33">
        <v>0</v>
      </c>
      <c r="K474" s="33">
        <v>0</v>
      </c>
      <c r="L474" s="33">
        <v>0</v>
      </c>
      <c r="M474" s="33">
        <v>0</v>
      </c>
      <c r="N474" s="33">
        <v>0</v>
      </c>
      <c r="O474" s="33">
        <v>0</v>
      </c>
      <c r="P474" s="33">
        <v>0</v>
      </c>
      <c r="Q474" s="33">
        <v>0</v>
      </c>
      <c r="R474" s="33">
        <v>0</v>
      </c>
      <c r="S474" s="33">
        <v>0</v>
      </c>
      <c r="T474" s="33">
        <v>0</v>
      </c>
      <c r="U474" s="33">
        <v>0</v>
      </c>
      <c r="V474" s="33">
        <v>0</v>
      </c>
      <c r="W474" s="33">
        <v>0</v>
      </c>
      <c r="X474" s="33">
        <v>0</v>
      </c>
      <c r="Y474" s="33">
        <v>0</v>
      </c>
      <c r="Z474" s="33">
        <v>0</v>
      </c>
      <c r="AA474" s="31">
        <f t="shared" si="7"/>
        <v>0</v>
      </c>
    </row>
    <row r="475" spans="1:27" x14ac:dyDescent="0.25">
      <c r="A475" s="3">
        <v>2016</v>
      </c>
      <c r="B475" s="2" t="s">
        <v>199</v>
      </c>
      <c r="C475" s="3" t="s">
        <v>94</v>
      </c>
      <c r="D475" s="14" t="s">
        <v>152</v>
      </c>
      <c r="E475" s="14" t="s">
        <v>42</v>
      </c>
      <c r="F475" s="33">
        <v>0</v>
      </c>
      <c r="G475" s="33">
        <v>0</v>
      </c>
      <c r="H475" s="33">
        <v>0</v>
      </c>
      <c r="I475" s="33">
        <v>0</v>
      </c>
      <c r="J475" s="33">
        <v>0</v>
      </c>
      <c r="K475" s="33">
        <v>0</v>
      </c>
      <c r="L475" s="33">
        <v>0</v>
      </c>
      <c r="M475" s="33">
        <v>0</v>
      </c>
      <c r="N475" s="33">
        <v>0</v>
      </c>
      <c r="O475" s="33">
        <v>0</v>
      </c>
      <c r="P475" s="33">
        <v>0</v>
      </c>
      <c r="Q475" s="33">
        <v>0</v>
      </c>
      <c r="R475" s="33">
        <v>0</v>
      </c>
      <c r="S475" s="33">
        <v>0</v>
      </c>
      <c r="T475" s="33">
        <v>0</v>
      </c>
      <c r="U475" s="33">
        <v>0</v>
      </c>
      <c r="V475" s="33">
        <v>0</v>
      </c>
      <c r="W475" s="33">
        <v>0</v>
      </c>
      <c r="X475" s="33">
        <v>0</v>
      </c>
      <c r="Y475" s="33">
        <v>0</v>
      </c>
      <c r="Z475" s="33">
        <v>0</v>
      </c>
      <c r="AA475" s="31">
        <f t="shared" si="7"/>
        <v>0</v>
      </c>
    </row>
    <row r="476" spans="1:27" x14ac:dyDescent="0.25">
      <c r="A476" s="3">
        <v>2016</v>
      </c>
      <c r="B476" s="2" t="s">
        <v>199</v>
      </c>
      <c r="C476" s="3" t="s">
        <v>94</v>
      </c>
      <c r="D476" s="14" t="s">
        <v>152</v>
      </c>
      <c r="E476" s="14" t="s">
        <v>43</v>
      </c>
      <c r="F476" s="33">
        <v>0</v>
      </c>
      <c r="G476" s="33">
        <v>0</v>
      </c>
      <c r="H476" s="33">
        <v>0</v>
      </c>
      <c r="I476" s="33">
        <v>0</v>
      </c>
      <c r="J476" s="33">
        <v>0</v>
      </c>
      <c r="K476" s="33">
        <v>0</v>
      </c>
      <c r="L476" s="33">
        <v>0</v>
      </c>
      <c r="M476" s="33">
        <v>0</v>
      </c>
      <c r="N476" s="33">
        <v>0</v>
      </c>
      <c r="O476" s="33">
        <v>0</v>
      </c>
      <c r="P476" s="33">
        <v>0</v>
      </c>
      <c r="Q476" s="33">
        <v>0</v>
      </c>
      <c r="R476" s="33">
        <v>0</v>
      </c>
      <c r="S476" s="33">
        <v>0</v>
      </c>
      <c r="T476" s="33">
        <v>0</v>
      </c>
      <c r="U476" s="33">
        <v>0</v>
      </c>
      <c r="V476" s="33">
        <v>0</v>
      </c>
      <c r="W476" s="33">
        <v>0</v>
      </c>
      <c r="X476" s="33">
        <v>0</v>
      </c>
      <c r="Y476" s="33">
        <v>0</v>
      </c>
      <c r="Z476" s="33">
        <v>0</v>
      </c>
      <c r="AA476" s="31">
        <f t="shared" si="7"/>
        <v>0</v>
      </c>
    </row>
    <row r="477" spans="1:27" x14ac:dyDescent="0.25">
      <c r="A477" s="3">
        <v>2016</v>
      </c>
      <c r="B477" s="2" t="s">
        <v>199</v>
      </c>
      <c r="C477" s="3" t="s">
        <v>94</v>
      </c>
      <c r="D477" s="14" t="s">
        <v>152</v>
      </c>
      <c r="E477" s="14" t="s">
        <v>40</v>
      </c>
      <c r="F477" s="33">
        <v>0</v>
      </c>
      <c r="G477" s="33">
        <v>0</v>
      </c>
      <c r="H477" s="33">
        <v>0</v>
      </c>
      <c r="I477" s="33">
        <v>0</v>
      </c>
      <c r="J477" s="33">
        <v>0</v>
      </c>
      <c r="K477" s="33">
        <v>0</v>
      </c>
      <c r="L477" s="33">
        <v>0</v>
      </c>
      <c r="M477" s="33">
        <v>0</v>
      </c>
      <c r="N477" s="33">
        <v>0</v>
      </c>
      <c r="O477" s="33">
        <v>0</v>
      </c>
      <c r="P477" s="33">
        <v>0</v>
      </c>
      <c r="Q477" s="33">
        <v>0</v>
      </c>
      <c r="R477" s="33">
        <v>0</v>
      </c>
      <c r="S477" s="33">
        <v>0</v>
      </c>
      <c r="T477" s="33">
        <v>0</v>
      </c>
      <c r="U477" s="33">
        <v>0</v>
      </c>
      <c r="V477" s="33">
        <v>0</v>
      </c>
      <c r="W477" s="33">
        <v>0</v>
      </c>
      <c r="X477" s="33">
        <v>0</v>
      </c>
      <c r="Y477" s="33">
        <v>0</v>
      </c>
      <c r="Z477" s="33">
        <v>0</v>
      </c>
      <c r="AA477" s="31">
        <f t="shared" si="7"/>
        <v>0</v>
      </c>
    </row>
    <row r="478" spans="1:27" x14ac:dyDescent="0.25">
      <c r="A478" s="3">
        <v>2016</v>
      </c>
      <c r="B478" s="2" t="s">
        <v>199</v>
      </c>
      <c r="C478" s="3" t="s">
        <v>94</v>
      </c>
      <c r="D478" s="14" t="s">
        <v>152</v>
      </c>
      <c r="E478" s="14" t="s">
        <v>17</v>
      </c>
      <c r="F478" s="33">
        <v>0</v>
      </c>
      <c r="G478" s="33">
        <v>0</v>
      </c>
      <c r="H478" s="33">
        <v>0</v>
      </c>
      <c r="I478" s="33">
        <v>0</v>
      </c>
      <c r="J478" s="33">
        <v>0</v>
      </c>
      <c r="K478" s="33">
        <v>0</v>
      </c>
      <c r="L478" s="33">
        <v>0</v>
      </c>
      <c r="M478" s="33">
        <v>0</v>
      </c>
      <c r="N478" s="33">
        <v>0</v>
      </c>
      <c r="O478" s="33">
        <v>0</v>
      </c>
      <c r="P478" s="33">
        <v>0</v>
      </c>
      <c r="Q478" s="33">
        <v>0</v>
      </c>
      <c r="R478" s="33">
        <v>0</v>
      </c>
      <c r="S478" s="33">
        <v>0</v>
      </c>
      <c r="T478" s="33">
        <v>0</v>
      </c>
      <c r="U478" s="33">
        <v>0</v>
      </c>
      <c r="V478" s="33">
        <v>0</v>
      </c>
      <c r="W478" s="33">
        <v>0</v>
      </c>
      <c r="X478" s="33">
        <v>0</v>
      </c>
      <c r="Y478" s="33">
        <v>0</v>
      </c>
      <c r="Z478" s="33">
        <v>0</v>
      </c>
      <c r="AA478" s="31">
        <f t="shared" si="7"/>
        <v>0</v>
      </c>
    </row>
    <row r="479" spans="1:27" x14ac:dyDescent="0.25">
      <c r="A479" s="3">
        <v>2016</v>
      </c>
      <c r="B479" s="2" t="s">
        <v>199</v>
      </c>
      <c r="C479" s="3" t="s">
        <v>94</v>
      </c>
      <c r="D479" s="14" t="s">
        <v>152</v>
      </c>
      <c r="E479" s="14" t="s">
        <v>19</v>
      </c>
      <c r="F479" s="33">
        <v>0</v>
      </c>
      <c r="G479" s="33">
        <v>0</v>
      </c>
      <c r="H479" s="33">
        <v>0</v>
      </c>
      <c r="I479" s="33">
        <v>0</v>
      </c>
      <c r="J479" s="33">
        <v>0</v>
      </c>
      <c r="K479" s="33">
        <v>0</v>
      </c>
      <c r="L479" s="33">
        <v>0</v>
      </c>
      <c r="M479" s="33">
        <v>0</v>
      </c>
      <c r="N479" s="33">
        <v>0</v>
      </c>
      <c r="O479" s="33">
        <v>0</v>
      </c>
      <c r="P479" s="33">
        <v>0</v>
      </c>
      <c r="Q479" s="33">
        <v>0</v>
      </c>
      <c r="R479" s="33">
        <v>0</v>
      </c>
      <c r="S479" s="33">
        <v>0</v>
      </c>
      <c r="T479" s="33">
        <v>0</v>
      </c>
      <c r="U479" s="33">
        <v>0</v>
      </c>
      <c r="V479" s="33">
        <v>0</v>
      </c>
      <c r="W479" s="33">
        <v>0</v>
      </c>
      <c r="X479" s="33">
        <v>0</v>
      </c>
      <c r="Y479" s="33">
        <v>0</v>
      </c>
      <c r="Z479" s="33">
        <v>0</v>
      </c>
      <c r="AA479" s="31">
        <f t="shared" si="7"/>
        <v>0</v>
      </c>
    </row>
    <row r="480" spans="1:27" x14ac:dyDescent="0.25">
      <c r="A480" s="3">
        <v>2016</v>
      </c>
      <c r="B480" s="2" t="s">
        <v>199</v>
      </c>
      <c r="C480" s="3" t="s">
        <v>94</v>
      </c>
      <c r="D480" s="14" t="s">
        <v>152</v>
      </c>
      <c r="E480" s="14" t="s">
        <v>16</v>
      </c>
      <c r="F480" s="33">
        <v>0</v>
      </c>
      <c r="G480" s="33">
        <v>0</v>
      </c>
      <c r="H480" s="33">
        <v>0</v>
      </c>
      <c r="I480" s="33">
        <v>0</v>
      </c>
      <c r="J480" s="33">
        <v>0</v>
      </c>
      <c r="K480" s="33">
        <v>0</v>
      </c>
      <c r="L480" s="33">
        <v>0</v>
      </c>
      <c r="M480" s="33">
        <v>0</v>
      </c>
      <c r="N480" s="33">
        <v>0</v>
      </c>
      <c r="O480" s="33">
        <v>0</v>
      </c>
      <c r="P480" s="33">
        <v>0</v>
      </c>
      <c r="Q480" s="33">
        <v>0</v>
      </c>
      <c r="R480" s="33">
        <v>0</v>
      </c>
      <c r="S480" s="33">
        <v>0</v>
      </c>
      <c r="T480" s="33">
        <v>0</v>
      </c>
      <c r="U480" s="33">
        <v>0</v>
      </c>
      <c r="V480" s="33">
        <v>0</v>
      </c>
      <c r="W480" s="33">
        <v>0</v>
      </c>
      <c r="X480" s="33">
        <v>0</v>
      </c>
      <c r="Y480" s="33">
        <v>0</v>
      </c>
      <c r="Z480" s="33">
        <v>0</v>
      </c>
      <c r="AA480" s="31">
        <f t="shared" si="7"/>
        <v>0</v>
      </c>
    </row>
    <row r="481" spans="1:27" x14ac:dyDescent="0.25">
      <c r="A481" s="3">
        <v>2016</v>
      </c>
      <c r="B481" s="2" t="s">
        <v>199</v>
      </c>
      <c r="C481" s="3" t="s">
        <v>94</v>
      </c>
      <c r="D481" s="14" t="s">
        <v>152</v>
      </c>
      <c r="E481" s="14" t="s">
        <v>14</v>
      </c>
      <c r="F481" s="33">
        <v>0</v>
      </c>
      <c r="G481" s="33">
        <v>0</v>
      </c>
      <c r="H481" s="33">
        <v>0</v>
      </c>
      <c r="I481" s="33">
        <v>0</v>
      </c>
      <c r="J481" s="33">
        <v>0</v>
      </c>
      <c r="K481" s="33">
        <v>0</v>
      </c>
      <c r="L481" s="33">
        <v>0</v>
      </c>
      <c r="M481" s="33">
        <v>0</v>
      </c>
      <c r="N481" s="33">
        <v>0</v>
      </c>
      <c r="O481" s="33">
        <v>0</v>
      </c>
      <c r="P481" s="33">
        <v>0</v>
      </c>
      <c r="Q481" s="33">
        <v>0</v>
      </c>
      <c r="R481" s="33">
        <v>0</v>
      </c>
      <c r="S481" s="33">
        <v>0</v>
      </c>
      <c r="T481" s="33">
        <v>0</v>
      </c>
      <c r="U481" s="33">
        <v>0</v>
      </c>
      <c r="V481" s="33">
        <v>0</v>
      </c>
      <c r="W481" s="33">
        <v>0</v>
      </c>
      <c r="X481" s="33">
        <v>0</v>
      </c>
      <c r="Y481" s="33">
        <v>0</v>
      </c>
      <c r="Z481" s="33">
        <v>0</v>
      </c>
      <c r="AA481" s="31">
        <f t="shared" si="7"/>
        <v>0</v>
      </c>
    </row>
    <row r="482" spans="1:27" x14ac:dyDescent="0.25">
      <c r="A482" s="3">
        <v>2016</v>
      </c>
      <c r="B482" s="2" t="s">
        <v>199</v>
      </c>
      <c r="C482" s="3" t="s">
        <v>94</v>
      </c>
      <c r="D482" s="14" t="s">
        <v>152</v>
      </c>
      <c r="E482" s="14" t="s">
        <v>11</v>
      </c>
      <c r="F482" s="33">
        <v>0</v>
      </c>
      <c r="G482" s="33">
        <v>0</v>
      </c>
      <c r="H482" s="33">
        <v>0</v>
      </c>
      <c r="I482" s="33">
        <v>0</v>
      </c>
      <c r="J482" s="33">
        <v>0</v>
      </c>
      <c r="K482" s="33">
        <v>0</v>
      </c>
      <c r="L482" s="33">
        <v>0</v>
      </c>
      <c r="M482" s="33">
        <v>0</v>
      </c>
      <c r="N482" s="33">
        <v>0</v>
      </c>
      <c r="O482" s="33">
        <v>0</v>
      </c>
      <c r="P482" s="33">
        <v>0</v>
      </c>
      <c r="Q482" s="33">
        <v>0</v>
      </c>
      <c r="R482" s="33">
        <v>0</v>
      </c>
      <c r="S482" s="33">
        <v>0</v>
      </c>
      <c r="T482" s="33">
        <v>0</v>
      </c>
      <c r="U482" s="33">
        <v>0</v>
      </c>
      <c r="V482" s="33">
        <v>0</v>
      </c>
      <c r="W482" s="33">
        <v>0</v>
      </c>
      <c r="X482" s="33">
        <v>0</v>
      </c>
      <c r="Y482" s="33">
        <v>0</v>
      </c>
      <c r="Z482" s="33">
        <v>0</v>
      </c>
      <c r="AA482" s="31">
        <f t="shared" si="7"/>
        <v>0</v>
      </c>
    </row>
    <row r="483" spans="1:27" ht="15.75" x14ac:dyDescent="0.25">
      <c r="A483" s="3">
        <v>2016</v>
      </c>
      <c r="B483" s="2" t="s">
        <v>157</v>
      </c>
      <c r="C483" s="3" t="s">
        <v>6</v>
      </c>
      <c r="D483" s="14" t="s">
        <v>158</v>
      </c>
      <c r="E483" s="22" t="s">
        <v>159</v>
      </c>
      <c r="F483" s="41">
        <v>0</v>
      </c>
      <c r="G483" s="41">
        <v>0</v>
      </c>
      <c r="H483" s="41">
        <v>0</v>
      </c>
      <c r="I483" s="41">
        <v>0</v>
      </c>
      <c r="J483" s="41">
        <v>0</v>
      </c>
      <c r="K483" s="41">
        <v>0</v>
      </c>
      <c r="L483" s="41">
        <v>0</v>
      </c>
      <c r="M483" s="41">
        <v>0</v>
      </c>
      <c r="N483" s="41">
        <v>0</v>
      </c>
      <c r="O483" s="41">
        <v>0</v>
      </c>
      <c r="P483" s="41">
        <v>0</v>
      </c>
      <c r="Q483" s="41">
        <v>0</v>
      </c>
      <c r="R483" s="41">
        <v>0</v>
      </c>
      <c r="S483" s="41">
        <v>0</v>
      </c>
      <c r="T483" s="41">
        <v>0</v>
      </c>
      <c r="U483" s="41">
        <v>0</v>
      </c>
      <c r="V483" s="41">
        <v>0</v>
      </c>
      <c r="W483" s="41">
        <v>0</v>
      </c>
      <c r="X483" s="41">
        <v>0</v>
      </c>
      <c r="Y483" s="41">
        <v>0</v>
      </c>
      <c r="Z483" s="41">
        <v>0</v>
      </c>
      <c r="AA483" s="31">
        <f t="shared" si="7"/>
        <v>0</v>
      </c>
    </row>
    <row r="484" spans="1:27" ht="15.75" x14ac:dyDescent="0.25">
      <c r="A484" s="3">
        <v>2016</v>
      </c>
      <c r="B484" s="2" t="s">
        <v>157</v>
      </c>
      <c r="C484" s="3" t="s">
        <v>6</v>
      </c>
      <c r="D484" s="14" t="s">
        <v>158</v>
      </c>
      <c r="E484" s="4" t="s">
        <v>160</v>
      </c>
      <c r="F484" s="42">
        <v>632635000</v>
      </c>
      <c r="G484" s="42">
        <v>14000000</v>
      </c>
      <c r="H484" s="42">
        <v>0</v>
      </c>
      <c r="I484" s="42">
        <v>3500000</v>
      </c>
      <c r="J484" s="42">
        <v>0</v>
      </c>
      <c r="K484" s="42">
        <v>0</v>
      </c>
      <c r="L484" s="42">
        <v>0</v>
      </c>
      <c r="M484" s="42">
        <v>249300000</v>
      </c>
      <c r="N484" s="42">
        <v>0</v>
      </c>
      <c r="O484" s="42">
        <v>0</v>
      </c>
      <c r="P484" s="42">
        <v>0</v>
      </c>
      <c r="Q484" s="42">
        <v>456466000</v>
      </c>
      <c r="R484" s="42">
        <v>0</v>
      </c>
      <c r="S484" s="42">
        <v>0</v>
      </c>
      <c r="T484" s="42">
        <v>0</v>
      </c>
      <c r="U484" s="42">
        <v>0</v>
      </c>
      <c r="V484" s="42">
        <v>0</v>
      </c>
      <c r="W484" s="42">
        <v>0</v>
      </c>
      <c r="X484" s="42">
        <v>0</v>
      </c>
      <c r="Y484" s="42">
        <v>0</v>
      </c>
      <c r="Z484" s="42">
        <v>0</v>
      </c>
      <c r="AA484" s="31">
        <f t="shared" si="7"/>
        <v>1355901000</v>
      </c>
    </row>
    <row r="485" spans="1:27" ht="15.75" x14ac:dyDescent="0.25">
      <c r="A485" s="3">
        <v>2016</v>
      </c>
      <c r="B485" s="2" t="s">
        <v>157</v>
      </c>
      <c r="C485" s="3" t="s">
        <v>6</v>
      </c>
      <c r="D485" s="14" t="s">
        <v>158</v>
      </c>
      <c r="E485" s="4" t="s">
        <v>48</v>
      </c>
      <c r="F485" s="42">
        <v>206850000</v>
      </c>
      <c r="G485" s="42">
        <v>64840000</v>
      </c>
      <c r="H485" s="42">
        <v>7000000</v>
      </c>
      <c r="I485" s="42">
        <v>0</v>
      </c>
      <c r="J485" s="42">
        <v>0</v>
      </c>
      <c r="K485" s="42">
        <v>0</v>
      </c>
      <c r="L485" s="42">
        <v>0</v>
      </c>
      <c r="M485" s="42">
        <v>0</v>
      </c>
      <c r="N485" s="42">
        <v>0</v>
      </c>
      <c r="O485" s="42">
        <v>15000000</v>
      </c>
      <c r="P485" s="42">
        <v>0</v>
      </c>
      <c r="Q485" s="42">
        <v>1792372732</v>
      </c>
      <c r="R485" s="42">
        <v>0</v>
      </c>
      <c r="S485" s="42">
        <v>0</v>
      </c>
      <c r="T485" s="42">
        <v>6480000</v>
      </c>
      <c r="U485" s="42">
        <v>0</v>
      </c>
      <c r="V485" s="42">
        <v>0</v>
      </c>
      <c r="W485" s="42">
        <v>0</v>
      </c>
      <c r="X485" s="42">
        <v>0</v>
      </c>
      <c r="Y485" s="42">
        <v>0</v>
      </c>
      <c r="Z485" s="42">
        <v>0</v>
      </c>
      <c r="AA485" s="31">
        <f t="shared" si="7"/>
        <v>2092542732</v>
      </c>
    </row>
    <row r="486" spans="1:27" ht="15.75" x14ac:dyDescent="0.25">
      <c r="A486" s="3">
        <v>2016</v>
      </c>
      <c r="B486" s="2" t="s">
        <v>157</v>
      </c>
      <c r="C486" s="3" t="s">
        <v>6</v>
      </c>
      <c r="D486" s="14" t="s">
        <v>158</v>
      </c>
      <c r="E486" s="4" t="s">
        <v>49</v>
      </c>
      <c r="F486" s="42">
        <v>6570476517.4000006</v>
      </c>
      <c r="G486" s="42">
        <v>11744136000</v>
      </c>
      <c r="H486" s="42">
        <v>1186337930</v>
      </c>
      <c r="I486" s="42">
        <v>2039000000</v>
      </c>
      <c r="J486" s="42">
        <v>0</v>
      </c>
      <c r="K486" s="42">
        <v>1120596164.26771</v>
      </c>
      <c r="L486" s="42">
        <v>0</v>
      </c>
      <c r="M486" s="42">
        <v>343163323.74000001</v>
      </c>
      <c r="N486" s="42">
        <v>174337120</v>
      </c>
      <c r="O486" s="42">
        <v>2216000000</v>
      </c>
      <c r="P486" s="42">
        <v>0</v>
      </c>
      <c r="Q486" s="42">
        <v>9026935812</v>
      </c>
      <c r="R486" s="42">
        <v>0</v>
      </c>
      <c r="S486" s="42">
        <v>0</v>
      </c>
      <c r="T486" s="42">
        <v>302275000</v>
      </c>
      <c r="U486" s="42">
        <v>0</v>
      </c>
      <c r="V486" s="42">
        <v>0</v>
      </c>
      <c r="W486" s="42">
        <v>0</v>
      </c>
      <c r="X486" s="42">
        <v>3699043100</v>
      </c>
      <c r="Y486" s="42">
        <v>0</v>
      </c>
      <c r="Z486" s="42">
        <v>0</v>
      </c>
      <c r="AA486" s="31">
        <f t="shared" si="7"/>
        <v>38422300967.407715</v>
      </c>
    </row>
    <row r="487" spans="1:27" ht="15.75" x14ac:dyDescent="0.25">
      <c r="A487" s="3">
        <v>2016</v>
      </c>
      <c r="B487" s="2" t="s">
        <v>157</v>
      </c>
      <c r="C487" s="3" t="s">
        <v>6</v>
      </c>
      <c r="D487" s="14" t="s">
        <v>158</v>
      </c>
      <c r="E487" s="4" t="s">
        <v>92</v>
      </c>
      <c r="F487" s="42">
        <v>7218438000</v>
      </c>
      <c r="G487" s="42">
        <v>3872740000</v>
      </c>
      <c r="H487" s="42">
        <v>0</v>
      </c>
      <c r="I487" s="42">
        <v>0</v>
      </c>
      <c r="J487" s="42">
        <v>0</v>
      </c>
      <c r="K487" s="42">
        <v>0</v>
      </c>
      <c r="L487" s="42">
        <v>0</v>
      </c>
      <c r="M487" s="42">
        <v>21415000</v>
      </c>
      <c r="N487" s="42">
        <v>0</v>
      </c>
      <c r="O487" s="42">
        <v>0</v>
      </c>
      <c r="P487" s="42">
        <v>0</v>
      </c>
      <c r="Q487" s="42">
        <v>7862605214</v>
      </c>
      <c r="R487" s="42">
        <v>0</v>
      </c>
      <c r="S487" s="42">
        <v>0</v>
      </c>
      <c r="T487" s="42">
        <v>0</v>
      </c>
      <c r="U487" s="42">
        <v>0</v>
      </c>
      <c r="V487" s="42">
        <v>0</v>
      </c>
      <c r="W487" s="42">
        <v>0</v>
      </c>
      <c r="X487" s="42">
        <v>8650000</v>
      </c>
      <c r="Y487" s="42">
        <v>0</v>
      </c>
      <c r="Z487" s="42">
        <v>0</v>
      </c>
      <c r="AA487" s="31">
        <f t="shared" si="7"/>
        <v>18983848214</v>
      </c>
    </row>
    <row r="488" spans="1:27" ht="15.75" x14ac:dyDescent="0.25">
      <c r="A488" s="3">
        <v>2016</v>
      </c>
      <c r="B488" s="2" t="s">
        <v>157</v>
      </c>
      <c r="C488" s="3" t="s">
        <v>6</v>
      </c>
      <c r="D488" s="14" t="s">
        <v>158</v>
      </c>
      <c r="E488" s="4" t="s">
        <v>53</v>
      </c>
      <c r="F488" s="42">
        <v>702370000</v>
      </c>
      <c r="G488" s="42">
        <v>53000000</v>
      </c>
      <c r="H488" s="42">
        <v>0</v>
      </c>
      <c r="I488" s="42">
        <v>85000000</v>
      </c>
      <c r="J488" s="42">
        <v>125000000</v>
      </c>
      <c r="K488" s="42">
        <v>0</v>
      </c>
      <c r="L488" s="42">
        <v>0</v>
      </c>
      <c r="M488" s="42">
        <v>80000000</v>
      </c>
      <c r="N488" s="42">
        <v>0</v>
      </c>
      <c r="O488" s="42">
        <v>0</v>
      </c>
      <c r="P488" s="42">
        <v>0</v>
      </c>
      <c r="Q488" s="42">
        <v>1133329060</v>
      </c>
      <c r="R488" s="42">
        <v>0</v>
      </c>
      <c r="S488" s="42">
        <v>0</v>
      </c>
      <c r="T488" s="42">
        <v>0</v>
      </c>
      <c r="U488" s="42">
        <v>0</v>
      </c>
      <c r="V488" s="42">
        <v>0</v>
      </c>
      <c r="W488" s="42">
        <v>0</v>
      </c>
      <c r="X488" s="42">
        <v>0</v>
      </c>
      <c r="Y488" s="42">
        <v>0</v>
      </c>
      <c r="Z488" s="42">
        <v>0</v>
      </c>
      <c r="AA488" s="31">
        <f t="shared" si="7"/>
        <v>2178699060</v>
      </c>
    </row>
    <row r="489" spans="1:27" ht="15.75" x14ac:dyDescent="0.25">
      <c r="A489" s="3">
        <v>2016</v>
      </c>
      <c r="B489" s="2" t="s">
        <v>157</v>
      </c>
      <c r="C489" s="3" t="s">
        <v>6</v>
      </c>
      <c r="D489" s="14" t="s">
        <v>158</v>
      </c>
      <c r="E489" s="4" t="s">
        <v>12</v>
      </c>
      <c r="F489" s="42">
        <v>293109583.32999998</v>
      </c>
      <c r="G489" s="42">
        <v>18000000</v>
      </c>
      <c r="H489" s="42">
        <v>87700000</v>
      </c>
      <c r="I489" s="42">
        <v>129800000</v>
      </c>
      <c r="J489" s="42">
        <v>0</v>
      </c>
      <c r="K489" s="42">
        <v>0</v>
      </c>
      <c r="L489" s="42">
        <v>0</v>
      </c>
      <c r="M489" s="42">
        <v>265000000</v>
      </c>
      <c r="N489" s="42">
        <v>0</v>
      </c>
      <c r="O489" s="42">
        <v>88000000</v>
      </c>
      <c r="P489" s="42">
        <v>0</v>
      </c>
      <c r="Q489" s="42">
        <v>392643854.64999998</v>
      </c>
      <c r="R489" s="42">
        <v>0</v>
      </c>
      <c r="S489" s="42">
        <v>0</v>
      </c>
      <c r="T489" s="42">
        <v>7560000</v>
      </c>
      <c r="U489" s="42">
        <v>0</v>
      </c>
      <c r="V489" s="42">
        <v>0</v>
      </c>
      <c r="W489" s="42">
        <v>0</v>
      </c>
      <c r="X489" s="42">
        <v>0</v>
      </c>
      <c r="Y489" s="42">
        <v>0</v>
      </c>
      <c r="Z489" s="42">
        <v>0</v>
      </c>
      <c r="AA489" s="31">
        <f t="shared" si="7"/>
        <v>1281813437.98</v>
      </c>
    </row>
    <row r="490" spans="1:27" ht="15.75" x14ac:dyDescent="0.25">
      <c r="A490" s="3">
        <v>2016</v>
      </c>
      <c r="B490" s="2" t="s">
        <v>157</v>
      </c>
      <c r="C490" s="3" t="s">
        <v>6</v>
      </c>
      <c r="D490" s="14" t="s">
        <v>158</v>
      </c>
      <c r="E490" s="4" t="s">
        <v>27</v>
      </c>
      <c r="F490" s="42">
        <v>6571162234</v>
      </c>
      <c r="G490" s="42">
        <v>6178459676.9279995</v>
      </c>
      <c r="H490" s="42">
        <v>140000000</v>
      </c>
      <c r="I490" s="42">
        <v>3343000000</v>
      </c>
      <c r="J490" s="42">
        <v>0</v>
      </c>
      <c r="K490" s="42">
        <v>125233964.26364301</v>
      </c>
      <c r="L490" s="42">
        <v>0</v>
      </c>
      <c r="M490" s="42">
        <v>50000000</v>
      </c>
      <c r="N490" s="42">
        <v>0</v>
      </c>
      <c r="O490" s="42">
        <v>1549500000</v>
      </c>
      <c r="P490" s="42">
        <v>0</v>
      </c>
      <c r="Q490" s="42">
        <v>1288329610.941</v>
      </c>
      <c r="R490" s="42">
        <v>0</v>
      </c>
      <c r="S490" s="42">
        <v>0</v>
      </c>
      <c r="T490" s="42">
        <v>0</v>
      </c>
      <c r="U490" s="42">
        <v>0</v>
      </c>
      <c r="V490" s="42">
        <v>0</v>
      </c>
      <c r="W490" s="42">
        <v>0</v>
      </c>
      <c r="X490" s="42">
        <v>492508000</v>
      </c>
      <c r="Y490" s="42">
        <v>0</v>
      </c>
      <c r="Z490" s="42">
        <v>0</v>
      </c>
      <c r="AA490" s="31">
        <f t="shared" si="7"/>
        <v>19738193486.132645</v>
      </c>
    </row>
    <row r="491" spans="1:27" ht="15.75" x14ac:dyDescent="0.25">
      <c r="A491" s="3">
        <v>2016</v>
      </c>
      <c r="B491" s="2" t="s">
        <v>157</v>
      </c>
      <c r="C491" s="3" t="s">
        <v>6</v>
      </c>
      <c r="D491" s="14" t="s">
        <v>158</v>
      </c>
      <c r="E491" s="4" t="s">
        <v>32</v>
      </c>
      <c r="F491" s="42">
        <v>1132642750</v>
      </c>
      <c r="G491" s="42">
        <v>589350000</v>
      </c>
      <c r="H491" s="42">
        <v>87700000</v>
      </c>
      <c r="I491" s="42">
        <v>0</v>
      </c>
      <c r="J491" s="42">
        <v>0</v>
      </c>
      <c r="K491" s="42">
        <v>28162128.200535402</v>
      </c>
      <c r="L491" s="42">
        <v>0</v>
      </c>
      <c r="M491" s="42">
        <v>25000000</v>
      </c>
      <c r="N491" s="42">
        <v>30500000</v>
      </c>
      <c r="O491" s="42">
        <v>107000000</v>
      </c>
      <c r="P491" s="42">
        <v>0</v>
      </c>
      <c r="Q491" s="42">
        <v>853188431.6839999</v>
      </c>
      <c r="R491" s="42">
        <v>0</v>
      </c>
      <c r="S491" s="42">
        <v>0</v>
      </c>
      <c r="T491" s="42">
        <v>0</v>
      </c>
      <c r="U491" s="42">
        <v>0</v>
      </c>
      <c r="V491" s="42">
        <v>0</v>
      </c>
      <c r="W491" s="42">
        <v>0</v>
      </c>
      <c r="X491" s="42">
        <v>0</v>
      </c>
      <c r="Y491" s="42">
        <v>0</v>
      </c>
      <c r="Z491" s="42">
        <v>0</v>
      </c>
      <c r="AA491" s="31">
        <f t="shared" si="7"/>
        <v>2853543309.8845353</v>
      </c>
    </row>
    <row r="492" spans="1:27" ht="15.75" x14ac:dyDescent="0.25">
      <c r="A492" s="3">
        <v>2016</v>
      </c>
      <c r="B492" s="2" t="s">
        <v>157</v>
      </c>
      <c r="C492" s="3" t="s">
        <v>6</v>
      </c>
      <c r="D492" s="14" t="s">
        <v>158</v>
      </c>
      <c r="E492" s="4" t="s">
        <v>43</v>
      </c>
      <c r="F492" s="42">
        <v>1315726000</v>
      </c>
      <c r="G492" s="42">
        <v>274000000</v>
      </c>
      <c r="H492" s="42">
        <v>150000000</v>
      </c>
      <c r="I492" s="42">
        <v>0</v>
      </c>
      <c r="J492" s="42">
        <v>31500000</v>
      </c>
      <c r="K492" s="42">
        <v>0</v>
      </c>
      <c r="L492" s="42">
        <v>0</v>
      </c>
      <c r="M492" s="42">
        <v>0</v>
      </c>
      <c r="N492" s="42">
        <v>0</v>
      </c>
      <c r="O492" s="42">
        <v>0</v>
      </c>
      <c r="P492" s="42">
        <v>0</v>
      </c>
      <c r="Q492" s="42">
        <v>1568351880</v>
      </c>
      <c r="R492" s="42">
        <v>0</v>
      </c>
      <c r="S492" s="42">
        <v>0</v>
      </c>
      <c r="T492" s="42">
        <v>0</v>
      </c>
      <c r="U492" s="42">
        <v>0</v>
      </c>
      <c r="V492" s="42">
        <v>0</v>
      </c>
      <c r="W492" s="42">
        <v>0</v>
      </c>
      <c r="X492" s="42">
        <v>0</v>
      </c>
      <c r="Y492" s="42">
        <v>0</v>
      </c>
      <c r="Z492" s="42">
        <v>0</v>
      </c>
      <c r="AA492" s="31">
        <f t="shared" si="7"/>
        <v>3339577880</v>
      </c>
    </row>
    <row r="493" spans="1:27" ht="15.75" x14ac:dyDescent="0.25">
      <c r="A493" s="3">
        <v>2016</v>
      </c>
      <c r="B493" s="2" t="s">
        <v>157</v>
      </c>
      <c r="C493" s="3" t="s">
        <v>6</v>
      </c>
      <c r="D493" s="14" t="s">
        <v>158</v>
      </c>
      <c r="E493" s="4" t="s">
        <v>42</v>
      </c>
      <c r="F493" s="42">
        <v>1481538000</v>
      </c>
      <c r="G493" s="42">
        <v>401000000</v>
      </c>
      <c r="H493" s="42">
        <v>20500000</v>
      </c>
      <c r="I493" s="42">
        <v>423000000</v>
      </c>
      <c r="J493" s="42">
        <v>42000000</v>
      </c>
      <c r="K493" s="42">
        <v>0</v>
      </c>
      <c r="L493" s="42">
        <v>0</v>
      </c>
      <c r="M493" s="42">
        <v>80000000</v>
      </c>
      <c r="N493" s="42">
        <v>0</v>
      </c>
      <c r="O493" s="42">
        <v>76000000</v>
      </c>
      <c r="P493" s="42">
        <v>0</v>
      </c>
      <c r="Q493" s="42">
        <v>496331810.82800001</v>
      </c>
      <c r="R493" s="42">
        <v>0</v>
      </c>
      <c r="S493" s="42">
        <v>0</v>
      </c>
      <c r="T493" s="42">
        <v>0</v>
      </c>
      <c r="U493" s="42">
        <v>0</v>
      </c>
      <c r="V493" s="42">
        <v>0</v>
      </c>
      <c r="W493" s="42">
        <v>0</v>
      </c>
      <c r="X493" s="42">
        <v>406833000</v>
      </c>
      <c r="Y493" s="42">
        <v>0</v>
      </c>
      <c r="Z493" s="42">
        <v>0</v>
      </c>
      <c r="AA493" s="31">
        <f t="shared" si="7"/>
        <v>3427202810.8280001</v>
      </c>
    </row>
    <row r="494" spans="1:27" ht="15.75" x14ac:dyDescent="0.25">
      <c r="A494" s="3">
        <v>2016</v>
      </c>
      <c r="B494" s="2" t="s">
        <v>157</v>
      </c>
      <c r="C494" s="3" t="s">
        <v>6</v>
      </c>
      <c r="D494" s="14" t="s">
        <v>158</v>
      </c>
      <c r="E494" s="4" t="s">
        <v>40</v>
      </c>
      <c r="F494" s="42">
        <v>1920737500</v>
      </c>
      <c r="G494" s="42">
        <v>1047000000</v>
      </c>
      <c r="H494" s="42">
        <v>41600000</v>
      </c>
      <c r="I494" s="42">
        <v>1861000000</v>
      </c>
      <c r="J494" s="42">
        <v>0</v>
      </c>
      <c r="K494" s="42">
        <v>0</v>
      </c>
      <c r="L494" s="42">
        <v>0</v>
      </c>
      <c r="M494" s="42">
        <v>0</v>
      </c>
      <c r="N494" s="42">
        <v>0</v>
      </c>
      <c r="O494" s="42">
        <v>0</v>
      </c>
      <c r="P494" s="42">
        <v>0</v>
      </c>
      <c r="Q494" s="42">
        <v>425805970.90999997</v>
      </c>
      <c r="R494" s="42">
        <v>0</v>
      </c>
      <c r="S494" s="42">
        <v>0</v>
      </c>
      <c r="T494" s="42">
        <v>0</v>
      </c>
      <c r="U494" s="42">
        <v>0</v>
      </c>
      <c r="V494" s="42">
        <v>0</v>
      </c>
      <c r="W494" s="42">
        <v>0</v>
      </c>
      <c r="X494" s="42">
        <v>0</v>
      </c>
      <c r="Y494" s="42">
        <v>0</v>
      </c>
      <c r="Z494" s="42">
        <v>0</v>
      </c>
      <c r="AA494" s="31">
        <f t="shared" si="7"/>
        <v>5296143470.9099998</v>
      </c>
    </row>
    <row r="495" spans="1:27" ht="15.75" x14ac:dyDescent="0.25">
      <c r="A495" s="3">
        <v>2016</v>
      </c>
      <c r="B495" s="2" t="s">
        <v>157</v>
      </c>
      <c r="C495" s="3" t="s">
        <v>6</v>
      </c>
      <c r="D495" s="14" t="s">
        <v>158</v>
      </c>
      <c r="E495" s="4" t="s">
        <v>17</v>
      </c>
      <c r="F495" s="42">
        <v>230000000</v>
      </c>
      <c r="G495" s="42">
        <v>30000000</v>
      </c>
      <c r="H495" s="42">
        <v>0</v>
      </c>
      <c r="I495" s="42">
        <v>0</v>
      </c>
      <c r="J495" s="42">
        <v>2500000</v>
      </c>
      <c r="K495" s="42">
        <v>0</v>
      </c>
      <c r="L495" s="42">
        <v>0</v>
      </c>
      <c r="M495" s="42">
        <v>46110000</v>
      </c>
      <c r="N495" s="42">
        <v>33000000</v>
      </c>
      <c r="O495" s="42">
        <v>104000000</v>
      </c>
      <c r="P495" s="42">
        <v>0</v>
      </c>
      <c r="Q495" s="42">
        <v>1120029519.3963199</v>
      </c>
      <c r="R495" s="42">
        <v>0</v>
      </c>
      <c r="S495" s="42">
        <v>0</v>
      </c>
      <c r="T495" s="42">
        <v>0</v>
      </c>
      <c r="U495" s="42">
        <v>0</v>
      </c>
      <c r="V495" s="42">
        <v>0</v>
      </c>
      <c r="W495" s="42">
        <v>0</v>
      </c>
      <c r="X495" s="42">
        <v>52590000</v>
      </c>
      <c r="Y495" s="42">
        <v>0</v>
      </c>
      <c r="Z495" s="42">
        <v>0</v>
      </c>
      <c r="AA495" s="31">
        <f t="shared" si="7"/>
        <v>1618229519.3963199</v>
      </c>
    </row>
    <row r="496" spans="1:27" ht="15.75" x14ac:dyDescent="0.25">
      <c r="A496" s="3">
        <v>2016</v>
      </c>
      <c r="B496" s="2" t="s">
        <v>157</v>
      </c>
      <c r="C496" s="3" t="s">
        <v>6</v>
      </c>
      <c r="D496" s="14" t="s">
        <v>158</v>
      </c>
      <c r="E496" s="4" t="s">
        <v>124</v>
      </c>
      <c r="F496" s="42">
        <v>0</v>
      </c>
      <c r="G496" s="42">
        <v>0</v>
      </c>
      <c r="H496" s="42">
        <v>0</v>
      </c>
      <c r="I496" s="42">
        <v>0</v>
      </c>
      <c r="J496" s="42">
        <v>0</v>
      </c>
      <c r="K496" s="42">
        <v>0</v>
      </c>
      <c r="L496" s="42">
        <v>0</v>
      </c>
      <c r="M496" s="42">
        <v>0</v>
      </c>
      <c r="N496" s="42">
        <v>0</v>
      </c>
      <c r="O496" s="42">
        <v>0</v>
      </c>
      <c r="P496" s="42">
        <v>0</v>
      </c>
      <c r="Q496" s="42">
        <v>0</v>
      </c>
      <c r="R496" s="42">
        <v>0</v>
      </c>
      <c r="S496" s="42">
        <v>0</v>
      </c>
      <c r="T496" s="42">
        <v>0</v>
      </c>
      <c r="U496" s="42">
        <v>0</v>
      </c>
      <c r="V496" s="42">
        <v>0</v>
      </c>
      <c r="W496" s="42">
        <v>0</v>
      </c>
      <c r="X496" s="42">
        <v>0</v>
      </c>
      <c r="Y496" s="42">
        <v>0</v>
      </c>
      <c r="Z496" s="42">
        <v>0</v>
      </c>
      <c r="AA496" s="31">
        <f t="shared" si="7"/>
        <v>0</v>
      </c>
    </row>
    <row r="497" spans="1:27" ht="15.75" x14ac:dyDescent="0.25">
      <c r="A497" s="3">
        <v>2016</v>
      </c>
      <c r="B497" s="2" t="s">
        <v>157</v>
      </c>
      <c r="C497" s="3" t="s">
        <v>6</v>
      </c>
      <c r="D497" s="14" t="s">
        <v>158</v>
      </c>
      <c r="E497" s="4" t="s">
        <v>50</v>
      </c>
      <c r="F497" s="42">
        <v>0</v>
      </c>
      <c r="G497" s="42">
        <v>0</v>
      </c>
      <c r="H497" s="42">
        <v>0</v>
      </c>
      <c r="I497" s="42">
        <v>0</v>
      </c>
      <c r="J497" s="42">
        <v>0</v>
      </c>
      <c r="K497" s="42">
        <v>0</v>
      </c>
      <c r="L497" s="42">
        <v>0</v>
      </c>
      <c r="M497" s="42">
        <v>0</v>
      </c>
      <c r="N497" s="42">
        <v>0</v>
      </c>
      <c r="O497" s="42">
        <v>0</v>
      </c>
      <c r="P497" s="42">
        <v>0</v>
      </c>
      <c r="Q497" s="42">
        <v>0</v>
      </c>
      <c r="R497" s="42">
        <v>0</v>
      </c>
      <c r="S497" s="42">
        <v>0</v>
      </c>
      <c r="T497" s="42">
        <v>0</v>
      </c>
      <c r="U497" s="42">
        <v>0</v>
      </c>
      <c r="V497" s="42">
        <v>0</v>
      </c>
      <c r="W497" s="42">
        <v>0</v>
      </c>
      <c r="X497" s="42">
        <v>0</v>
      </c>
      <c r="Y497" s="42">
        <v>0</v>
      </c>
      <c r="Z497" s="42">
        <v>0</v>
      </c>
      <c r="AA497" s="31">
        <f t="shared" si="7"/>
        <v>0</v>
      </c>
    </row>
    <row r="498" spans="1:27" ht="15.75" x14ac:dyDescent="0.25">
      <c r="A498" s="3">
        <v>2016</v>
      </c>
      <c r="B498" s="2" t="s">
        <v>157</v>
      </c>
      <c r="C498" s="3" t="s">
        <v>6</v>
      </c>
      <c r="D498" s="14" t="s">
        <v>158</v>
      </c>
      <c r="E498" s="4" t="s">
        <v>100</v>
      </c>
      <c r="F498" s="42">
        <v>0</v>
      </c>
      <c r="G498" s="42">
        <v>0</v>
      </c>
      <c r="H498" s="42">
        <v>0</v>
      </c>
      <c r="I498" s="42">
        <v>0</v>
      </c>
      <c r="J498" s="42">
        <v>0</v>
      </c>
      <c r="K498" s="42">
        <v>0</v>
      </c>
      <c r="L498" s="42">
        <v>0</v>
      </c>
      <c r="M498" s="42">
        <v>0</v>
      </c>
      <c r="N498" s="42">
        <v>0</v>
      </c>
      <c r="O498" s="42">
        <v>0</v>
      </c>
      <c r="P498" s="42">
        <v>0</v>
      </c>
      <c r="Q498" s="42">
        <v>0</v>
      </c>
      <c r="R498" s="42">
        <v>0</v>
      </c>
      <c r="S498" s="42">
        <v>0</v>
      </c>
      <c r="T498" s="42">
        <v>0</v>
      </c>
      <c r="U498" s="42">
        <v>0</v>
      </c>
      <c r="V498" s="42">
        <v>0</v>
      </c>
      <c r="W498" s="42">
        <v>0</v>
      </c>
      <c r="X498" s="42">
        <v>0</v>
      </c>
      <c r="Y498" s="42">
        <v>0</v>
      </c>
      <c r="Z498" s="42">
        <v>0</v>
      </c>
      <c r="AA498" s="31">
        <f t="shared" si="7"/>
        <v>0</v>
      </c>
    </row>
    <row r="499" spans="1:27" ht="15.75" x14ac:dyDescent="0.25">
      <c r="A499" s="3">
        <v>2016</v>
      </c>
      <c r="B499" s="2" t="s">
        <v>157</v>
      </c>
      <c r="C499" s="3" t="s">
        <v>6</v>
      </c>
      <c r="D499" s="14" t="s">
        <v>158</v>
      </c>
      <c r="E499" s="4" t="s">
        <v>57</v>
      </c>
      <c r="F499" s="42">
        <v>0</v>
      </c>
      <c r="G499" s="42">
        <v>0</v>
      </c>
      <c r="H499" s="42">
        <v>0</v>
      </c>
      <c r="I499" s="42">
        <v>0</v>
      </c>
      <c r="J499" s="42">
        <v>0</v>
      </c>
      <c r="K499" s="42">
        <v>0</v>
      </c>
      <c r="L499" s="42">
        <v>0</v>
      </c>
      <c r="M499" s="42">
        <v>0</v>
      </c>
      <c r="N499" s="42">
        <v>0</v>
      </c>
      <c r="O499" s="42">
        <v>0</v>
      </c>
      <c r="P499" s="42">
        <v>0</v>
      </c>
      <c r="Q499" s="42">
        <v>0</v>
      </c>
      <c r="R499" s="42">
        <v>0</v>
      </c>
      <c r="S499" s="42">
        <v>0</v>
      </c>
      <c r="T499" s="42">
        <v>0</v>
      </c>
      <c r="U499" s="42">
        <v>0</v>
      </c>
      <c r="V499" s="42">
        <v>0</v>
      </c>
      <c r="W499" s="42">
        <v>0</v>
      </c>
      <c r="X499" s="42">
        <v>0</v>
      </c>
      <c r="Y499" s="42">
        <v>0</v>
      </c>
      <c r="Z499" s="42">
        <v>0</v>
      </c>
      <c r="AA499" s="31">
        <f t="shared" si="7"/>
        <v>0</v>
      </c>
    </row>
    <row r="500" spans="1:27" ht="15.75" x14ac:dyDescent="0.25">
      <c r="A500" s="3">
        <v>2016</v>
      </c>
      <c r="B500" s="2" t="s">
        <v>157</v>
      </c>
      <c r="C500" s="3" t="s">
        <v>6</v>
      </c>
      <c r="D500" s="14" t="s">
        <v>158</v>
      </c>
      <c r="E500" s="4" t="s">
        <v>101</v>
      </c>
      <c r="F500" s="42">
        <v>0</v>
      </c>
      <c r="G500" s="42">
        <v>0</v>
      </c>
      <c r="H500" s="42">
        <v>0</v>
      </c>
      <c r="I500" s="42">
        <v>0</v>
      </c>
      <c r="J500" s="42">
        <v>0</v>
      </c>
      <c r="K500" s="42">
        <v>0</v>
      </c>
      <c r="L500" s="42">
        <v>0</v>
      </c>
      <c r="M500" s="42">
        <v>0</v>
      </c>
      <c r="N500" s="42">
        <v>0</v>
      </c>
      <c r="O500" s="42">
        <v>0</v>
      </c>
      <c r="P500" s="42">
        <v>0</v>
      </c>
      <c r="Q500" s="42">
        <v>0</v>
      </c>
      <c r="R500" s="42">
        <v>0</v>
      </c>
      <c r="S500" s="42">
        <v>0</v>
      </c>
      <c r="T500" s="42">
        <v>0</v>
      </c>
      <c r="U500" s="42">
        <v>0</v>
      </c>
      <c r="V500" s="42">
        <v>0</v>
      </c>
      <c r="W500" s="42">
        <v>0</v>
      </c>
      <c r="X500" s="42">
        <v>0</v>
      </c>
      <c r="Y500" s="42">
        <v>0</v>
      </c>
      <c r="Z500" s="42">
        <v>0</v>
      </c>
      <c r="AA500" s="31">
        <f t="shared" si="7"/>
        <v>0</v>
      </c>
    </row>
    <row r="501" spans="1:27" ht="15.75" x14ac:dyDescent="0.25">
      <c r="A501" s="3">
        <v>2016</v>
      </c>
      <c r="B501" s="2" t="s">
        <v>157</v>
      </c>
      <c r="C501" s="3" t="s">
        <v>6</v>
      </c>
      <c r="D501" s="14" t="s">
        <v>158</v>
      </c>
      <c r="E501" s="4" t="s">
        <v>77</v>
      </c>
      <c r="F501" s="42">
        <v>0</v>
      </c>
      <c r="G501" s="42">
        <v>0</v>
      </c>
      <c r="H501" s="42">
        <v>0</v>
      </c>
      <c r="I501" s="42">
        <v>0</v>
      </c>
      <c r="J501" s="42">
        <v>0</v>
      </c>
      <c r="K501" s="42">
        <v>0</v>
      </c>
      <c r="L501" s="42">
        <v>0</v>
      </c>
      <c r="M501" s="42">
        <v>0</v>
      </c>
      <c r="N501" s="42">
        <v>0</v>
      </c>
      <c r="O501" s="42">
        <v>0</v>
      </c>
      <c r="P501" s="42">
        <v>0</v>
      </c>
      <c r="Q501" s="42">
        <v>0</v>
      </c>
      <c r="R501" s="42">
        <v>0</v>
      </c>
      <c r="S501" s="42">
        <v>0</v>
      </c>
      <c r="T501" s="42">
        <v>0</v>
      </c>
      <c r="U501" s="42">
        <v>0</v>
      </c>
      <c r="V501" s="42">
        <v>0</v>
      </c>
      <c r="W501" s="42">
        <v>0</v>
      </c>
      <c r="X501" s="42">
        <v>0</v>
      </c>
      <c r="Y501" s="42">
        <v>0</v>
      </c>
      <c r="Z501" s="42">
        <v>0</v>
      </c>
      <c r="AA501" s="31">
        <f t="shared" si="7"/>
        <v>0</v>
      </c>
    </row>
    <row r="502" spans="1:27" ht="15.75" x14ac:dyDescent="0.25">
      <c r="A502" s="3">
        <v>2016</v>
      </c>
      <c r="B502" s="2" t="s">
        <v>157</v>
      </c>
      <c r="C502" s="3" t="s">
        <v>6</v>
      </c>
      <c r="D502" s="14" t="s">
        <v>158</v>
      </c>
      <c r="E502" s="4" t="s">
        <v>116</v>
      </c>
      <c r="F502" s="42">
        <v>0</v>
      </c>
      <c r="G502" s="42">
        <v>0</v>
      </c>
      <c r="H502" s="42">
        <v>0</v>
      </c>
      <c r="I502" s="42">
        <v>0</v>
      </c>
      <c r="J502" s="42">
        <v>0</v>
      </c>
      <c r="K502" s="42">
        <v>0</v>
      </c>
      <c r="L502" s="42">
        <v>0</v>
      </c>
      <c r="M502" s="42">
        <v>0</v>
      </c>
      <c r="N502" s="42">
        <v>0</v>
      </c>
      <c r="O502" s="42">
        <v>0</v>
      </c>
      <c r="P502" s="42">
        <v>0</v>
      </c>
      <c r="Q502" s="42">
        <v>0</v>
      </c>
      <c r="R502" s="42">
        <v>0</v>
      </c>
      <c r="S502" s="42">
        <v>0</v>
      </c>
      <c r="T502" s="42">
        <v>0</v>
      </c>
      <c r="U502" s="42">
        <v>0</v>
      </c>
      <c r="V502" s="42">
        <v>0</v>
      </c>
      <c r="W502" s="42">
        <v>0</v>
      </c>
      <c r="X502" s="42">
        <v>0</v>
      </c>
      <c r="Y502" s="42">
        <v>0</v>
      </c>
      <c r="Z502" s="42">
        <v>0</v>
      </c>
      <c r="AA502" s="31">
        <f t="shared" si="7"/>
        <v>0</v>
      </c>
    </row>
    <row r="503" spans="1:27" ht="15.75" x14ac:dyDescent="0.25">
      <c r="A503" s="3">
        <v>2016</v>
      </c>
      <c r="B503" s="2" t="s">
        <v>157</v>
      </c>
      <c r="C503" s="3" t="s">
        <v>6</v>
      </c>
      <c r="D503" s="14" t="s">
        <v>158</v>
      </c>
      <c r="E503" s="4" t="s">
        <v>51</v>
      </c>
      <c r="F503" s="42">
        <v>0</v>
      </c>
      <c r="G503" s="42">
        <v>0</v>
      </c>
      <c r="H503" s="42">
        <v>0</v>
      </c>
      <c r="I503" s="42">
        <v>0</v>
      </c>
      <c r="J503" s="42">
        <v>0</v>
      </c>
      <c r="K503" s="42">
        <v>0</v>
      </c>
      <c r="L503" s="42">
        <v>0</v>
      </c>
      <c r="M503" s="42">
        <v>0</v>
      </c>
      <c r="N503" s="42">
        <v>0</v>
      </c>
      <c r="O503" s="42">
        <v>0</v>
      </c>
      <c r="P503" s="42">
        <v>0</v>
      </c>
      <c r="Q503" s="42">
        <v>0</v>
      </c>
      <c r="R503" s="42">
        <v>0</v>
      </c>
      <c r="S503" s="42">
        <v>0</v>
      </c>
      <c r="T503" s="42">
        <v>0</v>
      </c>
      <c r="U503" s="42">
        <v>0</v>
      </c>
      <c r="V503" s="42">
        <v>0</v>
      </c>
      <c r="W503" s="42">
        <v>0</v>
      </c>
      <c r="X503" s="42">
        <v>0</v>
      </c>
      <c r="Y503" s="42">
        <v>0</v>
      </c>
      <c r="Z503" s="42">
        <v>0</v>
      </c>
      <c r="AA503" s="31">
        <f t="shared" si="7"/>
        <v>0</v>
      </c>
    </row>
    <row r="504" spans="1:27" ht="15.75" x14ac:dyDescent="0.25">
      <c r="A504" s="3">
        <v>2016</v>
      </c>
      <c r="B504" s="2" t="s">
        <v>157</v>
      </c>
      <c r="C504" s="3" t="s">
        <v>6</v>
      </c>
      <c r="D504" s="14" t="s">
        <v>158</v>
      </c>
      <c r="E504" s="4" t="s">
        <v>52</v>
      </c>
      <c r="F504" s="42">
        <v>0</v>
      </c>
      <c r="G504" s="42">
        <v>0</v>
      </c>
      <c r="H504" s="42">
        <v>0</v>
      </c>
      <c r="I504" s="42">
        <v>0</v>
      </c>
      <c r="J504" s="42">
        <v>0</v>
      </c>
      <c r="K504" s="42">
        <v>0</v>
      </c>
      <c r="L504" s="42">
        <v>0</v>
      </c>
      <c r="M504" s="42">
        <v>0</v>
      </c>
      <c r="N504" s="42">
        <v>0</v>
      </c>
      <c r="O504" s="42">
        <v>0</v>
      </c>
      <c r="P504" s="42">
        <v>0</v>
      </c>
      <c r="Q504" s="42">
        <v>0</v>
      </c>
      <c r="R504" s="42">
        <v>0</v>
      </c>
      <c r="S504" s="42">
        <v>0</v>
      </c>
      <c r="T504" s="42">
        <v>0</v>
      </c>
      <c r="U504" s="42">
        <v>0</v>
      </c>
      <c r="V504" s="42">
        <v>0</v>
      </c>
      <c r="W504" s="42">
        <v>0</v>
      </c>
      <c r="X504" s="42">
        <v>0</v>
      </c>
      <c r="Y504" s="42">
        <v>0</v>
      </c>
      <c r="Z504" s="42">
        <v>0</v>
      </c>
      <c r="AA504" s="31">
        <f t="shared" si="7"/>
        <v>0</v>
      </c>
    </row>
    <row r="505" spans="1:27" ht="15.75" x14ac:dyDescent="0.25">
      <c r="A505" s="3">
        <v>2016</v>
      </c>
      <c r="B505" s="2" t="s">
        <v>157</v>
      </c>
      <c r="C505" s="3" t="s">
        <v>6</v>
      </c>
      <c r="D505" s="14" t="s">
        <v>158</v>
      </c>
      <c r="E505" s="4" t="s">
        <v>55</v>
      </c>
      <c r="F505" s="42">
        <v>0</v>
      </c>
      <c r="G505" s="42">
        <v>0</v>
      </c>
      <c r="H505" s="42">
        <v>0</v>
      </c>
      <c r="I505" s="42">
        <v>0</v>
      </c>
      <c r="J505" s="42">
        <v>0</v>
      </c>
      <c r="K505" s="42">
        <v>0</v>
      </c>
      <c r="L505" s="42">
        <v>0</v>
      </c>
      <c r="M505" s="42">
        <v>0</v>
      </c>
      <c r="N505" s="42">
        <v>0</v>
      </c>
      <c r="O505" s="42">
        <v>0</v>
      </c>
      <c r="P505" s="42">
        <v>0</v>
      </c>
      <c r="Q505" s="42">
        <v>0</v>
      </c>
      <c r="R505" s="42">
        <v>0</v>
      </c>
      <c r="S505" s="42">
        <v>0</v>
      </c>
      <c r="T505" s="42">
        <v>0</v>
      </c>
      <c r="U505" s="42">
        <v>0</v>
      </c>
      <c r="V505" s="42">
        <v>0</v>
      </c>
      <c r="W505" s="42">
        <v>0</v>
      </c>
      <c r="X505" s="42">
        <v>0</v>
      </c>
      <c r="Y505" s="42">
        <v>0</v>
      </c>
      <c r="Z505" s="42">
        <v>0</v>
      </c>
      <c r="AA505" s="31">
        <f t="shared" si="7"/>
        <v>0</v>
      </c>
    </row>
    <row r="506" spans="1:27" ht="15.75" x14ac:dyDescent="0.25">
      <c r="A506" s="3">
        <v>2016</v>
      </c>
      <c r="B506" s="2" t="s">
        <v>157</v>
      </c>
      <c r="C506" s="3" t="s">
        <v>6</v>
      </c>
      <c r="D506" s="14" t="s">
        <v>158</v>
      </c>
      <c r="E506" s="4" t="s">
        <v>54</v>
      </c>
      <c r="F506" s="42">
        <v>0</v>
      </c>
      <c r="G506" s="42">
        <v>0</v>
      </c>
      <c r="H506" s="42">
        <v>0</v>
      </c>
      <c r="I506" s="42">
        <v>0</v>
      </c>
      <c r="J506" s="42">
        <v>0</v>
      </c>
      <c r="K506" s="42">
        <v>0</v>
      </c>
      <c r="L506" s="42">
        <v>0</v>
      </c>
      <c r="M506" s="42">
        <v>0</v>
      </c>
      <c r="N506" s="42">
        <v>0</v>
      </c>
      <c r="O506" s="42">
        <v>0</v>
      </c>
      <c r="P506" s="42">
        <v>0</v>
      </c>
      <c r="Q506" s="42">
        <v>0</v>
      </c>
      <c r="R506" s="42">
        <v>0</v>
      </c>
      <c r="S506" s="42">
        <v>0</v>
      </c>
      <c r="T506" s="42">
        <v>0</v>
      </c>
      <c r="U506" s="42">
        <v>0</v>
      </c>
      <c r="V506" s="42">
        <v>0</v>
      </c>
      <c r="W506" s="42">
        <v>0</v>
      </c>
      <c r="X506" s="42">
        <v>0</v>
      </c>
      <c r="Y506" s="42">
        <v>0</v>
      </c>
      <c r="Z506" s="42">
        <v>0</v>
      </c>
      <c r="AA506" s="31">
        <f t="shared" si="7"/>
        <v>0</v>
      </c>
    </row>
    <row r="507" spans="1:27" ht="15.75" x14ac:dyDescent="0.25">
      <c r="A507" s="2">
        <v>2017</v>
      </c>
      <c r="B507" s="2" t="s">
        <v>161</v>
      </c>
      <c r="C507" s="2" t="s">
        <v>6</v>
      </c>
      <c r="D507" s="2" t="s">
        <v>162</v>
      </c>
      <c r="E507" s="23" t="s">
        <v>23</v>
      </c>
      <c r="F507" s="43">
        <v>150766800</v>
      </c>
      <c r="G507" s="43">
        <v>0</v>
      </c>
      <c r="H507" s="43">
        <v>0</v>
      </c>
      <c r="I507" s="43">
        <v>0</v>
      </c>
      <c r="J507" s="43">
        <v>0</v>
      </c>
      <c r="K507" s="43">
        <v>58916000</v>
      </c>
      <c r="L507" s="43"/>
      <c r="M507" s="43">
        <v>57500000</v>
      </c>
      <c r="N507" s="43">
        <v>0</v>
      </c>
      <c r="O507" s="43">
        <v>0</v>
      </c>
      <c r="P507" s="43"/>
      <c r="Q507" s="43">
        <v>0</v>
      </c>
      <c r="R507" s="43"/>
      <c r="S507" s="43"/>
      <c r="T507" s="43"/>
      <c r="U507" s="43"/>
      <c r="V507" s="43"/>
      <c r="W507" s="43"/>
      <c r="X507" s="43"/>
      <c r="Y507" s="43"/>
      <c r="Z507" s="43"/>
      <c r="AA507" s="31">
        <f t="shared" si="7"/>
        <v>267182800</v>
      </c>
    </row>
    <row r="508" spans="1:27" ht="15.75" x14ac:dyDescent="0.25">
      <c r="A508" s="2">
        <v>2017</v>
      </c>
      <c r="B508" s="2" t="s">
        <v>161</v>
      </c>
      <c r="C508" s="2" t="s">
        <v>6</v>
      </c>
      <c r="D508" s="2" t="s">
        <v>162</v>
      </c>
      <c r="E508" s="23" t="s">
        <v>98</v>
      </c>
      <c r="F508" s="43">
        <v>0</v>
      </c>
      <c r="G508" s="43">
        <v>0</v>
      </c>
      <c r="H508" s="43">
        <v>0</v>
      </c>
      <c r="I508" s="43">
        <v>0</v>
      </c>
      <c r="J508" s="43">
        <v>0</v>
      </c>
      <c r="K508" s="43">
        <v>300300000</v>
      </c>
      <c r="L508" s="43"/>
      <c r="M508" s="43">
        <v>0</v>
      </c>
      <c r="N508" s="43">
        <v>0</v>
      </c>
      <c r="O508" s="43">
        <v>0</v>
      </c>
      <c r="P508" s="43"/>
      <c r="Q508" s="43">
        <v>1044750</v>
      </c>
      <c r="R508" s="43"/>
      <c r="S508" s="43"/>
      <c r="T508" s="43"/>
      <c r="U508" s="43"/>
      <c r="V508" s="43"/>
      <c r="W508" s="43"/>
      <c r="X508" s="43"/>
      <c r="Y508" s="43"/>
      <c r="Z508" s="43"/>
      <c r="AA508" s="31">
        <f t="shared" si="7"/>
        <v>301344750</v>
      </c>
    </row>
    <row r="509" spans="1:27" ht="15.75" x14ac:dyDescent="0.25">
      <c r="A509" s="2">
        <v>2017</v>
      </c>
      <c r="B509" s="2" t="s">
        <v>161</v>
      </c>
      <c r="C509" s="2" t="s">
        <v>6</v>
      </c>
      <c r="D509" s="2" t="s">
        <v>162</v>
      </c>
      <c r="E509" s="23" t="s">
        <v>163</v>
      </c>
      <c r="F509" s="43">
        <v>0</v>
      </c>
      <c r="G509" s="43">
        <v>0</v>
      </c>
      <c r="H509" s="43">
        <v>0</v>
      </c>
      <c r="I509" s="43">
        <v>0</v>
      </c>
      <c r="J509" s="43">
        <v>0</v>
      </c>
      <c r="K509" s="43">
        <v>0</v>
      </c>
      <c r="L509" s="43">
        <v>0</v>
      </c>
      <c r="M509" s="43">
        <v>0</v>
      </c>
      <c r="N509" s="43">
        <v>0</v>
      </c>
      <c r="O509" s="43">
        <v>0</v>
      </c>
      <c r="P509" s="43">
        <v>0</v>
      </c>
      <c r="Q509" s="43">
        <v>0</v>
      </c>
      <c r="R509" s="43">
        <v>0</v>
      </c>
      <c r="S509" s="43">
        <v>0</v>
      </c>
      <c r="T509" s="43">
        <v>0</v>
      </c>
      <c r="U509" s="43">
        <v>0</v>
      </c>
      <c r="V509" s="43">
        <v>0</v>
      </c>
      <c r="W509" s="43">
        <v>0</v>
      </c>
      <c r="X509" s="43">
        <v>0</v>
      </c>
      <c r="Y509" s="43">
        <v>0</v>
      </c>
      <c r="Z509" s="43">
        <v>0</v>
      </c>
      <c r="AA509" s="31">
        <f t="shared" si="7"/>
        <v>0</v>
      </c>
    </row>
    <row r="510" spans="1:27" ht="15.75" x14ac:dyDescent="0.25">
      <c r="A510" s="2">
        <v>2017</v>
      </c>
      <c r="B510" s="2" t="s">
        <v>161</v>
      </c>
      <c r="C510" s="2" t="s">
        <v>6</v>
      </c>
      <c r="D510" s="2" t="s">
        <v>162</v>
      </c>
      <c r="E510" s="23" t="s">
        <v>63</v>
      </c>
      <c r="F510" s="43">
        <v>17890988031.617973</v>
      </c>
      <c r="G510" s="43">
        <v>1370000000</v>
      </c>
      <c r="H510" s="43">
        <v>2084000000</v>
      </c>
      <c r="I510" s="43">
        <v>2986000000</v>
      </c>
      <c r="J510" s="43">
        <v>3138125000</v>
      </c>
      <c r="K510" s="43">
        <v>598099650.97740209</v>
      </c>
      <c r="L510" s="43"/>
      <c r="M510" s="43">
        <v>304000000</v>
      </c>
      <c r="N510" s="43">
        <v>75000000</v>
      </c>
      <c r="O510" s="43">
        <v>24000000</v>
      </c>
      <c r="P510" s="43"/>
      <c r="Q510" s="43">
        <v>18540195.309945248</v>
      </c>
      <c r="R510" s="43"/>
      <c r="S510" s="43"/>
      <c r="T510" s="43"/>
      <c r="U510" s="43"/>
      <c r="V510" s="43"/>
      <c r="W510" s="43"/>
      <c r="X510" s="43"/>
      <c r="Y510" s="43"/>
      <c r="Z510" s="43"/>
      <c r="AA510" s="31">
        <f t="shared" si="7"/>
        <v>28488752877.905319</v>
      </c>
    </row>
    <row r="511" spans="1:27" ht="15.75" x14ac:dyDescent="0.25">
      <c r="A511" s="2">
        <v>2017</v>
      </c>
      <c r="B511" s="2" t="s">
        <v>161</v>
      </c>
      <c r="C511" s="2" t="s">
        <v>6</v>
      </c>
      <c r="D511" s="2" t="s">
        <v>162</v>
      </c>
      <c r="E511" s="23" t="s">
        <v>58</v>
      </c>
      <c r="F511" s="43">
        <v>3786750000</v>
      </c>
      <c r="G511" s="43">
        <v>225000000</v>
      </c>
      <c r="H511" s="43">
        <v>0</v>
      </c>
      <c r="I511" s="43">
        <v>0</v>
      </c>
      <c r="J511" s="43">
        <v>0</v>
      </c>
      <c r="K511" s="43">
        <v>532068857.54821861</v>
      </c>
      <c r="L511" s="43"/>
      <c r="M511" s="43">
        <v>0</v>
      </c>
      <c r="N511" s="43">
        <v>131000000</v>
      </c>
      <c r="O511" s="43">
        <v>198000000</v>
      </c>
      <c r="P511" s="43"/>
      <c r="Q511" s="43">
        <v>160082332.97385621</v>
      </c>
      <c r="R511" s="43"/>
      <c r="S511" s="43"/>
      <c r="T511" s="43"/>
      <c r="U511" s="43"/>
      <c r="V511" s="43"/>
      <c r="W511" s="43"/>
      <c r="X511" s="43"/>
      <c r="Y511" s="43"/>
      <c r="Z511" s="43"/>
      <c r="AA511" s="31">
        <f t="shared" si="7"/>
        <v>5032901190.5220747</v>
      </c>
    </row>
    <row r="512" spans="1:27" ht="15.75" x14ac:dyDescent="0.25">
      <c r="A512" s="2">
        <v>2017</v>
      </c>
      <c r="B512" s="2" t="s">
        <v>161</v>
      </c>
      <c r="C512" s="2" t="s">
        <v>6</v>
      </c>
      <c r="D512" s="2" t="s">
        <v>162</v>
      </c>
      <c r="E512" s="23" t="s">
        <v>61</v>
      </c>
      <c r="F512" s="43">
        <v>1871540337.5</v>
      </c>
      <c r="G512" s="43">
        <v>378776917.87772924</v>
      </c>
      <c r="H512" s="43">
        <v>446398754.31570756</v>
      </c>
      <c r="I512" s="43">
        <v>20000000</v>
      </c>
      <c r="J512" s="43">
        <v>0</v>
      </c>
      <c r="K512" s="43">
        <v>32475837.088105302</v>
      </c>
      <c r="L512" s="43"/>
      <c r="M512" s="43">
        <v>0</v>
      </c>
      <c r="N512" s="43">
        <v>390000000</v>
      </c>
      <c r="O512" s="43">
        <v>347000000</v>
      </c>
      <c r="P512" s="43"/>
      <c r="Q512" s="43">
        <v>160304092.88804248</v>
      </c>
      <c r="R512" s="43"/>
      <c r="S512" s="43"/>
      <c r="T512" s="43"/>
      <c r="U512" s="43"/>
      <c r="V512" s="43"/>
      <c r="W512" s="43"/>
      <c r="X512" s="43"/>
      <c r="Y512" s="43"/>
      <c r="Z512" s="43"/>
      <c r="AA512" s="31">
        <f t="shared" ref="AA512:AA575" si="8">SUM(F512:Z512)</f>
        <v>3646495939.6695848</v>
      </c>
    </row>
    <row r="513" spans="1:27" ht="15.75" x14ac:dyDescent="0.25">
      <c r="A513" s="2">
        <v>2017</v>
      </c>
      <c r="B513" s="2" t="s">
        <v>161</v>
      </c>
      <c r="C513" s="2" t="s">
        <v>6</v>
      </c>
      <c r="D513" s="2" t="s">
        <v>162</v>
      </c>
      <c r="E513" s="23" t="s">
        <v>65</v>
      </c>
      <c r="F513" s="43">
        <v>1408997250</v>
      </c>
      <c r="G513" s="43">
        <v>2595000000</v>
      </c>
      <c r="H513" s="43">
        <v>1063500000</v>
      </c>
      <c r="I513" s="43">
        <v>1533000000</v>
      </c>
      <c r="J513" s="43">
        <v>0</v>
      </c>
      <c r="K513" s="43">
        <v>1196179196.9527845</v>
      </c>
      <c r="L513" s="43"/>
      <c r="M513" s="43">
        <v>90000000</v>
      </c>
      <c r="N513" s="43">
        <v>475573034</v>
      </c>
      <c r="O513" s="43">
        <v>1324000000</v>
      </c>
      <c r="P513" s="43"/>
      <c r="Q513" s="43">
        <v>469521630</v>
      </c>
      <c r="R513" s="43"/>
      <c r="S513" s="43"/>
      <c r="T513" s="43"/>
      <c r="U513" s="43"/>
      <c r="V513" s="43"/>
      <c r="W513" s="43"/>
      <c r="X513" s="43"/>
      <c r="Y513" s="43"/>
      <c r="Z513" s="43"/>
      <c r="AA513" s="31">
        <f t="shared" si="8"/>
        <v>10155771110.952785</v>
      </c>
    </row>
    <row r="514" spans="1:27" ht="15.75" x14ac:dyDescent="0.25">
      <c r="A514" s="2">
        <v>2017</v>
      </c>
      <c r="B514" s="2" t="s">
        <v>161</v>
      </c>
      <c r="C514" s="2" t="s">
        <v>6</v>
      </c>
      <c r="D514" s="2" t="s">
        <v>162</v>
      </c>
      <c r="E514" s="23" t="s">
        <v>64</v>
      </c>
      <c r="F514" s="43">
        <v>2954163000</v>
      </c>
      <c r="G514" s="43">
        <v>250000000</v>
      </c>
      <c r="H514" s="43">
        <v>0</v>
      </c>
      <c r="I514" s="43">
        <v>120000000</v>
      </c>
      <c r="J514" s="43">
        <v>0</v>
      </c>
      <c r="K514" s="43">
        <v>97240000</v>
      </c>
      <c r="L514" s="43"/>
      <c r="M514" s="43">
        <v>2000000</v>
      </c>
      <c r="N514" s="43">
        <v>4300000</v>
      </c>
      <c r="O514" s="43">
        <v>144000000</v>
      </c>
      <c r="P514" s="43"/>
      <c r="Q514" s="43">
        <v>22613870</v>
      </c>
      <c r="R514" s="43"/>
      <c r="S514" s="43"/>
      <c r="T514" s="43"/>
      <c r="U514" s="43"/>
      <c r="V514" s="43"/>
      <c r="W514" s="43"/>
      <c r="X514" s="43"/>
      <c r="Y514" s="43"/>
      <c r="Z514" s="43"/>
      <c r="AA514" s="31">
        <f t="shared" si="8"/>
        <v>3594316870</v>
      </c>
    </row>
    <row r="515" spans="1:27" ht="15.75" x14ac:dyDescent="0.25">
      <c r="A515" s="2">
        <v>2017</v>
      </c>
      <c r="B515" s="2" t="s">
        <v>161</v>
      </c>
      <c r="C515" s="2" t="s">
        <v>6</v>
      </c>
      <c r="D515" s="2" t="s">
        <v>162</v>
      </c>
      <c r="E515" s="23" t="s">
        <v>164</v>
      </c>
      <c r="F515" s="43">
        <v>2595213</v>
      </c>
      <c r="G515" s="43">
        <v>0</v>
      </c>
      <c r="H515" s="43">
        <v>0</v>
      </c>
      <c r="I515" s="43">
        <v>0</v>
      </c>
      <c r="J515" s="43">
        <v>0</v>
      </c>
      <c r="K515" s="43">
        <v>0</v>
      </c>
      <c r="L515" s="43"/>
      <c r="M515" s="43">
        <v>0</v>
      </c>
      <c r="N515" s="43">
        <v>0</v>
      </c>
      <c r="O515" s="43">
        <v>0</v>
      </c>
      <c r="P515" s="43"/>
      <c r="Q515" s="43">
        <v>295000</v>
      </c>
      <c r="R515" s="43"/>
      <c r="S515" s="43"/>
      <c r="T515" s="43"/>
      <c r="U515" s="43"/>
      <c r="V515" s="43"/>
      <c r="W515" s="43"/>
      <c r="X515" s="43"/>
      <c r="Y515" s="43"/>
      <c r="Z515" s="43"/>
      <c r="AA515" s="31">
        <f t="shared" si="8"/>
        <v>2890213</v>
      </c>
    </row>
    <row r="516" spans="1:27" ht="15.75" x14ac:dyDescent="0.25">
      <c r="A516" s="2">
        <v>2017</v>
      </c>
      <c r="B516" s="2" t="s">
        <v>161</v>
      </c>
      <c r="C516" s="2" t="s">
        <v>6</v>
      </c>
      <c r="D516" s="2" t="s">
        <v>162</v>
      </c>
      <c r="E516" s="23" t="s">
        <v>99</v>
      </c>
      <c r="F516" s="43">
        <v>120500000</v>
      </c>
      <c r="G516" s="43">
        <v>180000000</v>
      </c>
      <c r="H516" s="43">
        <v>198500000</v>
      </c>
      <c r="I516" s="43">
        <v>0</v>
      </c>
      <c r="J516" s="43">
        <v>0</v>
      </c>
      <c r="K516" s="43">
        <v>28600000</v>
      </c>
      <c r="L516" s="43"/>
      <c r="M516" s="43">
        <v>0</v>
      </c>
      <c r="N516" s="43">
        <v>0</v>
      </c>
      <c r="O516" s="43">
        <v>157000000</v>
      </c>
      <c r="P516" s="43"/>
      <c r="Q516" s="43">
        <v>3134250</v>
      </c>
      <c r="R516" s="43"/>
      <c r="S516" s="43"/>
      <c r="T516" s="43"/>
      <c r="U516" s="43"/>
      <c r="V516" s="43"/>
      <c r="W516" s="43"/>
      <c r="X516" s="43"/>
      <c r="Y516" s="43"/>
      <c r="Z516" s="43"/>
      <c r="AA516" s="31">
        <f t="shared" si="8"/>
        <v>687734250</v>
      </c>
    </row>
    <row r="517" spans="1:27" ht="15.75" x14ac:dyDescent="0.25">
      <c r="A517" s="2">
        <v>2017</v>
      </c>
      <c r="B517" s="2" t="s">
        <v>161</v>
      </c>
      <c r="C517" s="2" t="s">
        <v>6</v>
      </c>
      <c r="D517" s="2" t="s">
        <v>162</v>
      </c>
      <c r="E517" s="23" t="s">
        <v>115</v>
      </c>
      <c r="F517" s="43">
        <v>212407358.86000001</v>
      </c>
      <c r="G517" s="43">
        <v>0</v>
      </c>
      <c r="H517" s="43">
        <v>0</v>
      </c>
      <c r="I517" s="43">
        <v>0</v>
      </c>
      <c r="J517" s="43">
        <v>0</v>
      </c>
      <c r="K517" s="43">
        <v>197340000</v>
      </c>
      <c r="L517" s="43"/>
      <c r="M517" s="43">
        <v>0</v>
      </c>
      <c r="N517" s="43">
        <v>0</v>
      </c>
      <c r="O517" s="43">
        <v>0</v>
      </c>
      <c r="P517" s="43"/>
      <c r="Q517" s="43">
        <v>1741250</v>
      </c>
      <c r="R517" s="43"/>
      <c r="S517" s="43"/>
      <c r="T517" s="43"/>
      <c r="U517" s="43"/>
      <c r="V517" s="43"/>
      <c r="W517" s="43"/>
      <c r="X517" s="43"/>
      <c r="Y517" s="43"/>
      <c r="Z517" s="43"/>
      <c r="AA517" s="31">
        <f t="shared" si="8"/>
        <v>411488608.86000001</v>
      </c>
    </row>
    <row r="518" spans="1:27" ht="30" x14ac:dyDescent="0.25">
      <c r="A518" s="2">
        <v>2017</v>
      </c>
      <c r="B518" s="2" t="s">
        <v>161</v>
      </c>
      <c r="C518" s="2" t="s">
        <v>6</v>
      </c>
      <c r="D518" s="2" t="s">
        <v>162</v>
      </c>
      <c r="E518" s="23" t="s">
        <v>194</v>
      </c>
      <c r="F518" s="43">
        <v>3364312613.9099998</v>
      </c>
      <c r="G518" s="43">
        <v>1489000000</v>
      </c>
      <c r="H518" s="43">
        <v>0</v>
      </c>
      <c r="I518" s="43">
        <v>0</v>
      </c>
      <c r="J518" s="43">
        <v>0</v>
      </c>
      <c r="K518" s="43">
        <v>143000000</v>
      </c>
      <c r="L518" s="43"/>
      <c r="M518" s="43">
        <v>0</v>
      </c>
      <c r="N518" s="43">
        <v>0</v>
      </c>
      <c r="O518" s="43">
        <v>0</v>
      </c>
      <c r="P518" s="43"/>
      <c r="Q518" s="43">
        <v>1153000</v>
      </c>
      <c r="R518" s="43"/>
      <c r="S518" s="43"/>
      <c r="T518" s="43"/>
      <c r="U518" s="43"/>
      <c r="V518" s="43"/>
      <c r="W518" s="43"/>
      <c r="X518" s="43"/>
      <c r="Y518" s="43"/>
      <c r="Z518" s="43"/>
      <c r="AA518" s="31">
        <f t="shared" si="8"/>
        <v>4997465613.9099998</v>
      </c>
    </row>
    <row r="519" spans="1:27" ht="15.75" x14ac:dyDescent="0.25">
      <c r="A519" s="2">
        <v>2017</v>
      </c>
      <c r="B519" s="2" t="s">
        <v>161</v>
      </c>
      <c r="C519" s="2" t="s">
        <v>6</v>
      </c>
      <c r="D519" s="2" t="s">
        <v>162</v>
      </c>
      <c r="E519" s="23" t="s">
        <v>62</v>
      </c>
      <c r="F519" s="43">
        <v>4367254600</v>
      </c>
      <c r="G519" s="43">
        <v>1980000000</v>
      </c>
      <c r="H519" s="43">
        <v>140000000</v>
      </c>
      <c r="I519" s="43">
        <v>545500000</v>
      </c>
      <c r="J519" s="43">
        <v>980000000</v>
      </c>
      <c r="K519" s="43">
        <v>1010745295.9772549</v>
      </c>
      <c r="L519" s="43"/>
      <c r="M519" s="43">
        <v>110000000</v>
      </c>
      <c r="N519" s="43">
        <v>142000000</v>
      </c>
      <c r="O519" s="43">
        <v>559000000</v>
      </c>
      <c r="P519" s="43"/>
      <c r="Q519" s="43">
        <v>303217034.1111111</v>
      </c>
      <c r="R519" s="43"/>
      <c r="S519" s="43"/>
      <c r="T519" s="43"/>
      <c r="U519" s="43"/>
      <c r="V519" s="43"/>
      <c r="W519" s="43"/>
      <c r="X519" s="43"/>
      <c r="Y519" s="43"/>
      <c r="Z519" s="43"/>
      <c r="AA519" s="31">
        <f t="shared" si="8"/>
        <v>10137716930.088366</v>
      </c>
    </row>
    <row r="520" spans="1:27" ht="15.75" x14ac:dyDescent="0.25">
      <c r="A520" s="2">
        <v>2017</v>
      </c>
      <c r="B520" s="2" t="s">
        <v>161</v>
      </c>
      <c r="C520" s="2" t="s">
        <v>6</v>
      </c>
      <c r="D520" s="2" t="s">
        <v>162</v>
      </c>
      <c r="E520" s="23" t="s">
        <v>119</v>
      </c>
      <c r="F520" s="43">
        <v>0</v>
      </c>
      <c r="G520" s="43">
        <v>400000000</v>
      </c>
      <c r="H520" s="43">
        <v>0</v>
      </c>
      <c r="I520" s="43">
        <v>0</v>
      </c>
      <c r="J520" s="43">
        <v>100000000</v>
      </c>
      <c r="K520" s="43">
        <v>0</v>
      </c>
      <c r="L520" s="43"/>
      <c r="M520" s="43">
        <v>0</v>
      </c>
      <c r="N520" s="43">
        <v>0</v>
      </c>
      <c r="O520" s="43">
        <v>0</v>
      </c>
      <c r="P520" s="43"/>
      <c r="Q520" s="43">
        <v>0</v>
      </c>
      <c r="R520" s="43"/>
      <c r="S520" s="43"/>
      <c r="T520" s="43"/>
      <c r="U520" s="43"/>
      <c r="V520" s="43"/>
      <c r="W520" s="43"/>
      <c r="X520" s="43"/>
      <c r="Y520" s="43"/>
      <c r="Z520" s="43"/>
      <c r="AA520" s="31">
        <f t="shared" si="8"/>
        <v>500000000</v>
      </c>
    </row>
    <row r="521" spans="1:27" ht="15.75" x14ac:dyDescent="0.25">
      <c r="A521" s="2">
        <v>2017</v>
      </c>
      <c r="B521" s="2" t="s">
        <v>161</v>
      </c>
      <c r="C521" s="2" t="s">
        <v>6</v>
      </c>
      <c r="D521" s="2" t="s">
        <v>162</v>
      </c>
      <c r="E521" s="23" t="s">
        <v>129</v>
      </c>
      <c r="F521" s="43">
        <v>83025149.739999995</v>
      </c>
      <c r="G521" s="43">
        <v>76335642</v>
      </c>
      <c r="H521" s="43">
        <v>93524738.950000003</v>
      </c>
      <c r="I521" s="43">
        <v>0</v>
      </c>
      <c r="J521" s="43">
        <v>0</v>
      </c>
      <c r="K521" s="43">
        <v>0</v>
      </c>
      <c r="L521" s="43"/>
      <c r="M521" s="43">
        <v>0</v>
      </c>
      <c r="N521" s="43">
        <v>0</v>
      </c>
      <c r="O521" s="43">
        <v>528000000</v>
      </c>
      <c r="P521" s="43"/>
      <c r="Q521" s="43">
        <v>0</v>
      </c>
      <c r="R521" s="43"/>
      <c r="S521" s="43"/>
      <c r="T521" s="43"/>
      <c r="U521" s="43"/>
      <c r="V521" s="43"/>
      <c r="W521" s="43"/>
      <c r="X521" s="43"/>
      <c r="Y521" s="43"/>
      <c r="Z521" s="43"/>
      <c r="AA521" s="31">
        <f t="shared" si="8"/>
        <v>780885530.69000006</v>
      </c>
    </row>
    <row r="522" spans="1:27" ht="15.75" x14ac:dyDescent="0.25">
      <c r="A522" s="2">
        <v>2017</v>
      </c>
      <c r="B522" s="2" t="s">
        <v>161</v>
      </c>
      <c r="C522" s="2" t="s">
        <v>6</v>
      </c>
      <c r="D522" s="2" t="s">
        <v>162</v>
      </c>
      <c r="E522" s="23" t="s">
        <v>59</v>
      </c>
      <c r="F522" s="43">
        <v>1190586632</v>
      </c>
      <c r="G522" s="43">
        <v>203322659</v>
      </c>
      <c r="H522" s="43">
        <v>367500000</v>
      </c>
      <c r="I522" s="43">
        <v>100515000</v>
      </c>
      <c r="J522" s="43">
        <v>0</v>
      </c>
      <c r="K522" s="43">
        <v>57534101.53699553</v>
      </c>
      <c r="L522" s="43"/>
      <c r="M522" s="43">
        <v>0</v>
      </c>
      <c r="N522" s="43">
        <v>0</v>
      </c>
      <c r="O522" s="43">
        <v>0</v>
      </c>
      <c r="P522" s="43"/>
      <c r="Q522" s="43">
        <v>64071867.600000001</v>
      </c>
      <c r="R522" s="43"/>
      <c r="S522" s="43"/>
      <c r="T522" s="43"/>
      <c r="U522" s="43"/>
      <c r="V522" s="43"/>
      <c r="W522" s="43"/>
      <c r="X522" s="43"/>
      <c r="Y522" s="43"/>
      <c r="Z522" s="43"/>
      <c r="AA522" s="31">
        <f t="shared" si="8"/>
        <v>1983530260.1369953</v>
      </c>
    </row>
    <row r="523" spans="1:27" ht="15.75" x14ac:dyDescent="0.25">
      <c r="A523" s="2">
        <v>2017</v>
      </c>
      <c r="B523" s="2" t="s">
        <v>161</v>
      </c>
      <c r="C523" s="2" t="s">
        <v>6</v>
      </c>
      <c r="D523" s="2" t="s">
        <v>162</v>
      </c>
      <c r="E523" s="23" t="s">
        <v>66</v>
      </c>
      <c r="F523" s="43">
        <v>1170266250</v>
      </c>
      <c r="G523" s="43">
        <v>620000000</v>
      </c>
      <c r="H523" s="43">
        <v>182500000</v>
      </c>
      <c r="I523" s="43">
        <v>450000000</v>
      </c>
      <c r="J523" s="43">
        <v>0</v>
      </c>
      <c r="K523" s="43">
        <v>18000000</v>
      </c>
      <c r="L523" s="43"/>
      <c r="M523" s="43">
        <v>0</v>
      </c>
      <c r="N523" s="43">
        <v>0</v>
      </c>
      <c r="O523" s="43">
        <v>190000000</v>
      </c>
      <c r="P523" s="43"/>
      <c r="Q523" s="43">
        <v>463534000</v>
      </c>
      <c r="R523" s="43"/>
      <c r="S523" s="43"/>
      <c r="T523" s="43"/>
      <c r="U523" s="43"/>
      <c r="V523" s="43"/>
      <c r="W523" s="43"/>
      <c r="X523" s="43"/>
      <c r="Y523" s="43"/>
      <c r="Z523" s="43"/>
      <c r="AA523" s="31">
        <f t="shared" si="8"/>
        <v>3094300250</v>
      </c>
    </row>
    <row r="524" spans="1:27" ht="15.75" x14ac:dyDescent="0.25">
      <c r="A524" s="2">
        <v>2017</v>
      </c>
      <c r="B524" s="2" t="s">
        <v>161</v>
      </c>
      <c r="C524" s="2" t="s">
        <v>6</v>
      </c>
      <c r="D524" s="2" t="s">
        <v>162</v>
      </c>
      <c r="E524" s="23" t="s">
        <v>140</v>
      </c>
      <c r="F524" s="43">
        <v>0</v>
      </c>
      <c r="G524" s="43">
        <v>0</v>
      </c>
      <c r="H524" s="43">
        <v>0</v>
      </c>
      <c r="I524" s="43">
        <v>0</v>
      </c>
      <c r="J524" s="43">
        <v>365992200</v>
      </c>
      <c r="K524" s="43">
        <v>0</v>
      </c>
      <c r="L524" s="43"/>
      <c r="M524" s="43">
        <v>22000000</v>
      </c>
      <c r="N524" s="43">
        <v>0</v>
      </c>
      <c r="O524" s="43">
        <v>0</v>
      </c>
      <c r="P524" s="43"/>
      <c r="Q524" s="43">
        <v>0</v>
      </c>
      <c r="R524" s="43"/>
      <c r="S524" s="43"/>
      <c r="T524" s="43"/>
      <c r="U524" s="43"/>
      <c r="V524" s="43"/>
      <c r="W524" s="43"/>
      <c r="X524" s="43"/>
      <c r="Y524" s="43"/>
      <c r="Z524" s="43"/>
      <c r="AA524" s="31">
        <f t="shared" si="8"/>
        <v>387992200</v>
      </c>
    </row>
    <row r="525" spans="1:27" ht="15.75" x14ac:dyDescent="0.25">
      <c r="A525" s="2">
        <v>2017</v>
      </c>
      <c r="B525" s="2" t="s">
        <v>161</v>
      </c>
      <c r="C525" s="2" t="s">
        <v>6</v>
      </c>
      <c r="D525" s="2" t="s">
        <v>162</v>
      </c>
      <c r="E525" s="23" t="s">
        <v>60</v>
      </c>
      <c r="F525" s="43">
        <v>5629555074</v>
      </c>
      <c r="G525" s="43">
        <v>3492208580.2399998</v>
      </c>
      <c r="H525" s="43">
        <v>743500000</v>
      </c>
      <c r="I525" s="43">
        <v>3395300000</v>
      </c>
      <c r="J525" s="43">
        <v>0</v>
      </c>
      <c r="K525" s="43">
        <v>767063319.58694756</v>
      </c>
      <c r="L525" s="43"/>
      <c r="M525" s="43">
        <v>39500000</v>
      </c>
      <c r="N525" s="43">
        <v>40200000</v>
      </c>
      <c r="O525" s="43">
        <v>970500000</v>
      </c>
      <c r="P525" s="43"/>
      <c r="Q525" s="43">
        <v>69482546</v>
      </c>
      <c r="R525" s="43"/>
      <c r="S525" s="43"/>
      <c r="T525" s="43"/>
      <c r="U525" s="43"/>
      <c r="V525" s="43"/>
      <c r="W525" s="43"/>
      <c r="X525" s="43"/>
      <c r="Y525" s="43"/>
      <c r="Z525" s="43"/>
      <c r="AA525" s="31">
        <f t="shared" si="8"/>
        <v>15147309519.826948</v>
      </c>
    </row>
    <row r="526" spans="1:27" ht="15.75" x14ac:dyDescent="0.25">
      <c r="A526" s="2">
        <v>2017</v>
      </c>
      <c r="B526" s="2" t="s">
        <v>161</v>
      </c>
      <c r="C526" s="2" t="s">
        <v>6</v>
      </c>
      <c r="D526" s="2" t="s">
        <v>162</v>
      </c>
      <c r="E526" s="14" t="s">
        <v>195</v>
      </c>
      <c r="F526" s="43">
        <v>1373387500</v>
      </c>
      <c r="G526" s="43">
        <v>392000000</v>
      </c>
      <c r="H526" s="43">
        <v>71000000</v>
      </c>
      <c r="I526" s="43">
        <v>0</v>
      </c>
      <c r="J526" s="43">
        <v>0</v>
      </c>
      <c r="K526" s="43">
        <v>302683630.39353758</v>
      </c>
      <c r="L526" s="43"/>
      <c r="M526" s="43">
        <v>0</v>
      </c>
      <c r="N526" s="43">
        <v>82300000</v>
      </c>
      <c r="O526" s="43">
        <v>455000000</v>
      </c>
      <c r="P526" s="43"/>
      <c r="Q526" s="43">
        <v>521652158.54000002</v>
      </c>
      <c r="R526" s="43"/>
      <c r="S526" s="43"/>
      <c r="T526" s="43"/>
      <c r="U526" s="43"/>
      <c r="V526" s="43"/>
      <c r="W526" s="43"/>
      <c r="X526" s="43"/>
      <c r="Y526" s="43"/>
      <c r="Z526" s="43"/>
      <c r="AA526" s="31">
        <f t="shared" si="8"/>
        <v>3198023288.9335375</v>
      </c>
    </row>
    <row r="527" spans="1:27" ht="15.75" x14ac:dyDescent="0.25">
      <c r="A527" s="2">
        <v>2017</v>
      </c>
      <c r="B527" s="2" t="s">
        <v>161</v>
      </c>
      <c r="C527" s="2" t="s">
        <v>6</v>
      </c>
      <c r="D527" s="2" t="s">
        <v>162</v>
      </c>
      <c r="E527" s="24" t="s">
        <v>124</v>
      </c>
      <c r="F527" s="43">
        <v>555825000</v>
      </c>
      <c r="G527" s="43">
        <v>1300000000</v>
      </c>
      <c r="H527" s="43">
        <v>0</v>
      </c>
      <c r="I527" s="43">
        <v>450000000</v>
      </c>
      <c r="J527" s="43">
        <v>0</v>
      </c>
      <c r="K527" s="43">
        <v>150000000</v>
      </c>
      <c r="L527" s="43"/>
      <c r="M527" s="43">
        <v>0</v>
      </c>
      <c r="N527" s="43">
        <v>0</v>
      </c>
      <c r="O527" s="43">
        <v>0</v>
      </c>
      <c r="P527" s="43"/>
      <c r="Q527" s="43">
        <v>9726000</v>
      </c>
      <c r="R527" s="43"/>
      <c r="S527" s="43"/>
      <c r="T527" s="43"/>
      <c r="U527" s="43"/>
      <c r="V527" s="43"/>
      <c r="W527" s="43"/>
      <c r="X527" s="43"/>
      <c r="Y527" s="43"/>
      <c r="Z527" s="43"/>
      <c r="AA527" s="31">
        <f t="shared" si="8"/>
        <v>2465551000</v>
      </c>
    </row>
    <row r="528" spans="1:27" ht="15.75" x14ac:dyDescent="0.25">
      <c r="A528" s="2">
        <v>2017</v>
      </c>
      <c r="B528" s="2" t="s">
        <v>161</v>
      </c>
      <c r="C528" s="2" t="s">
        <v>6</v>
      </c>
      <c r="D528" s="2" t="s">
        <v>162</v>
      </c>
      <c r="E528" s="24" t="s">
        <v>52</v>
      </c>
      <c r="F528" s="43">
        <v>4254085016.638401</v>
      </c>
      <c r="G528" s="43">
        <v>0</v>
      </c>
      <c r="H528" s="43">
        <v>2000000</v>
      </c>
      <c r="I528" s="43">
        <v>0</v>
      </c>
      <c r="J528" s="43">
        <v>0</v>
      </c>
      <c r="K528" s="43">
        <v>75790000</v>
      </c>
      <c r="L528" s="43"/>
      <c r="M528" s="43">
        <v>0</v>
      </c>
      <c r="N528" s="43">
        <v>0</v>
      </c>
      <c r="O528" s="43">
        <v>0</v>
      </c>
      <c r="P528" s="43"/>
      <c r="Q528" s="43">
        <v>47118000</v>
      </c>
      <c r="R528" s="43"/>
      <c r="S528" s="43"/>
      <c r="T528" s="43"/>
      <c r="U528" s="43"/>
      <c r="V528" s="43"/>
      <c r="W528" s="43"/>
      <c r="X528" s="43"/>
      <c r="Y528" s="43"/>
      <c r="Z528" s="43"/>
      <c r="AA528" s="31">
        <f t="shared" si="8"/>
        <v>4378993016.638401</v>
      </c>
    </row>
    <row r="529" spans="1:27" ht="15.75" x14ac:dyDescent="0.25">
      <c r="A529" s="2">
        <v>2017</v>
      </c>
      <c r="B529" s="2" t="s">
        <v>161</v>
      </c>
      <c r="C529" s="2" t="s">
        <v>6</v>
      </c>
      <c r="D529" s="2" t="s">
        <v>162</v>
      </c>
      <c r="E529" s="24" t="s">
        <v>53</v>
      </c>
      <c r="F529" s="43">
        <v>0</v>
      </c>
      <c r="G529" s="43">
        <v>0</v>
      </c>
      <c r="H529" s="43">
        <v>0</v>
      </c>
      <c r="I529" s="43">
        <v>0</v>
      </c>
      <c r="J529" s="43">
        <v>0</v>
      </c>
      <c r="K529" s="43">
        <v>0</v>
      </c>
      <c r="L529" s="43">
        <v>0</v>
      </c>
      <c r="M529" s="43">
        <v>0</v>
      </c>
      <c r="N529" s="43">
        <v>0</v>
      </c>
      <c r="O529" s="43">
        <v>0</v>
      </c>
      <c r="P529" s="43">
        <v>0</v>
      </c>
      <c r="Q529" s="43">
        <v>0</v>
      </c>
      <c r="R529" s="43">
        <v>0</v>
      </c>
      <c r="S529" s="43">
        <v>0</v>
      </c>
      <c r="T529" s="43">
        <v>0</v>
      </c>
      <c r="U529" s="43">
        <v>0</v>
      </c>
      <c r="V529" s="43">
        <v>0</v>
      </c>
      <c r="W529" s="43">
        <v>0</v>
      </c>
      <c r="X529" s="43">
        <v>0</v>
      </c>
      <c r="Y529" s="43">
        <v>0</v>
      </c>
      <c r="Z529" s="43">
        <v>0</v>
      </c>
      <c r="AA529" s="31">
        <f t="shared" si="8"/>
        <v>0</v>
      </c>
    </row>
    <row r="530" spans="1:27" ht="15.75" x14ac:dyDescent="0.25">
      <c r="A530" s="2">
        <v>2017</v>
      </c>
      <c r="B530" s="2" t="s">
        <v>161</v>
      </c>
      <c r="C530" s="2" t="s">
        <v>6</v>
      </c>
      <c r="D530" s="2" t="s">
        <v>162</v>
      </c>
      <c r="E530" s="24" t="s">
        <v>160</v>
      </c>
      <c r="F530" s="43">
        <v>0</v>
      </c>
      <c r="G530" s="43">
        <v>0</v>
      </c>
      <c r="H530" s="43">
        <v>0</v>
      </c>
      <c r="I530" s="43">
        <v>0</v>
      </c>
      <c r="J530" s="43">
        <v>0</v>
      </c>
      <c r="K530" s="43">
        <v>0</v>
      </c>
      <c r="L530" s="43">
        <v>0</v>
      </c>
      <c r="M530" s="43">
        <v>0</v>
      </c>
      <c r="N530" s="43">
        <v>0</v>
      </c>
      <c r="O530" s="43">
        <v>0</v>
      </c>
      <c r="P530" s="43">
        <v>0</v>
      </c>
      <c r="Q530" s="43">
        <v>0</v>
      </c>
      <c r="R530" s="43">
        <v>0</v>
      </c>
      <c r="S530" s="43">
        <v>0</v>
      </c>
      <c r="T530" s="43">
        <v>0</v>
      </c>
      <c r="U530" s="43">
        <v>0</v>
      </c>
      <c r="V530" s="43">
        <v>0</v>
      </c>
      <c r="W530" s="43">
        <v>0</v>
      </c>
      <c r="X530" s="43">
        <v>0</v>
      </c>
      <c r="Y530" s="43">
        <v>0</v>
      </c>
      <c r="Z530" s="43">
        <v>0</v>
      </c>
      <c r="AA530" s="31">
        <f t="shared" si="8"/>
        <v>0</v>
      </c>
    </row>
    <row r="531" spans="1:27" ht="15.75" x14ac:dyDescent="0.25">
      <c r="A531" s="2">
        <v>2017</v>
      </c>
      <c r="B531" s="2" t="s">
        <v>161</v>
      </c>
      <c r="C531" s="2" t="s">
        <v>6</v>
      </c>
      <c r="D531" s="2" t="s">
        <v>162</v>
      </c>
      <c r="E531" s="24" t="s">
        <v>100</v>
      </c>
      <c r="F531" s="43">
        <v>165972110.40000001</v>
      </c>
      <c r="G531" s="43">
        <v>1342966012.49</v>
      </c>
      <c r="H531" s="43">
        <v>0</v>
      </c>
      <c r="I531" s="43">
        <v>0</v>
      </c>
      <c r="J531" s="43">
        <v>0</v>
      </c>
      <c r="K531" s="43">
        <v>0</v>
      </c>
      <c r="L531" s="43"/>
      <c r="M531" s="43">
        <v>0</v>
      </c>
      <c r="N531" s="43">
        <v>0</v>
      </c>
      <c r="O531" s="43">
        <v>11500000</v>
      </c>
      <c r="P531" s="43"/>
      <c r="Q531" s="43">
        <v>34260000</v>
      </c>
      <c r="R531" s="43"/>
      <c r="S531" s="43"/>
      <c r="T531" s="43"/>
      <c r="U531" s="43"/>
      <c r="V531" s="43"/>
      <c r="W531" s="43"/>
      <c r="X531" s="43"/>
      <c r="Y531" s="43"/>
      <c r="Z531" s="43"/>
      <c r="AA531" s="31">
        <f t="shared" si="8"/>
        <v>1554698122.8900001</v>
      </c>
    </row>
    <row r="532" spans="1:27" ht="15.75" x14ac:dyDescent="0.25">
      <c r="A532" s="2">
        <v>2017</v>
      </c>
      <c r="B532" s="2" t="s">
        <v>161</v>
      </c>
      <c r="C532" s="2" t="s">
        <v>6</v>
      </c>
      <c r="D532" s="2" t="s">
        <v>162</v>
      </c>
      <c r="E532" s="24" t="s">
        <v>51</v>
      </c>
      <c r="F532" s="43">
        <v>68708000</v>
      </c>
      <c r="G532" s="43">
        <v>0</v>
      </c>
      <c r="H532" s="43">
        <v>0</v>
      </c>
      <c r="I532" s="43">
        <v>0</v>
      </c>
      <c r="J532" s="43">
        <v>0</v>
      </c>
      <c r="K532" s="43">
        <v>5148000</v>
      </c>
      <c r="L532" s="43"/>
      <c r="M532" s="43">
        <v>0</v>
      </c>
      <c r="N532" s="43">
        <v>0</v>
      </c>
      <c r="O532" s="43">
        <v>0</v>
      </c>
      <c r="P532" s="43"/>
      <c r="Q532" s="43">
        <v>12213529.722222222</v>
      </c>
      <c r="R532" s="43"/>
      <c r="S532" s="43"/>
      <c r="T532" s="43"/>
      <c r="U532" s="43"/>
      <c r="V532" s="43"/>
      <c r="W532" s="43"/>
      <c r="X532" s="43"/>
      <c r="Y532" s="43"/>
      <c r="Z532" s="43"/>
      <c r="AA532" s="31">
        <f t="shared" si="8"/>
        <v>86069529.722222224</v>
      </c>
    </row>
    <row r="533" spans="1:27" ht="15.75" x14ac:dyDescent="0.25">
      <c r="A533" s="2">
        <v>2017</v>
      </c>
      <c r="B533" s="2" t="s">
        <v>161</v>
      </c>
      <c r="C533" s="2" t="s">
        <v>6</v>
      </c>
      <c r="D533" s="2" t="s">
        <v>162</v>
      </c>
      <c r="E533" s="24" t="s">
        <v>50</v>
      </c>
      <c r="F533" s="43">
        <v>2995000</v>
      </c>
      <c r="G533" s="43">
        <v>0</v>
      </c>
      <c r="H533" s="43">
        <v>0</v>
      </c>
      <c r="I533" s="43">
        <v>0</v>
      </c>
      <c r="J533" s="43">
        <v>0</v>
      </c>
      <c r="K533" s="43">
        <v>43668570.948163532</v>
      </c>
      <c r="L533" s="43"/>
      <c r="M533" s="43">
        <v>0</v>
      </c>
      <c r="N533" s="43">
        <v>0</v>
      </c>
      <c r="O533" s="43">
        <v>0</v>
      </c>
      <c r="P533" s="43"/>
      <c r="Q533" s="43">
        <v>37321910</v>
      </c>
      <c r="R533" s="43"/>
      <c r="S533" s="43"/>
      <c r="T533" s="43"/>
      <c r="U533" s="43"/>
      <c r="V533" s="43"/>
      <c r="W533" s="43"/>
      <c r="X533" s="43"/>
      <c r="Y533" s="43"/>
      <c r="Z533" s="43"/>
      <c r="AA533" s="31">
        <f t="shared" si="8"/>
        <v>83985480.948163539</v>
      </c>
    </row>
    <row r="534" spans="1:27" ht="15.75" x14ac:dyDescent="0.25">
      <c r="A534" s="2">
        <v>2017</v>
      </c>
      <c r="B534" s="2" t="s">
        <v>161</v>
      </c>
      <c r="C534" s="2" t="s">
        <v>6</v>
      </c>
      <c r="D534" s="2" t="s">
        <v>162</v>
      </c>
      <c r="E534" s="24" t="s">
        <v>101</v>
      </c>
      <c r="F534" s="43">
        <v>541332111.75</v>
      </c>
      <c r="G534" s="43">
        <v>1600000000</v>
      </c>
      <c r="H534" s="43">
        <v>145000000</v>
      </c>
      <c r="I534" s="43">
        <v>2000000</v>
      </c>
      <c r="J534" s="43">
        <v>290000000</v>
      </c>
      <c r="K534" s="43">
        <v>0</v>
      </c>
      <c r="L534" s="43"/>
      <c r="M534" s="43">
        <v>0</v>
      </c>
      <c r="N534" s="43">
        <v>0</v>
      </c>
      <c r="O534" s="43">
        <v>0</v>
      </c>
      <c r="P534" s="43"/>
      <c r="Q534" s="43">
        <v>0</v>
      </c>
      <c r="R534" s="43"/>
      <c r="S534" s="43"/>
      <c r="T534" s="43"/>
      <c r="U534" s="43"/>
      <c r="V534" s="43"/>
      <c r="W534" s="43"/>
      <c r="X534" s="43"/>
      <c r="Y534" s="43"/>
      <c r="Z534" s="43"/>
      <c r="AA534" s="31">
        <f t="shared" si="8"/>
        <v>2578332111.75</v>
      </c>
    </row>
    <row r="535" spans="1:27" ht="15.75" x14ac:dyDescent="0.25">
      <c r="A535" s="2">
        <v>2017</v>
      </c>
      <c r="B535" s="2" t="s">
        <v>161</v>
      </c>
      <c r="C535" s="2" t="s">
        <v>6</v>
      </c>
      <c r="D535" s="2" t="s">
        <v>162</v>
      </c>
      <c r="E535" s="24" t="s">
        <v>77</v>
      </c>
      <c r="F535" s="43">
        <v>705098911.08000004</v>
      </c>
      <c r="G535" s="43">
        <v>320000000</v>
      </c>
      <c r="H535" s="43">
        <v>0</v>
      </c>
      <c r="I535" s="43">
        <v>0</v>
      </c>
      <c r="J535" s="43">
        <v>0</v>
      </c>
      <c r="K535" s="43">
        <v>25864696</v>
      </c>
      <c r="L535" s="43"/>
      <c r="M535" s="43">
        <v>0</v>
      </c>
      <c r="N535" s="43">
        <v>0</v>
      </c>
      <c r="O535" s="43">
        <v>0</v>
      </c>
      <c r="P535" s="43"/>
      <c r="Q535" s="43">
        <v>0</v>
      </c>
      <c r="R535" s="43"/>
      <c r="S535" s="43"/>
      <c r="T535" s="43"/>
      <c r="U535" s="43"/>
      <c r="V535" s="43"/>
      <c r="W535" s="43"/>
      <c r="X535" s="43"/>
      <c r="Y535" s="43"/>
      <c r="Z535" s="43"/>
      <c r="AA535" s="31">
        <f t="shared" si="8"/>
        <v>1050963607.08</v>
      </c>
    </row>
    <row r="536" spans="1:27" ht="15.75" x14ac:dyDescent="0.25">
      <c r="A536" s="2">
        <v>2017</v>
      </c>
      <c r="B536" s="2" t="s">
        <v>161</v>
      </c>
      <c r="C536" s="2" t="s">
        <v>6</v>
      </c>
      <c r="D536" s="2" t="s">
        <v>162</v>
      </c>
      <c r="E536" s="24" t="s">
        <v>116</v>
      </c>
      <c r="F536" s="43">
        <v>1450000</v>
      </c>
      <c r="G536" s="43">
        <v>110000000</v>
      </c>
      <c r="H536" s="43">
        <v>0</v>
      </c>
      <c r="I536" s="43">
        <v>0</v>
      </c>
      <c r="J536" s="43">
        <v>0</v>
      </c>
      <c r="K536" s="43">
        <v>11265883.904944127</v>
      </c>
      <c r="L536" s="43"/>
      <c r="M536" s="43">
        <v>0</v>
      </c>
      <c r="N536" s="43">
        <v>0</v>
      </c>
      <c r="O536" s="43">
        <v>0</v>
      </c>
      <c r="P536" s="43"/>
      <c r="Q536" s="43">
        <v>0</v>
      </c>
      <c r="R536" s="43"/>
      <c r="S536" s="43"/>
      <c r="T536" s="43"/>
      <c r="U536" s="43"/>
      <c r="V536" s="43"/>
      <c r="W536" s="43"/>
      <c r="X536" s="43"/>
      <c r="Y536" s="43"/>
      <c r="Z536" s="43"/>
      <c r="AA536" s="31">
        <f t="shared" si="8"/>
        <v>122715883.90494412</v>
      </c>
    </row>
    <row r="537" spans="1:27" ht="15.75" x14ac:dyDescent="0.25">
      <c r="A537" s="2">
        <v>2017</v>
      </c>
      <c r="B537" s="2" t="s">
        <v>161</v>
      </c>
      <c r="C537" s="2" t="s">
        <v>6</v>
      </c>
      <c r="D537" s="2" t="s">
        <v>162</v>
      </c>
      <c r="E537" s="24" t="s">
        <v>57</v>
      </c>
      <c r="F537" s="43">
        <v>138500000</v>
      </c>
      <c r="G537" s="43">
        <v>380000000</v>
      </c>
      <c r="H537" s="43">
        <v>188500000</v>
      </c>
      <c r="I537" s="43">
        <v>0</v>
      </c>
      <c r="J537" s="43">
        <v>0</v>
      </c>
      <c r="K537" s="43">
        <v>45000000</v>
      </c>
      <c r="L537" s="43"/>
      <c r="M537" s="43">
        <v>0</v>
      </c>
      <c r="N537" s="43">
        <v>0</v>
      </c>
      <c r="O537" s="43">
        <v>0</v>
      </c>
      <c r="P537" s="43"/>
      <c r="Q537" s="43">
        <v>8425687.5</v>
      </c>
      <c r="R537" s="43"/>
      <c r="S537" s="43"/>
      <c r="T537" s="43"/>
      <c r="U537" s="43"/>
      <c r="V537" s="43"/>
      <c r="W537" s="43"/>
      <c r="X537" s="43"/>
      <c r="Y537" s="43"/>
      <c r="Z537" s="43"/>
      <c r="AA537" s="31">
        <f t="shared" si="8"/>
        <v>760425687.5</v>
      </c>
    </row>
    <row r="538" spans="1:27" ht="15.75" x14ac:dyDescent="0.25">
      <c r="A538" s="2">
        <v>2017</v>
      </c>
      <c r="B538" s="2" t="s">
        <v>161</v>
      </c>
      <c r="C538" s="2" t="s">
        <v>6</v>
      </c>
      <c r="D538" s="2" t="s">
        <v>162</v>
      </c>
      <c r="E538" s="24" t="s">
        <v>48</v>
      </c>
      <c r="F538" s="43">
        <v>2933728425</v>
      </c>
      <c r="G538" s="43">
        <v>70575000</v>
      </c>
      <c r="H538" s="43">
        <v>3750000</v>
      </c>
      <c r="I538" s="43">
        <v>0</v>
      </c>
      <c r="J538" s="43">
        <v>0</v>
      </c>
      <c r="K538" s="43">
        <v>0</v>
      </c>
      <c r="L538" s="43"/>
      <c r="M538" s="43">
        <v>0</v>
      </c>
      <c r="N538" s="43">
        <v>0</v>
      </c>
      <c r="O538" s="43">
        <v>0</v>
      </c>
      <c r="P538" s="43"/>
      <c r="Q538" s="43">
        <v>0</v>
      </c>
      <c r="R538" s="43"/>
      <c r="S538" s="43"/>
      <c r="T538" s="43"/>
      <c r="U538" s="43"/>
      <c r="V538" s="43"/>
      <c r="W538" s="43"/>
      <c r="X538" s="43"/>
      <c r="Y538" s="43"/>
      <c r="Z538" s="43"/>
      <c r="AA538" s="31">
        <f t="shared" si="8"/>
        <v>3008053425</v>
      </c>
    </row>
    <row r="539" spans="1:27" ht="15.75" x14ac:dyDescent="0.25">
      <c r="A539" s="2">
        <v>2017</v>
      </c>
      <c r="B539" s="2" t="s">
        <v>161</v>
      </c>
      <c r="C539" s="2" t="s">
        <v>6</v>
      </c>
      <c r="D539" s="2" t="s">
        <v>162</v>
      </c>
      <c r="E539" s="24" t="s">
        <v>54</v>
      </c>
      <c r="F539" s="43">
        <v>92962449.693600014</v>
      </c>
      <c r="G539" s="43">
        <v>325000000</v>
      </c>
      <c r="H539" s="43">
        <v>4000000</v>
      </c>
      <c r="I539" s="43">
        <v>0</v>
      </c>
      <c r="J539" s="43">
        <v>0</v>
      </c>
      <c r="K539" s="43">
        <v>0</v>
      </c>
      <c r="L539" s="43"/>
      <c r="M539" s="43">
        <v>0</v>
      </c>
      <c r="N539" s="43">
        <v>0</v>
      </c>
      <c r="O539" s="43">
        <v>0</v>
      </c>
      <c r="P539" s="43"/>
      <c r="Q539" s="43">
        <v>57958040</v>
      </c>
      <c r="R539" s="43"/>
      <c r="S539" s="43"/>
      <c r="T539" s="43"/>
      <c r="U539" s="43"/>
      <c r="V539" s="43"/>
      <c r="W539" s="43"/>
      <c r="X539" s="43"/>
      <c r="Y539" s="43"/>
      <c r="Z539" s="43"/>
      <c r="AA539" s="31">
        <f t="shared" si="8"/>
        <v>479920489.6936</v>
      </c>
    </row>
    <row r="540" spans="1:27" ht="15.75" x14ac:dyDescent="0.25">
      <c r="A540" s="2">
        <v>2017</v>
      </c>
      <c r="B540" s="2" t="s">
        <v>161</v>
      </c>
      <c r="C540" s="2" t="s">
        <v>6</v>
      </c>
      <c r="D540" s="2" t="s">
        <v>162</v>
      </c>
      <c r="E540" s="24" t="s">
        <v>55</v>
      </c>
      <c r="F540" s="43">
        <v>502861913</v>
      </c>
      <c r="G540" s="43">
        <v>0</v>
      </c>
      <c r="H540" s="43">
        <v>0</v>
      </c>
      <c r="I540" s="43">
        <v>0</v>
      </c>
      <c r="J540" s="43">
        <v>0</v>
      </c>
      <c r="K540" s="43">
        <v>0</v>
      </c>
      <c r="L540" s="43"/>
      <c r="M540" s="43">
        <v>0</v>
      </c>
      <c r="N540" s="43">
        <v>80000000</v>
      </c>
      <c r="O540" s="43">
        <v>0</v>
      </c>
      <c r="P540" s="43"/>
      <c r="Q540" s="43">
        <v>10000000</v>
      </c>
      <c r="R540" s="43"/>
      <c r="S540" s="43"/>
      <c r="T540" s="43"/>
      <c r="U540" s="43"/>
      <c r="V540" s="43"/>
      <c r="W540" s="43"/>
      <c r="X540" s="43"/>
      <c r="Y540" s="43"/>
      <c r="Z540" s="43"/>
      <c r="AA540" s="31">
        <f t="shared" si="8"/>
        <v>592861913</v>
      </c>
    </row>
    <row r="541" spans="1:27" ht="15.75" x14ac:dyDescent="0.25">
      <c r="A541" s="2">
        <v>2017</v>
      </c>
      <c r="B541" s="2" t="s">
        <v>161</v>
      </c>
      <c r="C541" s="2" t="s">
        <v>6</v>
      </c>
      <c r="D541" s="2" t="s">
        <v>162</v>
      </c>
      <c r="E541" s="24" t="s">
        <v>49</v>
      </c>
      <c r="F541" s="43">
        <v>8300000</v>
      </c>
      <c r="G541" s="43">
        <v>0</v>
      </c>
      <c r="H541" s="43">
        <v>0</v>
      </c>
      <c r="I541" s="43">
        <v>0</v>
      </c>
      <c r="J541" s="43">
        <v>0</v>
      </c>
      <c r="K541" s="43">
        <v>0</v>
      </c>
      <c r="L541" s="43"/>
      <c r="M541" s="43">
        <v>0</v>
      </c>
      <c r="N541" s="43">
        <v>0</v>
      </c>
      <c r="O541" s="43">
        <v>0</v>
      </c>
      <c r="P541" s="43"/>
      <c r="Q541" s="43">
        <v>0</v>
      </c>
      <c r="R541" s="43"/>
      <c r="S541" s="43"/>
      <c r="T541" s="43"/>
      <c r="U541" s="43"/>
      <c r="V541" s="43"/>
      <c r="W541" s="43"/>
      <c r="X541" s="43"/>
      <c r="Y541" s="43"/>
      <c r="Z541" s="43"/>
      <c r="AA541" s="31">
        <f t="shared" si="8"/>
        <v>8300000</v>
      </c>
    </row>
    <row r="542" spans="1:27" ht="15.75" x14ac:dyDescent="0.25">
      <c r="A542" s="2">
        <v>2017</v>
      </c>
      <c r="B542" s="2" t="s">
        <v>161</v>
      </c>
      <c r="C542" s="2" t="s">
        <v>6</v>
      </c>
      <c r="D542" s="2" t="s">
        <v>162</v>
      </c>
      <c r="E542" s="24" t="s">
        <v>92</v>
      </c>
      <c r="F542" s="43">
        <v>85650000</v>
      </c>
      <c r="G542" s="43">
        <v>1002177000</v>
      </c>
      <c r="H542" s="43">
        <v>0</v>
      </c>
      <c r="I542" s="43">
        <v>0</v>
      </c>
      <c r="J542" s="43">
        <v>0</v>
      </c>
      <c r="K542" s="43">
        <v>0</v>
      </c>
      <c r="L542" s="43"/>
      <c r="M542" s="43">
        <v>0</v>
      </c>
      <c r="N542" s="43">
        <v>0</v>
      </c>
      <c r="O542" s="43">
        <v>0</v>
      </c>
      <c r="P542" s="43"/>
      <c r="Q542" s="43">
        <v>0</v>
      </c>
      <c r="R542" s="43"/>
      <c r="S542" s="43"/>
      <c r="T542" s="43"/>
      <c r="U542" s="43"/>
      <c r="V542" s="43"/>
      <c r="W542" s="43"/>
      <c r="X542" s="43"/>
      <c r="Y542" s="43"/>
      <c r="Z542" s="43"/>
      <c r="AA542" s="31">
        <f t="shared" si="8"/>
        <v>1087827000</v>
      </c>
    </row>
    <row r="543" spans="1:27" ht="15.75" x14ac:dyDescent="0.25">
      <c r="A543" s="2">
        <v>2017</v>
      </c>
      <c r="B543" s="2" t="s">
        <v>161</v>
      </c>
      <c r="C543" s="2" t="s">
        <v>6</v>
      </c>
      <c r="D543" s="2" t="s">
        <v>162</v>
      </c>
      <c r="E543" s="24" t="s">
        <v>159</v>
      </c>
      <c r="F543" s="43">
        <v>446493000</v>
      </c>
      <c r="G543" s="43">
        <v>320000000</v>
      </c>
      <c r="H543" s="43">
        <v>0</v>
      </c>
      <c r="I543" s="43">
        <v>0</v>
      </c>
      <c r="J543" s="43">
        <v>0</v>
      </c>
      <c r="K543" s="43">
        <v>0</v>
      </c>
      <c r="L543" s="43"/>
      <c r="M543" s="43">
        <v>0</v>
      </c>
      <c r="N543" s="43">
        <v>0</v>
      </c>
      <c r="O543" s="43">
        <v>0</v>
      </c>
      <c r="P543" s="43"/>
      <c r="Q543" s="43">
        <v>0</v>
      </c>
      <c r="R543" s="43"/>
      <c r="S543" s="43"/>
      <c r="T543" s="43"/>
      <c r="U543" s="43"/>
      <c r="V543" s="43"/>
      <c r="W543" s="43"/>
      <c r="X543" s="43"/>
      <c r="Y543" s="43"/>
      <c r="Z543" s="43"/>
      <c r="AA543" s="31">
        <f t="shared" si="8"/>
        <v>766493000</v>
      </c>
    </row>
    <row r="544" spans="1:27" ht="15.75" x14ac:dyDescent="0.25">
      <c r="A544" s="2">
        <v>2017</v>
      </c>
      <c r="B544" s="2" t="s">
        <v>161</v>
      </c>
      <c r="C544" s="2" t="s">
        <v>6</v>
      </c>
      <c r="D544" s="2" t="s">
        <v>162</v>
      </c>
      <c r="E544" s="24" t="s">
        <v>83</v>
      </c>
      <c r="F544" s="43">
        <v>1891036387.29</v>
      </c>
      <c r="G544" s="43">
        <v>407992006.95999998</v>
      </c>
      <c r="H544" s="43">
        <v>157601764.34</v>
      </c>
      <c r="I544" s="43">
        <v>208800000</v>
      </c>
      <c r="J544" s="43">
        <v>0</v>
      </c>
      <c r="K544" s="43">
        <v>243795218.26825988</v>
      </c>
      <c r="L544" s="43"/>
      <c r="M544" s="43">
        <v>0</v>
      </c>
      <c r="N544" s="43">
        <v>0</v>
      </c>
      <c r="O544" s="43">
        <v>43500000</v>
      </c>
      <c r="P544" s="43"/>
      <c r="Q544" s="43">
        <v>140283041.36000001</v>
      </c>
      <c r="R544" s="43"/>
      <c r="S544" s="43"/>
      <c r="T544" s="43"/>
      <c r="U544" s="43"/>
      <c r="V544" s="43"/>
      <c r="W544" s="43"/>
      <c r="X544" s="43"/>
      <c r="Y544" s="43"/>
      <c r="Z544" s="43"/>
      <c r="AA544" s="31">
        <f t="shared" si="8"/>
        <v>3093008418.2182603</v>
      </c>
    </row>
    <row r="545" spans="1:27" ht="15.75" x14ac:dyDescent="0.25">
      <c r="A545" s="2">
        <v>2017</v>
      </c>
      <c r="B545" s="2" t="s">
        <v>161</v>
      </c>
      <c r="C545" s="2" t="s">
        <v>6</v>
      </c>
      <c r="D545" s="2" t="s">
        <v>162</v>
      </c>
      <c r="E545" s="24" t="s">
        <v>10</v>
      </c>
      <c r="F545" s="43">
        <v>2683770800</v>
      </c>
      <c r="G545" s="43">
        <v>0</v>
      </c>
      <c r="H545" s="43">
        <v>0</v>
      </c>
      <c r="I545" s="43">
        <v>25000000</v>
      </c>
      <c r="J545" s="43">
        <v>0</v>
      </c>
      <c r="K545" s="43">
        <v>0</v>
      </c>
      <c r="L545" s="43"/>
      <c r="M545" s="43">
        <v>0</v>
      </c>
      <c r="N545" s="43">
        <v>0</v>
      </c>
      <c r="O545" s="43">
        <v>0</v>
      </c>
      <c r="P545" s="43"/>
      <c r="Q545" s="43">
        <v>5617000</v>
      </c>
      <c r="R545" s="43"/>
      <c r="S545" s="43"/>
      <c r="T545" s="43"/>
      <c r="U545" s="43"/>
      <c r="V545" s="43"/>
      <c r="W545" s="43"/>
      <c r="X545" s="43"/>
      <c r="Y545" s="43"/>
      <c r="Z545" s="43"/>
      <c r="AA545" s="31">
        <f t="shared" si="8"/>
        <v>2714387800</v>
      </c>
    </row>
    <row r="546" spans="1:27" ht="15.75" x14ac:dyDescent="0.25">
      <c r="A546" s="2">
        <v>2017</v>
      </c>
      <c r="B546" s="2" t="s">
        <v>161</v>
      </c>
      <c r="C546" s="2" t="s">
        <v>6</v>
      </c>
      <c r="D546" s="2" t="s">
        <v>162</v>
      </c>
      <c r="E546" s="24" t="s">
        <v>11</v>
      </c>
      <c r="F546" s="43">
        <v>10221285000</v>
      </c>
      <c r="G546" s="43">
        <v>528000000</v>
      </c>
      <c r="H546" s="43">
        <v>0</v>
      </c>
      <c r="I546" s="43">
        <v>0</v>
      </c>
      <c r="J546" s="43">
        <v>0</v>
      </c>
      <c r="K546" s="43">
        <v>0</v>
      </c>
      <c r="L546" s="43"/>
      <c r="M546" s="43">
        <v>50000000</v>
      </c>
      <c r="N546" s="43">
        <v>0</v>
      </c>
      <c r="O546" s="43">
        <v>0</v>
      </c>
      <c r="P546" s="43"/>
      <c r="Q546" s="43">
        <v>80548250</v>
      </c>
      <c r="R546" s="43"/>
      <c r="S546" s="43"/>
      <c r="T546" s="43"/>
      <c r="U546" s="43"/>
      <c r="V546" s="43"/>
      <c r="W546" s="43"/>
      <c r="X546" s="43"/>
      <c r="Y546" s="43"/>
      <c r="Z546" s="43"/>
      <c r="AA546" s="31">
        <f t="shared" si="8"/>
        <v>10879833250</v>
      </c>
    </row>
    <row r="547" spans="1:27" ht="15.75" x14ac:dyDescent="0.25">
      <c r="A547" s="2">
        <v>2017</v>
      </c>
      <c r="B547" s="2" t="s">
        <v>161</v>
      </c>
      <c r="C547" s="2" t="s">
        <v>6</v>
      </c>
      <c r="D547" s="2" t="s">
        <v>162</v>
      </c>
      <c r="E547" s="24" t="s">
        <v>8</v>
      </c>
      <c r="F547" s="43">
        <v>21926.6</v>
      </c>
      <c r="G547" s="43">
        <v>0</v>
      </c>
      <c r="H547" s="43">
        <v>0</v>
      </c>
      <c r="I547" s="43">
        <v>0</v>
      </c>
      <c r="J547" s="43">
        <v>0</v>
      </c>
      <c r="K547" s="43">
        <v>0</v>
      </c>
      <c r="L547" s="43"/>
      <c r="M547" s="43">
        <v>0</v>
      </c>
      <c r="N547" s="43">
        <v>0</v>
      </c>
      <c r="O547" s="43">
        <v>0</v>
      </c>
      <c r="P547" s="43"/>
      <c r="Q547" s="43">
        <v>8983000</v>
      </c>
      <c r="R547" s="43"/>
      <c r="S547" s="43"/>
      <c r="T547" s="43"/>
      <c r="U547" s="43"/>
      <c r="V547" s="43"/>
      <c r="W547" s="43"/>
      <c r="X547" s="43"/>
      <c r="Y547" s="43"/>
      <c r="Z547" s="43"/>
      <c r="AA547" s="31">
        <f t="shared" si="8"/>
        <v>9004926.5999999996</v>
      </c>
    </row>
    <row r="548" spans="1:27" ht="15.75" x14ac:dyDescent="0.25">
      <c r="A548" s="2">
        <v>2017</v>
      </c>
      <c r="B548" s="2" t="s">
        <v>161</v>
      </c>
      <c r="C548" s="2" t="s">
        <v>6</v>
      </c>
      <c r="D548" s="2" t="s">
        <v>162</v>
      </c>
      <c r="E548" s="24" t="s">
        <v>9</v>
      </c>
      <c r="F548" s="43">
        <v>0</v>
      </c>
      <c r="G548" s="43">
        <v>0</v>
      </c>
      <c r="H548" s="43">
        <v>0</v>
      </c>
      <c r="I548" s="43">
        <v>0</v>
      </c>
      <c r="J548" s="43">
        <v>0</v>
      </c>
      <c r="K548" s="43">
        <v>0</v>
      </c>
      <c r="L548" s="43">
        <v>0</v>
      </c>
      <c r="M548" s="43">
        <v>0</v>
      </c>
      <c r="N548" s="43">
        <v>0</v>
      </c>
      <c r="O548" s="43">
        <v>0</v>
      </c>
      <c r="P548" s="43">
        <v>0</v>
      </c>
      <c r="Q548" s="43">
        <v>0</v>
      </c>
      <c r="R548" s="43">
        <v>0</v>
      </c>
      <c r="S548" s="43">
        <v>0</v>
      </c>
      <c r="T548" s="43">
        <v>0</v>
      </c>
      <c r="U548" s="43">
        <v>0</v>
      </c>
      <c r="V548" s="43">
        <v>0</v>
      </c>
      <c r="W548" s="43">
        <v>0</v>
      </c>
      <c r="X548" s="43">
        <v>0</v>
      </c>
      <c r="Y548" s="43">
        <v>0</v>
      </c>
      <c r="Z548" s="43">
        <v>0</v>
      </c>
      <c r="AA548" s="31">
        <f t="shared" si="8"/>
        <v>0</v>
      </c>
    </row>
    <row r="549" spans="1:27" ht="15.75" x14ac:dyDescent="0.25">
      <c r="A549" s="2">
        <v>2017</v>
      </c>
      <c r="B549" s="2" t="s">
        <v>161</v>
      </c>
      <c r="C549" s="2" t="s">
        <v>6</v>
      </c>
      <c r="D549" s="2" t="s">
        <v>162</v>
      </c>
      <c r="E549" s="24" t="s">
        <v>74</v>
      </c>
      <c r="F549" s="43">
        <v>0</v>
      </c>
      <c r="G549" s="43">
        <v>0</v>
      </c>
      <c r="H549" s="43">
        <v>0</v>
      </c>
      <c r="I549" s="43">
        <v>0</v>
      </c>
      <c r="J549" s="43">
        <v>0</v>
      </c>
      <c r="K549" s="43">
        <v>0</v>
      </c>
      <c r="L549" s="43">
        <v>0</v>
      </c>
      <c r="M549" s="43">
        <v>0</v>
      </c>
      <c r="N549" s="43">
        <v>0</v>
      </c>
      <c r="O549" s="43">
        <v>0</v>
      </c>
      <c r="P549" s="43">
        <v>0</v>
      </c>
      <c r="Q549" s="43">
        <v>0</v>
      </c>
      <c r="R549" s="43">
        <v>0</v>
      </c>
      <c r="S549" s="43">
        <v>0</v>
      </c>
      <c r="T549" s="43">
        <v>0</v>
      </c>
      <c r="U549" s="43">
        <v>0</v>
      </c>
      <c r="V549" s="43">
        <v>0</v>
      </c>
      <c r="W549" s="43">
        <v>0</v>
      </c>
      <c r="X549" s="43">
        <v>0</v>
      </c>
      <c r="Y549" s="43">
        <v>0</v>
      </c>
      <c r="Z549" s="43">
        <v>0</v>
      </c>
      <c r="AA549" s="31">
        <f t="shared" si="8"/>
        <v>0</v>
      </c>
    </row>
    <row r="550" spans="1:27" ht="15.75" x14ac:dyDescent="0.25">
      <c r="A550" s="2">
        <v>2017</v>
      </c>
      <c r="B550" s="2" t="s">
        <v>161</v>
      </c>
      <c r="C550" s="2" t="s">
        <v>6</v>
      </c>
      <c r="D550" s="2" t="s">
        <v>162</v>
      </c>
      <c r="E550" s="24" t="s">
        <v>102</v>
      </c>
      <c r="F550" s="43">
        <v>1896150000</v>
      </c>
      <c r="G550" s="43">
        <v>946000000</v>
      </c>
      <c r="H550" s="43">
        <v>0</v>
      </c>
      <c r="I550" s="43">
        <v>510000000</v>
      </c>
      <c r="J550" s="43">
        <v>0</v>
      </c>
      <c r="K550" s="43">
        <v>0</v>
      </c>
      <c r="L550" s="43"/>
      <c r="M550" s="43">
        <v>0</v>
      </c>
      <c r="N550" s="43">
        <v>4300000</v>
      </c>
      <c r="O550" s="43">
        <v>0</v>
      </c>
      <c r="P550" s="43"/>
      <c r="Q550" s="43">
        <v>40980000</v>
      </c>
      <c r="R550" s="43"/>
      <c r="S550" s="43"/>
      <c r="T550" s="43"/>
      <c r="U550" s="43"/>
      <c r="V550" s="43"/>
      <c r="W550" s="43"/>
      <c r="X550" s="43"/>
      <c r="Y550" s="43"/>
      <c r="Z550" s="43"/>
      <c r="AA550" s="31">
        <f t="shared" si="8"/>
        <v>3397430000</v>
      </c>
    </row>
    <row r="551" spans="1:27" ht="15.75" x14ac:dyDescent="0.25">
      <c r="A551" s="2">
        <v>2017</v>
      </c>
      <c r="B551" s="2" t="s">
        <v>161</v>
      </c>
      <c r="C551" s="2" t="s">
        <v>6</v>
      </c>
      <c r="D551" s="2" t="s">
        <v>162</v>
      </c>
      <c r="E551" s="24" t="s">
        <v>103</v>
      </c>
      <c r="F551" s="43">
        <v>8524669071.420001</v>
      </c>
      <c r="G551" s="43">
        <v>1531500000</v>
      </c>
      <c r="H551" s="43">
        <v>308000000</v>
      </c>
      <c r="I551" s="43">
        <v>423558363</v>
      </c>
      <c r="J551" s="43">
        <v>0</v>
      </c>
      <c r="K551" s="43">
        <v>58569199.912762433</v>
      </c>
      <c r="L551" s="43"/>
      <c r="M551" s="43">
        <v>0</v>
      </c>
      <c r="N551" s="43">
        <v>307000000</v>
      </c>
      <c r="O551" s="43">
        <v>72000000</v>
      </c>
      <c r="P551" s="43"/>
      <c r="Q551" s="43">
        <v>182879908</v>
      </c>
      <c r="R551" s="43"/>
      <c r="S551" s="43"/>
      <c r="T551" s="43"/>
      <c r="U551" s="43"/>
      <c r="V551" s="43"/>
      <c r="W551" s="43"/>
      <c r="X551" s="43"/>
      <c r="Y551" s="43"/>
      <c r="Z551" s="43"/>
      <c r="AA551" s="31">
        <f t="shared" si="8"/>
        <v>11408176542.332764</v>
      </c>
    </row>
    <row r="552" spans="1:27" ht="15.75" x14ac:dyDescent="0.25">
      <c r="A552" s="2">
        <v>2017</v>
      </c>
      <c r="B552" s="2" t="s">
        <v>161</v>
      </c>
      <c r="C552" s="2" t="s">
        <v>6</v>
      </c>
      <c r="D552" s="2" t="s">
        <v>162</v>
      </c>
      <c r="E552" s="24" t="s">
        <v>85</v>
      </c>
      <c r="F552" s="43">
        <v>100000</v>
      </c>
      <c r="G552" s="43">
        <v>0</v>
      </c>
      <c r="H552" s="43">
        <v>0</v>
      </c>
      <c r="I552" s="43">
        <v>0</v>
      </c>
      <c r="J552" s="43">
        <v>0</v>
      </c>
      <c r="K552" s="43">
        <v>0</v>
      </c>
      <c r="L552" s="43"/>
      <c r="M552" s="43">
        <v>28000000</v>
      </c>
      <c r="N552" s="43">
        <v>0</v>
      </c>
      <c r="O552" s="43">
        <v>0</v>
      </c>
      <c r="P552" s="43"/>
      <c r="Q552" s="43">
        <v>44810000</v>
      </c>
      <c r="R552" s="43"/>
      <c r="S552" s="43"/>
      <c r="T552" s="43"/>
      <c r="U552" s="43"/>
      <c r="V552" s="43"/>
      <c r="W552" s="43"/>
      <c r="X552" s="43"/>
      <c r="Y552" s="43"/>
      <c r="Z552" s="43"/>
      <c r="AA552" s="31">
        <f t="shared" si="8"/>
        <v>72910000</v>
      </c>
    </row>
    <row r="553" spans="1:27" ht="15.75" x14ac:dyDescent="0.25">
      <c r="A553" s="2">
        <v>2017</v>
      </c>
      <c r="B553" s="2" t="s">
        <v>161</v>
      </c>
      <c r="C553" s="2" t="s">
        <v>6</v>
      </c>
      <c r="D553" s="2" t="s">
        <v>162</v>
      </c>
      <c r="E553" s="24" t="s">
        <v>104</v>
      </c>
      <c r="F553" s="43">
        <v>800000</v>
      </c>
      <c r="G553" s="43">
        <v>0</v>
      </c>
      <c r="H553" s="43">
        <v>0</v>
      </c>
      <c r="I553" s="43">
        <v>0</v>
      </c>
      <c r="J553" s="43">
        <v>0</v>
      </c>
      <c r="K553" s="43">
        <v>0</v>
      </c>
      <c r="L553" s="43"/>
      <c r="M553" s="43">
        <v>0</v>
      </c>
      <c r="N553" s="43">
        <v>0</v>
      </c>
      <c r="O553" s="43">
        <v>0</v>
      </c>
      <c r="P553" s="43"/>
      <c r="Q553" s="43">
        <v>0</v>
      </c>
      <c r="R553" s="43"/>
      <c r="S553" s="43"/>
      <c r="T553" s="43"/>
      <c r="U553" s="43"/>
      <c r="V553" s="43"/>
      <c r="W553" s="43"/>
      <c r="X553" s="43"/>
      <c r="Y553" s="43"/>
      <c r="Z553" s="43"/>
      <c r="AA553" s="31">
        <f t="shared" si="8"/>
        <v>800000</v>
      </c>
    </row>
    <row r="554" spans="1:27" ht="15.75" x14ac:dyDescent="0.25">
      <c r="A554" s="2">
        <v>2017</v>
      </c>
      <c r="B554" s="2" t="s">
        <v>161</v>
      </c>
      <c r="C554" s="2" t="s">
        <v>6</v>
      </c>
      <c r="D554" s="2" t="s">
        <v>162</v>
      </c>
      <c r="E554" s="24" t="s">
        <v>89</v>
      </c>
      <c r="F554" s="43">
        <v>0</v>
      </c>
      <c r="G554" s="43">
        <v>0</v>
      </c>
      <c r="H554" s="43">
        <v>0</v>
      </c>
      <c r="I554" s="43">
        <v>0</v>
      </c>
      <c r="J554" s="43">
        <v>0</v>
      </c>
      <c r="K554" s="43">
        <v>0</v>
      </c>
      <c r="L554" s="43">
        <v>0</v>
      </c>
      <c r="M554" s="43">
        <v>0</v>
      </c>
      <c r="N554" s="43">
        <v>0</v>
      </c>
      <c r="O554" s="43">
        <v>0</v>
      </c>
      <c r="P554" s="43">
        <v>0</v>
      </c>
      <c r="Q554" s="43">
        <v>0</v>
      </c>
      <c r="R554" s="43">
        <v>0</v>
      </c>
      <c r="S554" s="43">
        <v>0</v>
      </c>
      <c r="T554" s="43">
        <v>0</v>
      </c>
      <c r="U554" s="43">
        <v>0</v>
      </c>
      <c r="V554" s="43">
        <v>0</v>
      </c>
      <c r="W554" s="43">
        <v>0</v>
      </c>
      <c r="X554" s="43">
        <v>0</v>
      </c>
      <c r="Y554" s="43">
        <v>0</v>
      </c>
      <c r="Z554" s="43">
        <v>0</v>
      </c>
      <c r="AA554" s="31">
        <f t="shared" si="8"/>
        <v>0</v>
      </c>
    </row>
    <row r="555" spans="1:27" ht="15.75" x14ac:dyDescent="0.25">
      <c r="A555" s="2">
        <v>2017</v>
      </c>
      <c r="B555" s="2" t="s">
        <v>161</v>
      </c>
      <c r="C555" s="2" t="s">
        <v>6</v>
      </c>
      <c r="D555" s="2" t="s">
        <v>162</v>
      </c>
      <c r="E555" s="24" t="s">
        <v>137</v>
      </c>
      <c r="F555" s="43">
        <v>0</v>
      </c>
      <c r="G555" s="43">
        <v>0</v>
      </c>
      <c r="H555" s="43">
        <v>0</v>
      </c>
      <c r="I555" s="43">
        <v>0</v>
      </c>
      <c r="J555" s="43">
        <v>0</v>
      </c>
      <c r="K555" s="43">
        <v>0</v>
      </c>
      <c r="L555" s="43">
        <v>0</v>
      </c>
      <c r="M555" s="43">
        <v>0</v>
      </c>
      <c r="N555" s="43">
        <v>0</v>
      </c>
      <c r="O555" s="43">
        <v>0</v>
      </c>
      <c r="P555" s="43">
        <v>0</v>
      </c>
      <c r="Q555" s="43">
        <v>0</v>
      </c>
      <c r="R555" s="43">
        <v>0</v>
      </c>
      <c r="S555" s="43">
        <v>0</v>
      </c>
      <c r="T555" s="43">
        <v>0</v>
      </c>
      <c r="U555" s="43">
        <v>0</v>
      </c>
      <c r="V555" s="43">
        <v>0</v>
      </c>
      <c r="W555" s="43">
        <v>0</v>
      </c>
      <c r="X555" s="43">
        <v>0</v>
      </c>
      <c r="Y555" s="43">
        <v>0</v>
      </c>
      <c r="Z555" s="43">
        <v>0</v>
      </c>
      <c r="AA555" s="31">
        <f t="shared" si="8"/>
        <v>0</v>
      </c>
    </row>
    <row r="556" spans="1:27" ht="15.75" x14ac:dyDescent="0.25">
      <c r="A556" s="2">
        <v>2017</v>
      </c>
      <c r="B556" s="2" t="s">
        <v>161</v>
      </c>
      <c r="C556" s="2" t="s">
        <v>6</v>
      </c>
      <c r="D556" s="2" t="s">
        <v>162</v>
      </c>
      <c r="E556" s="24" t="s">
        <v>196</v>
      </c>
      <c r="F556" s="43">
        <v>0</v>
      </c>
      <c r="G556" s="43">
        <v>0</v>
      </c>
      <c r="H556" s="43">
        <v>0</v>
      </c>
      <c r="I556" s="43">
        <v>0</v>
      </c>
      <c r="J556" s="43">
        <v>0</v>
      </c>
      <c r="K556" s="43">
        <v>0</v>
      </c>
      <c r="L556" s="43">
        <v>0</v>
      </c>
      <c r="M556" s="43">
        <v>0</v>
      </c>
      <c r="N556" s="43">
        <v>0</v>
      </c>
      <c r="O556" s="43">
        <v>0</v>
      </c>
      <c r="P556" s="43">
        <v>0</v>
      </c>
      <c r="Q556" s="43">
        <v>0</v>
      </c>
      <c r="R556" s="43">
        <v>0</v>
      </c>
      <c r="S556" s="43">
        <v>0</v>
      </c>
      <c r="T556" s="43">
        <v>0</v>
      </c>
      <c r="U556" s="43">
        <v>0</v>
      </c>
      <c r="V556" s="43">
        <v>0</v>
      </c>
      <c r="W556" s="43">
        <v>0</v>
      </c>
      <c r="X556" s="43">
        <v>0</v>
      </c>
      <c r="Y556" s="43">
        <v>0</v>
      </c>
      <c r="Z556" s="43">
        <v>0</v>
      </c>
      <c r="AA556" s="31">
        <f t="shared" si="8"/>
        <v>0</v>
      </c>
    </row>
    <row r="557" spans="1:27" ht="15.75" x14ac:dyDescent="0.25">
      <c r="A557" s="2">
        <v>2017</v>
      </c>
      <c r="B557" s="2" t="s">
        <v>161</v>
      </c>
      <c r="C557" s="2" t="s">
        <v>6</v>
      </c>
      <c r="D557" s="2" t="s">
        <v>162</v>
      </c>
      <c r="E557" s="24" t="s">
        <v>197</v>
      </c>
      <c r="F557" s="43">
        <v>0</v>
      </c>
      <c r="G557" s="43">
        <v>0</v>
      </c>
      <c r="H557" s="43">
        <v>0</v>
      </c>
      <c r="I557" s="43">
        <v>0</v>
      </c>
      <c r="J557" s="43">
        <v>0</v>
      </c>
      <c r="K557" s="43">
        <v>0</v>
      </c>
      <c r="L557" s="43">
        <v>0</v>
      </c>
      <c r="M557" s="43">
        <v>0</v>
      </c>
      <c r="N557" s="43">
        <v>0</v>
      </c>
      <c r="O557" s="43">
        <v>0</v>
      </c>
      <c r="P557" s="43">
        <v>0</v>
      </c>
      <c r="Q557" s="43">
        <v>0</v>
      </c>
      <c r="R557" s="43">
        <v>0</v>
      </c>
      <c r="S557" s="43">
        <v>0</v>
      </c>
      <c r="T557" s="43">
        <v>0</v>
      </c>
      <c r="U557" s="43">
        <v>0</v>
      </c>
      <c r="V557" s="43">
        <v>0</v>
      </c>
      <c r="W557" s="43">
        <v>0</v>
      </c>
      <c r="X557" s="43">
        <v>0</v>
      </c>
      <c r="Y557" s="43">
        <v>0</v>
      </c>
      <c r="Z557" s="43">
        <v>0</v>
      </c>
      <c r="AA557" s="31">
        <f t="shared" si="8"/>
        <v>0</v>
      </c>
    </row>
    <row r="558" spans="1:27" ht="15.75" x14ac:dyDescent="0.25">
      <c r="A558" s="2">
        <v>2017</v>
      </c>
      <c r="B558" s="2" t="s">
        <v>161</v>
      </c>
      <c r="C558" s="2" t="s">
        <v>6</v>
      </c>
      <c r="D558" s="2" t="s">
        <v>162</v>
      </c>
      <c r="E558" s="24" t="s">
        <v>138</v>
      </c>
      <c r="F558" s="43">
        <v>0</v>
      </c>
      <c r="G558" s="43">
        <v>0</v>
      </c>
      <c r="H558" s="43">
        <v>0</v>
      </c>
      <c r="I558" s="43">
        <v>0</v>
      </c>
      <c r="J558" s="43">
        <v>0</v>
      </c>
      <c r="K558" s="43">
        <v>0</v>
      </c>
      <c r="L558" s="43">
        <v>0</v>
      </c>
      <c r="M558" s="43">
        <v>0</v>
      </c>
      <c r="N558" s="43">
        <v>0</v>
      </c>
      <c r="O558" s="43">
        <v>0</v>
      </c>
      <c r="P558" s="43">
        <v>0</v>
      </c>
      <c r="Q558" s="43">
        <v>0</v>
      </c>
      <c r="R558" s="43">
        <v>0</v>
      </c>
      <c r="S558" s="43">
        <v>0</v>
      </c>
      <c r="T558" s="43">
        <v>0</v>
      </c>
      <c r="U558" s="43">
        <v>0</v>
      </c>
      <c r="V558" s="43">
        <v>0</v>
      </c>
      <c r="W558" s="43">
        <v>0</v>
      </c>
      <c r="X558" s="43">
        <v>0</v>
      </c>
      <c r="Y558" s="43">
        <v>0</v>
      </c>
      <c r="Z558" s="43">
        <v>0</v>
      </c>
      <c r="AA558" s="31">
        <f t="shared" si="8"/>
        <v>0</v>
      </c>
    </row>
    <row r="559" spans="1:27" ht="15.75" x14ac:dyDescent="0.25">
      <c r="A559" s="2">
        <v>2017</v>
      </c>
      <c r="B559" s="2" t="s">
        <v>161</v>
      </c>
      <c r="C559" s="2" t="s">
        <v>6</v>
      </c>
      <c r="D559" s="2" t="s">
        <v>162</v>
      </c>
      <c r="E559" s="24" t="s">
        <v>12</v>
      </c>
      <c r="F559" s="43">
        <v>0</v>
      </c>
      <c r="G559" s="43">
        <v>0</v>
      </c>
      <c r="H559" s="43">
        <v>0</v>
      </c>
      <c r="I559" s="43">
        <v>0</v>
      </c>
      <c r="J559" s="43">
        <v>0</v>
      </c>
      <c r="K559" s="43">
        <v>0</v>
      </c>
      <c r="L559" s="43">
        <v>0</v>
      </c>
      <c r="M559" s="43">
        <v>0</v>
      </c>
      <c r="N559" s="43">
        <v>0</v>
      </c>
      <c r="O559" s="43">
        <v>0</v>
      </c>
      <c r="P559" s="43">
        <v>0</v>
      </c>
      <c r="Q559" s="43">
        <v>0</v>
      </c>
      <c r="R559" s="43">
        <v>0</v>
      </c>
      <c r="S559" s="43">
        <v>0</v>
      </c>
      <c r="T559" s="43">
        <v>0</v>
      </c>
      <c r="U559" s="43">
        <v>0</v>
      </c>
      <c r="V559" s="43">
        <v>0</v>
      </c>
      <c r="W559" s="43">
        <v>0</v>
      </c>
      <c r="X559" s="43">
        <v>0</v>
      </c>
      <c r="Y559" s="43">
        <v>0</v>
      </c>
      <c r="Z559" s="43">
        <v>0</v>
      </c>
      <c r="AA559" s="31">
        <f t="shared" si="8"/>
        <v>0</v>
      </c>
    </row>
    <row r="560" spans="1:27" ht="15.75" x14ac:dyDescent="0.25">
      <c r="A560" s="2">
        <v>2017</v>
      </c>
      <c r="B560" s="2" t="s">
        <v>161</v>
      </c>
      <c r="C560" s="2" t="s">
        <v>6</v>
      </c>
      <c r="D560" s="2" t="s">
        <v>162</v>
      </c>
      <c r="E560" s="24" t="s">
        <v>105</v>
      </c>
      <c r="F560" s="43">
        <v>0</v>
      </c>
      <c r="G560" s="43">
        <v>170000000</v>
      </c>
      <c r="H560" s="43">
        <v>0</v>
      </c>
      <c r="I560" s="43">
        <v>0</v>
      </c>
      <c r="J560" s="43">
        <v>0</v>
      </c>
      <c r="K560" s="43">
        <v>0</v>
      </c>
      <c r="L560" s="43"/>
      <c r="M560" s="43">
        <v>0</v>
      </c>
      <c r="N560" s="43">
        <v>0</v>
      </c>
      <c r="O560" s="43">
        <v>0</v>
      </c>
      <c r="P560" s="43"/>
      <c r="Q560" s="43">
        <v>2299060</v>
      </c>
      <c r="R560" s="43"/>
      <c r="S560" s="43"/>
      <c r="T560" s="43"/>
      <c r="U560" s="43"/>
      <c r="V560" s="43"/>
      <c r="W560" s="43"/>
      <c r="X560" s="43"/>
      <c r="Y560" s="43"/>
      <c r="Z560" s="43"/>
      <c r="AA560" s="31">
        <f t="shared" si="8"/>
        <v>172299060</v>
      </c>
    </row>
    <row r="561" spans="1:27" ht="15.75" x14ac:dyDescent="0.25">
      <c r="A561" s="2">
        <v>2017</v>
      </c>
      <c r="B561" s="2" t="s">
        <v>161</v>
      </c>
      <c r="C561" s="2" t="s">
        <v>6</v>
      </c>
      <c r="D561" s="2" t="s">
        <v>162</v>
      </c>
      <c r="E561" s="24" t="s">
        <v>88</v>
      </c>
      <c r="F561" s="43">
        <v>0</v>
      </c>
      <c r="G561" s="43">
        <v>0</v>
      </c>
      <c r="H561" s="43">
        <v>0</v>
      </c>
      <c r="I561" s="43">
        <v>0</v>
      </c>
      <c r="J561" s="43">
        <v>0</v>
      </c>
      <c r="K561" s="43">
        <v>1144000000</v>
      </c>
      <c r="L561" s="43"/>
      <c r="M561" s="43">
        <v>0</v>
      </c>
      <c r="N561" s="43">
        <v>0</v>
      </c>
      <c r="O561" s="43">
        <v>0</v>
      </c>
      <c r="P561" s="43"/>
      <c r="Q561" s="43">
        <v>0</v>
      </c>
      <c r="R561" s="43"/>
      <c r="S561" s="43"/>
      <c r="T561" s="43"/>
      <c r="U561" s="43"/>
      <c r="V561" s="43"/>
      <c r="W561" s="43"/>
      <c r="X561" s="43"/>
      <c r="Y561" s="43"/>
      <c r="Z561" s="43"/>
      <c r="AA561" s="31">
        <f t="shared" si="8"/>
        <v>1144000000</v>
      </c>
    </row>
    <row r="562" spans="1:27" ht="15.75" x14ac:dyDescent="0.25">
      <c r="A562" s="2">
        <v>2017</v>
      </c>
      <c r="B562" s="2" t="s">
        <v>161</v>
      </c>
      <c r="C562" s="2" t="s">
        <v>6</v>
      </c>
      <c r="D562" s="2" t="s">
        <v>162</v>
      </c>
      <c r="E562" s="24" t="s">
        <v>30</v>
      </c>
      <c r="F562" s="43">
        <v>696164077.05999994</v>
      </c>
      <c r="G562" s="43">
        <v>663722500</v>
      </c>
      <c r="H562" s="43">
        <v>48295000</v>
      </c>
      <c r="I562" s="43">
        <v>0</v>
      </c>
      <c r="J562" s="43">
        <v>0</v>
      </c>
      <c r="K562" s="43">
        <v>0</v>
      </c>
      <c r="L562" s="43"/>
      <c r="M562" s="43">
        <v>12000000</v>
      </c>
      <c r="N562" s="43">
        <v>4300000</v>
      </c>
      <c r="O562" s="43">
        <v>270500000</v>
      </c>
      <c r="P562" s="43"/>
      <c r="Q562" s="43">
        <v>49675158</v>
      </c>
      <c r="R562" s="43"/>
      <c r="S562" s="43"/>
      <c r="T562" s="43"/>
      <c r="U562" s="43"/>
      <c r="V562" s="43"/>
      <c r="W562" s="43"/>
      <c r="X562" s="43"/>
      <c r="Y562" s="43"/>
      <c r="Z562" s="43"/>
      <c r="AA562" s="31">
        <f t="shared" si="8"/>
        <v>1744656735.0599999</v>
      </c>
    </row>
    <row r="563" spans="1:27" ht="15.75" x14ac:dyDescent="0.25">
      <c r="A563" s="2">
        <v>2017</v>
      </c>
      <c r="B563" s="2" t="s">
        <v>161</v>
      </c>
      <c r="C563" s="2" t="s">
        <v>6</v>
      </c>
      <c r="D563" s="2" t="s">
        <v>162</v>
      </c>
      <c r="E563" s="24" t="s">
        <v>35</v>
      </c>
      <c r="F563" s="43">
        <v>1488786750</v>
      </c>
      <c r="G563" s="43">
        <v>790000000</v>
      </c>
      <c r="H563" s="43">
        <v>22000000</v>
      </c>
      <c r="I563" s="43">
        <v>1050700000</v>
      </c>
      <c r="J563" s="43">
        <v>0</v>
      </c>
      <c r="K563" s="43">
        <v>26767093.562194474</v>
      </c>
      <c r="L563" s="43"/>
      <c r="M563" s="43">
        <v>85000000</v>
      </c>
      <c r="N563" s="43">
        <v>0</v>
      </c>
      <c r="O563" s="43">
        <v>466500000</v>
      </c>
      <c r="P563" s="43"/>
      <c r="Q563" s="43">
        <v>46152120</v>
      </c>
      <c r="R563" s="43"/>
      <c r="S563" s="43"/>
      <c r="T563" s="43"/>
      <c r="U563" s="43"/>
      <c r="V563" s="43"/>
      <c r="W563" s="43"/>
      <c r="X563" s="43"/>
      <c r="Y563" s="43"/>
      <c r="Z563" s="43"/>
      <c r="AA563" s="31">
        <f t="shared" si="8"/>
        <v>3975905963.5621943</v>
      </c>
    </row>
    <row r="564" spans="1:27" ht="15.75" x14ac:dyDescent="0.25">
      <c r="A564" s="2">
        <v>2017</v>
      </c>
      <c r="B564" s="2" t="s">
        <v>161</v>
      </c>
      <c r="C564" s="2" t="s">
        <v>6</v>
      </c>
      <c r="D564" s="2" t="s">
        <v>162</v>
      </c>
      <c r="E564" s="24" t="s">
        <v>36</v>
      </c>
      <c r="F564" s="43">
        <v>5469354500</v>
      </c>
      <c r="G564" s="43">
        <v>1780500000</v>
      </c>
      <c r="H564" s="43">
        <v>94000000</v>
      </c>
      <c r="I564" s="43">
        <v>1446000000</v>
      </c>
      <c r="J564" s="43">
        <v>0</v>
      </c>
      <c r="K564" s="43">
        <v>86882811.955731452</v>
      </c>
      <c r="L564" s="43"/>
      <c r="M564" s="43">
        <v>65000000</v>
      </c>
      <c r="N564" s="43">
        <v>30000000</v>
      </c>
      <c r="O564" s="43">
        <v>68000000</v>
      </c>
      <c r="P564" s="43"/>
      <c r="Q564" s="43">
        <v>58549825</v>
      </c>
      <c r="R564" s="43"/>
      <c r="S564" s="43"/>
      <c r="T564" s="43"/>
      <c r="U564" s="43"/>
      <c r="V564" s="43"/>
      <c r="W564" s="43"/>
      <c r="X564" s="43"/>
      <c r="Y564" s="43"/>
      <c r="Z564" s="43"/>
      <c r="AA564" s="31">
        <f t="shared" si="8"/>
        <v>9098287136.9557323</v>
      </c>
    </row>
    <row r="565" spans="1:27" ht="15.75" x14ac:dyDescent="0.25">
      <c r="A565" s="2">
        <v>2017</v>
      </c>
      <c r="B565" s="2" t="s">
        <v>161</v>
      </c>
      <c r="C565" s="2" t="s">
        <v>6</v>
      </c>
      <c r="D565" s="2" t="s">
        <v>162</v>
      </c>
      <c r="E565" s="24" t="s">
        <v>27</v>
      </c>
      <c r="F565" s="43">
        <v>1692651000</v>
      </c>
      <c r="G565" s="43">
        <v>80000000</v>
      </c>
      <c r="H565" s="43">
        <v>47000000</v>
      </c>
      <c r="I565" s="43">
        <v>0</v>
      </c>
      <c r="J565" s="43">
        <v>111500000</v>
      </c>
      <c r="K565" s="43">
        <v>55531596.421186261</v>
      </c>
      <c r="L565" s="43"/>
      <c r="M565" s="43">
        <v>25000000</v>
      </c>
      <c r="N565" s="43">
        <v>0</v>
      </c>
      <c r="O565" s="43">
        <v>703500000</v>
      </c>
      <c r="P565" s="43"/>
      <c r="Q565" s="43">
        <v>410579085</v>
      </c>
      <c r="R565" s="43"/>
      <c r="S565" s="43"/>
      <c r="T565" s="43"/>
      <c r="U565" s="43"/>
      <c r="V565" s="43"/>
      <c r="W565" s="43"/>
      <c r="X565" s="43"/>
      <c r="Y565" s="43"/>
      <c r="Z565" s="43"/>
      <c r="AA565" s="31">
        <f t="shared" si="8"/>
        <v>3125761681.4211864</v>
      </c>
    </row>
    <row r="566" spans="1:27" ht="15.75" x14ac:dyDescent="0.25">
      <c r="A566" s="2">
        <v>2017</v>
      </c>
      <c r="B566" s="2" t="s">
        <v>161</v>
      </c>
      <c r="C566" s="2" t="s">
        <v>6</v>
      </c>
      <c r="D566" s="2" t="s">
        <v>162</v>
      </c>
      <c r="E566" s="24" t="s">
        <v>28</v>
      </c>
      <c r="F566" s="43">
        <v>1757747500</v>
      </c>
      <c r="G566" s="43">
        <v>555000000</v>
      </c>
      <c r="H566" s="43">
        <v>150000000</v>
      </c>
      <c r="I566" s="43">
        <v>603625000</v>
      </c>
      <c r="J566" s="43">
        <v>0</v>
      </c>
      <c r="K566" s="43">
        <v>6346531.6199999992</v>
      </c>
      <c r="L566" s="43"/>
      <c r="M566" s="43">
        <v>167000000</v>
      </c>
      <c r="N566" s="43">
        <v>96000000</v>
      </c>
      <c r="O566" s="43">
        <v>105500000</v>
      </c>
      <c r="P566" s="43"/>
      <c r="Q566" s="43">
        <v>65310390</v>
      </c>
      <c r="R566" s="43"/>
      <c r="S566" s="43"/>
      <c r="T566" s="43"/>
      <c r="U566" s="43"/>
      <c r="V566" s="43"/>
      <c r="W566" s="43"/>
      <c r="X566" s="43"/>
      <c r="Y566" s="43"/>
      <c r="Z566" s="43"/>
      <c r="AA566" s="31">
        <f t="shared" si="8"/>
        <v>3506529421.6199999</v>
      </c>
    </row>
    <row r="567" spans="1:27" ht="15.75" x14ac:dyDescent="0.25">
      <c r="A567" s="2">
        <v>2017</v>
      </c>
      <c r="B567" s="2" t="s">
        <v>161</v>
      </c>
      <c r="C567" s="2" t="s">
        <v>6</v>
      </c>
      <c r="D567" s="2" t="s">
        <v>162</v>
      </c>
      <c r="E567" s="24" t="s">
        <v>31</v>
      </c>
      <c r="F567" s="43">
        <v>2244600000</v>
      </c>
      <c r="G567" s="43">
        <v>920500000</v>
      </c>
      <c r="H567" s="43">
        <v>172250000</v>
      </c>
      <c r="I567" s="43">
        <v>1031000000</v>
      </c>
      <c r="J567" s="43">
        <v>288287500</v>
      </c>
      <c r="K567" s="43">
        <v>0</v>
      </c>
      <c r="L567" s="43"/>
      <c r="M567" s="43">
        <v>0</v>
      </c>
      <c r="N567" s="43">
        <v>0</v>
      </c>
      <c r="O567" s="43">
        <v>4937000000</v>
      </c>
      <c r="P567" s="43"/>
      <c r="Q567" s="43">
        <v>177877440</v>
      </c>
      <c r="R567" s="43"/>
      <c r="S567" s="43"/>
      <c r="T567" s="43"/>
      <c r="U567" s="43"/>
      <c r="V567" s="43"/>
      <c r="W567" s="43"/>
      <c r="X567" s="43"/>
      <c r="Y567" s="43"/>
      <c r="Z567" s="43"/>
      <c r="AA567" s="31">
        <f t="shared" si="8"/>
        <v>9771514940</v>
      </c>
    </row>
    <row r="568" spans="1:27" ht="15.75" x14ac:dyDescent="0.25">
      <c r="A568" s="2">
        <v>2017</v>
      </c>
      <c r="B568" s="2" t="s">
        <v>161</v>
      </c>
      <c r="C568" s="2" t="s">
        <v>6</v>
      </c>
      <c r="D568" s="2" t="s">
        <v>162</v>
      </c>
      <c r="E568" s="24" t="s">
        <v>26</v>
      </c>
      <c r="F568" s="43">
        <v>80805000</v>
      </c>
      <c r="G568" s="43">
        <v>7300000</v>
      </c>
      <c r="H568" s="43">
        <v>400000</v>
      </c>
      <c r="I568" s="43">
        <v>0</v>
      </c>
      <c r="J568" s="43">
        <v>22400000</v>
      </c>
      <c r="K568" s="43">
        <v>71325680.474156752</v>
      </c>
      <c r="L568" s="43"/>
      <c r="M568" s="43">
        <v>0</v>
      </c>
      <c r="N568" s="43">
        <v>294000000</v>
      </c>
      <c r="O568" s="43">
        <v>306000000</v>
      </c>
      <c r="P568" s="43"/>
      <c r="Q568" s="43">
        <v>224100946.40000001</v>
      </c>
      <c r="R568" s="43"/>
      <c r="S568" s="43"/>
      <c r="T568" s="43"/>
      <c r="U568" s="43"/>
      <c r="V568" s="43"/>
      <c r="W568" s="43"/>
      <c r="X568" s="43"/>
      <c r="Y568" s="43"/>
      <c r="Z568" s="43"/>
      <c r="AA568" s="31">
        <f t="shared" si="8"/>
        <v>1006331626.8741567</v>
      </c>
    </row>
    <row r="569" spans="1:27" ht="15.75" x14ac:dyDescent="0.25">
      <c r="A569" s="2">
        <v>2017</v>
      </c>
      <c r="B569" s="2" t="s">
        <v>161</v>
      </c>
      <c r="C569" s="2" t="s">
        <v>6</v>
      </c>
      <c r="D569" s="2" t="s">
        <v>162</v>
      </c>
      <c r="E569" s="24" t="s">
        <v>33</v>
      </c>
      <c r="F569" s="43">
        <v>1260090589.5999999</v>
      </c>
      <c r="G569" s="43">
        <v>869835767.84000003</v>
      </c>
      <c r="H569" s="43">
        <v>202057742</v>
      </c>
      <c r="I569" s="43">
        <v>0</v>
      </c>
      <c r="J569" s="43">
        <v>0</v>
      </c>
      <c r="K569" s="43">
        <v>99199344.571409434</v>
      </c>
      <c r="L569" s="43"/>
      <c r="M569" s="43">
        <v>0</v>
      </c>
      <c r="N569" s="43">
        <v>77000000</v>
      </c>
      <c r="O569" s="43">
        <v>0</v>
      </c>
      <c r="P569" s="43"/>
      <c r="Q569" s="43">
        <v>76199188.400000006</v>
      </c>
      <c r="R569" s="43"/>
      <c r="S569" s="43"/>
      <c r="T569" s="43"/>
      <c r="U569" s="43"/>
      <c r="V569" s="43"/>
      <c r="W569" s="43"/>
      <c r="X569" s="43"/>
      <c r="Y569" s="43"/>
      <c r="Z569" s="43"/>
      <c r="AA569" s="31">
        <f t="shared" si="8"/>
        <v>2584382632.4114094</v>
      </c>
    </row>
    <row r="570" spans="1:27" ht="15.75" x14ac:dyDescent="0.25">
      <c r="A570" s="2">
        <v>2017</v>
      </c>
      <c r="B570" s="2" t="s">
        <v>161</v>
      </c>
      <c r="C570" s="2" t="s">
        <v>6</v>
      </c>
      <c r="D570" s="2" t="s">
        <v>162</v>
      </c>
      <c r="E570" s="24" t="s">
        <v>34</v>
      </c>
      <c r="F570" s="43">
        <v>2102268500</v>
      </c>
      <c r="G570" s="43">
        <v>36000000</v>
      </c>
      <c r="H570" s="43">
        <v>92150000</v>
      </c>
      <c r="I570" s="43">
        <v>0</v>
      </c>
      <c r="J570" s="43">
        <v>0</v>
      </c>
      <c r="K570" s="43">
        <v>0</v>
      </c>
      <c r="L570" s="43"/>
      <c r="M570" s="43">
        <v>0</v>
      </c>
      <c r="N570" s="43">
        <v>0</v>
      </c>
      <c r="O570" s="43">
        <v>286500000</v>
      </c>
      <c r="P570" s="43"/>
      <c r="Q570" s="43">
        <v>19749838</v>
      </c>
      <c r="R570" s="43"/>
      <c r="S570" s="43"/>
      <c r="T570" s="43"/>
      <c r="U570" s="43"/>
      <c r="V570" s="43"/>
      <c r="W570" s="43"/>
      <c r="X570" s="43"/>
      <c r="Y570" s="43"/>
      <c r="Z570" s="43"/>
      <c r="AA570" s="31">
        <f t="shared" si="8"/>
        <v>2536668338</v>
      </c>
    </row>
    <row r="571" spans="1:27" ht="15.75" x14ac:dyDescent="0.25">
      <c r="A571" s="2">
        <v>2017</v>
      </c>
      <c r="B571" s="2" t="s">
        <v>161</v>
      </c>
      <c r="C571" s="2" t="s">
        <v>6</v>
      </c>
      <c r="D571" s="2" t="s">
        <v>162</v>
      </c>
      <c r="E571" s="24" t="s">
        <v>32</v>
      </c>
      <c r="F571" s="43">
        <v>233652940.81999999</v>
      </c>
      <c r="G571" s="43">
        <v>1037177000</v>
      </c>
      <c r="H571" s="43">
        <v>190858810</v>
      </c>
      <c r="I571" s="43">
        <v>0</v>
      </c>
      <c r="J571" s="43">
        <v>0</v>
      </c>
      <c r="K571" s="43">
        <v>98874391.140637815</v>
      </c>
      <c r="L571" s="43"/>
      <c r="M571" s="43">
        <v>96000000</v>
      </c>
      <c r="N571" s="43">
        <v>0</v>
      </c>
      <c r="O571" s="43">
        <v>245000000</v>
      </c>
      <c r="P571" s="43"/>
      <c r="Q571" s="43">
        <v>99806330</v>
      </c>
      <c r="R571" s="43"/>
      <c r="S571" s="43"/>
      <c r="T571" s="43"/>
      <c r="U571" s="43"/>
      <c r="V571" s="43"/>
      <c r="W571" s="43"/>
      <c r="X571" s="43"/>
      <c r="Y571" s="43"/>
      <c r="Z571" s="43"/>
      <c r="AA571" s="31">
        <f t="shared" si="8"/>
        <v>2001369471.9606378</v>
      </c>
    </row>
    <row r="572" spans="1:27" ht="15.75" x14ac:dyDescent="0.25">
      <c r="A572" s="2">
        <v>2017</v>
      </c>
      <c r="B572" s="2" t="s">
        <v>161</v>
      </c>
      <c r="C572" s="2" t="s">
        <v>6</v>
      </c>
      <c r="D572" s="2" t="s">
        <v>162</v>
      </c>
      <c r="E572" s="24" t="s">
        <v>29</v>
      </c>
      <c r="F572" s="43">
        <v>841000000</v>
      </c>
      <c r="G572" s="43">
        <v>222200000</v>
      </c>
      <c r="H572" s="43">
        <v>0</v>
      </c>
      <c r="I572" s="43">
        <v>0</v>
      </c>
      <c r="J572" s="43">
        <v>0</v>
      </c>
      <c r="K572" s="43">
        <v>0</v>
      </c>
      <c r="L572" s="43"/>
      <c r="M572" s="43">
        <v>0</v>
      </c>
      <c r="N572" s="43">
        <v>0</v>
      </c>
      <c r="O572" s="43">
        <v>75500000</v>
      </c>
      <c r="P572" s="43"/>
      <c r="Q572" s="43">
        <v>28911264</v>
      </c>
      <c r="R572" s="43"/>
      <c r="S572" s="43"/>
      <c r="T572" s="43"/>
      <c r="U572" s="43"/>
      <c r="V572" s="43"/>
      <c r="W572" s="43"/>
      <c r="X572" s="43"/>
      <c r="Y572" s="43"/>
      <c r="Z572" s="43"/>
      <c r="AA572" s="31">
        <f t="shared" si="8"/>
        <v>1167611264</v>
      </c>
    </row>
    <row r="573" spans="1:27" ht="15.75" x14ac:dyDescent="0.25">
      <c r="A573" s="2">
        <v>2017</v>
      </c>
      <c r="B573" s="2" t="s">
        <v>161</v>
      </c>
      <c r="C573" s="2" t="s">
        <v>6</v>
      </c>
      <c r="D573" s="2" t="s">
        <v>162</v>
      </c>
      <c r="E573" s="24" t="s">
        <v>47</v>
      </c>
      <c r="F573" s="43">
        <v>5664696113.1820002</v>
      </c>
      <c r="G573" s="43">
        <v>643673256.47500002</v>
      </c>
      <c r="H573" s="43">
        <v>395485271.01200002</v>
      </c>
      <c r="I573" s="43">
        <v>3768219600</v>
      </c>
      <c r="J573" s="43">
        <v>185250000</v>
      </c>
      <c r="K573" s="43">
        <v>533414140.14600855</v>
      </c>
      <c r="L573" s="43"/>
      <c r="M573" s="43">
        <v>66000000</v>
      </c>
      <c r="N573" s="43">
        <v>341000000</v>
      </c>
      <c r="O573" s="43">
        <v>2511000000</v>
      </c>
      <c r="P573" s="43"/>
      <c r="Q573" s="43">
        <v>206954549.93202612</v>
      </c>
      <c r="R573" s="43"/>
      <c r="S573" s="43"/>
      <c r="T573" s="43"/>
      <c r="U573" s="43"/>
      <c r="V573" s="43"/>
      <c r="W573" s="43"/>
      <c r="X573" s="43"/>
      <c r="Y573" s="43"/>
      <c r="Z573" s="43"/>
      <c r="AA573" s="31">
        <f t="shared" si="8"/>
        <v>14315692930.747036</v>
      </c>
    </row>
    <row r="574" spans="1:27" ht="15.75" x14ac:dyDescent="0.25">
      <c r="A574" s="2">
        <v>2017</v>
      </c>
      <c r="B574" s="2" t="s">
        <v>161</v>
      </c>
      <c r="C574" s="2" t="s">
        <v>6</v>
      </c>
      <c r="D574" s="2" t="s">
        <v>162</v>
      </c>
      <c r="E574" s="24" t="s">
        <v>45</v>
      </c>
      <c r="F574" s="43">
        <v>204141743.59999999</v>
      </c>
      <c r="G574" s="43">
        <v>160000000</v>
      </c>
      <c r="H574" s="43">
        <v>0</v>
      </c>
      <c r="I574" s="43">
        <v>0</v>
      </c>
      <c r="J574" s="43">
        <v>0</v>
      </c>
      <c r="K574" s="43">
        <v>271700000</v>
      </c>
      <c r="L574" s="43"/>
      <c r="M574" s="43">
        <v>0</v>
      </c>
      <c r="N574" s="43">
        <v>0</v>
      </c>
      <c r="O574" s="43">
        <v>0</v>
      </c>
      <c r="P574" s="43"/>
      <c r="Q574" s="43">
        <v>17349300</v>
      </c>
      <c r="R574" s="43"/>
      <c r="S574" s="43"/>
      <c r="T574" s="43"/>
      <c r="U574" s="43"/>
      <c r="V574" s="43"/>
      <c r="W574" s="43"/>
      <c r="X574" s="43"/>
      <c r="Y574" s="43"/>
      <c r="Z574" s="43"/>
      <c r="AA574" s="31">
        <f t="shared" si="8"/>
        <v>653191043.60000002</v>
      </c>
    </row>
    <row r="575" spans="1:27" ht="15.75" x14ac:dyDescent="0.25">
      <c r="A575" s="2">
        <v>2017</v>
      </c>
      <c r="B575" s="2" t="s">
        <v>161</v>
      </c>
      <c r="C575" s="2" t="s">
        <v>6</v>
      </c>
      <c r="D575" s="2" t="s">
        <v>162</v>
      </c>
      <c r="E575" s="24" t="s">
        <v>38</v>
      </c>
      <c r="F575" s="43">
        <v>13819820000</v>
      </c>
      <c r="G575" s="43">
        <v>15604000000</v>
      </c>
      <c r="H575" s="43">
        <v>690000000</v>
      </c>
      <c r="I575" s="43">
        <v>0</v>
      </c>
      <c r="J575" s="43">
        <v>0</v>
      </c>
      <c r="K575" s="43">
        <v>612812699.32320786</v>
      </c>
      <c r="L575" s="43"/>
      <c r="M575" s="43">
        <v>25000000</v>
      </c>
      <c r="N575" s="43">
        <v>616620000</v>
      </c>
      <c r="O575" s="43">
        <v>2826000000</v>
      </c>
      <c r="P575" s="43"/>
      <c r="Q575" s="43">
        <v>1214066500</v>
      </c>
      <c r="R575" s="43"/>
      <c r="S575" s="43"/>
      <c r="T575" s="43"/>
      <c r="U575" s="43"/>
      <c r="V575" s="43"/>
      <c r="W575" s="43"/>
      <c r="X575" s="43"/>
      <c r="Y575" s="43"/>
      <c r="Z575" s="43"/>
      <c r="AA575" s="31">
        <f t="shared" si="8"/>
        <v>35408319199.323212</v>
      </c>
    </row>
    <row r="576" spans="1:27" ht="15.75" x14ac:dyDescent="0.25">
      <c r="A576" s="2">
        <v>2017</v>
      </c>
      <c r="B576" s="2" t="s">
        <v>161</v>
      </c>
      <c r="C576" s="2" t="s">
        <v>6</v>
      </c>
      <c r="D576" s="2" t="s">
        <v>162</v>
      </c>
      <c r="E576" s="24" t="s">
        <v>46</v>
      </c>
      <c r="F576" s="43">
        <v>2360672200</v>
      </c>
      <c r="G576" s="43">
        <v>910000000</v>
      </c>
      <c r="H576" s="43">
        <v>15713000</v>
      </c>
      <c r="I576" s="43">
        <v>0</v>
      </c>
      <c r="J576" s="43">
        <v>0</v>
      </c>
      <c r="K576" s="43">
        <v>73171730.178550541</v>
      </c>
      <c r="L576" s="43"/>
      <c r="M576" s="43">
        <v>0</v>
      </c>
      <c r="N576" s="43">
        <v>250000000</v>
      </c>
      <c r="O576" s="43">
        <v>234000000</v>
      </c>
      <c r="P576" s="43"/>
      <c r="Q576" s="43">
        <v>57329848.622222222</v>
      </c>
      <c r="R576" s="43"/>
      <c r="S576" s="43"/>
      <c r="T576" s="43"/>
      <c r="U576" s="43"/>
      <c r="V576" s="43"/>
      <c r="W576" s="43"/>
      <c r="X576" s="43"/>
      <c r="Y576" s="43"/>
      <c r="Z576" s="43"/>
      <c r="AA576" s="31">
        <f t="shared" ref="AA576:AA624" si="9">SUM(F576:Z576)</f>
        <v>3900886778.8007731</v>
      </c>
    </row>
    <row r="577" spans="1:27" ht="15.75" x14ac:dyDescent="0.25">
      <c r="A577" s="2">
        <v>2017</v>
      </c>
      <c r="B577" s="2" t="s">
        <v>161</v>
      </c>
      <c r="C577" s="2" t="s">
        <v>6</v>
      </c>
      <c r="D577" s="2" t="s">
        <v>162</v>
      </c>
      <c r="E577" s="24" t="s">
        <v>43</v>
      </c>
      <c r="F577" s="43">
        <v>9770366103.2342014</v>
      </c>
      <c r="G577" s="43">
        <v>4405000000.0000029</v>
      </c>
      <c r="H577" s="43">
        <v>10254736394</v>
      </c>
      <c r="I577" s="43">
        <v>4735200000</v>
      </c>
      <c r="J577" s="43">
        <v>0</v>
      </c>
      <c r="K577" s="43">
        <v>17789200</v>
      </c>
      <c r="L577" s="43"/>
      <c r="M577" s="43">
        <v>123000000</v>
      </c>
      <c r="N577" s="43">
        <v>38700000</v>
      </c>
      <c r="O577" s="43">
        <v>2530500000</v>
      </c>
      <c r="P577" s="43"/>
      <c r="Q577" s="43">
        <v>12808423</v>
      </c>
      <c r="R577" s="43"/>
      <c r="S577" s="43"/>
      <c r="T577" s="43"/>
      <c r="U577" s="43"/>
      <c r="V577" s="43"/>
      <c r="W577" s="43"/>
      <c r="X577" s="43"/>
      <c r="Y577" s="43"/>
      <c r="Z577" s="43"/>
      <c r="AA577" s="31">
        <f t="shared" si="9"/>
        <v>31888100120.234203</v>
      </c>
    </row>
    <row r="578" spans="1:27" ht="15.75" x14ac:dyDescent="0.25">
      <c r="A578" s="2">
        <v>2017</v>
      </c>
      <c r="B578" s="2" t="s">
        <v>161</v>
      </c>
      <c r="C578" s="2" t="s">
        <v>6</v>
      </c>
      <c r="D578" s="2" t="s">
        <v>162</v>
      </c>
      <c r="E578" s="24" t="s">
        <v>37</v>
      </c>
      <c r="F578" s="43">
        <v>6776280500</v>
      </c>
      <c r="G578" s="43">
        <v>1615000000</v>
      </c>
      <c r="H578" s="43">
        <v>190000000</v>
      </c>
      <c r="I578" s="43">
        <v>1271785000</v>
      </c>
      <c r="J578" s="43">
        <v>450000000</v>
      </c>
      <c r="K578" s="43">
        <v>252509720.14396584</v>
      </c>
      <c r="L578" s="43"/>
      <c r="M578" s="43">
        <v>8500000</v>
      </c>
      <c r="N578" s="43">
        <v>0</v>
      </c>
      <c r="O578" s="43">
        <v>413000000</v>
      </c>
      <c r="P578" s="43"/>
      <c r="Q578" s="43">
        <v>142290411.84313726</v>
      </c>
      <c r="R578" s="43"/>
      <c r="S578" s="43"/>
      <c r="T578" s="43"/>
      <c r="U578" s="43"/>
      <c r="V578" s="43"/>
      <c r="W578" s="43"/>
      <c r="X578" s="43"/>
      <c r="Y578" s="43"/>
      <c r="Z578" s="43"/>
      <c r="AA578" s="31">
        <f t="shared" si="9"/>
        <v>11119365631.987104</v>
      </c>
    </row>
    <row r="579" spans="1:27" ht="15.75" x14ac:dyDescent="0.25">
      <c r="A579" s="2">
        <v>2017</v>
      </c>
      <c r="B579" s="2" t="s">
        <v>161</v>
      </c>
      <c r="C579" s="2" t="s">
        <v>6</v>
      </c>
      <c r="D579" s="2" t="s">
        <v>162</v>
      </c>
      <c r="E579" s="24" t="s">
        <v>42</v>
      </c>
      <c r="F579" s="43">
        <v>2487214133.0201001</v>
      </c>
      <c r="G579" s="43">
        <v>1038000007.0000002</v>
      </c>
      <c r="H579" s="43">
        <v>120137731</v>
      </c>
      <c r="I579" s="43">
        <v>139000000</v>
      </c>
      <c r="J579" s="43">
        <v>0</v>
      </c>
      <c r="K579" s="43">
        <v>210912475.25373054</v>
      </c>
      <c r="L579" s="43"/>
      <c r="M579" s="43">
        <v>59500000</v>
      </c>
      <c r="N579" s="43">
        <v>0</v>
      </c>
      <c r="O579" s="43">
        <v>0</v>
      </c>
      <c r="P579" s="43"/>
      <c r="Q579" s="43">
        <v>9200000</v>
      </c>
      <c r="R579" s="43"/>
      <c r="S579" s="43"/>
      <c r="T579" s="43"/>
      <c r="U579" s="43"/>
      <c r="V579" s="43"/>
      <c r="W579" s="43"/>
      <c r="X579" s="43"/>
      <c r="Y579" s="43"/>
      <c r="Z579" s="43"/>
      <c r="AA579" s="31">
        <f t="shared" si="9"/>
        <v>4063964346.2738314</v>
      </c>
    </row>
    <row r="580" spans="1:27" ht="15.75" x14ac:dyDescent="0.25">
      <c r="A580" s="2">
        <v>2017</v>
      </c>
      <c r="B580" s="2" t="s">
        <v>161</v>
      </c>
      <c r="C580" s="2" t="s">
        <v>6</v>
      </c>
      <c r="D580" s="2" t="s">
        <v>162</v>
      </c>
      <c r="E580" s="24" t="s">
        <v>39</v>
      </c>
      <c r="F580" s="43">
        <v>3577149326.5999999</v>
      </c>
      <c r="G580" s="43">
        <v>635800000</v>
      </c>
      <c r="H580" s="43">
        <v>127293407.84615386</v>
      </c>
      <c r="I580" s="43">
        <v>0</v>
      </c>
      <c r="J580" s="43">
        <v>0</v>
      </c>
      <c r="K580" s="43">
        <v>486200000</v>
      </c>
      <c r="L580" s="43"/>
      <c r="M580" s="43">
        <v>0</v>
      </c>
      <c r="N580" s="43">
        <v>0</v>
      </c>
      <c r="O580" s="43">
        <v>157000000</v>
      </c>
      <c r="P580" s="43"/>
      <c r="Q580" s="43">
        <v>0</v>
      </c>
      <c r="R580" s="43"/>
      <c r="S580" s="43"/>
      <c r="T580" s="43"/>
      <c r="U580" s="43"/>
      <c r="V580" s="43"/>
      <c r="W580" s="43"/>
      <c r="X580" s="43"/>
      <c r="Y580" s="43"/>
      <c r="Z580" s="43"/>
      <c r="AA580" s="31">
        <f t="shared" si="9"/>
        <v>4983442734.4461536</v>
      </c>
    </row>
    <row r="581" spans="1:27" ht="15.75" x14ac:dyDescent="0.25">
      <c r="A581" s="2">
        <v>2017</v>
      </c>
      <c r="B581" s="2" t="s">
        <v>161</v>
      </c>
      <c r="C581" s="2" t="s">
        <v>6</v>
      </c>
      <c r="D581" s="2" t="s">
        <v>162</v>
      </c>
      <c r="E581" s="24" t="s">
        <v>44</v>
      </c>
      <c r="F581" s="43">
        <v>2012000000</v>
      </c>
      <c r="G581" s="43">
        <v>0</v>
      </c>
      <c r="H581" s="43">
        <v>18000000</v>
      </c>
      <c r="I581" s="43">
        <v>4245200000</v>
      </c>
      <c r="J581" s="43">
        <v>0</v>
      </c>
      <c r="K581" s="43">
        <v>252091547.8075138</v>
      </c>
      <c r="L581" s="43"/>
      <c r="M581" s="43">
        <v>0</v>
      </c>
      <c r="N581" s="43">
        <v>824000000</v>
      </c>
      <c r="O581" s="43">
        <v>370000000</v>
      </c>
      <c r="P581" s="43"/>
      <c r="Q581" s="43">
        <v>347612002.33333331</v>
      </c>
      <c r="R581" s="43"/>
      <c r="S581" s="43"/>
      <c r="T581" s="43"/>
      <c r="U581" s="43"/>
      <c r="V581" s="43"/>
      <c r="W581" s="43"/>
      <c r="X581" s="43"/>
      <c r="Y581" s="43"/>
      <c r="Z581" s="43"/>
      <c r="AA581" s="31">
        <f t="shared" si="9"/>
        <v>8068903550.1408472</v>
      </c>
    </row>
    <row r="582" spans="1:27" ht="15.75" x14ac:dyDescent="0.25">
      <c r="A582" s="2">
        <v>2017</v>
      </c>
      <c r="B582" s="2" t="s">
        <v>161</v>
      </c>
      <c r="C582" s="2" t="s">
        <v>6</v>
      </c>
      <c r="D582" s="2" t="s">
        <v>162</v>
      </c>
      <c r="E582" s="24" t="s">
        <v>40</v>
      </c>
      <c r="F582" s="43">
        <v>8058581416.7363997</v>
      </c>
      <c r="G582" s="43">
        <v>2400830010</v>
      </c>
      <c r="H582" s="43">
        <v>327943565.12</v>
      </c>
      <c r="I582" s="43">
        <v>0</v>
      </c>
      <c r="J582" s="43">
        <v>0</v>
      </c>
      <c r="K582" s="43">
        <v>0</v>
      </c>
      <c r="L582" s="43"/>
      <c r="M582" s="43">
        <v>0</v>
      </c>
      <c r="N582" s="43">
        <v>0</v>
      </c>
      <c r="O582" s="43">
        <v>0</v>
      </c>
      <c r="P582" s="43"/>
      <c r="Q582" s="43">
        <v>0</v>
      </c>
      <c r="R582" s="43"/>
      <c r="S582" s="43"/>
      <c r="T582" s="43"/>
      <c r="U582" s="43"/>
      <c r="V582" s="43"/>
      <c r="W582" s="43"/>
      <c r="X582" s="43"/>
      <c r="Y582" s="43"/>
      <c r="Z582" s="43"/>
      <c r="AA582" s="31">
        <f t="shared" si="9"/>
        <v>10787354991.856401</v>
      </c>
    </row>
    <row r="583" spans="1:27" ht="15.75" x14ac:dyDescent="0.25">
      <c r="A583" s="2">
        <v>2017</v>
      </c>
      <c r="B583" s="2" t="s">
        <v>161</v>
      </c>
      <c r="C583" s="2" t="s">
        <v>6</v>
      </c>
      <c r="D583" s="2" t="s">
        <v>162</v>
      </c>
      <c r="E583" s="24" t="s">
        <v>41</v>
      </c>
      <c r="F583" s="43">
        <v>1583500000</v>
      </c>
      <c r="G583" s="43">
        <v>733550000</v>
      </c>
      <c r="H583" s="43">
        <v>773000000</v>
      </c>
      <c r="I583" s="43">
        <v>5305000000</v>
      </c>
      <c r="J583" s="43">
        <v>5305000000</v>
      </c>
      <c r="K583" s="43">
        <v>29295266</v>
      </c>
      <c r="L583" s="43"/>
      <c r="M583" s="43">
        <v>24000000</v>
      </c>
      <c r="N583" s="43">
        <v>0</v>
      </c>
      <c r="O583" s="43">
        <v>0</v>
      </c>
      <c r="P583" s="43"/>
      <c r="Q583" s="43">
        <v>12227274.117647059</v>
      </c>
      <c r="R583" s="43"/>
      <c r="S583" s="43"/>
      <c r="T583" s="43"/>
      <c r="U583" s="43"/>
      <c r="V583" s="43"/>
      <c r="W583" s="43"/>
      <c r="X583" s="43"/>
      <c r="Y583" s="43"/>
      <c r="Z583" s="43"/>
      <c r="AA583" s="31">
        <f t="shared" si="9"/>
        <v>13765572540.117647</v>
      </c>
    </row>
    <row r="584" spans="1:27" ht="15.75" x14ac:dyDescent="0.25">
      <c r="A584" s="2">
        <v>2017</v>
      </c>
      <c r="B584" s="2" t="s">
        <v>161</v>
      </c>
      <c r="C584" s="2" t="s">
        <v>6</v>
      </c>
      <c r="D584" s="2" t="s">
        <v>162</v>
      </c>
      <c r="E584" s="24" t="s">
        <v>155</v>
      </c>
      <c r="F584" s="43">
        <v>350000000</v>
      </c>
      <c r="G584" s="43">
        <v>310000000</v>
      </c>
      <c r="H584" s="43">
        <v>0</v>
      </c>
      <c r="I584" s="43">
        <v>845000000</v>
      </c>
      <c r="J584" s="43">
        <v>0</v>
      </c>
      <c r="K584" s="43">
        <v>34917854.399999999</v>
      </c>
      <c r="L584" s="43"/>
      <c r="M584" s="43">
        <v>0</v>
      </c>
      <c r="N584" s="43">
        <v>0</v>
      </c>
      <c r="O584" s="43">
        <v>0</v>
      </c>
      <c r="P584" s="43"/>
      <c r="Q584" s="43">
        <v>0</v>
      </c>
      <c r="R584" s="43"/>
      <c r="S584" s="43"/>
      <c r="T584" s="43"/>
      <c r="U584" s="43"/>
      <c r="V584" s="43"/>
      <c r="W584" s="43"/>
      <c r="X584" s="43"/>
      <c r="Y584" s="43"/>
      <c r="Z584" s="43"/>
      <c r="AA584" s="31">
        <f t="shared" si="9"/>
        <v>1539917854.4000001</v>
      </c>
    </row>
    <row r="585" spans="1:27" ht="15.75" x14ac:dyDescent="0.25">
      <c r="A585" s="2">
        <v>2017</v>
      </c>
      <c r="B585" s="2" t="s">
        <v>161</v>
      </c>
      <c r="C585" s="2" t="s">
        <v>6</v>
      </c>
      <c r="D585" s="2" t="s">
        <v>162</v>
      </c>
      <c r="E585" s="24" t="s">
        <v>156</v>
      </c>
      <c r="F585" s="43">
        <v>0</v>
      </c>
      <c r="G585" s="43">
        <v>30000000</v>
      </c>
      <c r="H585" s="43">
        <v>187000000</v>
      </c>
      <c r="I585" s="43">
        <v>0</v>
      </c>
      <c r="J585" s="43">
        <v>183840000</v>
      </c>
      <c r="K585" s="43">
        <v>4219653.9624838969</v>
      </c>
      <c r="L585" s="43"/>
      <c r="M585" s="43">
        <v>0</v>
      </c>
      <c r="N585" s="43">
        <v>0</v>
      </c>
      <c r="O585" s="43">
        <v>0</v>
      </c>
      <c r="P585" s="43"/>
      <c r="Q585" s="43">
        <v>0</v>
      </c>
      <c r="R585" s="43"/>
      <c r="S585" s="43"/>
      <c r="T585" s="43"/>
      <c r="U585" s="43"/>
      <c r="V585" s="43"/>
      <c r="W585" s="43"/>
      <c r="X585" s="43"/>
      <c r="Y585" s="43"/>
      <c r="Z585" s="43"/>
      <c r="AA585" s="31">
        <f t="shared" si="9"/>
        <v>405059653.96248388</v>
      </c>
    </row>
    <row r="586" spans="1:27" ht="15.75" x14ac:dyDescent="0.25">
      <c r="A586" s="2">
        <v>2017</v>
      </c>
      <c r="B586" s="2" t="s">
        <v>161</v>
      </c>
      <c r="C586" s="2" t="s">
        <v>6</v>
      </c>
      <c r="D586" s="2" t="s">
        <v>162</v>
      </c>
      <c r="E586" s="24" t="s">
        <v>165</v>
      </c>
      <c r="F586" s="43">
        <v>188880000</v>
      </c>
      <c r="G586" s="43">
        <v>34000000</v>
      </c>
      <c r="H586" s="43">
        <v>71100000</v>
      </c>
      <c r="I586" s="43">
        <v>16437000</v>
      </c>
      <c r="J586" s="43">
        <v>0</v>
      </c>
      <c r="K586" s="43">
        <v>0</v>
      </c>
      <c r="L586" s="43"/>
      <c r="M586" s="43">
        <v>0</v>
      </c>
      <c r="N586" s="43">
        <v>0</v>
      </c>
      <c r="O586" s="43">
        <v>0</v>
      </c>
      <c r="P586" s="43"/>
      <c r="Q586" s="43">
        <v>0</v>
      </c>
      <c r="R586" s="43"/>
      <c r="S586" s="43"/>
      <c r="T586" s="43"/>
      <c r="U586" s="43"/>
      <c r="V586" s="43"/>
      <c r="W586" s="43"/>
      <c r="X586" s="43"/>
      <c r="Y586" s="43"/>
      <c r="Z586" s="43"/>
      <c r="AA586" s="31">
        <f t="shared" si="9"/>
        <v>310417000</v>
      </c>
    </row>
    <row r="587" spans="1:27" ht="15.75" x14ac:dyDescent="0.25">
      <c r="A587" s="2">
        <v>2017</v>
      </c>
      <c r="B587" s="2" t="s">
        <v>161</v>
      </c>
      <c r="C587" s="2" t="s">
        <v>6</v>
      </c>
      <c r="D587" s="2" t="s">
        <v>162</v>
      </c>
      <c r="E587" s="24" t="s">
        <v>166</v>
      </c>
      <c r="F587" s="43">
        <v>179642325</v>
      </c>
      <c r="G587" s="43">
        <v>200000000</v>
      </c>
      <c r="H587" s="43">
        <v>0</v>
      </c>
      <c r="I587" s="43">
        <v>0</v>
      </c>
      <c r="J587" s="43">
        <v>0</v>
      </c>
      <c r="K587" s="43">
        <v>0</v>
      </c>
      <c r="L587" s="43"/>
      <c r="M587" s="43">
        <v>0</v>
      </c>
      <c r="N587" s="43">
        <v>0</v>
      </c>
      <c r="O587" s="43">
        <v>0</v>
      </c>
      <c r="P587" s="43"/>
      <c r="Q587" s="43">
        <v>0</v>
      </c>
      <c r="R587" s="43"/>
      <c r="S587" s="43"/>
      <c r="T587" s="43"/>
      <c r="U587" s="43"/>
      <c r="V587" s="43"/>
      <c r="W587" s="43"/>
      <c r="X587" s="43"/>
      <c r="Y587" s="43"/>
      <c r="Z587" s="43"/>
      <c r="AA587" s="31">
        <f t="shared" si="9"/>
        <v>379642325</v>
      </c>
    </row>
    <row r="588" spans="1:27" ht="15.75" x14ac:dyDescent="0.25">
      <c r="A588" s="2">
        <v>2018</v>
      </c>
      <c r="B588" s="2" t="s">
        <v>167</v>
      </c>
      <c r="C588" s="2" t="s">
        <v>6</v>
      </c>
      <c r="D588" s="2" t="s">
        <v>168</v>
      </c>
      <c r="E588" s="4" t="s">
        <v>19</v>
      </c>
      <c r="F588" s="42">
        <v>0</v>
      </c>
      <c r="G588" s="42">
        <v>0</v>
      </c>
      <c r="H588" s="42">
        <v>0</v>
      </c>
      <c r="I588" s="42">
        <v>0</v>
      </c>
      <c r="J588" s="42">
        <v>0</v>
      </c>
      <c r="K588" s="42">
        <v>0</v>
      </c>
      <c r="L588" s="42">
        <v>0</v>
      </c>
      <c r="M588" s="42">
        <v>0</v>
      </c>
      <c r="N588" s="42">
        <v>0</v>
      </c>
      <c r="O588" s="42">
        <v>0</v>
      </c>
      <c r="P588" s="42"/>
      <c r="Q588" s="42">
        <v>48000000</v>
      </c>
      <c r="R588" s="42">
        <v>0</v>
      </c>
      <c r="S588" s="42">
        <v>0</v>
      </c>
      <c r="T588" s="42">
        <v>0</v>
      </c>
      <c r="U588" s="42">
        <v>0</v>
      </c>
      <c r="V588" s="42">
        <v>0</v>
      </c>
      <c r="W588" s="42">
        <v>0</v>
      </c>
      <c r="X588" s="42">
        <v>0</v>
      </c>
      <c r="Y588" s="42">
        <v>0</v>
      </c>
      <c r="Z588" s="42">
        <v>0</v>
      </c>
      <c r="AA588" s="31">
        <f t="shared" si="9"/>
        <v>48000000</v>
      </c>
    </row>
    <row r="589" spans="1:27" ht="15.75" x14ac:dyDescent="0.25">
      <c r="A589" s="2">
        <v>2018</v>
      </c>
      <c r="B589" s="2" t="s">
        <v>167</v>
      </c>
      <c r="C589" s="2" t="s">
        <v>6</v>
      </c>
      <c r="D589" s="2" t="s">
        <v>168</v>
      </c>
      <c r="E589" s="4" t="s">
        <v>17</v>
      </c>
      <c r="F589" s="42">
        <v>0</v>
      </c>
      <c r="G589" s="42">
        <v>0</v>
      </c>
      <c r="H589" s="42">
        <v>0</v>
      </c>
      <c r="I589" s="42">
        <v>0</v>
      </c>
      <c r="J589" s="42">
        <v>0</v>
      </c>
      <c r="K589" s="42">
        <v>0</v>
      </c>
      <c r="L589" s="42">
        <v>0</v>
      </c>
      <c r="M589" s="42">
        <v>0</v>
      </c>
      <c r="N589" s="42">
        <v>0</v>
      </c>
      <c r="O589" s="42">
        <v>0</v>
      </c>
      <c r="P589" s="42"/>
      <c r="Q589" s="42">
        <v>46000000</v>
      </c>
      <c r="R589" s="42">
        <v>0</v>
      </c>
      <c r="S589" s="42">
        <v>0</v>
      </c>
      <c r="T589" s="42">
        <v>0</v>
      </c>
      <c r="U589" s="42">
        <v>0</v>
      </c>
      <c r="V589" s="42">
        <v>0</v>
      </c>
      <c r="W589" s="42">
        <v>0</v>
      </c>
      <c r="X589" s="42">
        <v>0</v>
      </c>
      <c r="Y589" s="42">
        <v>0</v>
      </c>
      <c r="Z589" s="42">
        <v>0</v>
      </c>
      <c r="AA589" s="31">
        <f t="shared" si="9"/>
        <v>46000000</v>
      </c>
    </row>
    <row r="590" spans="1:27" ht="15.75" x14ac:dyDescent="0.25">
      <c r="A590" s="2">
        <v>2018</v>
      </c>
      <c r="B590" s="2" t="s">
        <v>167</v>
      </c>
      <c r="C590" s="2" t="s">
        <v>6</v>
      </c>
      <c r="D590" s="2" t="s">
        <v>168</v>
      </c>
      <c r="E590" s="4" t="s">
        <v>16</v>
      </c>
      <c r="F590" s="42">
        <v>0</v>
      </c>
      <c r="G590" s="42">
        <v>0</v>
      </c>
      <c r="H590" s="42">
        <v>0</v>
      </c>
      <c r="I590" s="42">
        <v>6095848.3099999996</v>
      </c>
      <c r="J590" s="42">
        <v>0</v>
      </c>
      <c r="K590" s="42">
        <v>0</v>
      </c>
      <c r="L590" s="42">
        <v>0</v>
      </c>
      <c r="M590" s="42">
        <v>0</v>
      </c>
      <c r="N590" s="42">
        <v>0</v>
      </c>
      <c r="O590" s="42">
        <v>0</v>
      </c>
      <c r="P590" s="42"/>
      <c r="Q590" s="42">
        <v>0</v>
      </c>
      <c r="R590" s="42">
        <v>0</v>
      </c>
      <c r="S590" s="42">
        <v>0</v>
      </c>
      <c r="T590" s="42">
        <v>0</v>
      </c>
      <c r="U590" s="42">
        <v>0</v>
      </c>
      <c r="V590" s="42">
        <v>0</v>
      </c>
      <c r="W590" s="42">
        <v>0</v>
      </c>
      <c r="X590" s="42">
        <v>0</v>
      </c>
      <c r="Y590" s="42">
        <v>0</v>
      </c>
      <c r="Z590" s="42">
        <v>0</v>
      </c>
      <c r="AA590" s="31">
        <f t="shared" si="9"/>
        <v>6095848.3099999996</v>
      </c>
    </row>
    <row r="591" spans="1:27" ht="15.75" x14ac:dyDescent="0.25">
      <c r="A591" s="2">
        <v>2018</v>
      </c>
      <c r="B591" s="2" t="s">
        <v>167</v>
      </c>
      <c r="C591" s="2" t="s">
        <v>6</v>
      </c>
      <c r="D591" s="2" t="s">
        <v>168</v>
      </c>
      <c r="E591" s="4" t="s">
        <v>11</v>
      </c>
      <c r="F591" s="42">
        <v>6966500000</v>
      </c>
      <c r="G591" s="42">
        <v>1830000000</v>
      </c>
      <c r="H591" s="42">
        <v>203500000</v>
      </c>
      <c r="I591" s="42">
        <v>0</v>
      </c>
      <c r="J591" s="42">
        <v>0</v>
      </c>
      <c r="K591" s="42">
        <v>0</v>
      </c>
      <c r="L591" s="42">
        <v>0</v>
      </c>
      <c r="M591" s="42">
        <v>0</v>
      </c>
      <c r="N591" s="42">
        <v>0</v>
      </c>
      <c r="O591" s="42">
        <v>0</v>
      </c>
      <c r="P591" s="42"/>
      <c r="Q591" s="42">
        <v>0</v>
      </c>
      <c r="R591" s="42">
        <v>0</v>
      </c>
      <c r="S591" s="42">
        <v>0</v>
      </c>
      <c r="T591" s="42">
        <v>0</v>
      </c>
      <c r="U591" s="42">
        <v>0</v>
      </c>
      <c r="V591" s="42">
        <v>0</v>
      </c>
      <c r="W591" s="42">
        <v>0</v>
      </c>
      <c r="X591" s="42">
        <v>0</v>
      </c>
      <c r="Y591" s="42">
        <v>0</v>
      </c>
      <c r="Z591" s="42">
        <v>0</v>
      </c>
      <c r="AA591" s="31">
        <f t="shared" si="9"/>
        <v>9000000000</v>
      </c>
    </row>
    <row r="592" spans="1:27" ht="15.75" x14ac:dyDescent="0.25">
      <c r="A592" s="2">
        <v>2019</v>
      </c>
      <c r="B592" s="2" t="s">
        <v>176</v>
      </c>
      <c r="C592" s="2" t="s">
        <v>6</v>
      </c>
      <c r="D592" s="2" t="s">
        <v>177</v>
      </c>
      <c r="E592" s="4" t="s">
        <v>58</v>
      </c>
      <c r="F592" s="44">
        <v>0</v>
      </c>
      <c r="G592" s="44">
        <v>0</v>
      </c>
      <c r="H592" s="44">
        <v>0</v>
      </c>
      <c r="I592" s="44">
        <v>0</v>
      </c>
      <c r="J592" s="44">
        <v>0</v>
      </c>
      <c r="K592" s="42">
        <v>744583000</v>
      </c>
      <c r="L592" s="44">
        <v>0</v>
      </c>
      <c r="M592" s="44">
        <v>0</v>
      </c>
      <c r="N592" s="44">
        <v>0</v>
      </c>
      <c r="O592" s="44">
        <v>0</v>
      </c>
      <c r="P592" s="44">
        <v>0</v>
      </c>
      <c r="Q592" s="45">
        <v>69920800</v>
      </c>
      <c r="R592" s="44">
        <v>0</v>
      </c>
      <c r="S592" s="44">
        <v>0</v>
      </c>
      <c r="T592" s="44">
        <v>0</v>
      </c>
      <c r="U592" s="44">
        <v>0</v>
      </c>
      <c r="V592" s="44">
        <v>0</v>
      </c>
      <c r="W592" s="44">
        <v>0</v>
      </c>
      <c r="X592" s="44">
        <v>0</v>
      </c>
      <c r="Y592" s="44">
        <v>0</v>
      </c>
      <c r="Z592" s="44">
        <v>0</v>
      </c>
      <c r="AA592" s="31">
        <f t="shared" si="9"/>
        <v>814503800</v>
      </c>
    </row>
    <row r="593" spans="1:27" ht="15.75" x14ac:dyDescent="0.25">
      <c r="A593" s="2">
        <v>2019</v>
      </c>
      <c r="B593" s="2" t="s">
        <v>176</v>
      </c>
      <c r="C593" s="2" t="s">
        <v>6</v>
      </c>
      <c r="D593" s="2" t="s">
        <v>177</v>
      </c>
      <c r="E593" s="4" t="s">
        <v>53</v>
      </c>
      <c r="F593" s="44">
        <v>0</v>
      </c>
      <c r="G593" s="44">
        <v>0</v>
      </c>
      <c r="H593" s="44">
        <v>0</v>
      </c>
      <c r="I593" s="44">
        <v>0</v>
      </c>
      <c r="J593" s="44">
        <v>0</v>
      </c>
      <c r="K593" s="42">
        <v>0</v>
      </c>
      <c r="L593" s="44">
        <v>0</v>
      </c>
      <c r="M593" s="44">
        <v>0</v>
      </c>
      <c r="N593" s="44">
        <v>0</v>
      </c>
      <c r="O593" s="44">
        <v>0</v>
      </c>
      <c r="P593" s="44">
        <v>0</v>
      </c>
      <c r="Q593" s="45">
        <v>264900003.80967742</v>
      </c>
      <c r="R593" s="44">
        <v>0</v>
      </c>
      <c r="S593" s="44">
        <v>0</v>
      </c>
      <c r="T593" s="44">
        <v>0</v>
      </c>
      <c r="U593" s="44">
        <v>0</v>
      </c>
      <c r="V593" s="44">
        <v>0</v>
      </c>
      <c r="W593" s="44">
        <v>0</v>
      </c>
      <c r="X593" s="44">
        <v>0</v>
      </c>
      <c r="Y593" s="44">
        <v>0</v>
      </c>
      <c r="Z593" s="44">
        <v>0</v>
      </c>
      <c r="AA593" s="31">
        <f t="shared" si="9"/>
        <v>264900003.80967742</v>
      </c>
    </row>
    <row r="594" spans="1:27" ht="15.75" x14ac:dyDescent="0.25">
      <c r="A594" s="2">
        <v>2019</v>
      </c>
      <c r="B594" s="2" t="s">
        <v>176</v>
      </c>
      <c r="C594" s="2" t="s">
        <v>6</v>
      </c>
      <c r="D594" s="2" t="s">
        <v>177</v>
      </c>
      <c r="E594" s="4" t="s">
        <v>92</v>
      </c>
      <c r="F594" s="44">
        <v>0</v>
      </c>
      <c r="G594" s="44">
        <v>0</v>
      </c>
      <c r="H594" s="44">
        <v>0</v>
      </c>
      <c r="I594" s="44">
        <v>0</v>
      </c>
      <c r="J594" s="44">
        <v>0</v>
      </c>
      <c r="K594" s="42">
        <v>0</v>
      </c>
      <c r="L594" s="44">
        <v>0</v>
      </c>
      <c r="M594" s="44">
        <v>0</v>
      </c>
      <c r="N594" s="44">
        <v>0</v>
      </c>
      <c r="O594" s="44">
        <v>0</v>
      </c>
      <c r="P594" s="44">
        <v>0</v>
      </c>
      <c r="Q594" s="45">
        <v>229832736.23612905</v>
      </c>
      <c r="R594" s="44">
        <v>0</v>
      </c>
      <c r="S594" s="44">
        <v>0</v>
      </c>
      <c r="T594" s="44">
        <v>0</v>
      </c>
      <c r="U594" s="44">
        <v>0</v>
      </c>
      <c r="V594" s="44">
        <v>0</v>
      </c>
      <c r="W594" s="44">
        <v>0</v>
      </c>
      <c r="X594" s="44">
        <v>0</v>
      </c>
      <c r="Y594" s="44">
        <v>0</v>
      </c>
      <c r="Z594" s="44">
        <v>0</v>
      </c>
      <c r="AA594" s="31">
        <f t="shared" si="9"/>
        <v>229832736.23612905</v>
      </c>
    </row>
    <row r="595" spans="1:27" ht="15.75" x14ac:dyDescent="0.25">
      <c r="A595" s="2">
        <v>2019</v>
      </c>
      <c r="B595" s="2" t="s">
        <v>176</v>
      </c>
      <c r="C595" s="2" t="s">
        <v>6</v>
      </c>
      <c r="D595" s="2" t="s">
        <v>177</v>
      </c>
      <c r="E595" s="4" t="s">
        <v>48</v>
      </c>
      <c r="F595" s="44">
        <v>0</v>
      </c>
      <c r="G595" s="44">
        <v>0</v>
      </c>
      <c r="H595" s="44">
        <v>0</v>
      </c>
      <c r="I595" s="44">
        <v>0</v>
      </c>
      <c r="J595" s="44">
        <v>0</v>
      </c>
      <c r="K595" s="42">
        <v>0</v>
      </c>
      <c r="L595" s="44">
        <v>0</v>
      </c>
      <c r="M595" s="44">
        <v>0</v>
      </c>
      <c r="N595" s="44">
        <v>0</v>
      </c>
      <c r="O595" s="44">
        <v>0</v>
      </c>
      <c r="P595" s="44">
        <v>0</v>
      </c>
      <c r="Q595" s="45">
        <v>91787869.178709686</v>
      </c>
      <c r="R595" s="44">
        <v>0</v>
      </c>
      <c r="S595" s="44">
        <v>0</v>
      </c>
      <c r="T595" s="44">
        <v>0</v>
      </c>
      <c r="U595" s="44">
        <v>0</v>
      </c>
      <c r="V595" s="44">
        <v>0</v>
      </c>
      <c r="W595" s="44">
        <v>0</v>
      </c>
      <c r="X595" s="44">
        <v>0</v>
      </c>
      <c r="Y595" s="44">
        <v>0</v>
      </c>
      <c r="Z595" s="44">
        <v>0</v>
      </c>
      <c r="AA595" s="31">
        <f t="shared" si="9"/>
        <v>91787869.178709686</v>
      </c>
    </row>
    <row r="596" spans="1:27" ht="15.75" x14ac:dyDescent="0.25">
      <c r="A596" s="2">
        <v>2019</v>
      </c>
      <c r="B596" s="2" t="s">
        <v>176</v>
      </c>
      <c r="C596" s="2" t="s">
        <v>6</v>
      </c>
      <c r="D596" s="2" t="s">
        <v>177</v>
      </c>
      <c r="E596" s="4" t="s">
        <v>49</v>
      </c>
      <c r="F596" s="44">
        <v>0</v>
      </c>
      <c r="G596" s="44">
        <v>0</v>
      </c>
      <c r="H596" s="44">
        <v>0</v>
      </c>
      <c r="I596" s="44">
        <v>0</v>
      </c>
      <c r="J596" s="44">
        <v>0</v>
      </c>
      <c r="K596" s="42">
        <v>0</v>
      </c>
      <c r="L596" s="44">
        <v>0</v>
      </c>
      <c r="M596" s="44">
        <v>0</v>
      </c>
      <c r="N596" s="44">
        <v>0</v>
      </c>
      <c r="O596" s="44">
        <v>0</v>
      </c>
      <c r="P596" s="44">
        <v>0</v>
      </c>
      <c r="Q596" s="45">
        <v>799739725.93548393</v>
      </c>
      <c r="R596" s="44">
        <v>0</v>
      </c>
      <c r="S596" s="44">
        <v>0</v>
      </c>
      <c r="T596" s="44">
        <v>0</v>
      </c>
      <c r="U596" s="44">
        <v>0</v>
      </c>
      <c r="V596" s="44">
        <v>0</v>
      </c>
      <c r="W596" s="44">
        <v>0</v>
      </c>
      <c r="X596" s="44">
        <v>0</v>
      </c>
      <c r="Y596" s="44">
        <v>0</v>
      </c>
      <c r="Z596" s="44">
        <v>0</v>
      </c>
      <c r="AA596" s="31">
        <f t="shared" si="9"/>
        <v>799739725.93548393</v>
      </c>
    </row>
    <row r="597" spans="1:27" ht="15.75" x14ac:dyDescent="0.25">
      <c r="A597" s="2">
        <v>2019</v>
      </c>
      <c r="B597" s="2" t="s">
        <v>176</v>
      </c>
      <c r="C597" s="2" t="s">
        <v>6</v>
      </c>
      <c r="D597" s="2" t="s">
        <v>177</v>
      </c>
      <c r="E597" s="4" t="s">
        <v>83</v>
      </c>
      <c r="F597" s="44">
        <v>0</v>
      </c>
      <c r="G597" s="44">
        <v>0</v>
      </c>
      <c r="H597" s="44">
        <v>0</v>
      </c>
      <c r="I597" s="44">
        <v>0</v>
      </c>
      <c r="J597" s="44">
        <v>0</v>
      </c>
      <c r="K597" s="42">
        <v>0</v>
      </c>
      <c r="L597" s="44">
        <v>0</v>
      </c>
      <c r="M597" s="44">
        <v>0</v>
      </c>
      <c r="N597" s="44">
        <v>0</v>
      </c>
      <c r="O597" s="44">
        <v>0</v>
      </c>
      <c r="P597" s="44">
        <v>0</v>
      </c>
      <c r="Q597" s="45">
        <v>49928765.541599996</v>
      </c>
      <c r="R597" s="44">
        <v>0</v>
      </c>
      <c r="S597" s="44">
        <v>0</v>
      </c>
      <c r="T597" s="44">
        <v>0</v>
      </c>
      <c r="U597" s="44">
        <v>0</v>
      </c>
      <c r="V597" s="44">
        <v>0</v>
      </c>
      <c r="W597" s="44">
        <v>0</v>
      </c>
      <c r="X597" s="44">
        <v>0</v>
      </c>
      <c r="Y597" s="44">
        <v>0</v>
      </c>
      <c r="Z597" s="44">
        <v>0</v>
      </c>
      <c r="AA597" s="31">
        <f t="shared" si="9"/>
        <v>49928765.541599996</v>
      </c>
    </row>
    <row r="598" spans="1:27" ht="15.75" x14ac:dyDescent="0.25">
      <c r="A598" s="2">
        <v>2019</v>
      </c>
      <c r="B598" s="2" t="s">
        <v>176</v>
      </c>
      <c r="C598" s="2" t="s">
        <v>6</v>
      </c>
      <c r="D598" s="2" t="s">
        <v>177</v>
      </c>
      <c r="E598" s="4" t="s">
        <v>102</v>
      </c>
      <c r="F598" s="44">
        <v>0</v>
      </c>
      <c r="G598" s="44">
        <v>0</v>
      </c>
      <c r="H598" s="44">
        <v>0</v>
      </c>
      <c r="I598" s="44">
        <v>0</v>
      </c>
      <c r="J598" s="44">
        <v>0</v>
      </c>
      <c r="K598" s="42">
        <v>0</v>
      </c>
      <c r="L598" s="44">
        <v>0</v>
      </c>
      <c r="M598" s="44">
        <v>0</v>
      </c>
      <c r="N598" s="44">
        <v>0</v>
      </c>
      <c r="O598" s="44">
        <v>0</v>
      </c>
      <c r="P598" s="44">
        <v>0</v>
      </c>
      <c r="Q598" s="45">
        <v>54364458</v>
      </c>
      <c r="R598" s="44">
        <v>0</v>
      </c>
      <c r="S598" s="44">
        <v>0</v>
      </c>
      <c r="T598" s="44">
        <v>0</v>
      </c>
      <c r="U598" s="44">
        <v>0</v>
      </c>
      <c r="V598" s="44">
        <v>0</v>
      </c>
      <c r="W598" s="44">
        <v>0</v>
      </c>
      <c r="X598" s="44">
        <v>0</v>
      </c>
      <c r="Y598" s="44">
        <v>0</v>
      </c>
      <c r="Z598" s="44">
        <v>0</v>
      </c>
      <c r="AA598" s="31">
        <f t="shared" si="9"/>
        <v>54364458</v>
      </c>
    </row>
    <row r="599" spans="1:27" ht="15.75" x14ac:dyDescent="0.25">
      <c r="A599" s="2">
        <v>2019</v>
      </c>
      <c r="B599" s="2" t="s">
        <v>176</v>
      </c>
      <c r="C599" s="2" t="s">
        <v>6</v>
      </c>
      <c r="D599" s="2" t="s">
        <v>177</v>
      </c>
      <c r="E599" s="4" t="s">
        <v>26</v>
      </c>
      <c r="F599" s="44">
        <v>0</v>
      </c>
      <c r="G599" s="44">
        <v>0</v>
      </c>
      <c r="H599" s="44">
        <v>0</v>
      </c>
      <c r="I599" s="44">
        <v>0</v>
      </c>
      <c r="J599" s="44">
        <v>0</v>
      </c>
      <c r="K599" s="42">
        <v>0</v>
      </c>
      <c r="L599" s="44">
        <v>0</v>
      </c>
      <c r="M599" s="44">
        <v>0</v>
      </c>
      <c r="N599" s="44">
        <v>0</v>
      </c>
      <c r="O599" s="44">
        <v>0</v>
      </c>
      <c r="P599" s="44">
        <v>0</v>
      </c>
      <c r="Q599" s="45">
        <v>108864687</v>
      </c>
      <c r="R599" s="44">
        <v>0</v>
      </c>
      <c r="S599" s="44">
        <v>0</v>
      </c>
      <c r="T599" s="44">
        <v>0</v>
      </c>
      <c r="U599" s="44">
        <v>0</v>
      </c>
      <c r="V599" s="44">
        <v>0</v>
      </c>
      <c r="W599" s="44">
        <v>0</v>
      </c>
      <c r="X599" s="44">
        <v>0</v>
      </c>
      <c r="Y599" s="44">
        <v>0</v>
      </c>
      <c r="Z599" s="44">
        <v>0</v>
      </c>
      <c r="AA599" s="31">
        <f t="shared" si="9"/>
        <v>108864687</v>
      </c>
    </row>
    <row r="600" spans="1:27" ht="15.75" x14ac:dyDescent="0.25">
      <c r="A600" s="2">
        <v>2019</v>
      </c>
      <c r="B600" s="2" t="s">
        <v>176</v>
      </c>
      <c r="C600" s="2" t="s">
        <v>6</v>
      </c>
      <c r="D600" s="2" t="s">
        <v>177</v>
      </c>
      <c r="E600" s="4" t="s">
        <v>27</v>
      </c>
      <c r="F600" s="44">
        <v>0</v>
      </c>
      <c r="G600" s="44">
        <v>0</v>
      </c>
      <c r="H600" s="44">
        <v>0</v>
      </c>
      <c r="I600" s="44">
        <v>0</v>
      </c>
      <c r="J600" s="44">
        <v>0</v>
      </c>
      <c r="K600" s="42">
        <v>0</v>
      </c>
      <c r="L600" s="44">
        <v>0</v>
      </c>
      <c r="M600" s="44">
        <v>0</v>
      </c>
      <c r="N600" s="44">
        <v>0</v>
      </c>
      <c r="O600" s="44">
        <v>0</v>
      </c>
      <c r="P600" s="44">
        <v>0</v>
      </c>
      <c r="Q600" s="45">
        <v>156987571</v>
      </c>
      <c r="R600" s="44">
        <v>0</v>
      </c>
      <c r="S600" s="44">
        <v>0</v>
      </c>
      <c r="T600" s="44">
        <v>0</v>
      </c>
      <c r="U600" s="44">
        <v>0</v>
      </c>
      <c r="V600" s="44">
        <v>0</v>
      </c>
      <c r="W600" s="44">
        <v>0</v>
      </c>
      <c r="X600" s="44">
        <v>0</v>
      </c>
      <c r="Y600" s="44">
        <v>0</v>
      </c>
      <c r="Z600" s="44">
        <v>0</v>
      </c>
      <c r="AA600" s="31">
        <f t="shared" si="9"/>
        <v>156987571</v>
      </c>
    </row>
    <row r="601" spans="1:27" ht="15.75" x14ac:dyDescent="0.25">
      <c r="A601" s="2">
        <v>2019</v>
      </c>
      <c r="B601" s="2" t="s">
        <v>176</v>
      </c>
      <c r="C601" s="2" t="s">
        <v>6</v>
      </c>
      <c r="D601" s="2" t="s">
        <v>177</v>
      </c>
      <c r="E601" s="4" t="s">
        <v>31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2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5">
        <v>86711962</v>
      </c>
      <c r="R601" s="44">
        <v>0</v>
      </c>
      <c r="S601" s="44">
        <v>0</v>
      </c>
      <c r="T601" s="44">
        <v>0</v>
      </c>
      <c r="U601" s="44">
        <v>0</v>
      </c>
      <c r="V601" s="44">
        <v>0</v>
      </c>
      <c r="W601" s="44">
        <v>0</v>
      </c>
      <c r="X601" s="44">
        <v>0</v>
      </c>
      <c r="Y601" s="44">
        <v>0</v>
      </c>
      <c r="Z601" s="44">
        <v>0</v>
      </c>
      <c r="AA601" s="31">
        <f t="shared" si="9"/>
        <v>86711962</v>
      </c>
    </row>
    <row r="602" spans="1:27" ht="15.75" x14ac:dyDescent="0.25">
      <c r="A602" s="2">
        <v>2019</v>
      </c>
      <c r="B602" s="2" t="s">
        <v>176</v>
      </c>
      <c r="C602" s="2" t="s">
        <v>6</v>
      </c>
      <c r="D602" s="2" t="s">
        <v>177</v>
      </c>
      <c r="E602" s="4" t="s">
        <v>28</v>
      </c>
      <c r="F602" s="44">
        <v>0</v>
      </c>
      <c r="G602" s="44">
        <v>0</v>
      </c>
      <c r="H602" s="44">
        <v>0</v>
      </c>
      <c r="I602" s="44">
        <v>0</v>
      </c>
      <c r="J602" s="44">
        <v>0</v>
      </c>
      <c r="K602" s="42">
        <v>1206259691.203125</v>
      </c>
      <c r="L602" s="44">
        <v>0</v>
      </c>
      <c r="M602" s="44">
        <v>0</v>
      </c>
      <c r="N602" s="44">
        <v>0</v>
      </c>
      <c r="O602" s="44">
        <v>0</v>
      </c>
      <c r="P602" s="44">
        <v>0</v>
      </c>
      <c r="Q602" s="45">
        <v>288591226</v>
      </c>
      <c r="R602" s="44">
        <v>0</v>
      </c>
      <c r="S602" s="44">
        <v>0</v>
      </c>
      <c r="T602" s="44">
        <v>0</v>
      </c>
      <c r="U602" s="44">
        <v>0</v>
      </c>
      <c r="V602" s="44">
        <v>0</v>
      </c>
      <c r="W602" s="44">
        <v>0</v>
      </c>
      <c r="X602" s="44">
        <v>0</v>
      </c>
      <c r="Y602" s="44">
        <v>0</v>
      </c>
      <c r="Z602" s="44">
        <v>0</v>
      </c>
      <c r="AA602" s="31">
        <f t="shared" si="9"/>
        <v>1494850917.203125</v>
      </c>
    </row>
    <row r="603" spans="1:27" ht="15.75" x14ac:dyDescent="0.25">
      <c r="A603" s="2">
        <v>2019</v>
      </c>
      <c r="B603" s="2" t="s">
        <v>176</v>
      </c>
      <c r="C603" s="2" t="s">
        <v>6</v>
      </c>
      <c r="D603" s="2" t="s">
        <v>177</v>
      </c>
      <c r="E603" s="4" t="s">
        <v>29</v>
      </c>
      <c r="F603" s="44">
        <v>0</v>
      </c>
      <c r="G603" s="44">
        <v>0</v>
      </c>
      <c r="H603" s="44">
        <v>0</v>
      </c>
      <c r="I603" s="44">
        <v>0</v>
      </c>
      <c r="J603" s="44">
        <v>0</v>
      </c>
      <c r="K603" s="42">
        <v>0</v>
      </c>
      <c r="L603" s="44">
        <v>0</v>
      </c>
      <c r="M603" s="44">
        <v>0</v>
      </c>
      <c r="N603" s="44">
        <v>0</v>
      </c>
      <c r="O603" s="44">
        <v>0</v>
      </c>
      <c r="P603" s="44">
        <v>0</v>
      </c>
      <c r="Q603" s="45">
        <v>77554020</v>
      </c>
      <c r="R603" s="44">
        <v>0</v>
      </c>
      <c r="S603" s="44">
        <v>0</v>
      </c>
      <c r="T603" s="44">
        <v>0</v>
      </c>
      <c r="U603" s="44">
        <v>0</v>
      </c>
      <c r="V603" s="44">
        <v>0</v>
      </c>
      <c r="W603" s="44">
        <v>0</v>
      </c>
      <c r="X603" s="44">
        <v>0</v>
      </c>
      <c r="Y603" s="44">
        <v>0</v>
      </c>
      <c r="Z603" s="44">
        <v>0</v>
      </c>
      <c r="AA603" s="31">
        <f t="shared" si="9"/>
        <v>77554020</v>
      </c>
    </row>
    <row r="604" spans="1:27" ht="15.75" x14ac:dyDescent="0.25">
      <c r="A604" s="2">
        <v>2019</v>
      </c>
      <c r="B604" s="2" t="s">
        <v>176</v>
      </c>
      <c r="C604" s="2" t="s">
        <v>6</v>
      </c>
      <c r="D604" s="2" t="s">
        <v>177</v>
      </c>
      <c r="E604" s="4" t="s">
        <v>32</v>
      </c>
      <c r="F604" s="44">
        <v>0</v>
      </c>
      <c r="G604" s="44">
        <v>0</v>
      </c>
      <c r="H604" s="44">
        <v>0</v>
      </c>
      <c r="I604" s="44">
        <v>0</v>
      </c>
      <c r="J604" s="44">
        <v>0</v>
      </c>
      <c r="K604" s="42">
        <v>0</v>
      </c>
      <c r="L604" s="44">
        <v>0</v>
      </c>
      <c r="M604" s="44">
        <v>0</v>
      </c>
      <c r="N604" s="44">
        <v>0</v>
      </c>
      <c r="O604" s="44">
        <v>0</v>
      </c>
      <c r="P604" s="44">
        <v>0</v>
      </c>
      <c r="Q604" s="45">
        <v>97281617</v>
      </c>
      <c r="R604" s="44">
        <v>0</v>
      </c>
      <c r="S604" s="44">
        <v>0</v>
      </c>
      <c r="T604" s="44">
        <v>0</v>
      </c>
      <c r="U604" s="44">
        <v>0</v>
      </c>
      <c r="V604" s="44">
        <v>0</v>
      </c>
      <c r="W604" s="44">
        <v>0</v>
      </c>
      <c r="X604" s="44">
        <v>0</v>
      </c>
      <c r="Y604" s="44">
        <v>0</v>
      </c>
      <c r="Z604" s="44">
        <v>0</v>
      </c>
      <c r="AA604" s="31">
        <f t="shared" si="9"/>
        <v>97281617</v>
      </c>
    </row>
    <row r="605" spans="1:27" ht="15.75" x14ac:dyDescent="0.25">
      <c r="A605" s="2">
        <v>2019</v>
      </c>
      <c r="B605" s="2" t="s">
        <v>176</v>
      </c>
      <c r="C605" s="2" t="s">
        <v>6</v>
      </c>
      <c r="D605" s="2" t="s">
        <v>177</v>
      </c>
      <c r="E605" s="4" t="s">
        <v>30</v>
      </c>
      <c r="F605" s="44">
        <v>0</v>
      </c>
      <c r="G605" s="44">
        <v>0</v>
      </c>
      <c r="H605" s="44">
        <v>0</v>
      </c>
      <c r="I605" s="44">
        <v>0</v>
      </c>
      <c r="J605" s="44">
        <v>0</v>
      </c>
      <c r="K605" s="42">
        <v>0</v>
      </c>
      <c r="L605" s="44">
        <v>0</v>
      </c>
      <c r="M605" s="44">
        <v>0</v>
      </c>
      <c r="N605" s="44">
        <v>0</v>
      </c>
      <c r="O605" s="44">
        <v>0</v>
      </c>
      <c r="P605" s="44">
        <v>0</v>
      </c>
      <c r="Q605" s="45">
        <v>93455330</v>
      </c>
      <c r="R605" s="44">
        <v>0</v>
      </c>
      <c r="S605" s="44">
        <v>0</v>
      </c>
      <c r="T605" s="44">
        <v>0</v>
      </c>
      <c r="U605" s="44">
        <v>0</v>
      </c>
      <c r="V605" s="44">
        <v>0</v>
      </c>
      <c r="W605" s="44">
        <v>0</v>
      </c>
      <c r="X605" s="44">
        <v>0</v>
      </c>
      <c r="Y605" s="44">
        <v>0</v>
      </c>
      <c r="Z605" s="44">
        <v>0</v>
      </c>
      <c r="AA605" s="31">
        <f t="shared" si="9"/>
        <v>93455330</v>
      </c>
    </row>
    <row r="606" spans="1:27" ht="15.75" x14ac:dyDescent="0.25">
      <c r="A606" s="2">
        <v>2019</v>
      </c>
      <c r="B606" s="2" t="s">
        <v>176</v>
      </c>
      <c r="C606" s="2" t="s">
        <v>6</v>
      </c>
      <c r="D606" s="2" t="s">
        <v>177</v>
      </c>
      <c r="E606" s="4" t="s">
        <v>34</v>
      </c>
      <c r="F606" s="44">
        <v>0</v>
      </c>
      <c r="G606" s="44">
        <v>0</v>
      </c>
      <c r="H606" s="44">
        <v>0</v>
      </c>
      <c r="I606" s="44">
        <v>0</v>
      </c>
      <c r="J606" s="44">
        <v>0</v>
      </c>
      <c r="K606" s="42">
        <v>0</v>
      </c>
      <c r="L606" s="44">
        <v>0</v>
      </c>
      <c r="M606" s="44">
        <v>0</v>
      </c>
      <c r="N606" s="44">
        <v>0</v>
      </c>
      <c r="O606" s="44">
        <v>0</v>
      </c>
      <c r="P606" s="44">
        <v>0</v>
      </c>
      <c r="Q606" s="45">
        <v>118176408</v>
      </c>
      <c r="R606" s="44">
        <v>0</v>
      </c>
      <c r="S606" s="44">
        <v>0</v>
      </c>
      <c r="T606" s="44">
        <v>0</v>
      </c>
      <c r="U606" s="44">
        <v>0</v>
      </c>
      <c r="V606" s="44">
        <v>0</v>
      </c>
      <c r="W606" s="44">
        <v>0</v>
      </c>
      <c r="X606" s="44">
        <v>0</v>
      </c>
      <c r="Y606" s="44">
        <v>0</v>
      </c>
      <c r="Z606" s="44">
        <v>0</v>
      </c>
      <c r="AA606" s="31">
        <f t="shared" si="9"/>
        <v>118176408</v>
      </c>
    </row>
    <row r="607" spans="1:27" ht="15.75" x14ac:dyDescent="0.25">
      <c r="A607" s="2">
        <v>2019</v>
      </c>
      <c r="B607" s="2" t="s">
        <v>176</v>
      </c>
      <c r="C607" s="2" t="s">
        <v>6</v>
      </c>
      <c r="D607" s="2" t="s">
        <v>177</v>
      </c>
      <c r="E607" s="4" t="s">
        <v>35</v>
      </c>
      <c r="F607" s="44">
        <v>0</v>
      </c>
      <c r="G607" s="44">
        <v>0</v>
      </c>
      <c r="H607" s="44">
        <v>0</v>
      </c>
      <c r="I607" s="44">
        <v>0</v>
      </c>
      <c r="J607" s="44">
        <v>0</v>
      </c>
      <c r="K607" s="42">
        <v>0</v>
      </c>
      <c r="L607" s="44">
        <v>0</v>
      </c>
      <c r="M607" s="44">
        <v>0</v>
      </c>
      <c r="N607" s="44">
        <v>0</v>
      </c>
      <c r="O607" s="44">
        <v>0</v>
      </c>
      <c r="P607" s="44">
        <v>0</v>
      </c>
      <c r="Q607" s="45">
        <v>315350178</v>
      </c>
      <c r="R607" s="44">
        <v>0</v>
      </c>
      <c r="S607" s="44">
        <v>0</v>
      </c>
      <c r="T607" s="44">
        <v>0</v>
      </c>
      <c r="U607" s="44">
        <v>0</v>
      </c>
      <c r="V607" s="44">
        <v>0</v>
      </c>
      <c r="W607" s="44">
        <v>0</v>
      </c>
      <c r="X607" s="44">
        <v>0</v>
      </c>
      <c r="Y607" s="44">
        <v>0</v>
      </c>
      <c r="Z607" s="44">
        <v>0</v>
      </c>
      <c r="AA607" s="31">
        <f t="shared" si="9"/>
        <v>315350178</v>
      </c>
    </row>
    <row r="608" spans="1:27" ht="15.75" x14ac:dyDescent="0.25">
      <c r="A608" s="2">
        <v>2019</v>
      </c>
      <c r="B608" s="2" t="s">
        <v>176</v>
      </c>
      <c r="C608" s="2" t="s">
        <v>6</v>
      </c>
      <c r="D608" s="2" t="s">
        <v>177</v>
      </c>
      <c r="E608" s="4" t="s">
        <v>36</v>
      </c>
      <c r="F608" s="44">
        <v>0</v>
      </c>
      <c r="G608" s="44">
        <v>0</v>
      </c>
      <c r="H608" s="44">
        <v>0</v>
      </c>
      <c r="I608" s="44">
        <v>0</v>
      </c>
      <c r="J608" s="44">
        <v>0</v>
      </c>
      <c r="K608" s="42">
        <v>654692353</v>
      </c>
      <c r="L608" s="44">
        <v>0</v>
      </c>
      <c r="M608" s="44">
        <v>0</v>
      </c>
      <c r="N608" s="44">
        <v>0</v>
      </c>
      <c r="O608" s="44">
        <v>0</v>
      </c>
      <c r="P608" s="44">
        <v>0</v>
      </c>
      <c r="Q608" s="45">
        <v>74782069</v>
      </c>
      <c r="R608" s="44">
        <v>0</v>
      </c>
      <c r="S608" s="44">
        <v>0</v>
      </c>
      <c r="T608" s="44">
        <v>0</v>
      </c>
      <c r="U608" s="44">
        <v>0</v>
      </c>
      <c r="V608" s="44">
        <v>0</v>
      </c>
      <c r="W608" s="44">
        <v>0</v>
      </c>
      <c r="X608" s="44">
        <v>0</v>
      </c>
      <c r="Y608" s="44">
        <v>0</v>
      </c>
      <c r="Z608" s="44">
        <v>0</v>
      </c>
      <c r="AA608" s="31">
        <f t="shared" si="9"/>
        <v>729474422</v>
      </c>
    </row>
    <row r="609" spans="1:27" ht="15.75" x14ac:dyDescent="0.25">
      <c r="A609" s="2">
        <v>2019</v>
      </c>
      <c r="B609" s="2" t="s">
        <v>176</v>
      </c>
      <c r="C609" s="2" t="s">
        <v>6</v>
      </c>
      <c r="D609" s="2" t="s">
        <v>177</v>
      </c>
      <c r="E609" s="4" t="s">
        <v>33</v>
      </c>
      <c r="F609" s="44">
        <v>0</v>
      </c>
      <c r="G609" s="44">
        <v>0</v>
      </c>
      <c r="H609" s="44">
        <v>0</v>
      </c>
      <c r="I609" s="44">
        <v>0</v>
      </c>
      <c r="J609" s="44">
        <v>0</v>
      </c>
      <c r="K609" s="42">
        <v>0</v>
      </c>
      <c r="L609" s="44">
        <v>0</v>
      </c>
      <c r="M609" s="44">
        <v>0</v>
      </c>
      <c r="N609" s="44">
        <v>0</v>
      </c>
      <c r="O609" s="44">
        <v>0</v>
      </c>
      <c r="P609" s="44">
        <v>0</v>
      </c>
      <c r="Q609" s="45">
        <v>178793543</v>
      </c>
      <c r="R609" s="44">
        <v>0</v>
      </c>
      <c r="S609" s="44">
        <v>0</v>
      </c>
      <c r="T609" s="44">
        <v>0</v>
      </c>
      <c r="U609" s="44">
        <v>0</v>
      </c>
      <c r="V609" s="44">
        <v>0</v>
      </c>
      <c r="W609" s="44">
        <v>0</v>
      </c>
      <c r="X609" s="44">
        <v>0</v>
      </c>
      <c r="Y609" s="44">
        <v>0</v>
      </c>
      <c r="Z609" s="44">
        <v>0</v>
      </c>
      <c r="AA609" s="31">
        <f t="shared" si="9"/>
        <v>178793543</v>
      </c>
    </row>
    <row r="610" spans="1:27" ht="15.75" x14ac:dyDescent="0.25">
      <c r="A610" s="2">
        <v>2019</v>
      </c>
      <c r="B610" s="2" t="s">
        <v>176</v>
      </c>
      <c r="C610" s="2" t="s">
        <v>6</v>
      </c>
      <c r="D610" s="2" t="s">
        <v>177</v>
      </c>
      <c r="E610" s="4" t="s">
        <v>39</v>
      </c>
      <c r="F610" s="44">
        <v>0</v>
      </c>
      <c r="G610" s="44">
        <v>0</v>
      </c>
      <c r="H610" s="44">
        <v>0</v>
      </c>
      <c r="I610" s="44">
        <v>0</v>
      </c>
      <c r="J610" s="44">
        <v>0</v>
      </c>
      <c r="K610" s="42">
        <v>0</v>
      </c>
      <c r="L610" s="44">
        <v>0</v>
      </c>
      <c r="M610" s="44">
        <v>0</v>
      </c>
      <c r="N610" s="44">
        <v>0</v>
      </c>
      <c r="O610" s="44">
        <v>0</v>
      </c>
      <c r="P610" s="44">
        <v>0</v>
      </c>
      <c r="Q610" s="45">
        <v>0</v>
      </c>
      <c r="R610" s="44">
        <v>0</v>
      </c>
      <c r="S610" s="44">
        <v>0</v>
      </c>
      <c r="T610" s="44">
        <v>0</v>
      </c>
      <c r="U610" s="44">
        <v>0</v>
      </c>
      <c r="V610" s="44">
        <v>0</v>
      </c>
      <c r="W610" s="44">
        <v>0</v>
      </c>
      <c r="X610" s="44">
        <v>0</v>
      </c>
      <c r="Y610" s="44">
        <v>0</v>
      </c>
      <c r="Z610" s="44">
        <v>0</v>
      </c>
      <c r="AA610" s="31">
        <f t="shared" si="9"/>
        <v>0</v>
      </c>
    </row>
    <row r="611" spans="1:27" ht="15.75" x14ac:dyDescent="0.25">
      <c r="A611" s="2">
        <v>2019</v>
      </c>
      <c r="B611" s="2" t="s">
        <v>176</v>
      </c>
      <c r="C611" s="2" t="s">
        <v>6</v>
      </c>
      <c r="D611" s="2" t="s">
        <v>177</v>
      </c>
      <c r="E611" s="4" t="s">
        <v>45</v>
      </c>
      <c r="F611" s="44">
        <v>0</v>
      </c>
      <c r="G611" s="44">
        <v>0</v>
      </c>
      <c r="H611" s="44">
        <v>0</v>
      </c>
      <c r="I611" s="44">
        <v>0</v>
      </c>
      <c r="J611" s="44">
        <v>0</v>
      </c>
      <c r="K611" s="42">
        <v>0</v>
      </c>
      <c r="L611" s="44">
        <v>0</v>
      </c>
      <c r="M611" s="44">
        <v>0</v>
      </c>
      <c r="N611" s="44">
        <v>0</v>
      </c>
      <c r="O611" s="44">
        <v>0</v>
      </c>
      <c r="P611" s="44">
        <v>0</v>
      </c>
      <c r="Q611" s="45">
        <v>144094000</v>
      </c>
      <c r="R611" s="44">
        <v>0</v>
      </c>
      <c r="S611" s="44">
        <v>0</v>
      </c>
      <c r="T611" s="44">
        <v>0</v>
      </c>
      <c r="U611" s="44">
        <v>0</v>
      </c>
      <c r="V611" s="44">
        <v>0</v>
      </c>
      <c r="W611" s="44">
        <v>0</v>
      </c>
      <c r="X611" s="44">
        <v>0</v>
      </c>
      <c r="Y611" s="44">
        <v>0</v>
      </c>
      <c r="Z611" s="44">
        <v>0</v>
      </c>
      <c r="AA611" s="31">
        <f t="shared" si="9"/>
        <v>144094000</v>
      </c>
    </row>
    <row r="612" spans="1:27" ht="15.75" x14ac:dyDescent="0.25">
      <c r="A612" s="2">
        <v>2019</v>
      </c>
      <c r="B612" s="2" t="s">
        <v>176</v>
      </c>
      <c r="C612" s="2" t="s">
        <v>6</v>
      </c>
      <c r="D612" s="2" t="s">
        <v>177</v>
      </c>
      <c r="E612" s="4" t="s">
        <v>47</v>
      </c>
      <c r="F612" s="44">
        <v>0</v>
      </c>
      <c r="G612" s="44">
        <v>0</v>
      </c>
      <c r="H612" s="44">
        <v>0</v>
      </c>
      <c r="I612" s="44">
        <v>0</v>
      </c>
      <c r="J612" s="44">
        <v>0</v>
      </c>
      <c r="K612" s="42">
        <v>0</v>
      </c>
      <c r="L612" s="44">
        <v>0</v>
      </c>
      <c r="M612" s="44">
        <v>0</v>
      </c>
      <c r="N612" s="44">
        <v>0</v>
      </c>
      <c r="O612" s="44">
        <v>0</v>
      </c>
      <c r="P612" s="44">
        <v>0</v>
      </c>
      <c r="Q612" s="45">
        <v>538900000</v>
      </c>
      <c r="R612" s="44">
        <v>0</v>
      </c>
      <c r="S612" s="44">
        <v>0</v>
      </c>
      <c r="T612" s="44">
        <v>0</v>
      </c>
      <c r="U612" s="44">
        <v>0</v>
      </c>
      <c r="V612" s="44">
        <v>0</v>
      </c>
      <c r="W612" s="44">
        <v>0</v>
      </c>
      <c r="X612" s="44">
        <v>0</v>
      </c>
      <c r="Y612" s="44">
        <v>0</v>
      </c>
      <c r="Z612" s="44">
        <v>0</v>
      </c>
      <c r="AA612" s="31">
        <f t="shared" si="9"/>
        <v>538900000</v>
      </c>
    </row>
    <row r="613" spans="1:27" ht="15.75" x14ac:dyDescent="0.25">
      <c r="A613" s="2">
        <v>2019</v>
      </c>
      <c r="B613" s="2" t="s">
        <v>176</v>
      </c>
      <c r="C613" s="2" t="s">
        <v>6</v>
      </c>
      <c r="D613" s="2" t="s">
        <v>177</v>
      </c>
      <c r="E613" s="4" t="s">
        <v>115</v>
      </c>
      <c r="F613" s="44">
        <v>0</v>
      </c>
      <c r="G613" s="44">
        <v>0</v>
      </c>
      <c r="H613" s="44">
        <v>0</v>
      </c>
      <c r="I613" s="44">
        <v>0</v>
      </c>
      <c r="J613" s="44">
        <v>0</v>
      </c>
      <c r="K613" s="42">
        <v>1787163923.27</v>
      </c>
      <c r="L613" s="44">
        <v>0</v>
      </c>
      <c r="M613" s="44">
        <v>0</v>
      </c>
      <c r="N613" s="44">
        <v>0</v>
      </c>
      <c r="O613" s="44">
        <v>0</v>
      </c>
      <c r="P613" s="44">
        <v>0</v>
      </c>
      <c r="Q613" s="45">
        <v>0</v>
      </c>
      <c r="R613" s="44">
        <v>0</v>
      </c>
      <c r="S613" s="44">
        <v>0</v>
      </c>
      <c r="T613" s="44">
        <v>0</v>
      </c>
      <c r="U613" s="44">
        <v>0</v>
      </c>
      <c r="V613" s="44">
        <v>0</v>
      </c>
      <c r="W613" s="44">
        <v>0</v>
      </c>
      <c r="X613" s="44">
        <v>0</v>
      </c>
      <c r="Y613" s="44">
        <v>0</v>
      </c>
      <c r="Z613" s="44">
        <v>0</v>
      </c>
      <c r="AA613" s="31">
        <f t="shared" si="9"/>
        <v>1787163923.27</v>
      </c>
    </row>
    <row r="614" spans="1:27" ht="15.75" x14ac:dyDescent="0.25">
      <c r="A614" s="2">
        <v>2019</v>
      </c>
      <c r="B614" s="2" t="s">
        <v>176</v>
      </c>
      <c r="C614" s="2" t="s">
        <v>6</v>
      </c>
      <c r="D614" s="2" t="s">
        <v>177</v>
      </c>
      <c r="E614" s="4" t="s">
        <v>65</v>
      </c>
      <c r="F614" s="44">
        <v>0</v>
      </c>
      <c r="G614" s="44">
        <v>0</v>
      </c>
      <c r="H614" s="44">
        <v>0</v>
      </c>
      <c r="I614" s="44">
        <v>0</v>
      </c>
      <c r="J614" s="44">
        <v>0</v>
      </c>
      <c r="K614" s="42">
        <v>0</v>
      </c>
      <c r="L614" s="44">
        <v>0</v>
      </c>
      <c r="M614" s="44">
        <v>0</v>
      </c>
      <c r="N614" s="44">
        <v>0</v>
      </c>
      <c r="O614" s="44">
        <v>0</v>
      </c>
      <c r="P614" s="44">
        <v>0</v>
      </c>
      <c r="Q614" s="45">
        <v>0</v>
      </c>
      <c r="R614" s="44">
        <v>0</v>
      </c>
      <c r="S614" s="44">
        <v>0</v>
      </c>
      <c r="T614" s="44">
        <v>0</v>
      </c>
      <c r="U614" s="44">
        <v>0</v>
      </c>
      <c r="V614" s="44">
        <v>0</v>
      </c>
      <c r="W614" s="44">
        <v>0</v>
      </c>
      <c r="X614" s="44">
        <v>0</v>
      </c>
      <c r="Y614" s="44">
        <v>0</v>
      </c>
      <c r="Z614" s="44">
        <v>0</v>
      </c>
      <c r="AA614" s="31">
        <f t="shared" si="9"/>
        <v>0</v>
      </c>
    </row>
    <row r="615" spans="1:27" ht="15.75" x14ac:dyDescent="0.25">
      <c r="A615" s="2">
        <v>2019</v>
      </c>
      <c r="B615" s="2" t="s">
        <v>176</v>
      </c>
      <c r="C615" s="2" t="s">
        <v>6</v>
      </c>
      <c r="D615" s="2" t="s">
        <v>177</v>
      </c>
      <c r="E615" s="4" t="s">
        <v>63</v>
      </c>
      <c r="F615" s="44">
        <v>0</v>
      </c>
      <c r="G615" s="44">
        <v>0</v>
      </c>
      <c r="H615" s="44">
        <v>0</v>
      </c>
      <c r="I615" s="44">
        <v>0</v>
      </c>
      <c r="J615" s="44">
        <v>0</v>
      </c>
      <c r="K615" s="42">
        <v>1682036301.24</v>
      </c>
      <c r="L615" s="44">
        <v>0</v>
      </c>
      <c r="M615" s="44">
        <v>0</v>
      </c>
      <c r="N615" s="44">
        <v>0</v>
      </c>
      <c r="O615" s="44">
        <v>0</v>
      </c>
      <c r="P615" s="44">
        <v>0</v>
      </c>
      <c r="Q615" s="45">
        <v>0</v>
      </c>
      <c r="R615" s="44">
        <v>0</v>
      </c>
      <c r="S615" s="44">
        <v>0</v>
      </c>
      <c r="T615" s="44">
        <v>0</v>
      </c>
      <c r="U615" s="44">
        <v>0</v>
      </c>
      <c r="V615" s="44">
        <v>0</v>
      </c>
      <c r="W615" s="44">
        <v>0</v>
      </c>
      <c r="X615" s="44">
        <v>0</v>
      </c>
      <c r="Y615" s="44">
        <v>0</v>
      </c>
      <c r="Z615" s="44">
        <v>0</v>
      </c>
      <c r="AA615" s="31">
        <f t="shared" si="9"/>
        <v>1682036301.24</v>
      </c>
    </row>
    <row r="616" spans="1:27" ht="15.75" x14ac:dyDescent="0.25">
      <c r="A616" s="2">
        <v>2019</v>
      </c>
      <c r="B616" s="2" t="s">
        <v>176</v>
      </c>
      <c r="C616" s="2" t="s">
        <v>6</v>
      </c>
      <c r="D616" s="2" t="s">
        <v>177</v>
      </c>
      <c r="E616" s="4" t="s">
        <v>164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2">
        <v>2066284436.6600001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5">
        <v>0</v>
      </c>
      <c r="R616" s="44">
        <v>0</v>
      </c>
      <c r="S616" s="44">
        <v>0</v>
      </c>
      <c r="T616" s="44">
        <v>0</v>
      </c>
      <c r="U616" s="44">
        <v>0</v>
      </c>
      <c r="V616" s="44">
        <v>0</v>
      </c>
      <c r="W616" s="44">
        <v>0</v>
      </c>
      <c r="X616" s="44">
        <v>0</v>
      </c>
      <c r="Y616" s="44">
        <v>0</v>
      </c>
      <c r="Z616" s="44">
        <v>0</v>
      </c>
      <c r="AA616" s="31">
        <f t="shared" si="9"/>
        <v>2066284436.6600001</v>
      </c>
    </row>
    <row r="617" spans="1:27" ht="15.75" x14ac:dyDescent="0.25">
      <c r="A617" s="2">
        <v>2019</v>
      </c>
      <c r="B617" s="2" t="s">
        <v>176</v>
      </c>
      <c r="C617" s="2" t="s">
        <v>6</v>
      </c>
      <c r="D617" s="2" t="s">
        <v>177</v>
      </c>
      <c r="E617" s="4" t="s">
        <v>119</v>
      </c>
      <c r="F617" s="44">
        <v>0</v>
      </c>
      <c r="G617" s="44">
        <v>0</v>
      </c>
      <c r="H617" s="44">
        <v>0</v>
      </c>
      <c r="I617" s="44">
        <v>0</v>
      </c>
      <c r="J617" s="44">
        <v>0</v>
      </c>
      <c r="K617" s="42">
        <v>119110000</v>
      </c>
      <c r="L617" s="44">
        <v>0</v>
      </c>
      <c r="M617" s="44">
        <v>0</v>
      </c>
      <c r="N617" s="44">
        <v>0</v>
      </c>
      <c r="O617" s="44">
        <v>0</v>
      </c>
      <c r="P617" s="44">
        <v>0</v>
      </c>
      <c r="Q617" s="45">
        <v>0</v>
      </c>
      <c r="R617" s="44">
        <v>0</v>
      </c>
      <c r="S617" s="44">
        <v>0</v>
      </c>
      <c r="T617" s="44">
        <v>0</v>
      </c>
      <c r="U617" s="44">
        <v>0</v>
      </c>
      <c r="V617" s="44">
        <v>0</v>
      </c>
      <c r="W617" s="44">
        <v>0</v>
      </c>
      <c r="X617" s="44">
        <v>0</v>
      </c>
      <c r="Y617" s="44">
        <v>0</v>
      </c>
      <c r="Z617" s="44">
        <v>0</v>
      </c>
      <c r="AA617" s="31">
        <f t="shared" si="9"/>
        <v>119110000</v>
      </c>
    </row>
    <row r="618" spans="1:27" ht="15.75" x14ac:dyDescent="0.25">
      <c r="A618" s="2">
        <v>2019</v>
      </c>
      <c r="B618" s="2" t="s">
        <v>176</v>
      </c>
      <c r="C618" s="2" t="s">
        <v>6</v>
      </c>
      <c r="D618" s="2" t="s">
        <v>177</v>
      </c>
      <c r="E618" s="4" t="s">
        <v>60</v>
      </c>
      <c r="F618" s="44">
        <v>0</v>
      </c>
      <c r="G618" s="44">
        <v>0</v>
      </c>
      <c r="H618" s="44">
        <v>0</v>
      </c>
      <c r="I618" s="44">
        <v>0</v>
      </c>
      <c r="J618" s="44">
        <v>0</v>
      </c>
      <c r="K618" s="42">
        <v>0</v>
      </c>
      <c r="L618" s="44">
        <v>0</v>
      </c>
      <c r="M618" s="44">
        <v>0</v>
      </c>
      <c r="N618" s="44">
        <v>0</v>
      </c>
      <c r="O618" s="44">
        <v>0</v>
      </c>
      <c r="P618" s="44">
        <v>0</v>
      </c>
      <c r="Q618" s="45">
        <v>0</v>
      </c>
      <c r="R618" s="44">
        <v>0</v>
      </c>
      <c r="S618" s="44">
        <v>0</v>
      </c>
      <c r="T618" s="44">
        <v>0</v>
      </c>
      <c r="U618" s="44">
        <v>0</v>
      </c>
      <c r="V618" s="44">
        <v>0</v>
      </c>
      <c r="W618" s="44">
        <v>0</v>
      </c>
      <c r="X618" s="44">
        <v>0</v>
      </c>
      <c r="Y618" s="44">
        <v>0</v>
      </c>
      <c r="Z618" s="44">
        <v>0</v>
      </c>
      <c r="AA618" s="31">
        <f t="shared" si="9"/>
        <v>0</v>
      </c>
    </row>
    <row r="619" spans="1:27" ht="15.75" x14ac:dyDescent="0.25">
      <c r="A619" s="2">
        <v>2019</v>
      </c>
      <c r="B619" s="2" t="s">
        <v>176</v>
      </c>
      <c r="C619" s="2" t="s">
        <v>6</v>
      </c>
      <c r="D619" s="2" t="s">
        <v>177</v>
      </c>
      <c r="E619" s="4" t="s">
        <v>23</v>
      </c>
      <c r="F619" s="44">
        <v>0</v>
      </c>
      <c r="G619" s="44">
        <v>0</v>
      </c>
      <c r="H619" s="44">
        <v>0</v>
      </c>
      <c r="I619" s="44">
        <v>0</v>
      </c>
      <c r="J619" s="44">
        <v>0</v>
      </c>
      <c r="K619" s="42">
        <f>16061068776+5492153947.88</f>
        <v>21553222723.880001</v>
      </c>
      <c r="L619" s="44">
        <v>0</v>
      </c>
      <c r="M619" s="44">
        <v>0</v>
      </c>
      <c r="N619" s="44">
        <v>0</v>
      </c>
      <c r="O619" s="44">
        <v>0</v>
      </c>
      <c r="P619" s="44">
        <v>0</v>
      </c>
      <c r="Q619" s="45">
        <v>0</v>
      </c>
      <c r="R619" s="44">
        <v>0</v>
      </c>
      <c r="S619" s="44">
        <v>0</v>
      </c>
      <c r="T619" s="44">
        <v>0</v>
      </c>
      <c r="U619" s="44">
        <v>0</v>
      </c>
      <c r="V619" s="44">
        <v>0</v>
      </c>
      <c r="W619" s="44">
        <v>0</v>
      </c>
      <c r="X619" s="44">
        <v>0</v>
      </c>
      <c r="Y619" s="44">
        <v>0</v>
      </c>
      <c r="Z619" s="44">
        <v>0</v>
      </c>
      <c r="AA619" s="31">
        <f t="shared" si="9"/>
        <v>21553222723.880001</v>
      </c>
    </row>
    <row r="620" spans="1:27" ht="15.75" x14ac:dyDescent="0.25">
      <c r="A620" s="2">
        <v>2019</v>
      </c>
      <c r="B620" s="2" t="s">
        <v>176</v>
      </c>
      <c r="C620" s="2" t="s">
        <v>6</v>
      </c>
      <c r="D620" s="2" t="s">
        <v>177</v>
      </c>
      <c r="E620" s="4" t="s">
        <v>99</v>
      </c>
      <c r="F620" s="44">
        <v>0</v>
      </c>
      <c r="G620" s="44">
        <v>0</v>
      </c>
      <c r="H620" s="44">
        <v>0</v>
      </c>
      <c r="I620" s="44">
        <v>0</v>
      </c>
      <c r="J620" s="44">
        <v>0</v>
      </c>
      <c r="K620" s="42">
        <v>0</v>
      </c>
      <c r="L620" s="44">
        <v>0</v>
      </c>
      <c r="M620" s="44">
        <v>0</v>
      </c>
      <c r="N620" s="44">
        <v>0</v>
      </c>
      <c r="O620" s="44">
        <v>0</v>
      </c>
      <c r="P620" s="44">
        <v>0</v>
      </c>
      <c r="Q620" s="45">
        <v>0</v>
      </c>
      <c r="R620" s="44">
        <v>0</v>
      </c>
      <c r="S620" s="44">
        <v>0</v>
      </c>
      <c r="T620" s="44">
        <v>0</v>
      </c>
      <c r="U620" s="44">
        <v>0</v>
      </c>
      <c r="V620" s="44">
        <v>0</v>
      </c>
      <c r="W620" s="44">
        <v>0</v>
      </c>
      <c r="X620" s="44">
        <v>0</v>
      </c>
      <c r="Y620" s="44">
        <v>0</v>
      </c>
      <c r="Z620" s="44">
        <v>0</v>
      </c>
      <c r="AA620" s="31">
        <f t="shared" si="9"/>
        <v>0</v>
      </c>
    </row>
    <row r="621" spans="1:27" ht="15.75" x14ac:dyDescent="0.25">
      <c r="A621" s="2">
        <v>2019</v>
      </c>
      <c r="B621" s="2" t="s">
        <v>176</v>
      </c>
      <c r="C621" s="2" t="s">
        <v>6</v>
      </c>
      <c r="D621" s="2" t="s">
        <v>177</v>
      </c>
      <c r="E621" s="4" t="s">
        <v>130</v>
      </c>
      <c r="F621" s="44">
        <v>0</v>
      </c>
      <c r="G621" s="44">
        <v>0</v>
      </c>
      <c r="H621" s="44">
        <v>0</v>
      </c>
      <c r="I621" s="44">
        <v>0</v>
      </c>
      <c r="J621" s="44">
        <v>0</v>
      </c>
      <c r="K621" s="42">
        <v>413010000</v>
      </c>
      <c r="L621" s="44">
        <v>0</v>
      </c>
      <c r="M621" s="44">
        <v>0</v>
      </c>
      <c r="N621" s="44">
        <v>0</v>
      </c>
      <c r="O621" s="44">
        <v>0</v>
      </c>
      <c r="P621" s="44">
        <v>0</v>
      </c>
      <c r="Q621" s="45">
        <v>0</v>
      </c>
      <c r="R621" s="44">
        <v>0</v>
      </c>
      <c r="S621" s="44">
        <v>0</v>
      </c>
      <c r="T621" s="44">
        <v>0</v>
      </c>
      <c r="U621" s="44">
        <v>0</v>
      </c>
      <c r="V621" s="44">
        <v>0</v>
      </c>
      <c r="W621" s="44">
        <v>0</v>
      </c>
      <c r="X621" s="44">
        <v>0</v>
      </c>
      <c r="Y621" s="44">
        <v>0</v>
      </c>
      <c r="Z621" s="44">
        <v>0</v>
      </c>
      <c r="AA621" s="31">
        <f t="shared" si="9"/>
        <v>413010000</v>
      </c>
    </row>
    <row r="622" spans="1:27" ht="15.75" x14ac:dyDescent="0.25">
      <c r="A622" s="2">
        <v>2019</v>
      </c>
      <c r="B622" s="2" t="s">
        <v>176</v>
      </c>
      <c r="C622" s="2" t="s">
        <v>6</v>
      </c>
      <c r="D622" s="2" t="s">
        <v>177</v>
      </c>
      <c r="E622" s="4" t="s">
        <v>178</v>
      </c>
      <c r="F622" s="44">
        <v>0</v>
      </c>
      <c r="G622" s="44">
        <v>0</v>
      </c>
      <c r="H622" s="44">
        <v>0</v>
      </c>
      <c r="I622" s="44">
        <v>0</v>
      </c>
      <c r="J622" s="44">
        <v>0</v>
      </c>
      <c r="K622" s="42">
        <v>0</v>
      </c>
      <c r="L622" s="44">
        <v>0</v>
      </c>
      <c r="M622" s="44">
        <v>0</v>
      </c>
      <c r="N622" s="44">
        <v>0</v>
      </c>
      <c r="O622" s="44">
        <v>0</v>
      </c>
      <c r="P622" s="44">
        <v>0</v>
      </c>
      <c r="Q622" s="45">
        <v>19086400</v>
      </c>
      <c r="R622" s="44">
        <v>0</v>
      </c>
      <c r="S622" s="44">
        <v>0</v>
      </c>
      <c r="T622" s="44">
        <v>0</v>
      </c>
      <c r="U622" s="44">
        <v>0</v>
      </c>
      <c r="V622" s="44">
        <v>0</v>
      </c>
      <c r="W622" s="44">
        <v>0</v>
      </c>
      <c r="X622" s="44">
        <v>0</v>
      </c>
      <c r="Y622" s="44">
        <v>0</v>
      </c>
      <c r="Z622" s="44">
        <v>0</v>
      </c>
      <c r="AA622" s="31">
        <f t="shared" si="9"/>
        <v>19086400</v>
      </c>
    </row>
    <row r="623" spans="1:27" ht="15.75" x14ac:dyDescent="0.25">
      <c r="A623" s="2">
        <v>2019</v>
      </c>
      <c r="B623" s="2" t="s">
        <v>176</v>
      </c>
      <c r="C623" s="2" t="s">
        <v>6</v>
      </c>
      <c r="D623" s="2" t="s">
        <v>177</v>
      </c>
      <c r="E623" s="4" t="s">
        <v>51</v>
      </c>
      <c r="F623" s="44">
        <v>0</v>
      </c>
      <c r="G623" s="44">
        <v>0</v>
      </c>
      <c r="H623" s="44">
        <v>0</v>
      </c>
      <c r="I623" s="44">
        <v>0</v>
      </c>
      <c r="J623" s="44">
        <v>0</v>
      </c>
      <c r="K623" s="42">
        <v>0</v>
      </c>
      <c r="L623" s="44">
        <v>0</v>
      </c>
      <c r="M623" s="44">
        <v>0</v>
      </c>
      <c r="N623" s="44">
        <v>0</v>
      </c>
      <c r="O623" s="44">
        <v>0</v>
      </c>
      <c r="P623" s="44">
        <v>0</v>
      </c>
      <c r="Q623" s="45">
        <v>33462600</v>
      </c>
      <c r="R623" s="44">
        <v>0</v>
      </c>
      <c r="S623" s="44">
        <v>0</v>
      </c>
      <c r="T623" s="44">
        <v>0</v>
      </c>
      <c r="U623" s="44">
        <v>0</v>
      </c>
      <c r="V623" s="44">
        <v>0</v>
      </c>
      <c r="W623" s="44">
        <v>0</v>
      </c>
      <c r="X623" s="44">
        <v>0</v>
      </c>
      <c r="Y623" s="44">
        <v>0</v>
      </c>
      <c r="Z623" s="44">
        <v>0</v>
      </c>
      <c r="AA623" s="31">
        <f t="shared" si="9"/>
        <v>33462600</v>
      </c>
    </row>
    <row r="624" spans="1:27" ht="15.75" x14ac:dyDescent="0.25">
      <c r="A624" s="2">
        <v>2019</v>
      </c>
      <c r="B624" s="2" t="s">
        <v>176</v>
      </c>
      <c r="C624" s="2" t="s">
        <v>6</v>
      </c>
      <c r="D624" s="2" t="s">
        <v>177</v>
      </c>
      <c r="E624" s="4" t="s">
        <v>42</v>
      </c>
      <c r="F624" s="44">
        <v>0</v>
      </c>
      <c r="G624" s="44">
        <v>0</v>
      </c>
      <c r="H624" s="44">
        <v>0</v>
      </c>
      <c r="I624" s="44">
        <v>0</v>
      </c>
      <c r="J624" s="44">
        <v>0</v>
      </c>
      <c r="K624" s="42">
        <v>0</v>
      </c>
      <c r="L624" s="44">
        <v>0</v>
      </c>
      <c r="M624" s="44">
        <v>0</v>
      </c>
      <c r="N624" s="44">
        <v>0</v>
      </c>
      <c r="O624" s="44">
        <v>0</v>
      </c>
      <c r="P624" s="44">
        <v>0</v>
      </c>
      <c r="Q624" s="45">
        <v>0</v>
      </c>
      <c r="R624" s="44">
        <v>0</v>
      </c>
      <c r="S624" s="44">
        <v>0</v>
      </c>
      <c r="T624" s="44">
        <v>0</v>
      </c>
      <c r="U624" s="44">
        <v>0</v>
      </c>
      <c r="V624" s="44">
        <v>0</v>
      </c>
      <c r="W624" s="44">
        <v>0</v>
      </c>
      <c r="X624" s="44">
        <v>0</v>
      </c>
      <c r="Y624" s="44">
        <v>0</v>
      </c>
      <c r="Z624" s="44">
        <v>0</v>
      </c>
      <c r="AA624" s="31">
        <f t="shared" si="9"/>
        <v>0</v>
      </c>
    </row>
    <row r="625" spans="1:27" ht="15.75" x14ac:dyDescent="0.25">
      <c r="A625" s="2">
        <v>2020</v>
      </c>
      <c r="B625" s="2" t="s">
        <v>200</v>
      </c>
      <c r="C625" s="2" t="s">
        <v>6</v>
      </c>
      <c r="D625" s="2" t="s">
        <v>201</v>
      </c>
      <c r="E625" s="4" t="s">
        <v>63</v>
      </c>
      <c r="F625" s="46">
        <v>88981511.604000002</v>
      </c>
      <c r="G625" s="46">
        <v>576905268.13999999</v>
      </c>
      <c r="H625" s="46">
        <v>0</v>
      </c>
      <c r="I625" s="46">
        <v>2673154734.3749995</v>
      </c>
      <c r="J625" s="46"/>
      <c r="K625" s="47">
        <v>30000000</v>
      </c>
      <c r="L625" s="46"/>
      <c r="M625" s="46"/>
      <c r="N625" s="46"/>
      <c r="O625" s="46">
        <v>932000000</v>
      </c>
      <c r="P625" s="46"/>
      <c r="Q625" s="48">
        <v>2674335259.3849998</v>
      </c>
      <c r="R625" s="46"/>
      <c r="S625" s="46"/>
      <c r="T625" s="46"/>
      <c r="U625" s="46"/>
      <c r="V625" s="46"/>
      <c r="W625" s="46"/>
      <c r="X625" s="46"/>
      <c r="Y625" s="46"/>
      <c r="Z625" s="46"/>
      <c r="AA625" s="47">
        <f t="shared" ref="AA625:AA641" si="10">SUM(K625:Z625)</f>
        <v>3636335259.3849998</v>
      </c>
    </row>
    <row r="626" spans="1:27" ht="15.75" x14ac:dyDescent="0.25">
      <c r="A626" s="2">
        <v>2020</v>
      </c>
      <c r="B626" s="2" t="s">
        <v>200</v>
      </c>
      <c r="C626" s="2" t="s">
        <v>6</v>
      </c>
      <c r="D626" s="2" t="s">
        <v>201</v>
      </c>
      <c r="E626" s="4" t="s">
        <v>58</v>
      </c>
      <c r="F626" s="46">
        <v>4340000000</v>
      </c>
      <c r="G626" s="46">
        <v>1200000000</v>
      </c>
      <c r="H626" s="46">
        <v>0</v>
      </c>
      <c r="I626" s="46">
        <v>0</v>
      </c>
      <c r="J626" s="46"/>
      <c r="K626" s="47">
        <v>350000000</v>
      </c>
      <c r="L626" s="46"/>
      <c r="M626" s="46"/>
      <c r="N626" s="46"/>
      <c r="O626" s="46">
        <v>722000000</v>
      </c>
      <c r="P626" s="46"/>
      <c r="Q626" s="48">
        <v>0</v>
      </c>
      <c r="R626" s="46"/>
      <c r="S626" s="46"/>
      <c r="T626" s="46"/>
      <c r="U626" s="46"/>
      <c r="V626" s="46"/>
      <c r="W626" s="46"/>
      <c r="X626" s="46"/>
      <c r="Y626" s="46"/>
      <c r="Z626" s="46"/>
      <c r="AA626" s="47">
        <f t="shared" si="10"/>
        <v>1072000000</v>
      </c>
    </row>
    <row r="627" spans="1:27" ht="15.75" x14ac:dyDescent="0.25">
      <c r="A627" s="2">
        <v>2020</v>
      </c>
      <c r="B627" s="2" t="s">
        <v>200</v>
      </c>
      <c r="C627" s="2" t="s">
        <v>6</v>
      </c>
      <c r="D627" s="2" t="s">
        <v>201</v>
      </c>
      <c r="E627" s="4" t="s">
        <v>61</v>
      </c>
      <c r="F627" s="46">
        <v>1788750000</v>
      </c>
      <c r="G627" s="46">
        <v>986263700</v>
      </c>
      <c r="H627" s="46">
        <v>178250000</v>
      </c>
      <c r="I627" s="46">
        <v>0</v>
      </c>
      <c r="J627" s="46"/>
      <c r="K627" s="47">
        <v>0</v>
      </c>
      <c r="L627" s="46"/>
      <c r="M627" s="46"/>
      <c r="N627" s="46"/>
      <c r="O627" s="46">
        <v>140000000</v>
      </c>
      <c r="P627" s="46"/>
      <c r="Q627" s="48">
        <v>24428366.189999998</v>
      </c>
      <c r="R627" s="46"/>
      <c r="S627" s="46"/>
      <c r="T627" s="46"/>
      <c r="U627" s="46"/>
      <c r="V627" s="46"/>
      <c r="W627" s="46"/>
      <c r="X627" s="46"/>
      <c r="Y627" s="46"/>
      <c r="Z627" s="46"/>
      <c r="AA627" s="47">
        <f t="shared" si="10"/>
        <v>164428366.19</v>
      </c>
    </row>
    <row r="628" spans="1:27" ht="15.75" x14ac:dyDescent="0.25">
      <c r="A628" s="2">
        <v>2020</v>
      </c>
      <c r="B628" s="2" t="s">
        <v>200</v>
      </c>
      <c r="C628" s="2" t="s">
        <v>6</v>
      </c>
      <c r="D628" s="2" t="s">
        <v>201</v>
      </c>
      <c r="E628" s="4" t="s">
        <v>60</v>
      </c>
      <c r="F628" s="46">
        <v>2005270000</v>
      </c>
      <c r="G628" s="46">
        <v>230000000</v>
      </c>
      <c r="H628" s="46">
        <v>42800000</v>
      </c>
      <c r="I628" s="46">
        <v>680163500</v>
      </c>
      <c r="J628" s="46"/>
      <c r="K628" s="47">
        <v>421236449.81999999</v>
      </c>
      <c r="L628" s="46"/>
      <c r="M628" s="46"/>
      <c r="N628" s="46"/>
      <c r="O628" s="46">
        <v>2016000000</v>
      </c>
      <c r="P628" s="46"/>
      <c r="Q628" s="48">
        <v>689443500</v>
      </c>
      <c r="R628" s="46"/>
      <c r="S628" s="46"/>
      <c r="T628" s="46"/>
      <c r="U628" s="46"/>
      <c r="V628" s="46"/>
      <c r="W628" s="46"/>
      <c r="X628" s="46"/>
      <c r="Y628" s="46"/>
      <c r="Z628" s="46"/>
      <c r="AA628" s="47">
        <f t="shared" si="10"/>
        <v>3126679949.8200002</v>
      </c>
    </row>
    <row r="629" spans="1:27" ht="15.75" x14ac:dyDescent="0.25">
      <c r="A629" s="2">
        <v>2020</v>
      </c>
      <c r="B629" s="2" t="s">
        <v>200</v>
      </c>
      <c r="C629" s="2" t="s">
        <v>6</v>
      </c>
      <c r="D629" s="2" t="s">
        <v>201</v>
      </c>
      <c r="E629" s="4" t="s">
        <v>202</v>
      </c>
      <c r="F629" s="46">
        <v>24090000</v>
      </c>
      <c r="G629" s="46">
        <v>0</v>
      </c>
      <c r="H629" s="46">
        <v>0</v>
      </c>
      <c r="I629" s="46">
        <v>0</v>
      </c>
      <c r="J629" s="46"/>
      <c r="K629" s="47">
        <v>0</v>
      </c>
      <c r="L629" s="46"/>
      <c r="M629" s="46"/>
      <c r="N629" s="46"/>
      <c r="O629" s="46">
        <v>208000000</v>
      </c>
      <c r="P629" s="46"/>
      <c r="Q629" s="48">
        <v>18286828.169999998</v>
      </c>
      <c r="R629" s="46"/>
      <c r="S629" s="46"/>
      <c r="T629" s="46"/>
      <c r="U629" s="46"/>
      <c r="V629" s="46"/>
      <c r="W629" s="46"/>
      <c r="X629" s="46"/>
      <c r="Y629" s="46"/>
      <c r="Z629" s="46"/>
      <c r="AA629" s="47">
        <f t="shared" si="10"/>
        <v>226286828.16999999</v>
      </c>
    </row>
    <row r="630" spans="1:27" ht="15.75" x14ac:dyDescent="0.25">
      <c r="A630" s="2">
        <v>2020</v>
      </c>
      <c r="B630" s="2" t="s">
        <v>200</v>
      </c>
      <c r="C630" s="2" t="s">
        <v>6</v>
      </c>
      <c r="D630" s="2" t="s">
        <v>201</v>
      </c>
      <c r="E630" s="4" t="s">
        <v>66</v>
      </c>
      <c r="F630" s="46">
        <v>0</v>
      </c>
      <c r="G630" s="46">
        <v>0</v>
      </c>
      <c r="H630" s="46">
        <v>0</v>
      </c>
      <c r="I630" s="46">
        <v>0</v>
      </c>
      <c r="J630" s="46"/>
      <c r="K630" s="47">
        <v>0</v>
      </c>
      <c r="L630" s="46"/>
      <c r="M630" s="46"/>
      <c r="N630" s="46"/>
      <c r="O630" s="46">
        <v>12000000</v>
      </c>
      <c r="P630" s="46"/>
      <c r="Q630" s="48">
        <v>2361050.02</v>
      </c>
      <c r="R630" s="46"/>
      <c r="S630" s="46"/>
      <c r="T630" s="46"/>
      <c r="U630" s="46"/>
      <c r="V630" s="46"/>
      <c r="W630" s="46"/>
      <c r="X630" s="46"/>
      <c r="Y630" s="46"/>
      <c r="Z630" s="46"/>
      <c r="AA630" s="47">
        <f t="shared" si="10"/>
        <v>14361050.02</v>
      </c>
    </row>
    <row r="631" spans="1:27" ht="15.75" x14ac:dyDescent="0.25">
      <c r="A631" s="2">
        <v>2020</v>
      </c>
      <c r="B631" s="2" t="s">
        <v>200</v>
      </c>
      <c r="C631" s="2" t="s">
        <v>6</v>
      </c>
      <c r="D631" s="2" t="s">
        <v>201</v>
      </c>
      <c r="E631" s="4" t="s">
        <v>35</v>
      </c>
      <c r="F631" s="46">
        <v>327000000</v>
      </c>
      <c r="G631" s="46">
        <v>340000000</v>
      </c>
      <c r="H631" s="46">
        <v>116600000</v>
      </c>
      <c r="I631" s="46">
        <v>0</v>
      </c>
      <c r="J631" s="46"/>
      <c r="K631" s="47">
        <v>0</v>
      </c>
      <c r="L631" s="46"/>
      <c r="M631" s="46"/>
      <c r="N631" s="46"/>
      <c r="O631" s="46">
        <v>80000000</v>
      </c>
      <c r="P631" s="46"/>
      <c r="Q631" s="48">
        <v>35619400</v>
      </c>
      <c r="R631" s="46"/>
      <c r="S631" s="46"/>
      <c r="T631" s="46"/>
      <c r="U631" s="46"/>
      <c r="V631" s="46"/>
      <c r="W631" s="46">
        <v>25000000</v>
      </c>
      <c r="X631" s="46"/>
      <c r="Y631" s="46"/>
      <c r="Z631" s="46"/>
      <c r="AA631" s="47">
        <f t="shared" si="10"/>
        <v>140619400</v>
      </c>
    </row>
    <row r="632" spans="1:27" ht="15.75" x14ac:dyDescent="0.25">
      <c r="A632" s="2">
        <v>2020</v>
      </c>
      <c r="B632" s="2" t="s">
        <v>200</v>
      </c>
      <c r="C632" s="2" t="s">
        <v>6</v>
      </c>
      <c r="D632" s="2" t="s">
        <v>201</v>
      </c>
      <c r="E632" s="4" t="s">
        <v>34</v>
      </c>
      <c r="F632" s="46">
        <v>0</v>
      </c>
      <c r="G632" s="46">
        <v>0</v>
      </c>
      <c r="H632" s="46">
        <v>62740000</v>
      </c>
      <c r="I632" s="46">
        <v>0</v>
      </c>
      <c r="J632" s="46"/>
      <c r="K632" s="47">
        <v>0</v>
      </c>
      <c r="L632" s="46"/>
      <c r="M632" s="46"/>
      <c r="N632" s="46"/>
      <c r="O632" s="46">
        <v>220000000</v>
      </c>
      <c r="P632" s="46"/>
      <c r="Q632" s="48">
        <v>38865100</v>
      </c>
      <c r="R632" s="46"/>
      <c r="S632" s="46"/>
      <c r="T632" s="46"/>
      <c r="U632" s="46"/>
      <c r="V632" s="46"/>
      <c r="W632" s="46"/>
      <c r="X632" s="46"/>
      <c r="Y632" s="46"/>
      <c r="Z632" s="46"/>
      <c r="AA632" s="47">
        <f t="shared" si="10"/>
        <v>258865100</v>
      </c>
    </row>
    <row r="633" spans="1:27" ht="15.75" x14ac:dyDescent="0.25">
      <c r="A633" s="2">
        <v>2020</v>
      </c>
      <c r="B633" s="2" t="s">
        <v>200</v>
      </c>
      <c r="C633" s="2" t="s">
        <v>6</v>
      </c>
      <c r="D633" s="2" t="s">
        <v>201</v>
      </c>
      <c r="E633" s="4" t="s">
        <v>29</v>
      </c>
      <c r="F633" s="46">
        <v>304000000</v>
      </c>
      <c r="G633" s="46">
        <v>222000000</v>
      </c>
      <c r="H633" s="46">
        <v>421260000</v>
      </c>
      <c r="I633" s="46">
        <v>0</v>
      </c>
      <c r="J633" s="46"/>
      <c r="K633" s="47">
        <v>0</v>
      </c>
      <c r="L633" s="46"/>
      <c r="M633" s="46"/>
      <c r="N633" s="46"/>
      <c r="O633" s="46">
        <v>44000000</v>
      </c>
      <c r="P633" s="46"/>
      <c r="Q633" s="48">
        <v>14879500</v>
      </c>
      <c r="R633" s="46"/>
      <c r="S633" s="46"/>
      <c r="T633" s="46"/>
      <c r="U633" s="46"/>
      <c r="V633" s="46"/>
      <c r="W633" s="46"/>
      <c r="X633" s="46"/>
      <c r="Y633" s="46"/>
      <c r="Z633" s="46"/>
      <c r="AA633" s="47">
        <f t="shared" si="10"/>
        <v>58879500</v>
      </c>
    </row>
    <row r="634" spans="1:27" ht="15.75" x14ac:dyDescent="0.25">
      <c r="A634" s="2">
        <v>2020</v>
      </c>
      <c r="B634" s="2" t="s">
        <v>200</v>
      </c>
      <c r="C634" s="2" t="s">
        <v>6</v>
      </c>
      <c r="D634" s="2" t="s">
        <v>201</v>
      </c>
      <c r="E634" s="4" t="s">
        <v>38</v>
      </c>
      <c r="F634" s="46">
        <v>5206343974.5573425</v>
      </c>
      <c r="G634" s="46">
        <v>15014000000</v>
      </c>
      <c r="H634" s="46">
        <v>685000000</v>
      </c>
      <c r="I634" s="46">
        <v>2285000000</v>
      </c>
      <c r="J634" s="46"/>
      <c r="K634" s="47">
        <v>200000000</v>
      </c>
      <c r="L634" s="46"/>
      <c r="M634" s="46"/>
      <c r="N634" s="46"/>
      <c r="O634" s="46">
        <v>0</v>
      </c>
      <c r="P634" s="46"/>
      <c r="Q634" s="48">
        <v>2306913959.090909</v>
      </c>
      <c r="R634" s="46"/>
      <c r="S634" s="46"/>
      <c r="T634" s="46"/>
      <c r="U634" s="46"/>
      <c r="V634" s="46"/>
      <c r="W634" s="46"/>
      <c r="X634" s="46"/>
      <c r="Y634" s="46"/>
      <c r="Z634" s="46"/>
      <c r="AA634" s="47">
        <f t="shared" si="10"/>
        <v>2506913959.090909</v>
      </c>
    </row>
    <row r="635" spans="1:27" ht="15.75" x14ac:dyDescent="0.25">
      <c r="A635" s="2">
        <v>2020</v>
      </c>
      <c r="B635" s="2" t="s">
        <v>200</v>
      </c>
      <c r="C635" s="2" t="s">
        <v>6</v>
      </c>
      <c r="D635" s="2" t="s">
        <v>201</v>
      </c>
      <c r="E635" s="4" t="s">
        <v>43</v>
      </c>
      <c r="F635" s="46">
        <v>1777408750</v>
      </c>
      <c r="G635" s="46">
        <v>2087020</v>
      </c>
      <c r="H635" s="46">
        <v>0</v>
      </c>
      <c r="I635" s="46">
        <v>1403500000</v>
      </c>
      <c r="J635" s="46"/>
      <c r="K635" s="47">
        <v>0</v>
      </c>
      <c r="L635" s="46"/>
      <c r="M635" s="46"/>
      <c r="N635" s="46"/>
      <c r="O635" s="46">
        <v>5360000000</v>
      </c>
      <c r="P635" s="46"/>
      <c r="Q635" s="48">
        <v>1428579125</v>
      </c>
      <c r="R635" s="46"/>
      <c r="S635" s="46"/>
      <c r="T635" s="46"/>
      <c r="U635" s="46"/>
      <c r="V635" s="46"/>
      <c r="W635" s="46"/>
      <c r="X635" s="46"/>
      <c r="Y635" s="46"/>
      <c r="Z635" s="46"/>
      <c r="AA635" s="47">
        <f t="shared" si="10"/>
        <v>6788579125</v>
      </c>
    </row>
    <row r="636" spans="1:27" ht="15.75" x14ac:dyDescent="0.25">
      <c r="A636" s="2">
        <v>2020</v>
      </c>
      <c r="B636" s="2" t="s">
        <v>200</v>
      </c>
      <c r="C636" s="2" t="s">
        <v>6</v>
      </c>
      <c r="D636" s="2" t="s">
        <v>201</v>
      </c>
      <c r="E636" s="4" t="s">
        <v>37</v>
      </c>
      <c r="F636" s="46">
        <v>4763453000</v>
      </c>
      <c r="G636" s="46">
        <v>1005000000</v>
      </c>
      <c r="H636" s="46">
        <v>170000000</v>
      </c>
      <c r="I636" s="46">
        <v>1560750000</v>
      </c>
      <c r="J636" s="46"/>
      <c r="K636" s="47">
        <v>38562775.5</v>
      </c>
      <c r="L636" s="46"/>
      <c r="M636" s="46"/>
      <c r="N636" s="46"/>
      <c r="O636" s="46">
        <v>1292000000</v>
      </c>
      <c r="P636" s="46"/>
      <c r="Q636" s="48">
        <v>1560750000</v>
      </c>
      <c r="R636" s="46"/>
      <c r="S636" s="46"/>
      <c r="T636" s="46"/>
      <c r="U636" s="46"/>
      <c r="V636" s="46"/>
      <c r="W636" s="46"/>
      <c r="X636" s="46"/>
      <c r="Y636" s="46"/>
      <c r="Z636" s="46"/>
      <c r="AA636" s="47">
        <f t="shared" si="10"/>
        <v>2891312775.5</v>
      </c>
    </row>
    <row r="637" spans="1:27" ht="15.75" x14ac:dyDescent="0.25">
      <c r="A637" s="2">
        <v>2020</v>
      </c>
      <c r="B637" s="2" t="s">
        <v>200</v>
      </c>
      <c r="C637" s="2" t="s">
        <v>6</v>
      </c>
      <c r="D637" s="2" t="s">
        <v>201</v>
      </c>
      <c r="E637" s="4" t="s">
        <v>42</v>
      </c>
      <c r="F637" s="46">
        <v>1694412317.03583</v>
      </c>
      <c r="G637" s="46">
        <v>2283566568.577179</v>
      </c>
      <c r="H637" s="46">
        <v>537190000</v>
      </c>
      <c r="I637" s="46">
        <v>2219900000</v>
      </c>
      <c r="J637" s="46"/>
      <c r="K637" s="47">
        <v>0</v>
      </c>
      <c r="L637" s="46"/>
      <c r="M637" s="46"/>
      <c r="N637" s="46"/>
      <c r="O637" s="46">
        <v>172000000</v>
      </c>
      <c r="P637" s="46"/>
      <c r="Q637" s="48">
        <v>2226042500</v>
      </c>
      <c r="R637" s="46"/>
      <c r="S637" s="46"/>
      <c r="T637" s="46"/>
      <c r="U637" s="46"/>
      <c r="V637" s="46"/>
      <c r="W637" s="46"/>
      <c r="X637" s="46"/>
      <c r="Y637" s="46"/>
      <c r="Z637" s="46"/>
      <c r="AA637" s="47">
        <f t="shared" si="10"/>
        <v>2398042500</v>
      </c>
    </row>
    <row r="638" spans="1:27" ht="15.75" x14ac:dyDescent="0.25">
      <c r="A638" s="2">
        <v>2020</v>
      </c>
      <c r="B638" s="2" t="s">
        <v>200</v>
      </c>
      <c r="C638" s="2" t="s">
        <v>6</v>
      </c>
      <c r="D638" s="2" t="s">
        <v>201</v>
      </c>
      <c r="E638" s="4" t="s">
        <v>39</v>
      </c>
      <c r="F638" s="46">
        <v>13074899797</v>
      </c>
      <c r="G638" s="46">
        <v>2025000000</v>
      </c>
      <c r="H638" s="46">
        <v>900000000</v>
      </c>
      <c r="I638" s="46">
        <v>0</v>
      </c>
      <c r="J638" s="46"/>
      <c r="K638" s="47">
        <v>92779163.019999996</v>
      </c>
      <c r="L638" s="46"/>
      <c r="M638" s="46"/>
      <c r="N638" s="46"/>
      <c r="O638" s="46">
        <v>652000000</v>
      </c>
      <c r="P638" s="46"/>
      <c r="Q638" s="48">
        <v>8517850</v>
      </c>
      <c r="R638" s="46"/>
      <c r="S638" s="46"/>
      <c r="T638" s="46"/>
      <c r="U638" s="46"/>
      <c r="V638" s="46"/>
      <c r="W638" s="46"/>
      <c r="X638" s="46"/>
      <c r="Y638" s="46"/>
      <c r="Z638" s="46"/>
      <c r="AA638" s="47">
        <f t="shared" si="10"/>
        <v>753297013.01999998</v>
      </c>
    </row>
    <row r="639" spans="1:27" ht="15.75" x14ac:dyDescent="0.25">
      <c r="A639" s="2">
        <v>2020</v>
      </c>
      <c r="B639" s="2" t="s">
        <v>200</v>
      </c>
      <c r="C639" s="2" t="s">
        <v>6</v>
      </c>
      <c r="D639" s="2" t="s">
        <v>201</v>
      </c>
      <c r="E639" s="4" t="s">
        <v>44</v>
      </c>
      <c r="F639" s="46">
        <v>586088875</v>
      </c>
      <c r="G639" s="46">
        <v>50000000</v>
      </c>
      <c r="H639" s="46">
        <v>0</v>
      </c>
      <c r="I639" s="46">
        <v>2500000000</v>
      </c>
      <c r="J639" s="46"/>
      <c r="K639" s="47">
        <v>0</v>
      </c>
      <c r="L639" s="46"/>
      <c r="M639" s="46"/>
      <c r="N639" s="46"/>
      <c r="O639" s="46">
        <v>40000000</v>
      </c>
      <c r="P639" s="46"/>
      <c r="Q639" s="48">
        <v>2767260100</v>
      </c>
      <c r="R639" s="46"/>
      <c r="S639" s="46"/>
      <c r="T639" s="46"/>
      <c r="U639" s="46"/>
      <c r="V639" s="46"/>
      <c r="W639" s="46"/>
      <c r="X639" s="46"/>
      <c r="Y639" s="46"/>
      <c r="Z639" s="46"/>
      <c r="AA639" s="47">
        <f t="shared" si="10"/>
        <v>2807260100</v>
      </c>
    </row>
    <row r="640" spans="1:27" ht="15.75" x14ac:dyDescent="0.25">
      <c r="A640" s="2">
        <v>2020</v>
      </c>
      <c r="B640" s="2" t="s">
        <v>200</v>
      </c>
      <c r="C640" s="2" t="s">
        <v>6</v>
      </c>
      <c r="D640" s="2" t="s">
        <v>201</v>
      </c>
      <c r="E640" s="4" t="s">
        <v>40</v>
      </c>
      <c r="F640" s="46">
        <v>4920683307.1519318</v>
      </c>
      <c r="G640" s="46">
        <v>1947700000</v>
      </c>
      <c r="H640" s="46">
        <v>0</v>
      </c>
      <c r="I640" s="46">
        <v>28907010000</v>
      </c>
      <c r="J640" s="46"/>
      <c r="K640" s="47">
        <v>96526011.909999996</v>
      </c>
      <c r="L640" s="46"/>
      <c r="M640" s="46"/>
      <c r="N640" s="46"/>
      <c r="O640" s="46">
        <v>94000000</v>
      </c>
      <c r="P640" s="46"/>
      <c r="Q640" s="48">
        <v>28944370487.5</v>
      </c>
      <c r="R640" s="46"/>
      <c r="S640" s="46"/>
      <c r="T640" s="46"/>
      <c r="U640" s="46"/>
      <c r="V640" s="46"/>
      <c r="W640" s="46"/>
      <c r="X640" s="46"/>
      <c r="Y640" s="46"/>
      <c r="Z640" s="46"/>
      <c r="AA640" s="47">
        <f t="shared" si="10"/>
        <v>29134896499.41</v>
      </c>
    </row>
    <row r="641" spans="1:27" ht="15.75" x14ac:dyDescent="0.25">
      <c r="A641" s="2">
        <v>2020</v>
      </c>
      <c r="B641" s="2" t="s">
        <v>200</v>
      </c>
      <c r="C641" s="2" t="s">
        <v>6</v>
      </c>
      <c r="D641" s="2" t="s">
        <v>201</v>
      </c>
      <c r="E641" s="4" t="s">
        <v>41</v>
      </c>
      <c r="F641" s="46">
        <v>1094000000</v>
      </c>
      <c r="G641" s="46">
        <v>510000000</v>
      </c>
      <c r="H641" s="46">
        <v>492500000</v>
      </c>
      <c r="I641" s="46">
        <v>957750000</v>
      </c>
      <c r="J641" s="46"/>
      <c r="K641" s="47">
        <v>0</v>
      </c>
      <c r="L641" s="46"/>
      <c r="M641" s="46"/>
      <c r="N641" s="46"/>
      <c r="O641" s="46">
        <v>0</v>
      </c>
      <c r="P641" s="46"/>
      <c r="Q641" s="48">
        <v>957750000</v>
      </c>
      <c r="R641" s="46"/>
      <c r="S641" s="46"/>
      <c r="T641" s="46"/>
      <c r="U641" s="46"/>
      <c r="V641" s="46"/>
      <c r="W641" s="46"/>
      <c r="X641" s="46"/>
      <c r="Y641" s="46"/>
      <c r="Z641" s="46"/>
      <c r="AA641" s="47">
        <f t="shared" si="10"/>
        <v>957750000</v>
      </c>
    </row>
  </sheetData>
  <autoFilter ref="A1:AA641" xr:uid="{00000000-0009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F727B961F59047918BA3BE5FEECF86" ma:contentTypeVersion="1" ma:contentTypeDescription="Crear nuevo documento." ma:contentTypeScope="" ma:versionID="59ad53801c7beac4386ddc51dcb46104">
  <xsd:schema xmlns:xsd="http://www.w3.org/2001/XMLSchema" xmlns:xs="http://www.w3.org/2001/XMLSchema" xmlns:p="http://schemas.microsoft.com/office/2006/metadata/properties" xmlns:ns2="500ccb93-013d-4123-82d0-71d12fd85179" targetNamespace="http://schemas.microsoft.com/office/2006/metadata/properties" ma:root="true" ma:fieldsID="a4e2b2109d3fdcf8199f670f9d23ad64" ns2:_="">
    <xsd:import namespace="500ccb93-013d-4123-82d0-71d12fd85179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ccb93-013d-4123-82d0-71d12fd8517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D3AE08-D49A-40CA-B9B0-34818802D5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F1ADC0-33CD-4DF5-8B29-8290209AF26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A143816-058C-49D1-83D3-B5F1DB1CC8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0ccb93-013d-4123-82d0-71d12fd851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 Aragón Hernández</dc:creator>
  <cp:lastModifiedBy>Peanuts</cp:lastModifiedBy>
  <dcterms:created xsi:type="dcterms:W3CDTF">2020-01-07T17:53:58Z</dcterms:created>
  <dcterms:modified xsi:type="dcterms:W3CDTF">2023-08-31T13:38:05Z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0x0101000EF727B961F59047918BA3BE5FEECF86</vt:lpwstr>
  </property>
</Properties>
</file>